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3.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defaultThemeVersion="124226"/>
  <mc:AlternateContent xmlns:mc="http://schemas.openxmlformats.org/markup-compatibility/2006">
    <mc:Choice Requires="x15">
      <x15ac:absPath xmlns:x15ac="http://schemas.microsoft.com/office/spreadsheetml/2010/11/ac" url="C:\Users\EWeRK\Desktop\"/>
    </mc:Choice>
  </mc:AlternateContent>
  <bookViews>
    <workbookView xWindow="-90" yWindow="-90" windowWidth="19380" windowHeight="11580" tabRatio="916"/>
  </bookViews>
  <sheets>
    <sheet name="Disclaimer" sheetId="43" r:id="rId1"/>
    <sheet name="Vorgehensweise" sheetId="49" r:id="rId2"/>
    <sheet name="Übersicht" sheetId="24" r:id="rId3"/>
    <sheet name="Start" sheetId="74" r:id="rId4"/>
    <sheet name="Vergleich Strom 2022" sheetId="72" r:id="rId5"/>
    <sheet name="Preisindizes Strom 2022" sheetId="70" r:id="rId6"/>
    <sheet name="Vergleich Gas 2022" sheetId="71" r:id="rId7"/>
    <sheet name="Preisindizes Gas 2022" sheetId="69" r:id="rId8"/>
    <sheet name="Grafik Entwicklung 2022" sheetId="73" r:id="rId9"/>
    <sheet name="Basisreihen Destatis 2022" sheetId="68" r:id="rId10"/>
    <sheet name="Vergleich Strom 2021" sheetId="75" r:id="rId11"/>
    <sheet name="Preisindizes Strom 2021" sheetId="58" r:id="rId12"/>
    <sheet name="Vergleich Gas 2021" sheetId="56" r:id="rId13"/>
    <sheet name="Preisindizes Gas 2021" sheetId="55" r:id="rId14"/>
    <sheet name="Basisreihen Destatis 2021" sheetId="54" r:id="rId15"/>
    <sheet name="Reihen BK8 KP Strom 2021" sheetId="67" r:id="rId16"/>
    <sheet name="Vergleich Strom 2020" sheetId="7" r:id="rId17"/>
    <sheet name="Preisindizes Strom 2020" sheetId="9" r:id="rId18"/>
    <sheet name="Vergleich Gas 2020" sheetId="50" r:id="rId19"/>
    <sheet name="Preisindizes Gas 2020" sheetId="51" r:id="rId20"/>
    <sheet name="Basisreihen Destatis 2020" sheetId="52" r:id="rId21"/>
    <sheet name="Reihen BK9 KP Gas 2020" sheetId="53" r:id="rId22"/>
    <sheet name="Vergleich Gas 2020 &quot;alt&quot;" sheetId="8" r:id="rId23"/>
    <sheet name="Preisindizes Gas 2020 &quot;alt&quot;" sheetId="10" r:id="rId24"/>
    <sheet name="Basisreihen Destatis 2020 &quot;alt&quot;" sheetId="25" r:id="rId25"/>
    <sheet name="Reihen BK8 KP Strom 2016" sheetId="38" r:id="rId26"/>
    <sheet name="Reihen BK9 KP Gas 2015" sheetId="28" r:id="rId27"/>
    <sheet name="Reihen BK9 KP Gas 2015 (Detail)" sheetId="29" r:id="rId28"/>
  </sheets>
  <externalReferences>
    <externalReference r:id="rId29"/>
  </externalReferences>
  <definedNames>
    <definedName name="___thinkcell0kUAAAAAAAAEAAAAmNaeIGRZmkGcPMGxgdbpJQ" localSheetId="3" hidden="1">#REF!</definedName>
    <definedName name="___thinkcell0kUAAAAAAAAEAAAAmNaeIGRZmkGcPMGxgdbpJQ" localSheetId="1" hidden="1">#REF!</definedName>
    <definedName name="___thinkcell0kUAAAAAAAAEAAAAmNaeIGRZmkGcPMGxgdbpJQ" hidden="1">#REF!</definedName>
    <definedName name="___thinkcell9eM4VSSbxkGljeDtqcZaCg" hidden="1">[1]Prämissen!$C$16:$L$17</definedName>
    <definedName name="___thinkcellakUukDTsg0Szx7iEpddWOg" hidden="1">[1]Prämissen!#REF!</definedName>
    <definedName name="___thinkcellLVb.tjOC5U2mcFXBRY16XQ" hidden="1">[1]Prämissen!$C$16:$L$20</definedName>
    <definedName name="_Fill" hidden="1">#REF!</definedName>
    <definedName name="_xlnm._FilterDatabase" localSheetId="21" hidden="1">'Reihen BK9 KP Gas 2020'!$B$4:$Z$84</definedName>
    <definedName name="_Order1" hidden="1">255</definedName>
    <definedName name="_Order2" hidden="1">255</definedName>
    <definedName name="dd" localSheetId="3" hidden="1">{#N/A,#N/A,TRUE,"Hauptabschlußübersicht";#N/A,#N/A,TRUE,"Bilanz -Einzel-";#N/A,#N/A,TRUE,"Bilanz";#N/A,#N/A,TRUE,"GUV -Einzel-";#N/A,#N/A,TRUE,"GUV"}</definedName>
    <definedName name="dd" localSheetId="10" hidden="1">{#N/A,#N/A,TRUE,"Hauptabschlußübersicht";#N/A,#N/A,TRUE,"Bilanz -Einzel-";#N/A,#N/A,TRUE,"Bilanz";#N/A,#N/A,TRUE,"GUV -Einzel-";#N/A,#N/A,TRUE,"GUV"}</definedName>
    <definedName name="dd" localSheetId="1" hidden="1">{#N/A,#N/A,TRUE,"Hauptabschlußübersicht";#N/A,#N/A,TRUE,"Bilanz -Einzel-";#N/A,#N/A,TRUE,"Bilanz";#N/A,#N/A,TRUE,"GUV -Einzel-";#N/A,#N/A,TRUE,"GUV"}</definedName>
    <definedName name="dd" hidden="1">{#N/A,#N/A,TRUE,"Hauptabschlußübersicht";#N/A,#N/A,TRUE,"Bilanz -Einzel-";#N/A,#N/A,TRUE,"Bilanz";#N/A,#N/A,TRUE,"GUV -Einzel-";#N/A,#N/A,TRUE,"GUV"}</definedName>
    <definedName name="_xlnm.Print_Area" localSheetId="0">Disclaimer!$A$1:$N$44</definedName>
    <definedName name="_xlnm.Print_Area" localSheetId="15">'Reihen BK8 KP Strom 2021'!$B$1:$AL$73</definedName>
    <definedName name="_xlnm.Print_Titles" localSheetId="17">'Preisindizes Strom 2020'!$6:$8</definedName>
    <definedName name="_xlnm.Print_Titles" localSheetId="11">'Preisindizes Strom 2021'!$6:$8</definedName>
    <definedName name="_xlnm.Print_Titles" localSheetId="5">'Preisindizes Strom 2022'!$6:$8</definedName>
    <definedName name="_xlnm.Print_Titles" localSheetId="18">'Vergleich Gas 2020'!$A:$C,'Vergleich Gas 2020'!$9:$10</definedName>
    <definedName name="_xlnm.Print_Titles" localSheetId="22">'Vergleich Gas 2020 "alt"'!$A:$C,'Vergleich Gas 2020 "alt"'!$9:$10</definedName>
    <definedName name="_xlnm.Print_Titles" localSheetId="12">'Vergleich Gas 2021'!$A:$C,'Vergleich Gas 2021'!$9:$10</definedName>
    <definedName name="_xlnm.Print_Titles" localSheetId="6">'Vergleich Gas 2022'!$A:$C,'Vergleich Gas 2022'!$9:$10</definedName>
    <definedName name="_xlnm.Print_Titles" localSheetId="16">'Vergleich Strom 2020'!$A:$C,'Vergleich Strom 2020'!$4:$10</definedName>
    <definedName name="_xlnm.Print_Titles" localSheetId="10">'Vergleich Strom 2021'!$A:$C,'Vergleich Strom 2021'!$4:$10</definedName>
    <definedName name="_xlnm.Print_Titles" localSheetId="4">'Vergleich Strom 2022'!$A:$C,'Vergleich Strom 2022'!$4:$10</definedName>
    <definedName name="Ikh"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Ikh"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Ikh"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I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Kostenquelle_Aufträge_sn" hidden="1">#REF!</definedName>
    <definedName name="lkh"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3" hidden="1">{#N/A,#N/A,TRUE,"Hauptabschlußübersicht";#N/A,#N/A,TRUE,"Bilanz -Einzel-";#N/A,#N/A,TRUE,"Bilanz";#N/A,#N/A,TRUE,"GUV -Einzel-";#N/A,#N/A,TRUE,"GUV"}</definedName>
    <definedName name="löhjlhj" localSheetId="10" hidden="1">{#N/A,#N/A,TRUE,"Hauptabschlußübersicht";#N/A,#N/A,TRUE,"Bilanz -Einzel-";#N/A,#N/A,TRUE,"Bilanz";#N/A,#N/A,TRUE,"GUV -Einzel-";#N/A,#N/A,TRUE,"GUV"}</definedName>
    <definedName name="löhjlhj" localSheetId="1"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SAPBEXdnldView" hidden="1">"3ZCERC42LLHVV4KTWA3P33EA5"</definedName>
    <definedName name="SAPBEXrevision" hidden="1">5</definedName>
    <definedName name="SAPBEXsysID" hidden="1">"P02"</definedName>
    <definedName name="SAPBEXwbID" hidden="1">"41403E6T6TJ58HO73XZ4E22QN"</definedName>
    <definedName name="test"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hinkcellaaaaaaaaaaaaaaeeeeeeee" hidden="1">#REF!</definedName>
    <definedName name="uiui" localSheetId="3" hidden="1">{#N/A,#N/A,TRUE,"Hauptabschlußübersicht";#N/A,#N/A,TRUE,"Bilanz -Einzel-";#N/A,#N/A,TRUE,"Bilanz";#N/A,#N/A,TRUE,"GUV -Einzel-";#N/A,#N/A,TRUE,"GUV"}</definedName>
    <definedName name="uiui" localSheetId="10" hidden="1">{#N/A,#N/A,TRUE,"Hauptabschlußübersicht";#N/A,#N/A,TRUE,"Bilanz -Einzel-";#N/A,#N/A,TRUE,"Bilanz";#N/A,#N/A,TRUE,"GUV -Einzel-";#N/A,#N/A,TRUE,"GUV"}</definedName>
    <definedName name="uiui" localSheetId="1"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Vorgehensweise" hidden="1">#REF!</definedName>
    <definedName name="wrn.Jahrabschl._1996._.EWS2." localSheetId="3" hidden="1">{#N/A,#N/A,TRUE,"Hauptabschlußübersicht";#N/A,#N/A,TRUE,"Bilanz -Einzel-";#N/A,#N/A,TRUE,"Bilanz";#N/A,#N/A,TRUE,"GUV -Einzel-";#N/A,#N/A,TRUE,"GUV"}</definedName>
    <definedName name="wrn.Jahrabschl._1996._.EWS2." localSheetId="10" hidden="1">{#N/A,#N/A,TRUE,"Hauptabschlußübersicht";#N/A,#N/A,TRUE,"Bilanz -Einzel-";#N/A,#N/A,TRUE,"Bilanz";#N/A,#N/A,TRUE,"GUV -Einzel-";#N/A,#N/A,TRUE,"GUV"}</definedName>
    <definedName name="wrn.Jahrabschl._1996._.EWS2." localSheetId="1"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3" hidden="1">{#N/A,#N/A,TRUE,"Hauptabschlußübersicht";#N/A,#N/A,TRUE,"Bilanz -Einzel-";#N/A,#N/A,TRUE,"Bilanz";#N/A,#N/A,TRUE,"GUV -Einzel-";#N/A,#N/A,TRUE,"GUV"}</definedName>
    <definedName name="wrn.Jahresabschluß._.1996._.EWS." localSheetId="10" hidden="1">{#N/A,#N/A,TRUE,"Hauptabschlußübersicht";#N/A,#N/A,TRUE,"Bilanz -Einzel-";#N/A,#N/A,TRUE,"Bilanz";#N/A,#N/A,TRUE,"GUV -Einzel-";#N/A,#N/A,TRUE,"GUV"}</definedName>
    <definedName name="wrn.Jahresabschluß._.1996._.EWS." localSheetId="1"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3"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localSheetId="1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localSheetId="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C15" i="75" l="1"/>
  <c r="CB15" i="75"/>
  <c r="CA15" i="75"/>
  <c r="BZ15" i="75"/>
  <c r="BY15" i="75"/>
  <c r="BX15" i="75"/>
  <c r="BW15" i="75"/>
  <c r="BV15" i="75"/>
  <c r="BU15" i="75"/>
  <c r="BT15" i="75"/>
  <c r="BS15" i="75"/>
  <c r="BR15" i="75"/>
  <c r="BQ15" i="75"/>
  <c r="BP15" i="75"/>
  <c r="BO15" i="75"/>
  <c r="BN15" i="75"/>
  <c r="BN57" i="75" s="1"/>
  <c r="BM15" i="75"/>
  <c r="BL15" i="75"/>
  <c r="BK15" i="75"/>
  <c r="BJ15" i="75"/>
  <c r="BI15" i="75"/>
  <c r="BH15" i="75"/>
  <c r="BG15" i="75"/>
  <c r="BF15" i="75"/>
  <c r="BE15" i="75"/>
  <c r="BD15" i="75"/>
  <c r="BC15" i="75"/>
  <c r="BB15" i="75"/>
  <c r="BA15" i="75"/>
  <c r="AZ15" i="75"/>
  <c r="AY15" i="75"/>
  <c r="AX15" i="75"/>
  <c r="AX68" i="75" s="1"/>
  <c r="AW15" i="75"/>
  <c r="AV15" i="75"/>
  <c r="AU15" i="75"/>
  <c r="AT15" i="75"/>
  <c r="AS15" i="75"/>
  <c r="AR15" i="75"/>
  <c r="AQ15" i="75"/>
  <c r="AP15" i="75"/>
  <c r="AO15" i="75"/>
  <c r="AN15" i="75"/>
  <c r="AM15" i="75"/>
  <c r="AL15" i="75"/>
  <c r="AK15" i="75"/>
  <c r="AJ15" i="75"/>
  <c r="AI15" i="75"/>
  <c r="AH15" i="75"/>
  <c r="AH30" i="75" s="1"/>
  <c r="AG15" i="75"/>
  <c r="AF15" i="75"/>
  <c r="AE15" i="75"/>
  <c r="AD15" i="75"/>
  <c r="AC15" i="75"/>
  <c r="AB15" i="75"/>
  <c r="AA15" i="75"/>
  <c r="Z15" i="75"/>
  <c r="Y15" i="75"/>
  <c r="X15" i="75"/>
  <c r="W15" i="75"/>
  <c r="V15" i="75"/>
  <c r="U15" i="75"/>
  <c r="T15" i="75"/>
  <c r="S15" i="75"/>
  <c r="R15" i="75"/>
  <c r="R68" i="75" s="1"/>
  <c r="Q15" i="75"/>
  <c r="P15" i="75"/>
  <c r="O15" i="75"/>
  <c r="N15" i="75"/>
  <c r="M15" i="75"/>
  <c r="L15" i="75"/>
  <c r="K15" i="75"/>
  <c r="J15" i="75"/>
  <c r="I15" i="75"/>
  <c r="H15" i="75"/>
  <c r="G15" i="75"/>
  <c r="F15" i="75"/>
  <c r="E15" i="75"/>
  <c r="D15" i="75"/>
  <c r="CC14" i="75"/>
  <c r="CB14" i="75"/>
  <c r="CB44" i="75" s="1"/>
  <c r="CA14" i="75"/>
  <c r="BZ14" i="75"/>
  <c r="BY14" i="75"/>
  <c r="BY29" i="75" s="1"/>
  <c r="BX14" i="75"/>
  <c r="BW14" i="75"/>
  <c r="BV14" i="75"/>
  <c r="BU14" i="75"/>
  <c r="BT14" i="75"/>
  <c r="BS14" i="75"/>
  <c r="BR14" i="75"/>
  <c r="BQ14" i="75"/>
  <c r="BP14" i="75"/>
  <c r="BO14" i="75"/>
  <c r="BN14" i="75"/>
  <c r="BM14" i="75"/>
  <c r="BL14" i="75"/>
  <c r="BL29" i="75" s="1"/>
  <c r="BK14" i="75"/>
  <c r="BJ14" i="75"/>
  <c r="BI14" i="75"/>
  <c r="BI29" i="75" s="1"/>
  <c r="BH14" i="75"/>
  <c r="BG14" i="75"/>
  <c r="BF14" i="75"/>
  <c r="BE14" i="75"/>
  <c r="BD14" i="75"/>
  <c r="BC14" i="75"/>
  <c r="BB14" i="75"/>
  <c r="BA14" i="75"/>
  <c r="AZ14" i="75"/>
  <c r="AY14" i="75"/>
  <c r="AX14" i="75"/>
  <c r="AW14" i="75"/>
  <c r="AV14" i="75"/>
  <c r="AV29" i="75" s="1"/>
  <c r="AU14" i="75"/>
  <c r="AT14" i="75"/>
  <c r="AS14" i="75"/>
  <c r="AS29" i="75" s="1"/>
  <c r="AR14" i="75"/>
  <c r="AQ14" i="75"/>
  <c r="AP14" i="75"/>
  <c r="AO14" i="75"/>
  <c r="AN14" i="75"/>
  <c r="AM14" i="75"/>
  <c r="AL14" i="75"/>
  <c r="AK14" i="75"/>
  <c r="AJ14" i="75"/>
  <c r="AI14" i="75"/>
  <c r="AH14" i="75"/>
  <c r="AG14" i="75"/>
  <c r="AF14" i="75"/>
  <c r="AF29" i="75" s="1"/>
  <c r="AE14" i="75"/>
  <c r="AD14" i="75"/>
  <c r="AC14" i="75"/>
  <c r="AC44" i="75" s="1"/>
  <c r="AB14" i="75"/>
  <c r="AA14" i="75"/>
  <c r="Z14" i="75"/>
  <c r="Y14" i="75"/>
  <c r="X14" i="75"/>
  <c r="W14" i="75"/>
  <c r="V14" i="75"/>
  <c r="U14" i="75"/>
  <c r="T14" i="75"/>
  <c r="S14" i="75"/>
  <c r="R14" i="75"/>
  <c r="Q14" i="75"/>
  <c r="P14" i="75"/>
  <c r="P29" i="75" s="1"/>
  <c r="O14" i="75"/>
  <c r="N14" i="75"/>
  <c r="M14" i="75"/>
  <c r="M76" i="75" s="1"/>
  <c r="L14" i="75"/>
  <c r="K14" i="75"/>
  <c r="J14" i="75"/>
  <c r="I14" i="75"/>
  <c r="H14" i="75"/>
  <c r="G14" i="75"/>
  <c r="F14" i="75"/>
  <c r="E14" i="75"/>
  <c r="D14" i="75"/>
  <c r="CC13" i="75"/>
  <c r="CB13" i="75"/>
  <c r="CA13" i="75"/>
  <c r="BZ13" i="75"/>
  <c r="BZ28" i="75" s="1"/>
  <c r="BY13" i="75"/>
  <c r="BX13" i="75"/>
  <c r="BW13" i="75"/>
  <c r="BV13" i="75"/>
  <c r="BU13" i="75"/>
  <c r="BT13" i="75"/>
  <c r="BS13" i="75"/>
  <c r="BR13" i="75"/>
  <c r="BQ13" i="75"/>
  <c r="BP13" i="75"/>
  <c r="BO13" i="75"/>
  <c r="BN13" i="75"/>
  <c r="BM13" i="75"/>
  <c r="BL13" i="75"/>
  <c r="BK13" i="75"/>
  <c r="BJ13" i="75"/>
  <c r="BI13" i="75"/>
  <c r="BH13" i="75"/>
  <c r="BG13" i="75"/>
  <c r="BG28" i="75" s="1"/>
  <c r="BF13" i="75"/>
  <c r="BE13" i="75"/>
  <c r="BD13" i="75"/>
  <c r="BC13" i="75"/>
  <c r="BB13" i="75"/>
  <c r="BA13" i="75"/>
  <c r="AZ13" i="75"/>
  <c r="AY13" i="75"/>
  <c r="AX13" i="75"/>
  <c r="AW13" i="75"/>
  <c r="AV13" i="75"/>
  <c r="AU13" i="75"/>
  <c r="AT13" i="75"/>
  <c r="AT28" i="75" s="1"/>
  <c r="AS13" i="75"/>
  <c r="AR13" i="75"/>
  <c r="AQ13" i="75"/>
  <c r="AQ28" i="75" s="1"/>
  <c r="AP13" i="75"/>
  <c r="AO13" i="75"/>
  <c r="AN13" i="75"/>
  <c r="AM13" i="75"/>
  <c r="AL13" i="75"/>
  <c r="AK13" i="75"/>
  <c r="AJ13" i="75"/>
  <c r="AI13" i="75"/>
  <c r="AH13" i="75"/>
  <c r="AG13" i="75"/>
  <c r="AF13" i="75"/>
  <c r="AE13" i="75"/>
  <c r="AD13" i="75"/>
  <c r="AC13" i="75"/>
  <c r="AB13" i="75"/>
  <c r="AA13" i="75"/>
  <c r="AA28" i="75" s="1"/>
  <c r="Z13" i="75"/>
  <c r="Y13" i="75"/>
  <c r="X13" i="75"/>
  <c r="W13" i="75"/>
  <c r="V13" i="75"/>
  <c r="U13" i="75"/>
  <c r="T13" i="75"/>
  <c r="S13" i="75"/>
  <c r="R13" i="75"/>
  <c r="Q13" i="75"/>
  <c r="P13" i="75"/>
  <c r="O13" i="75"/>
  <c r="N13" i="75"/>
  <c r="N28" i="75" s="1"/>
  <c r="M13" i="75"/>
  <c r="L13" i="75"/>
  <c r="K13" i="75"/>
  <c r="J13" i="75"/>
  <c r="I13" i="75"/>
  <c r="H13" i="75"/>
  <c r="G13" i="75"/>
  <c r="F13" i="75"/>
  <c r="E13" i="75"/>
  <c r="D13"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B63" i="75" s="1"/>
  <c r="AA12" i="75"/>
  <c r="Z12" i="75"/>
  <c r="Y12" i="75"/>
  <c r="X12" i="75"/>
  <c r="W12" i="75"/>
  <c r="V12" i="75"/>
  <c r="U12" i="75"/>
  <c r="T12" i="75"/>
  <c r="S12" i="75"/>
  <c r="R12" i="75"/>
  <c r="Q12" i="75"/>
  <c r="P12" i="75"/>
  <c r="O12" i="75"/>
  <c r="N12" i="75"/>
  <c r="M12" i="75"/>
  <c r="L12" i="75"/>
  <c r="K12" i="75"/>
  <c r="J12" i="75"/>
  <c r="I12" i="75"/>
  <c r="H12" i="75"/>
  <c r="G12" i="75"/>
  <c r="F12" i="75"/>
  <c r="E12" i="75"/>
  <c r="D12" i="75"/>
  <c r="CC11" i="75"/>
  <c r="CB11" i="75"/>
  <c r="CA11" i="75"/>
  <c r="BZ11" i="75"/>
  <c r="BY11" i="75"/>
  <c r="BX11" i="75"/>
  <c r="BW11" i="75"/>
  <c r="BW52" i="75" s="1"/>
  <c r="BV11" i="75"/>
  <c r="BU11" i="75"/>
  <c r="BT11" i="75"/>
  <c r="BS11" i="75"/>
  <c r="BS51" i="75" s="1"/>
  <c r="BR11" i="75"/>
  <c r="BQ11" i="75"/>
  <c r="BP11" i="75"/>
  <c r="BO11" i="75"/>
  <c r="BN11" i="75"/>
  <c r="BM11" i="75"/>
  <c r="BL11" i="75"/>
  <c r="BK11" i="75"/>
  <c r="BJ11" i="75"/>
  <c r="BI11" i="75"/>
  <c r="BH11" i="75"/>
  <c r="BG11" i="75"/>
  <c r="BF11" i="75"/>
  <c r="BF26" i="75" s="1"/>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AA53" i="75" s="1"/>
  <c r="Z11" i="75"/>
  <c r="Z26" i="75" s="1"/>
  <c r="Y11" i="75"/>
  <c r="X11" i="75"/>
  <c r="W11" i="75"/>
  <c r="V11" i="75"/>
  <c r="U11" i="75"/>
  <c r="T11" i="75"/>
  <c r="S11" i="75"/>
  <c r="R11" i="75"/>
  <c r="Q11" i="75"/>
  <c r="P11" i="75"/>
  <c r="O11" i="75"/>
  <c r="N11" i="75"/>
  <c r="M11" i="75"/>
  <c r="L11" i="75"/>
  <c r="K11" i="75"/>
  <c r="K52" i="75" s="1"/>
  <c r="J11" i="75"/>
  <c r="I11" i="75"/>
  <c r="H11" i="75"/>
  <c r="G11" i="75"/>
  <c r="F11" i="75"/>
  <c r="E11" i="75"/>
  <c r="D11" i="75"/>
  <c r="CC96" i="75"/>
  <c r="CB96" i="75"/>
  <c r="CA96" i="75"/>
  <c r="BZ96" i="75"/>
  <c r="BY96" i="75"/>
  <c r="BX96" i="75"/>
  <c r="BW96" i="75"/>
  <c r="BV96" i="75"/>
  <c r="BU96" i="75"/>
  <c r="BT96" i="75"/>
  <c r="BS96" i="75"/>
  <c r="BR96" i="75"/>
  <c r="BQ96" i="75"/>
  <c r="BP96" i="75"/>
  <c r="BO96" i="75"/>
  <c r="BN96" i="75"/>
  <c r="BM96" i="75"/>
  <c r="BL96" i="75"/>
  <c r="BK96" i="75"/>
  <c r="BJ96" i="75"/>
  <c r="BI96" i="75"/>
  <c r="BH96" i="75"/>
  <c r="BG96"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E96" i="75"/>
  <c r="D96" i="75"/>
  <c r="BK60" i="75"/>
  <c r="BI60" i="75"/>
  <c r="AV60" i="75"/>
  <c r="BX59" i="75"/>
  <c r="AP59" i="75"/>
  <c r="BX55" i="75"/>
  <c r="AP55" i="75"/>
  <c r="P55" i="75"/>
  <c r="BJ44" i="75"/>
  <c r="BH44" i="75"/>
  <c r="BF44" i="75"/>
  <c r="AT44" i="75"/>
  <c r="CA30" i="75"/>
  <c r="M30" i="75"/>
  <c r="CB29" i="75"/>
  <c r="CA29" i="75"/>
  <c r="CC65" i="75"/>
  <c r="CB56" i="75"/>
  <c r="CA56" i="75"/>
  <c r="BZ56" i="75"/>
  <c r="BY56" i="75"/>
  <c r="BX56" i="75"/>
  <c r="BW59" i="75"/>
  <c r="BV66" i="75"/>
  <c r="BR45" i="75"/>
  <c r="BQ66" i="75"/>
  <c r="BO45" i="75"/>
  <c r="BM67" i="75"/>
  <c r="BL57" i="75"/>
  <c r="BK80" i="75"/>
  <c r="BJ60" i="75"/>
  <c r="BI56" i="75"/>
  <c r="BH56" i="75"/>
  <c r="BB58" i="75"/>
  <c r="AY45" i="75"/>
  <c r="AW30" i="75"/>
  <c r="AV57" i="75"/>
  <c r="AU66" i="75"/>
  <c r="AS68" i="75"/>
  <c r="AR55" i="75"/>
  <c r="AQ55" i="75"/>
  <c r="AP66" i="75"/>
  <c r="AK45" i="75"/>
  <c r="AI57" i="75"/>
  <c r="AG30" i="75"/>
  <c r="AF57" i="75"/>
  <c r="AE54" i="75"/>
  <c r="AD30" i="75"/>
  <c r="AC30" i="75"/>
  <c r="AB59" i="75"/>
  <c r="AA59" i="75"/>
  <c r="Z59" i="75"/>
  <c r="S45" i="75"/>
  <c r="Q65" i="75"/>
  <c r="O30" i="75"/>
  <c r="N30" i="75"/>
  <c r="L86" i="75"/>
  <c r="J55" i="75"/>
  <c r="I55" i="75"/>
  <c r="CC44" i="75"/>
  <c r="BX44" i="75"/>
  <c r="BW44" i="75"/>
  <c r="BK29" i="75"/>
  <c r="BJ73" i="75"/>
  <c r="BH29" i="75"/>
  <c r="BG29" i="75"/>
  <c r="AW73" i="75"/>
  <c r="AU29" i="75"/>
  <c r="AR29" i="75"/>
  <c r="AQ29" i="75"/>
  <c r="AE29" i="75"/>
  <c r="AB44" i="75"/>
  <c r="O29" i="75"/>
  <c r="L44" i="75"/>
  <c r="K44" i="75"/>
  <c r="I44" i="75"/>
  <c r="H44" i="75"/>
  <c r="G44" i="75"/>
  <c r="BY28" i="75"/>
  <c r="BV28" i="75"/>
  <c r="BU28" i="75"/>
  <c r="BI28" i="75"/>
  <c r="BF28" i="75"/>
  <c r="BA43" i="75"/>
  <c r="AU70" i="75"/>
  <c r="AN43" i="75"/>
  <c r="AM43" i="75"/>
  <c r="AK43" i="75"/>
  <c r="AJ43" i="75"/>
  <c r="AI43" i="75"/>
  <c r="Z28" i="75"/>
  <c r="Y28" i="75"/>
  <c r="X43" i="75"/>
  <c r="W43" i="75"/>
  <c r="J28" i="75"/>
  <c r="I28" i="75"/>
  <c r="F62" i="75"/>
  <c r="E28" i="75"/>
  <c r="D28" i="75"/>
  <c r="BR42" i="75"/>
  <c r="BQ42" i="75"/>
  <c r="BO42" i="75"/>
  <c r="BH27" i="75"/>
  <c r="BD27" i="75"/>
  <c r="BC27" i="75"/>
  <c r="BB42" i="75"/>
  <c r="BA42" i="75"/>
  <c r="AY42" i="75"/>
  <c r="AQ69" i="75"/>
  <c r="AN63" i="75"/>
  <c r="AM27" i="75"/>
  <c r="X71" i="75"/>
  <c r="W71" i="75"/>
  <c r="V42" i="75"/>
  <c r="S64" i="75"/>
  <c r="H27" i="75"/>
  <c r="G27" i="75"/>
  <c r="F42" i="75"/>
  <c r="E27" i="75"/>
  <c r="CC41" i="75"/>
  <c r="CB41" i="75"/>
  <c r="BU26" i="75"/>
  <c r="BT53" i="75"/>
  <c r="BR26" i="75"/>
  <c r="BQ26" i="75"/>
  <c r="BP53" i="75"/>
  <c r="BE26" i="75"/>
  <c r="AZ41" i="75"/>
  <c r="AW41" i="75"/>
  <c r="AN77" i="75"/>
  <c r="AL26" i="75"/>
  <c r="AK26" i="75"/>
  <c r="AJ41" i="75"/>
  <c r="AI41" i="75"/>
  <c r="AG41" i="75"/>
  <c r="AF41" i="75"/>
  <c r="AE41" i="75"/>
  <c r="Y26" i="75"/>
  <c r="V26" i="75"/>
  <c r="U26" i="75"/>
  <c r="T53" i="75"/>
  <c r="S53" i="75"/>
  <c r="I26" i="75"/>
  <c r="BY44" i="75" l="1"/>
  <c r="AB29" i="75"/>
  <c r="BY30" i="75"/>
  <c r="AC29" i="75"/>
  <c r="BZ30" i="75"/>
  <c r="BB54" i="75"/>
  <c r="AV73" i="75"/>
  <c r="CC30" i="75"/>
  <c r="L55" i="75"/>
  <c r="AE45" i="75"/>
  <c r="CB55" i="75"/>
  <c r="BL60" i="75"/>
  <c r="AS30" i="75"/>
  <c r="AF45" i="75"/>
  <c r="AV56" i="75"/>
  <c r="AG61" i="75"/>
  <c r="AH45" i="75"/>
  <c r="AH61" i="75"/>
  <c r="AX30" i="75"/>
  <c r="BJ56" i="75"/>
  <c r="AV61" i="75"/>
  <c r="BI30" i="75"/>
  <c r="AV45" i="75"/>
  <c r="BK56" i="75"/>
  <c r="CC61" i="75"/>
  <c r="BB55" i="75"/>
  <c r="BJ30" i="75"/>
  <c r="AX45" i="75"/>
  <c r="CB57" i="75"/>
  <c r="BK30" i="75"/>
  <c r="BB45" i="75"/>
  <c r="CC57" i="75"/>
  <c r="AS66" i="75"/>
  <c r="BN30" i="75"/>
  <c r="BN45" i="75"/>
  <c r="G97" i="75"/>
  <c r="G77" i="75"/>
  <c r="G53" i="75"/>
  <c r="G52" i="75"/>
  <c r="G41" i="75"/>
  <c r="I82" i="75"/>
  <c r="I64" i="75"/>
  <c r="I69" i="75"/>
  <c r="I63" i="75"/>
  <c r="I42" i="75"/>
  <c r="K70" i="75"/>
  <c r="K83" i="75"/>
  <c r="K62" i="75"/>
  <c r="K72" i="75"/>
  <c r="K43" i="75"/>
  <c r="X97" i="75"/>
  <c r="X77" i="75"/>
  <c r="X51" i="75"/>
  <c r="X52" i="75"/>
  <c r="X41" i="75"/>
  <c r="X26" i="75"/>
  <c r="J82" i="75"/>
  <c r="J69" i="75"/>
  <c r="J71" i="75"/>
  <c r="J64" i="75"/>
  <c r="J63" i="75"/>
  <c r="J42" i="75"/>
  <c r="J27" i="75"/>
  <c r="BV98" i="75"/>
  <c r="BV82" i="75"/>
  <c r="BV69" i="75"/>
  <c r="BV71" i="75"/>
  <c r="BV64" i="75"/>
  <c r="BV63" i="75"/>
  <c r="BV42" i="75"/>
  <c r="BV27" i="75"/>
  <c r="AA98" i="75"/>
  <c r="AA82" i="75"/>
  <c r="AA71" i="75"/>
  <c r="AA69" i="75"/>
  <c r="AA64" i="75"/>
  <c r="AA42" i="75"/>
  <c r="AS99" i="75"/>
  <c r="AS70" i="75"/>
  <c r="AS72" i="75"/>
  <c r="AS62" i="75"/>
  <c r="AS43" i="75"/>
  <c r="J97" i="75"/>
  <c r="J77" i="75"/>
  <c r="J53" i="75"/>
  <c r="J41" i="75"/>
  <c r="J51" i="75"/>
  <c r="AP97" i="75"/>
  <c r="AP77" i="75"/>
  <c r="AP53" i="75"/>
  <c r="AP51" i="75"/>
  <c r="AP41" i="75"/>
  <c r="AP52" i="75"/>
  <c r="BV97" i="75"/>
  <c r="BV77" i="75"/>
  <c r="BV53" i="75"/>
  <c r="BV41" i="75"/>
  <c r="BV51" i="75"/>
  <c r="L71" i="75"/>
  <c r="L64" i="75"/>
  <c r="L82" i="75"/>
  <c r="L63" i="75"/>
  <c r="L42" i="75"/>
  <c r="AR98" i="75"/>
  <c r="AR82" i="75"/>
  <c r="AR71" i="75"/>
  <c r="AR64" i="75"/>
  <c r="AR42" i="75"/>
  <c r="AR69" i="75"/>
  <c r="AR63" i="75"/>
  <c r="BX69" i="75"/>
  <c r="BX71" i="75"/>
  <c r="BX98" i="75"/>
  <c r="BX82" i="75"/>
  <c r="BX64" i="75"/>
  <c r="BX42" i="75"/>
  <c r="AD83" i="75"/>
  <c r="AD99" i="75"/>
  <c r="AD70" i="75"/>
  <c r="AD72" i="75"/>
  <c r="AD62" i="75"/>
  <c r="AD43" i="75"/>
  <c r="BJ83" i="75"/>
  <c r="BJ99" i="75"/>
  <c r="BJ70" i="75"/>
  <c r="BJ72" i="75"/>
  <c r="BJ62" i="75"/>
  <c r="BJ43" i="75"/>
  <c r="L97" i="75"/>
  <c r="L77" i="75"/>
  <c r="L41" i="75"/>
  <c r="L53" i="75"/>
  <c r="L26" i="75"/>
  <c r="L52" i="75"/>
  <c r="AB77" i="75"/>
  <c r="AB97" i="75"/>
  <c r="AB41" i="75"/>
  <c r="AB26" i="75"/>
  <c r="AB51" i="75"/>
  <c r="AR97" i="75"/>
  <c r="AR77" i="75"/>
  <c r="AR53" i="75"/>
  <c r="AR41" i="75"/>
  <c r="AR52" i="75"/>
  <c r="AR26" i="75"/>
  <c r="BH97" i="75"/>
  <c r="BH77" i="75"/>
  <c r="BH53" i="75"/>
  <c r="BH51" i="75"/>
  <c r="BH41" i="75"/>
  <c r="BH52" i="75"/>
  <c r="BH26" i="75"/>
  <c r="BX77" i="75"/>
  <c r="BX97" i="75"/>
  <c r="BX53" i="75"/>
  <c r="BX41" i="75"/>
  <c r="BX51" i="75"/>
  <c r="BX26" i="75"/>
  <c r="N82" i="75"/>
  <c r="N71" i="75"/>
  <c r="N64" i="75"/>
  <c r="N63" i="75"/>
  <c r="N69" i="75"/>
  <c r="N42" i="75"/>
  <c r="N27" i="75"/>
  <c r="AD98" i="75"/>
  <c r="AD82" i="75"/>
  <c r="AD71" i="75"/>
  <c r="AD64" i="75"/>
  <c r="AD69" i="75"/>
  <c r="AD63" i="75"/>
  <c r="AD42" i="75"/>
  <c r="AD27" i="75"/>
  <c r="AT98" i="75"/>
  <c r="AT82" i="75"/>
  <c r="AT71" i="75"/>
  <c r="AT64" i="75"/>
  <c r="AT63" i="75"/>
  <c r="AT69" i="75"/>
  <c r="AT42" i="75"/>
  <c r="AT27" i="75"/>
  <c r="BJ98" i="75"/>
  <c r="BJ82" i="75"/>
  <c r="BJ71" i="75"/>
  <c r="BJ64" i="75"/>
  <c r="BJ69" i="75"/>
  <c r="BJ63" i="75"/>
  <c r="BJ42" i="75"/>
  <c r="BJ27" i="75"/>
  <c r="BZ98" i="75"/>
  <c r="BZ82" i="75"/>
  <c r="BZ71" i="75"/>
  <c r="BZ64" i="75"/>
  <c r="BZ63" i="75"/>
  <c r="BZ42" i="75"/>
  <c r="BZ69" i="75"/>
  <c r="BZ27" i="75"/>
  <c r="P70" i="75"/>
  <c r="P83" i="75"/>
  <c r="P72" i="75"/>
  <c r="P62" i="75"/>
  <c r="P43" i="75"/>
  <c r="P28" i="75"/>
  <c r="AF83" i="75"/>
  <c r="AF70" i="75"/>
  <c r="AF99" i="75"/>
  <c r="AF72" i="75"/>
  <c r="AF62" i="75"/>
  <c r="AF43" i="75"/>
  <c r="AF28" i="75"/>
  <c r="AV70" i="75"/>
  <c r="AV72" i="75"/>
  <c r="AV83" i="75"/>
  <c r="AV62" i="75"/>
  <c r="AV99" i="75"/>
  <c r="AV43" i="75"/>
  <c r="AV28" i="75"/>
  <c r="BL70" i="75"/>
  <c r="BL83" i="75"/>
  <c r="BL72" i="75"/>
  <c r="BL99" i="75"/>
  <c r="BL62" i="75"/>
  <c r="BL43" i="75"/>
  <c r="BL28" i="75"/>
  <c r="CB83" i="75"/>
  <c r="CB70" i="75"/>
  <c r="CB99" i="75"/>
  <c r="CB72" i="75"/>
  <c r="CB62" i="75"/>
  <c r="CB43" i="75"/>
  <c r="CB28" i="75"/>
  <c r="R100" i="75"/>
  <c r="R75" i="75"/>
  <c r="R76" i="75"/>
  <c r="R73" i="75"/>
  <c r="R74" i="75"/>
  <c r="R44" i="75"/>
  <c r="R29" i="75"/>
  <c r="AH100" i="75"/>
  <c r="AH75" i="75"/>
  <c r="AH76" i="75"/>
  <c r="AH73" i="75"/>
  <c r="AH74" i="75"/>
  <c r="AH44" i="75"/>
  <c r="AH29" i="75"/>
  <c r="AX100" i="75"/>
  <c r="AX75" i="75"/>
  <c r="AX76" i="75"/>
  <c r="AX73" i="75"/>
  <c r="AX44" i="75"/>
  <c r="AX74" i="75"/>
  <c r="AX29" i="75"/>
  <c r="BN76" i="75"/>
  <c r="BN100" i="75"/>
  <c r="BN75" i="75"/>
  <c r="BN73" i="75"/>
  <c r="BN74" i="75"/>
  <c r="BN44" i="75"/>
  <c r="BN29" i="75"/>
  <c r="D30" i="75"/>
  <c r="D45" i="75"/>
  <c r="T89" i="75"/>
  <c r="T85" i="75"/>
  <c r="T81" i="75"/>
  <c r="T86" i="75"/>
  <c r="T78" i="75"/>
  <c r="T101" i="75"/>
  <c r="T79" i="75"/>
  <c r="T87" i="75"/>
  <c r="T68" i="75"/>
  <c r="T65" i="75"/>
  <c r="T80" i="75"/>
  <c r="T67" i="75"/>
  <c r="T59" i="75"/>
  <c r="T55" i="75"/>
  <c r="T84" i="75"/>
  <c r="T60" i="75"/>
  <c r="T56" i="75"/>
  <c r="T66" i="75"/>
  <c r="T61" i="75"/>
  <c r="T54" i="75"/>
  <c r="T88" i="75"/>
  <c r="T30" i="75"/>
  <c r="AJ89" i="75"/>
  <c r="AJ85" i="75"/>
  <c r="AJ81" i="75"/>
  <c r="AJ86" i="75"/>
  <c r="AJ78" i="75"/>
  <c r="AJ101" i="75"/>
  <c r="AJ87" i="75"/>
  <c r="AJ68" i="75"/>
  <c r="AJ80" i="75"/>
  <c r="AJ84" i="75"/>
  <c r="AJ88" i="75"/>
  <c r="AJ65" i="75"/>
  <c r="AJ66" i="75"/>
  <c r="AJ59" i="75"/>
  <c r="AJ55" i="75"/>
  <c r="AJ79" i="75"/>
  <c r="AJ60" i="75"/>
  <c r="AJ56" i="75"/>
  <c r="AJ67" i="75"/>
  <c r="AJ58" i="75"/>
  <c r="AJ54" i="75"/>
  <c r="AJ30" i="75"/>
  <c r="AZ89" i="75"/>
  <c r="AZ85" i="75"/>
  <c r="AZ81" i="75"/>
  <c r="AZ86" i="75"/>
  <c r="AZ78" i="75"/>
  <c r="AZ101" i="75"/>
  <c r="AZ80" i="75"/>
  <c r="AZ84" i="75"/>
  <c r="AZ88" i="75"/>
  <c r="AZ68" i="75"/>
  <c r="AZ79" i="75"/>
  <c r="AZ65" i="75"/>
  <c r="AZ87" i="75"/>
  <c r="AZ67" i="75"/>
  <c r="AZ59" i="75"/>
  <c r="AZ55" i="75"/>
  <c r="AZ60" i="75"/>
  <c r="AZ56" i="75"/>
  <c r="AZ66" i="75"/>
  <c r="AZ58" i="75"/>
  <c r="AZ57" i="75"/>
  <c r="AZ61" i="75"/>
  <c r="AZ30" i="75"/>
  <c r="AZ45" i="75"/>
  <c r="BP89" i="75"/>
  <c r="BP85" i="75"/>
  <c r="BP81" i="75"/>
  <c r="BP86" i="75"/>
  <c r="BP78" i="75"/>
  <c r="BP101" i="75"/>
  <c r="BP79" i="75"/>
  <c r="BP68" i="75"/>
  <c r="BP87" i="75"/>
  <c r="BP65" i="75"/>
  <c r="BP66" i="75"/>
  <c r="BP84" i="75"/>
  <c r="BP59" i="75"/>
  <c r="BP55" i="75"/>
  <c r="BP60" i="75"/>
  <c r="BP56" i="75"/>
  <c r="BP80" i="75"/>
  <c r="BP57" i="75"/>
  <c r="BP61" i="75"/>
  <c r="BP88" i="75"/>
  <c r="BP54" i="75"/>
  <c r="BP30" i="75"/>
  <c r="G26" i="75"/>
  <c r="AB27" i="75"/>
  <c r="BU43" i="75"/>
  <c r="I51" i="75"/>
  <c r="BR51" i="75"/>
  <c r="BF52" i="75"/>
  <c r="BP58" i="75"/>
  <c r="AA63" i="75"/>
  <c r="I71" i="75"/>
  <c r="AY85" i="75"/>
  <c r="E30" i="75"/>
  <c r="E45" i="75"/>
  <c r="U86" i="75"/>
  <c r="U78" i="75"/>
  <c r="U87" i="75"/>
  <c r="U79" i="75"/>
  <c r="U101" i="75"/>
  <c r="U88" i="75"/>
  <c r="U84" i="75"/>
  <c r="U80" i="75"/>
  <c r="U67" i="75"/>
  <c r="U81" i="75"/>
  <c r="U85" i="75"/>
  <c r="U89" i="75"/>
  <c r="U65" i="75"/>
  <c r="U59" i="75"/>
  <c r="U55" i="75"/>
  <c r="U60" i="75"/>
  <c r="U56" i="75"/>
  <c r="U66" i="75"/>
  <c r="U61" i="75"/>
  <c r="U57" i="75"/>
  <c r="U30" i="75"/>
  <c r="U58" i="75"/>
  <c r="U45" i="75"/>
  <c r="AK86" i="75"/>
  <c r="AK78" i="75"/>
  <c r="AK87" i="75"/>
  <c r="AK79" i="75"/>
  <c r="AK101" i="75"/>
  <c r="AK88" i="75"/>
  <c r="AK84" i="75"/>
  <c r="AK80" i="75"/>
  <c r="AK85" i="75"/>
  <c r="AK67" i="75"/>
  <c r="AK89" i="75"/>
  <c r="AK65" i="75"/>
  <c r="AK59" i="75"/>
  <c r="AK55" i="75"/>
  <c r="AK68" i="75"/>
  <c r="AK60" i="75"/>
  <c r="AK56" i="75"/>
  <c r="AK81" i="75"/>
  <c r="AK61" i="75"/>
  <c r="AK57" i="75"/>
  <c r="AK66" i="75"/>
  <c r="AK58" i="75"/>
  <c r="AK54" i="75"/>
  <c r="AK30" i="75"/>
  <c r="BA86" i="75"/>
  <c r="BA78" i="75"/>
  <c r="BA87" i="75"/>
  <c r="BA79" i="75"/>
  <c r="BA101" i="75"/>
  <c r="BA88" i="75"/>
  <c r="BA84" i="75"/>
  <c r="BA80" i="75"/>
  <c r="BA67" i="75"/>
  <c r="BA65" i="75"/>
  <c r="BA81" i="75"/>
  <c r="BA85" i="75"/>
  <c r="BA59" i="75"/>
  <c r="BA55" i="75"/>
  <c r="BA89" i="75"/>
  <c r="BA60" i="75"/>
  <c r="BA56" i="75"/>
  <c r="BA66" i="75"/>
  <c r="BA61" i="75"/>
  <c r="BA57" i="75"/>
  <c r="BA68" i="75"/>
  <c r="BA30" i="75"/>
  <c r="BQ86" i="75"/>
  <c r="BQ78" i="75"/>
  <c r="BQ87" i="75"/>
  <c r="BQ79" i="75"/>
  <c r="BQ101" i="75"/>
  <c r="BQ88" i="75"/>
  <c r="BQ84" i="75"/>
  <c r="BQ80" i="75"/>
  <c r="BQ67" i="75"/>
  <c r="BQ81" i="75"/>
  <c r="BQ85" i="75"/>
  <c r="BQ89" i="75"/>
  <c r="BQ65" i="75"/>
  <c r="BQ59" i="75"/>
  <c r="BQ55" i="75"/>
  <c r="BQ68" i="75"/>
  <c r="BQ60" i="75"/>
  <c r="BQ56" i="75"/>
  <c r="BQ61" i="75"/>
  <c r="BQ57" i="75"/>
  <c r="BQ54" i="75"/>
  <c r="BQ30" i="75"/>
  <c r="BQ45" i="75"/>
  <c r="BG44" i="75"/>
  <c r="K51" i="75"/>
  <c r="BV52" i="75"/>
  <c r="BQ58" i="75"/>
  <c r="AF61" i="75"/>
  <c r="AM97" i="75"/>
  <c r="AM53" i="75"/>
  <c r="AM51" i="75"/>
  <c r="AM52" i="75"/>
  <c r="AM41" i="75"/>
  <c r="BS97" i="75"/>
  <c r="BS77" i="75"/>
  <c r="BS53" i="75"/>
  <c r="BS52" i="75"/>
  <c r="BS41" i="75"/>
  <c r="BU64" i="75"/>
  <c r="BU69" i="75"/>
  <c r="BU82" i="75"/>
  <c r="BU98" i="75"/>
  <c r="BU63" i="75"/>
  <c r="BU42" i="75"/>
  <c r="BU71" i="75"/>
  <c r="H97" i="75"/>
  <c r="H77" i="75"/>
  <c r="H41" i="75"/>
  <c r="H53" i="75"/>
  <c r="H26" i="75"/>
  <c r="AP98" i="75"/>
  <c r="AP82" i="75"/>
  <c r="AP69" i="75"/>
  <c r="AP71" i="75"/>
  <c r="AP64" i="75"/>
  <c r="AP42" i="75"/>
  <c r="AP27" i="75"/>
  <c r="BH83" i="75"/>
  <c r="BH70" i="75"/>
  <c r="BH99" i="75"/>
  <c r="BH62" i="75"/>
  <c r="BH72" i="75"/>
  <c r="BH43" i="75"/>
  <c r="BH28" i="75"/>
  <c r="AO77" i="75"/>
  <c r="AO97" i="75"/>
  <c r="AO52" i="75"/>
  <c r="AO53" i="75"/>
  <c r="AO51" i="75"/>
  <c r="AO41" i="75"/>
  <c r="BG98" i="75"/>
  <c r="BG82" i="75"/>
  <c r="BG71" i="75"/>
  <c r="BG64" i="75"/>
  <c r="BG69" i="75"/>
  <c r="BG63" i="75"/>
  <c r="BG42" i="75"/>
  <c r="M77" i="75"/>
  <c r="M97" i="75"/>
  <c r="M53" i="75"/>
  <c r="M41" i="75"/>
  <c r="M26" i="75"/>
  <c r="M51" i="75"/>
  <c r="BI77" i="75"/>
  <c r="BI97" i="75"/>
  <c r="BI53" i="75"/>
  <c r="BI51" i="75"/>
  <c r="BI41" i="75"/>
  <c r="BI52" i="75"/>
  <c r="BI26" i="75"/>
  <c r="O82" i="75"/>
  <c r="O71" i="75"/>
  <c r="O63" i="75"/>
  <c r="O69" i="75"/>
  <c r="O42" i="75"/>
  <c r="O27" i="75"/>
  <c r="BK98" i="75"/>
  <c r="BK82" i="75"/>
  <c r="BK71" i="75"/>
  <c r="BK64" i="75"/>
  <c r="BK69" i="75"/>
  <c r="BK63" i="75"/>
  <c r="BK42" i="75"/>
  <c r="BK27" i="75"/>
  <c r="AG99" i="75"/>
  <c r="AG83" i="75"/>
  <c r="AG70" i="75"/>
  <c r="AG72" i="75"/>
  <c r="AG62" i="75"/>
  <c r="AG43" i="75"/>
  <c r="AG28" i="75"/>
  <c r="CC99" i="75"/>
  <c r="CC83" i="75"/>
  <c r="CC70" i="75"/>
  <c r="CC72" i="75"/>
  <c r="CC62" i="75"/>
  <c r="CC43" i="75"/>
  <c r="CC28" i="75"/>
  <c r="AI100" i="75"/>
  <c r="AI75" i="75"/>
  <c r="AI76" i="75"/>
  <c r="AI73" i="75"/>
  <c r="AI74" i="75"/>
  <c r="AI44" i="75"/>
  <c r="AI29" i="75"/>
  <c r="BO100" i="75"/>
  <c r="BO75" i="75"/>
  <c r="BO73" i="75"/>
  <c r="BO76" i="75"/>
  <c r="BO74" i="75"/>
  <c r="BO44" i="75"/>
  <c r="BO29" i="75"/>
  <c r="N77" i="75"/>
  <c r="N97" i="75"/>
  <c r="N41" i="75"/>
  <c r="N53" i="75"/>
  <c r="N26" i="75"/>
  <c r="N51" i="75"/>
  <c r="AD77" i="75"/>
  <c r="AD97" i="75"/>
  <c r="AD41" i="75"/>
  <c r="AD26" i="75"/>
  <c r="AD53" i="75"/>
  <c r="AT77" i="75"/>
  <c r="AT97" i="75"/>
  <c r="AT41" i="75"/>
  <c r="AT52" i="75"/>
  <c r="AT26" i="75"/>
  <c r="BJ77" i="75"/>
  <c r="BJ97" i="75"/>
  <c r="BJ51" i="75"/>
  <c r="BJ41" i="75"/>
  <c r="BJ53" i="75"/>
  <c r="BJ52" i="75"/>
  <c r="BJ26" i="75"/>
  <c r="BZ77" i="75"/>
  <c r="BZ97" i="75"/>
  <c r="BZ41" i="75"/>
  <c r="BZ51" i="75"/>
  <c r="BZ26" i="75"/>
  <c r="P71" i="75"/>
  <c r="P82" i="75"/>
  <c r="P63" i="75"/>
  <c r="P69" i="75"/>
  <c r="P42" i="75"/>
  <c r="P27" i="75"/>
  <c r="AF71" i="75"/>
  <c r="AF98" i="75"/>
  <c r="AF82" i="75"/>
  <c r="AF69" i="75"/>
  <c r="AF64" i="75"/>
  <c r="AF63" i="75"/>
  <c r="AF42" i="75"/>
  <c r="AF27" i="75"/>
  <c r="AV98" i="75"/>
  <c r="AV82" i="75"/>
  <c r="AV71" i="75"/>
  <c r="AV64" i="75"/>
  <c r="AV63" i="75"/>
  <c r="AV69" i="75"/>
  <c r="AV42" i="75"/>
  <c r="AV27" i="75"/>
  <c r="BL71" i="75"/>
  <c r="BL64" i="75"/>
  <c r="BL82" i="75"/>
  <c r="BL69" i="75"/>
  <c r="BL63" i="75"/>
  <c r="BL42" i="75"/>
  <c r="BL98" i="75"/>
  <c r="BL27" i="75"/>
  <c r="CB71" i="75"/>
  <c r="CB63" i="75"/>
  <c r="CB98" i="75"/>
  <c r="CB82" i="75"/>
  <c r="CB64" i="75"/>
  <c r="CB69" i="75"/>
  <c r="CB42" i="75"/>
  <c r="CB27" i="75"/>
  <c r="R99" i="75"/>
  <c r="R83" i="75"/>
  <c r="R72" i="75"/>
  <c r="R62" i="75"/>
  <c r="R70" i="75"/>
  <c r="R43" i="75"/>
  <c r="R28" i="75"/>
  <c r="AH99" i="75"/>
  <c r="AH83" i="75"/>
  <c r="AH72" i="75"/>
  <c r="AH70" i="75"/>
  <c r="AH62" i="75"/>
  <c r="AH43" i="75"/>
  <c r="AH28" i="75"/>
  <c r="AX99" i="75"/>
  <c r="AX83" i="75"/>
  <c r="AX72" i="75"/>
  <c r="AX62" i="75"/>
  <c r="AX70" i="75"/>
  <c r="AX43" i="75"/>
  <c r="AX28" i="75"/>
  <c r="BN99" i="75"/>
  <c r="BN83" i="75"/>
  <c r="BN72" i="75"/>
  <c r="BN62" i="75"/>
  <c r="BN70" i="75"/>
  <c r="BN43" i="75"/>
  <c r="BN28" i="75"/>
  <c r="D44" i="75"/>
  <c r="D29" i="75"/>
  <c r="T100" i="75"/>
  <c r="T75" i="75"/>
  <c r="T76" i="75"/>
  <c r="T73" i="75"/>
  <c r="T74" i="75"/>
  <c r="T44" i="75"/>
  <c r="T29" i="75"/>
  <c r="AJ100" i="75"/>
  <c r="AJ75" i="75"/>
  <c r="AJ76" i="75"/>
  <c r="AJ73" i="75"/>
  <c r="AJ44" i="75"/>
  <c r="AJ29" i="75"/>
  <c r="AZ100" i="75"/>
  <c r="AZ75" i="75"/>
  <c r="AZ76" i="75"/>
  <c r="AZ73" i="75"/>
  <c r="AZ44" i="75"/>
  <c r="AZ74" i="75"/>
  <c r="AZ29" i="75"/>
  <c r="BP100" i="75"/>
  <c r="BP75" i="75"/>
  <c r="BP73" i="75"/>
  <c r="BP76" i="75"/>
  <c r="BP74" i="75"/>
  <c r="BP44" i="75"/>
  <c r="BP29" i="75"/>
  <c r="F89" i="75"/>
  <c r="F85" i="75"/>
  <c r="F81" i="75"/>
  <c r="F86" i="75"/>
  <c r="F78" i="75"/>
  <c r="F87" i="75"/>
  <c r="F79" i="75"/>
  <c r="F88" i="75"/>
  <c r="F84" i="75"/>
  <c r="F80" i="75"/>
  <c r="F68" i="75"/>
  <c r="F66" i="75"/>
  <c r="F59" i="75"/>
  <c r="F60" i="75"/>
  <c r="F56" i="75"/>
  <c r="F65" i="75"/>
  <c r="F61" i="75"/>
  <c r="F57" i="75"/>
  <c r="F67" i="75"/>
  <c r="F55" i="75"/>
  <c r="F30" i="75"/>
  <c r="F54" i="75"/>
  <c r="F45" i="75"/>
  <c r="V89" i="75"/>
  <c r="V85" i="75"/>
  <c r="V81" i="75"/>
  <c r="V86" i="75"/>
  <c r="V78" i="75"/>
  <c r="V87" i="75"/>
  <c r="V79" i="75"/>
  <c r="V101" i="75"/>
  <c r="V88" i="75"/>
  <c r="V84" i="75"/>
  <c r="V80" i="75"/>
  <c r="V68" i="75"/>
  <c r="V66" i="75"/>
  <c r="V59" i="75"/>
  <c r="V67" i="75"/>
  <c r="V60" i="75"/>
  <c r="V56" i="75"/>
  <c r="V61" i="75"/>
  <c r="V57" i="75"/>
  <c r="V30" i="75"/>
  <c r="V58" i="75"/>
  <c r="V45" i="75"/>
  <c r="V55" i="75"/>
  <c r="AL89" i="75"/>
  <c r="AL85" i="75"/>
  <c r="AL81" i="75"/>
  <c r="AL86" i="75"/>
  <c r="AL78" i="75"/>
  <c r="AL87" i="75"/>
  <c r="AL79" i="75"/>
  <c r="AL101" i="75"/>
  <c r="AL88" i="75"/>
  <c r="AL84" i="75"/>
  <c r="AL80" i="75"/>
  <c r="AL68" i="75"/>
  <c r="AL66" i="75"/>
  <c r="AL59" i="75"/>
  <c r="AL60" i="75"/>
  <c r="AL56" i="75"/>
  <c r="AL65" i="75"/>
  <c r="AL61" i="75"/>
  <c r="AL57" i="75"/>
  <c r="AL67" i="75"/>
  <c r="AL55" i="75"/>
  <c r="AL58" i="75"/>
  <c r="AL54" i="75"/>
  <c r="AL30" i="75"/>
  <c r="AL45" i="75"/>
  <c r="J26" i="75"/>
  <c r="AN27" i="75"/>
  <c r="K28" i="75"/>
  <c r="E42" i="75"/>
  <c r="AJ45" i="75"/>
  <c r="L51" i="75"/>
  <c r="H52" i="75"/>
  <c r="BU53" i="75"/>
  <c r="AO64" i="75"/>
  <c r="AO98" i="75"/>
  <c r="AO82" i="75"/>
  <c r="AO71" i="75"/>
  <c r="AO42" i="75"/>
  <c r="AO63" i="75"/>
  <c r="BG70" i="75"/>
  <c r="BG83" i="75"/>
  <c r="BG72" i="75"/>
  <c r="BG99" i="75"/>
  <c r="BG62" i="75"/>
  <c r="BG43" i="75"/>
  <c r="Z98" i="75"/>
  <c r="Z82" i="75"/>
  <c r="Z69" i="75"/>
  <c r="Z71" i="75"/>
  <c r="Z64" i="75"/>
  <c r="Z63" i="75"/>
  <c r="Z42" i="75"/>
  <c r="Z27" i="75"/>
  <c r="L83" i="75"/>
  <c r="L70" i="75"/>
  <c r="L62" i="75"/>
  <c r="L72" i="75"/>
  <c r="L43" i="75"/>
  <c r="L28" i="75"/>
  <c r="I77" i="75"/>
  <c r="I97" i="75"/>
  <c r="I52" i="75"/>
  <c r="I41" i="75"/>
  <c r="I53" i="75"/>
  <c r="K71" i="75"/>
  <c r="K64" i="75"/>
  <c r="K82" i="75"/>
  <c r="K63" i="75"/>
  <c r="K42" i="75"/>
  <c r="M70" i="75"/>
  <c r="M83" i="75"/>
  <c r="M62" i="75"/>
  <c r="M72" i="75"/>
  <c r="M43" i="75"/>
  <c r="AC77" i="75"/>
  <c r="AC97" i="75"/>
  <c r="AC53" i="75"/>
  <c r="AC41" i="75"/>
  <c r="AC26" i="75"/>
  <c r="BY77" i="75"/>
  <c r="BY97" i="75"/>
  <c r="BY53" i="75"/>
  <c r="BY41" i="75"/>
  <c r="BY51" i="75"/>
  <c r="BY26" i="75"/>
  <c r="BY52" i="75"/>
  <c r="AU98" i="75"/>
  <c r="AU82" i="75"/>
  <c r="AU71" i="75"/>
  <c r="AU64" i="75"/>
  <c r="AU63" i="75"/>
  <c r="AU69" i="75"/>
  <c r="AU42" i="75"/>
  <c r="AU27" i="75"/>
  <c r="Q83" i="75"/>
  <c r="Q70" i="75"/>
  <c r="Q72" i="75"/>
  <c r="Q62" i="75"/>
  <c r="Q43" i="75"/>
  <c r="Q28" i="75"/>
  <c r="AW99" i="75"/>
  <c r="AW83" i="75"/>
  <c r="AW70" i="75"/>
  <c r="AW72" i="75"/>
  <c r="AW62" i="75"/>
  <c r="AW43" i="75"/>
  <c r="AW28" i="75"/>
  <c r="S100" i="75"/>
  <c r="S75" i="75"/>
  <c r="S76" i="75"/>
  <c r="S73" i="75"/>
  <c r="S74" i="75"/>
  <c r="S44" i="75"/>
  <c r="S29" i="75"/>
  <c r="AY100" i="75"/>
  <c r="AY75" i="75"/>
  <c r="AY76" i="75"/>
  <c r="AY73" i="75"/>
  <c r="AY44" i="75"/>
  <c r="AY74" i="75"/>
  <c r="AY29" i="75"/>
  <c r="O77" i="75"/>
  <c r="O97" i="75"/>
  <c r="O53" i="75"/>
  <c r="O26" i="75"/>
  <c r="O51" i="75"/>
  <c r="O52" i="75"/>
  <c r="AE77" i="75"/>
  <c r="AE97" i="75"/>
  <c r="AE51" i="75"/>
  <c r="AE26" i="75"/>
  <c r="AE53" i="75"/>
  <c r="AE52" i="75"/>
  <c r="AU77" i="75"/>
  <c r="AU97" i="75"/>
  <c r="AU51" i="75"/>
  <c r="AU52" i="75"/>
  <c r="AU26" i="75"/>
  <c r="BK77" i="75"/>
  <c r="BK97" i="75"/>
  <c r="BK51" i="75"/>
  <c r="BK53" i="75"/>
  <c r="BK52" i="75"/>
  <c r="BK26" i="75"/>
  <c r="CA77" i="75"/>
  <c r="CA97" i="75"/>
  <c r="CA51" i="75"/>
  <c r="CA26" i="75"/>
  <c r="Q82" i="75"/>
  <c r="Q71" i="75"/>
  <c r="Q64" i="75"/>
  <c r="Q63" i="75"/>
  <c r="Q69" i="75"/>
  <c r="Q27" i="75"/>
  <c r="AG98" i="75"/>
  <c r="AG82" i="75"/>
  <c r="AG71" i="75"/>
  <c r="AG64" i="75"/>
  <c r="AG63" i="75"/>
  <c r="AG27" i="75"/>
  <c r="AW98" i="75"/>
  <c r="AW82" i="75"/>
  <c r="AW71" i="75"/>
  <c r="AW64" i="75"/>
  <c r="AW63" i="75"/>
  <c r="AW69" i="75"/>
  <c r="AW27" i="75"/>
  <c r="BM98" i="75"/>
  <c r="BM82" i="75"/>
  <c r="BM71" i="75"/>
  <c r="BM64" i="75"/>
  <c r="BM63" i="75"/>
  <c r="BM27" i="75"/>
  <c r="BM69" i="75"/>
  <c r="CC98" i="75"/>
  <c r="CC82" i="75"/>
  <c r="CC71" i="75"/>
  <c r="CC64" i="75"/>
  <c r="CC63" i="75"/>
  <c r="CC69" i="75"/>
  <c r="CC27" i="75"/>
  <c r="S99" i="75"/>
  <c r="S83" i="75"/>
  <c r="S72" i="75"/>
  <c r="S62" i="75"/>
  <c r="S70" i="75"/>
  <c r="S28" i="75"/>
  <c r="AI99" i="75"/>
  <c r="AI83" i="75"/>
  <c r="AI72" i="75"/>
  <c r="AI62" i="75"/>
  <c r="AI70" i="75"/>
  <c r="AI28" i="75"/>
  <c r="AY99" i="75"/>
  <c r="AY83" i="75"/>
  <c r="AY72" i="75"/>
  <c r="AY62" i="75"/>
  <c r="AY70" i="75"/>
  <c r="AY28" i="75"/>
  <c r="BO99" i="75"/>
  <c r="BO83" i="75"/>
  <c r="BO72" i="75"/>
  <c r="BO62" i="75"/>
  <c r="BO70" i="75"/>
  <c r="BO43" i="75"/>
  <c r="BO28" i="75"/>
  <c r="E44" i="75"/>
  <c r="E29" i="75"/>
  <c r="U100" i="75"/>
  <c r="U75" i="75"/>
  <c r="U76" i="75"/>
  <c r="U73" i="75"/>
  <c r="U74" i="75"/>
  <c r="U44" i="75"/>
  <c r="U29" i="75"/>
  <c r="AK100" i="75"/>
  <c r="AK75" i="75"/>
  <c r="AK76" i="75"/>
  <c r="AK73" i="75"/>
  <c r="AK44" i="75"/>
  <c r="AK29" i="75"/>
  <c r="AK74" i="75"/>
  <c r="BA100" i="75"/>
  <c r="BA75" i="75"/>
  <c r="BA76" i="75"/>
  <c r="BA73" i="75"/>
  <c r="BA74" i="75"/>
  <c r="BA44" i="75"/>
  <c r="BA29" i="75"/>
  <c r="BQ100" i="75"/>
  <c r="BQ76" i="75"/>
  <c r="BQ75" i="75"/>
  <c r="BQ73" i="75"/>
  <c r="BQ74" i="75"/>
  <c r="BQ44" i="75"/>
  <c r="BQ29" i="75"/>
  <c r="G87" i="75"/>
  <c r="G79" i="75"/>
  <c r="G88" i="75"/>
  <c r="G84" i="75"/>
  <c r="G80" i="75"/>
  <c r="G78" i="75"/>
  <c r="G86" i="75"/>
  <c r="G65" i="75"/>
  <c r="G81" i="75"/>
  <c r="G85" i="75"/>
  <c r="G89" i="75"/>
  <c r="G66" i="75"/>
  <c r="G59" i="75"/>
  <c r="G55" i="75"/>
  <c r="G68" i="75"/>
  <c r="G60" i="75"/>
  <c r="G56" i="75"/>
  <c r="G61" i="75"/>
  <c r="G57" i="75"/>
  <c r="G67" i="75"/>
  <c r="G30" i="75"/>
  <c r="G54" i="75"/>
  <c r="G45" i="75"/>
  <c r="G58" i="75"/>
  <c r="W87" i="75"/>
  <c r="W79" i="75"/>
  <c r="W88" i="75"/>
  <c r="W84" i="75"/>
  <c r="W80" i="75"/>
  <c r="W81" i="75"/>
  <c r="W85" i="75"/>
  <c r="W89" i="75"/>
  <c r="W65" i="75"/>
  <c r="W66" i="75"/>
  <c r="W78" i="75"/>
  <c r="W101" i="75"/>
  <c r="W59" i="75"/>
  <c r="W55" i="75"/>
  <c r="W67" i="75"/>
  <c r="W60" i="75"/>
  <c r="W56" i="75"/>
  <c r="W61" i="75"/>
  <c r="W57" i="75"/>
  <c r="W30" i="75"/>
  <c r="W58" i="75"/>
  <c r="W45" i="75"/>
  <c r="W86" i="75"/>
  <c r="W68" i="75"/>
  <c r="AM87" i="75"/>
  <c r="AM79" i="75"/>
  <c r="AM88" i="75"/>
  <c r="AM84" i="75"/>
  <c r="AM80" i="75"/>
  <c r="AM89" i="75"/>
  <c r="AM78" i="75"/>
  <c r="AM65" i="75"/>
  <c r="AM101" i="75"/>
  <c r="AM86" i="75"/>
  <c r="AM66" i="75"/>
  <c r="AM59" i="75"/>
  <c r="AM55" i="75"/>
  <c r="AM85" i="75"/>
  <c r="AM68" i="75"/>
  <c r="AM60" i="75"/>
  <c r="AM56" i="75"/>
  <c r="AM81" i="75"/>
  <c r="AM61" i="75"/>
  <c r="AM57" i="75"/>
  <c r="AM67" i="75"/>
  <c r="AM58" i="75"/>
  <c r="AM54" i="75"/>
  <c r="AM30" i="75"/>
  <c r="AM45" i="75"/>
  <c r="BC87" i="75"/>
  <c r="BC79" i="75"/>
  <c r="BC88" i="75"/>
  <c r="BC84" i="75"/>
  <c r="BC80" i="75"/>
  <c r="BC78" i="75"/>
  <c r="BC101" i="75"/>
  <c r="BC86" i="75"/>
  <c r="BC65" i="75"/>
  <c r="BC81" i="75"/>
  <c r="BC85" i="75"/>
  <c r="BC66" i="75"/>
  <c r="BC89" i="75"/>
  <c r="BC59" i="75"/>
  <c r="BC55" i="75"/>
  <c r="BC67" i="75"/>
  <c r="BC60" i="75"/>
  <c r="BC56" i="75"/>
  <c r="BC61" i="75"/>
  <c r="BC57" i="75"/>
  <c r="BC68" i="75"/>
  <c r="BC30" i="75"/>
  <c r="BC45" i="75"/>
  <c r="BC54" i="75"/>
  <c r="BS87" i="75"/>
  <c r="BS79" i="75"/>
  <c r="BS101" i="75"/>
  <c r="BS88" i="75"/>
  <c r="BS84" i="75"/>
  <c r="BS80" i="75"/>
  <c r="BS81" i="75"/>
  <c r="BS85" i="75"/>
  <c r="BS89" i="75"/>
  <c r="BS65" i="75"/>
  <c r="BS66" i="75"/>
  <c r="BS59" i="75"/>
  <c r="BS55" i="75"/>
  <c r="BS68" i="75"/>
  <c r="BS60" i="75"/>
  <c r="BS56" i="75"/>
  <c r="BS78" i="75"/>
  <c r="BS86" i="75"/>
  <c r="BS61" i="75"/>
  <c r="BS57" i="75"/>
  <c r="BS67" i="75"/>
  <c r="BS54" i="75"/>
  <c r="BS30" i="75"/>
  <c r="BS58" i="75"/>
  <c r="AO27" i="75"/>
  <c r="M28" i="75"/>
  <c r="BJ28" i="75"/>
  <c r="BM42" i="75"/>
  <c r="Y51" i="75"/>
  <c r="J52" i="75"/>
  <c r="BX52" i="75"/>
  <c r="BZ53" i="75"/>
  <c r="T57" i="75"/>
  <c r="AP63" i="75"/>
  <c r="W97" i="75"/>
  <c r="W77" i="75"/>
  <c r="W53" i="75"/>
  <c r="W51" i="75"/>
  <c r="W52" i="75"/>
  <c r="W41" i="75"/>
  <c r="BE64" i="75"/>
  <c r="BE98" i="75"/>
  <c r="BE82" i="75"/>
  <c r="BE71" i="75"/>
  <c r="BE69" i="75"/>
  <c r="BE63" i="75"/>
  <c r="BE42" i="75"/>
  <c r="BW83" i="75"/>
  <c r="BW70" i="75"/>
  <c r="BW99" i="75"/>
  <c r="BW62" i="75"/>
  <c r="BW72" i="75"/>
  <c r="BW43" i="75"/>
  <c r="BT97" i="75"/>
  <c r="BT77" i="75"/>
  <c r="BT52" i="75"/>
  <c r="BT41" i="75"/>
  <c r="BT51" i="75"/>
  <c r="BT26" i="75"/>
  <c r="AR83" i="75"/>
  <c r="AR99" i="75"/>
  <c r="AR70" i="75"/>
  <c r="AR72" i="75"/>
  <c r="AR62" i="75"/>
  <c r="AR43" i="75"/>
  <c r="AR28" i="75"/>
  <c r="BE77" i="75"/>
  <c r="BE97" i="75"/>
  <c r="BE52" i="75"/>
  <c r="BE51" i="75"/>
  <c r="BE41" i="75"/>
  <c r="BE53" i="75"/>
  <c r="AC99" i="75"/>
  <c r="AC83" i="75"/>
  <c r="AC70" i="75"/>
  <c r="AC72" i="75"/>
  <c r="AC62" i="75"/>
  <c r="AC43" i="75"/>
  <c r="AS77" i="75"/>
  <c r="AS97" i="75"/>
  <c r="AS53" i="75"/>
  <c r="AS41" i="75"/>
  <c r="AS52" i="75"/>
  <c r="AS26" i="75"/>
  <c r="AE98" i="75"/>
  <c r="AE82" i="75"/>
  <c r="AE71" i="75"/>
  <c r="AE69" i="75"/>
  <c r="AE64" i="75"/>
  <c r="AE63" i="75"/>
  <c r="AE42" i="75"/>
  <c r="AE27" i="75"/>
  <c r="CA98" i="75"/>
  <c r="CA82" i="75"/>
  <c r="CA71" i="75"/>
  <c r="CA64" i="75"/>
  <c r="CA63" i="75"/>
  <c r="CA42" i="75"/>
  <c r="CA69" i="75"/>
  <c r="CA27" i="75"/>
  <c r="BM99" i="75"/>
  <c r="BM83" i="75"/>
  <c r="BM70" i="75"/>
  <c r="BM72" i="75"/>
  <c r="BM62" i="75"/>
  <c r="BM43" i="75"/>
  <c r="BM28" i="75"/>
  <c r="P77" i="75"/>
  <c r="P97" i="75"/>
  <c r="P53" i="75"/>
  <c r="P26" i="75"/>
  <c r="P51" i="75"/>
  <c r="P52" i="75"/>
  <c r="AF77" i="75"/>
  <c r="AF97" i="75"/>
  <c r="AF26" i="75"/>
  <c r="AF53" i="75"/>
  <c r="AF51" i="75"/>
  <c r="AV77" i="75"/>
  <c r="AV97" i="75"/>
  <c r="AV26" i="75"/>
  <c r="AV51" i="75"/>
  <c r="BL77" i="75"/>
  <c r="BL97" i="75"/>
  <c r="BL53" i="75"/>
  <c r="BL52" i="75"/>
  <c r="BL26" i="75"/>
  <c r="CB77" i="75"/>
  <c r="CB97" i="75"/>
  <c r="CB51" i="75"/>
  <c r="CB26" i="75"/>
  <c r="CB53" i="75"/>
  <c r="CB52" i="75"/>
  <c r="R98" i="75"/>
  <c r="R82" i="75"/>
  <c r="R71" i="75"/>
  <c r="R69" i="75"/>
  <c r="R63" i="75"/>
  <c r="R27" i="75"/>
  <c r="R64" i="75"/>
  <c r="AH98" i="75"/>
  <c r="AH82" i="75"/>
  <c r="AH71" i="75"/>
  <c r="AH69" i="75"/>
  <c r="AH64" i="75"/>
  <c r="AH63" i="75"/>
  <c r="AH27" i="75"/>
  <c r="AX98" i="75"/>
  <c r="AX82" i="75"/>
  <c r="AX71" i="75"/>
  <c r="AX69" i="75"/>
  <c r="AX63" i="75"/>
  <c r="AX64" i="75"/>
  <c r="AX27" i="75"/>
  <c r="BN98" i="75"/>
  <c r="BN82" i="75"/>
  <c r="BN71" i="75"/>
  <c r="BN69" i="75"/>
  <c r="BN63" i="75"/>
  <c r="BN64" i="75"/>
  <c r="BN27" i="75"/>
  <c r="T99" i="75"/>
  <c r="T83" i="75"/>
  <c r="T72" i="75"/>
  <c r="T70" i="75"/>
  <c r="T28" i="75"/>
  <c r="AJ99" i="75"/>
  <c r="AJ72" i="75"/>
  <c r="AJ70" i="75"/>
  <c r="AJ28" i="75"/>
  <c r="AJ62" i="75"/>
  <c r="AZ99" i="75"/>
  <c r="AZ72" i="75"/>
  <c r="AZ83" i="75"/>
  <c r="AZ70" i="75"/>
  <c r="AZ62" i="75"/>
  <c r="AZ28" i="75"/>
  <c r="BP99" i="75"/>
  <c r="BP83" i="75"/>
  <c r="BP72" i="75"/>
  <c r="BP70" i="75"/>
  <c r="BP28" i="75"/>
  <c r="BP62" i="75"/>
  <c r="F76" i="75"/>
  <c r="F73" i="75"/>
  <c r="F74" i="75"/>
  <c r="F75" i="75"/>
  <c r="F44" i="75"/>
  <c r="F29" i="75"/>
  <c r="V100" i="75"/>
  <c r="V76" i="75"/>
  <c r="V73" i="75"/>
  <c r="V74" i="75"/>
  <c r="V75" i="75"/>
  <c r="V44" i="75"/>
  <c r="V29" i="75"/>
  <c r="AL100" i="75"/>
  <c r="AL76" i="75"/>
  <c r="AL73" i="75"/>
  <c r="AL74" i="75"/>
  <c r="AL44" i="75"/>
  <c r="AL75" i="75"/>
  <c r="AL29" i="75"/>
  <c r="BB100" i="75"/>
  <c r="BB76" i="75"/>
  <c r="BB73" i="75"/>
  <c r="BB74" i="75"/>
  <c r="BB75" i="75"/>
  <c r="BB44" i="75"/>
  <c r="BB29" i="75"/>
  <c r="BR100" i="75"/>
  <c r="BR76" i="75"/>
  <c r="BR73" i="75"/>
  <c r="BR74" i="75"/>
  <c r="BR75" i="75"/>
  <c r="BR44" i="75"/>
  <c r="BR29" i="75"/>
  <c r="H86" i="75"/>
  <c r="H78" i="75"/>
  <c r="H87" i="75"/>
  <c r="H79" i="75"/>
  <c r="H84" i="75"/>
  <c r="H88" i="75"/>
  <c r="H65" i="75"/>
  <c r="H81" i="75"/>
  <c r="H85" i="75"/>
  <c r="H89" i="75"/>
  <c r="H66" i="75"/>
  <c r="H80" i="75"/>
  <c r="H68" i="75"/>
  <c r="H60" i="75"/>
  <c r="H56" i="75"/>
  <c r="H61" i="75"/>
  <c r="H57" i="75"/>
  <c r="H67" i="75"/>
  <c r="H30" i="75"/>
  <c r="H54" i="75"/>
  <c r="H45" i="75"/>
  <c r="H59" i="75"/>
  <c r="X86" i="75"/>
  <c r="X78" i="75"/>
  <c r="X87" i="75"/>
  <c r="X79" i="75"/>
  <c r="X101" i="75"/>
  <c r="X81" i="75"/>
  <c r="X85" i="75"/>
  <c r="X89" i="75"/>
  <c r="X65" i="75"/>
  <c r="X66" i="75"/>
  <c r="X80" i="75"/>
  <c r="X84" i="75"/>
  <c r="X67" i="75"/>
  <c r="X60" i="75"/>
  <c r="X56" i="75"/>
  <c r="X61" i="75"/>
  <c r="X57" i="75"/>
  <c r="X59" i="75"/>
  <c r="X30" i="75"/>
  <c r="X88" i="75"/>
  <c r="X58" i="75"/>
  <c r="X45" i="75"/>
  <c r="X68" i="75"/>
  <c r="X55" i="75"/>
  <c r="X54" i="75"/>
  <c r="AN86" i="75"/>
  <c r="AN78" i="75"/>
  <c r="AN87" i="75"/>
  <c r="AN79" i="75"/>
  <c r="AN101" i="75"/>
  <c r="AN80" i="75"/>
  <c r="AN65" i="75"/>
  <c r="AN84" i="75"/>
  <c r="AN88" i="75"/>
  <c r="AN66" i="75"/>
  <c r="AN85" i="75"/>
  <c r="AN68" i="75"/>
  <c r="AN60" i="75"/>
  <c r="AN56" i="75"/>
  <c r="AN81" i="75"/>
  <c r="AN61" i="75"/>
  <c r="AN57" i="75"/>
  <c r="AN67" i="75"/>
  <c r="AN89" i="75"/>
  <c r="AN58" i="75"/>
  <c r="AN55" i="75"/>
  <c r="AN54" i="75"/>
  <c r="AN30" i="75"/>
  <c r="AN45" i="75"/>
  <c r="AN59" i="75"/>
  <c r="BD86" i="75"/>
  <c r="BD78" i="75"/>
  <c r="BD87" i="75"/>
  <c r="BD79" i="75"/>
  <c r="BD101" i="75"/>
  <c r="BD80" i="75"/>
  <c r="BD84" i="75"/>
  <c r="BD88" i="75"/>
  <c r="BD65" i="75"/>
  <c r="BD81" i="75"/>
  <c r="BD85" i="75"/>
  <c r="BD66" i="75"/>
  <c r="BD89" i="75"/>
  <c r="BD67" i="75"/>
  <c r="BD60" i="75"/>
  <c r="BD56" i="75"/>
  <c r="BD61" i="75"/>
  <c r="BD57" i="75"/>
  <c r="BD68" i="75"/>
  <c r="BD30" i="75"/>
  <c r="BD59" i="75"/>
  <c r="BD45" i="75"/>
  <c r="BD58" i="75"/>
  <c r="BT86" i="75"/>
  <c r="BT78" i="75"/>
  <c r="BT87" i="75"/>
  <c r="BT79" i="75"/>
  <c r="BT101" i="75"/>
  <c r="BT81" i="75"/>
  <c r="BT85" i="75"/>
  <c r="BT89" i="75"/>
  <c r="BT65" i="75"/>
  <c r="BT66" i="75"/>
  <c r="BT80" i="75"/>
  <c r="BT84" i="75"/>
  <c r="BT68" i="75"/>
  <c r="BT60" i="75"/>
  <c r="BT56" i="75"/>
  <c r="BT61" i="75"/>
  <c r="BT57" i="75"/>
  <c r="BT67" i="75"/>
  <c r="BT59" i="75"/>
  <c r="BT88" i="75"/>
  <c r="BT55" i="75"/>
  <c r="BT54" i="75"/>
  <c r="BT30" i="75"/>
  <c r="BT58" i="75"/>
  <c r="BT45" i="75"/>
  <c r="BS26" i="75"/>
  <c r="AQ27" i="75"/>
  <c r="BM30" i="75"/>
  <c r="Q42" i="75"/>
  <c r="BN42" i="75"/>
  <c r="BL44" i="75"/>
  <c r="Z51" i="75"/>
  <c r="BZ52" i="75"/>
  <c r="CA53" i="75"/>
  <c r="AJ61" i="75"/>
  <c r="AQ63" i="75"/>
  <c r="G76" i="75"/>
  <c r="G73" i="75"/>
  <c r="G74" i="75"/>
  <c r="G75" i="75"/>
  <c r="G29" i="75"/>
  <c r="W76" i="75"/>
  <c r="W100" i="75"/>
  <c r="W73" i="75"/>
  <c r="W74" i="75"/>
  <c r="W75" i="75"/>
  <c r="W44" i="75"/>
  <c r="W29" i="75"/>
  <c r="AM76" i="75"/>
  <c r="AM73" i="75"/>
  <c r="AM74" i="75"/>
  <c r="AM100" i="75"/>
  <c r="AM44" i="75"/>
  <c r="AM75" i="75"/>
  <c r="AM29" i="75"/>
  <c r="BC76" i="75"/>
  <c r="BC73" i="75"/>
  <c r="BC100" i="75"/>
  <c r="BC74" i="75"/>
  <c r="BC75" i="75"/>
  <c r="BC44" i="75"/>
  <c r="BC29" i="75"/>
  <c r="BS76" i="75"/>
  <c r="BS100" i="75"/>
  <c r="BS73" i="75"/>
  <c r="BS74" i="75"/>
  <c r="BS75" i="75"/>
  <c r="BS44" i="75"/>
  <c r="BS29" i="75"/>
  <c r="I87" i="75"/>
  <c r="I79" i="75"/>
  <c r="I101" i="75"/>
  <c r="I88" i="75"/>
  <c r="I84" i="75"/>
  <c r="I80" i="75"/>
  <c r="I89" i="75"/>
  <c r="I85" i="75"/>
  <c r="I81" i="75"/>
  <c r="I68" i="75"/>
  <c r="I86" i="75"/>
  <c r="I66" i="75"/>
  <c r="I60" i="75"/>
  <c r="I56" i="75"/>
  <c r="I65" i="75"/>
  <c r="I61" i="75"/>
  <c r="I57" i="75"/>
  <c r="I67" i="75"/>
  <c r="I58" i="75"/>
  <c r="I54" i="75"/>
  <c r="I30" i="75"/>
  <c r="I45" i="75"/>
  <c r="I59" i="75"/>
  <c r="I78" i="75"/>
  <c r="Y87" i="75"/>
  <c r="Y79" i="75"/>
  <c r="Y101" i="75"/>
  <c r="Y88" i="75"/>
  <c r="Y84" i="75"/>
  <c r="Y80" i="75"/>
  <c r="Y89" i="75"/>
  <c r="Y85" i="75"/>
  <c r="Y81" i="75"/>
  <c r="Y68" i="75"/>
  <c r="Y66" i="75"/>
  <c r="Y78" i="75"/>
  <c r="Y60" i="75"/>
  <c r="Y56" i="75"/>
  <c r="Y61" i="75"/>
  <c r="Y57" i="75"/>
  <c r="Y86" i="75"/>
  <c r="Y58" i="75"/>
  <c r="Y54" i="75"/>
  <c r="Y59" i="75"/>
  <c r="Y30" i="75"/>
  <c r="Y45" i="75"/>
  <c r="Y67" i="75"/>
  <c r="Y55" i="75"/>
  <c r="AO87" i="75"/>
  <c r="AO79" i="75"/>
  <c r="AO101" i="75"/>
  <c r="AO88" i="75"/>
  <c r="AO84" i="75"/>
  <c r="AO80" i="75"/>
  <c r="AO89" i="75"/>
  <c r="AO85" i="75"/>
  <c r="AO81" i="75"/>
  <c r="AO68" i="75"/>
  <c r="AO78" i="75"/>
  <c r="AO86" i="75"/>
  <c r="AO66" i="75"/>
  <c r="AO60" i="75"/>
  <c r="AO56" i="75"/>
  <c r="AO65" i="75"/>
  <c r="AO61" i="75"/>
  <c r="AO57" i="75"/>
  <c r="AO67" i="75"/>
  <c r="AO58" i="75"/>
  <c r="AO54" i="75"/>
  <c r="AO55" i="75"/>
  <c r="AO30" i="75"/>
  <c r="AO45" i="75"/>
  <c r="W26" i="75"/>
  <c r="AR27" i="75"/>
  <c r="Q30" i="75"/>
  <c r="AU41" i="75"/>
  <c r="R42" i="75"/>
  <c r="AA51" i="75"/>
  <c r="M52" i="75"/>
  <c r="CA52" i="75"/>
  <c r="U54" i="75"/>
  <c r="AG57" i="75"/>
  <c r="AO59" i="75"/>
  <c r="BX63" i="75"/>
  <c r="BO67" i="75"/>
  <c r="BM77" i="75"/>
  <c r="BM97" i="75"/>
  <c r="BM52" i="75"/>
  <c r="BM53" i="75"/>
  <c r="BM26" i="75"/>
  <c r="U99" i="75"/>
  <c r="U83" i="75"/>
  <c r="U72" i="75"/>
  <c r="U70" i="75"/>
  <c r="U28" i="75"/>
  <c r="H76" i="75"/>
  <c r="H73" i="75"/>
  <c r="H74" i="75"/>
  <c r="H75" i="75"/>
  <c r="H29" i="75"/>
  <c r="X100" i="75"/>
  <c r="X76" i="75"/>
  <c r="X73" i="75"/>
  <c r="X74" i="75"/>
  <c r="X29" i="75"/>
  <c r="X75" i="75"/>
  <c r="AN100" i="75"/>
  <c r="AN76" i="75"/>
  <c r="AN73" i="75"/>
  <c r="AN74" i="75"/>
  <c r="AN44" i="75"/>
  <c r="AN75" i="75"/>
  <c r="AN29" i="75"/>
  <c r="BD100" i="75"/>
  <c r="BD76" i="75"/>
  <c r="BD73" i="75"/>
  <c r="BD74" i="75"/>
  <c r="BD75" i="75"/>
  <c r="BD44" i="75"/>
  <c r="BD29" i="75"/>
  <c r="BT100" i="75"/>
  <c r="BT73" i="75"/>
  <c r="BT74" i="75"/>
  <c r="BT76" i="75"/>
  <c r="BT75" i="75"/>
  <c r="BT44" i="75"/>
  <c r="BT29" i="75"/>
  <c r="J86" i="75"/>
  <c r="J78" i="75"/>
  <c r="J87" i="75"/>
  <c r="J79" i="75"/>
  <c r="J101" i="75"/>
  <c r="J88" i="75"/>
  <c r="J84" i="75"/>
  <c r="J80" i="75"/>
  <c r="J89" i="75"/>
  <c r="J85" i="75"/>
  <c r="J81" i="75"/>
  <c r="J65" i="75"/>
  <c r="J67" i="75"/>
  <c r="J60" i="75"/>
  <c r="J68" i="75"/>
  <c r="J61" i="75"/>
  <c r="J57" i="75"/>
  <c r="J58" i="75"/>
  <c r="J54" i="75"/>
  <c r="J30" i="75"/>
  <c r="J45" i="75"/>
  <c r="J66" i="75"/>
  <c r="J59" i="75"/>
  <c r="Z86" i="75"/>
  <c r="Z78" i="75"/>
  <c r="Z87" i="75"/>
  <c r="Z79" i="75"/>
  <c r="Z101" i="75"/>
  <c r="Z88" i="75"/>
  <c r="Z84" i="75"/>
  <c r="Z80" i="75"/>
  <c r="Z89" i="75"/>
  <c r="Z85" i="75"/>
  <c r="Z81" i="75"/>
  <c r="Z65" i="75"/>
  <c r="Z67" i="75"/>
  <c r="Z60" i="75"/>
  <c r="Z56" i="75"/>
  <c r="Z61" i="75"/>
  <c r="Z57" i="75"/>
  <c r="Z66" i="75"/>
  <c r="Z58" i="75"/>
  <c r="Z54" i="75"/>
  <c r="Z68" i="75"/>
  <c r="Z30" i="75"/>
  <c r="Z45" i="75"/>
  <c r="Z55" i="75"/>
  <c r="BV26" i="75"/>
  <c r="BW28" i="75"/>
  <c r="R30" i="75"/>
  <c r="AV41" i="75"/>
  <c r="S42" i="75"/>
  <c r="X44" i="75"/>
  <c r="AC51" i="75"/>
  <c r="N52" i="75"/>
  <c r="V54" i="75"/>
  <c r="O64" i="75"/>
  <c r="BP67" i="75"/>
  <c r="BL73" i="75"/>
  <c r="AG77" i="75"/>
  <c r="AG97" i="75"/>
  <c r="AG52" i="75"/>
  <c r="AG26" i="75"/>
  <c r="AG53" i="75"/>
  <c r="AG51" i="75"/>
  <c r="AI98" i="75"/>
  <c r="AI82" i="75"/>
  <c r="AI71" i="75"/>
  <c r="AI69" i="75"/>
  <c r="AI64" i="75"/>
  <c r="AI63" i="75"/>
  <c r="AI27" i="75"/>
  <c r="AK99" i="75"/>
  <c r="AK83" i="75"/>
  <c r="AK72" i="75"/>
  <c r="AK70" i="75"/>
  <c r="AK28" i="75"/>
  <c r="AK62" i="75"/>
  <c r="R77" i="75"/>
  <c r="R97" i="75"/>
  <c r="R51" i="75"/>
  <c r="R53" i="75"/>
  <c r="R26" i="75"/>
  <c r="R52" i="75"/>
  <c r="R41" i="75"/>
  <c r="T98" i="75"/>
  <c r="T82" i="75"/>
  <c r="T71" i="75"/>
  <c r="T64" i="75"/>
  <c r="T69" i="75"/>
  <c r="T63" i="75"/>
  <c r="T27" i="75"/>
  <c r="T42" i="75"/>
  <c r="BP98" i="75"/>
  <c r="BP82" i="75"/>
  <c r="BP71" i="75"/>
  <c r="BP64" i="75"/>
  <c r="BP69" i="75"/>
  <c r="BP63" i="75"/>
  <c r="BP27" i="75"/>
  <c r="BP42" i="75"/>
  <c r="V99" i="75"/>
  <c r="V83" i="75"/>
  <c r="V72" i="75"/>
  <c r="V70" i="75"/>
  <c r="V28" i="75"/>
  <c r="V62" i="75"/>
  <c r="V43" i="75"/>
  <c r="BB99" i="75"/>
  <c r="BB83" i="75"/>
  <c r="BB72" i="75"/>
  <c r="BB70" i="75"/>
  <c r="BB28" i="75"/>
  <c r="BB43" i="75"/>
  <c r="BR99" i="75"/>
  <c r="BR83" i="75"/>
  <c r="BR72" i="75"/>
  <c r="BR70" i="75"/>
  <c r="BR28" i="75"/>
  <c r="S97" i="75"/>
  <c r="S77" i="75"/>
  <c r="S52" i="75"/>
  <c r="S26" i="75"/>
  <c r="S51" i="75"/>
  <c r="AI97" i="75"/>
  <c r="AI77" i="75"/>
  <c r="AI52" i="75"/>
  <c r="AI26" i="75"/>
  <c r="AI53" i="75"/>
  <c r="AI51" i="75"/>
  <c r="AY97" i="75"/>
  <c r="AY77" i="75"/>
  <c r="AY52" i="75"/>
  <c r="AY26" i="75"/>
  <c r="BO97" i="75"/>
  <c r="BO77" i="75"/>
  <c r="BO52" i="75"/>
  <c r="BO53" i="75"/>
  <c r="BO26" i="75"/>
  <c r="U98" i="75"/>
  <c r="U82" i="75"/>
  <c r="U71" i="75"/>
  <c r="U69" i="75"/>
  <c r="U63" i="75"/>
  <c r="U27" i="75"/>
  <c r="AK98" i="75"/>
  <c r="AK82" i="75"/>
  <c r="AK71" i="75"/>
  <c r="AK69" i="75"/>
  <c r="AK63" i="75"/>
  <c r="AK27" i="75"/>
  <c r="AK64" i="75"/>
  <c r="BA98" i="75"/>
  <c r="BA82" i="75"/>
  <c r="BA71" i="75"/>
  <c r="BA69" i="75"/>
  <c r="BA63" i="75"/>
  <c r="BA64" i="75"/>
  <c r="BA27" i="75"/>
  <c r="BQ98" i="75"/>
  <c r="BQ82" i="75"/>
  <c r="BQ71" i="75"/>
  <c r="BQ69" i="75"/>
  <c r="BQ63" i="75"/>
  <c r="BQ27" i="75"/>
  <c r="BQ64" i="75"/>
  <c r="G83" i="75"/>
  <c r="G72" i="75"/>
  <c r="G70" i="75"/>
  <c r="G28" i="75"/>
  <c r="W83" i="75"/>
  <c r="W72" i="75"/>
  <c r="W99" i="75"/>
  <c r="W70" i="75"/>
  <c r="W28" i="75"/>
  <c r="W62" i="75"/>
  <c r="AM83" i="75"/>
  <c r="AM72" i="75"/>
  <c r="AM99" i="75"/>
  <c r="AM70" i="75"/>
  <c r="AM28" i="75"/>
  <c r="AM62" i="75"/>
  <c r="BC83" i="75"/>
  <c r="BC72" i="75"/>
  <c r="BC70" i="75"/>
  <c r="BC99" i="75"/>
  <c r="BC28" i="75"/>
  <c r="BS83" i="75"/>
  <c r="BS72" i="75"/>
  <c r="BS99" i="75"/>
  <c r="BS70" i="75"/>
  <c r="BS28" i="75"/>
  <c r="BS62" i="75"/>
  <c r="BS43" i="75"/>
  <c r="I76" i="75"/>
  <c r="I73" i="75"/>
  <c r="I74" i="75"/>
  <c r="I75" i="75"/>
  <c r="I29" i="75"/>
  <c r="Y76" i="75"/>
  <c r="Y100" i="75"/>
  <c r="Y73" i="75"/>
  <c r="Y74" i="75"/>
  <c r="Y29" i="75"/>
  <c r="Y75" i="75"/>
  <c r="AO76" i="75"/>
  <c r="AO73" i="75"/>
  <c r="AO74" i="75"/>
  <c r="AO100" i="75"/>
  <c r="AO75" i="75"/>
  <c r="AO29" i="75"/>
  <c r="BE76" i="75"/>
  <c r="BE73" i="75"/>
  <c r="BE74" i="75"/>
  <c r="BE100" i="75"/>
  <c r="BE75" i="75"/>
  <c r="BE44" i="75"/>
  <c r="BE29" i="75"/>
  <c r="BU76" i="75"/>
  <c r="BU100" i="75"/>
  <c r="BU73" i="75"/>
  <c r="BU74" i="75"/>
  <c r="BU75" i="75"/>
  <c r="BU44" i="75"/>
  <c r="BU29" i="75"/>
  <c r="K101" i="75"/>
  <c r="K88" i="75"/>
  <c r="K84" i="75"/>
  <c r="K80" i="75"/>
  <c r="K89" i="75"/>
  <c r="K85" i="75"/>
  <c r="K81" i="75"/>
  <c r="K86" i="75"/>
  <c r="K66" i="75"/>
  <c r="K79" i="75"/>
  <c r="K87" i="75"/>
  <c r="K67" i="75"/>
  <c r="K60" i="75"/>
  <c r="K56" i="75"/>
  <c r="K68" i="75"/>
  <c r="K65" i="75"/>
  <c r="K61" i="75"/>
  <c r="K57" i="75"/>
  <c r="K58" i="75"/>
  <c r="K54" i="75"/>
  <c r="K30" i="75"/>
  <c r="K45" i="75"/>
  <c r="K59" i="75"/>
  <c r="K78" i="75"/>
  <c r="K55" i="75"/>
  <c r="AA101" i="75"/>
  <c r="AA88" i="75"/>
  <c r="AA84" i="75"/>
  <c r="AA80" i="75"/>
  <c r="AA89" i="75"/>
  <c r="AA85" i="75"/>
  <c r="AA81" i="75"/>
  <c r="AA79" i="75"/>
  <c r="AA87" i="75"/>
  <c r="AA66" i="75"/>
  <c r="AA78" i="75"/>
  <c r="AA67" i="75"/>
  <c r="AA86" i="75"/>
  <c r="AA60" i="75"/>
  <c r="AA56" i="75"/>
  <c r="AA61" i="75"/>
  <c r="AA57" i="75"/>
  <c r="AA58" i="75"/>
  <c r="AA54" i="75"/>
  <c r="AA68" i="75"/>
  <c r="AA30" i="75"/>
  <c r="AA45" i="75"/>
  <c r="AA55" i="75"/>
  <c r="AA65" i="75"/>
  <c r="AQ101" i="75"/>
  <c r="AQ88" i="75"/>
  <c r="AQ84" i="75"/>
  <c r="AQ80" i="75"/>
  <c r="AQ89" i="75"/>
  <c r="AQ85" i="75"/>
  <c r="AQ81" i="75"/>
  <c r="AQ78" i="75"/>
  <c r="AQ86" i="75"/>
  <c r="AQ66" i="75"/>
  <c r="AQ67" i="75"/>
  <c r="AQ60" i="75"/>
  <c r="AQ56" i="75"/>
  <c r="AQ68" i="75"/>
  <c r="AQ79" i="75"/>
  <c r="AQ65" i="75"/>
  <c r="AQ61" i="75"/>
  <c r="AQ57" i="75"/>
  <c r="AQ87" i="75"/>
  <c r="AQ58" i="75"/>
  <c r="AQ54" i="75"/>
  <c r="AQ30" i="75"/>
  <c r="AQ45" i="75"/>
  <c r="AQ59" i="75"/>
  <c r="U42" i="75"/>
  <c r="AY43" i="75"/>
  <c r="Y44" i="75"/>
  <c r="BA45" i="75"/>
  <c r="AD51" i="75"/>
  <c r="AB52" i="75"/>
  <c r="W54" i="75"/>
  <c r="AJ57" i="75"/>
  <c r="P64" i="75"/>
  <c r="AJ74" i="75"/>
  <c r="J73" i="75"/>
  <c r="J74" i="75"/>
  <c r="J75" i="75"/>
  <c r="J76" i="75"/>
  <c r="J29" i="75"/>
  <c r="J44" i="75"/>
  <c r="Z100" i="75"/>
  <c r="Z73" i="75"/>
  <c r="Z74" i="75"/>
  <c r="Z75" i="75"/>
  <c r="Z29" i="75"/>
  <c r="AP100" i="75"/>
  <c r="AP73" i="75"/>
  <c r="AP74" i="75"/>
  <c r="AP75" i="75"/>
  <c r="AP76" i="75"/>
  <c r="AP29" i="75"/>
  <c r="BF100" i="75"/>
  <c r="BF76" i="75"/>
  <c r="BF73" i="75"/>
  <c r="BF74" i="75"/>
  <c r="BF75" i="75"/>
  <c r="BF29" i="75"/>
  <c r="BV100" i="75"/>
  <c r="BV76" i="75"/>
  <c r="BV73" i="75"/>
  <c r="BV74" i="75"/>
  <c r="BV75" i="75"/>
  <c r="BV44" i="75"/>
  <c r="BV29" i="75"/>
  <c r="L87" i="75"/>
  <c r="L79" i="75"/>
  <c r="L101" i="75"/>
  <c r="L88" i="75"/>
  <c r="L84" i="75"/>
  <c r="L80" i="75"/>
  <c r="L66" i="75"/>
  <c r="L81" i="75"/>
  <c r="L85" i="75"/>
  <c r="L89" i="75"/>
  <c r="L67" i="75"/>
  <c r="L68" i="75"/>
  <c r="L65" i="75"/>
  <c r="L61" i="75"/>
  <c r="L57" i="75"/>
  <c r="L58" i="75"/>
  <c r="L30" i="75"/>
  <c r="L45" i="75"/>
  <c r="L59" i="75"/>
  <c r="L54" i="75"/>
  <c r="L78" i="75"/>
  <c r="L56" i="75"/>
  <c r="AB87" i="75"/>
  <c r="AB79" i="75"/>
  <c r="AB101" i="75"/>
  <c r="AB88" i="75"/>
  <c r="AB84" i="75"/>
  <c r="AB80" i="75"/>
  <c r="AB81" i="75"/>
  <c r="AB85" i="75"/>
  <c r="AB89" i="75"/>
  <c r="AB66" i="75"/>
  <c r="AB78" i="75"/>
  <c r="AB67" i="75"/>
  <c r="AB86" i="75"/>
  <c r="AB61" i="75"/>
  <c r="AB57" i="75"/>
  <c r="AB58" i="75"/>
  <c r="AB68" i="75"/>
  <c r="AB30" i="75"/>
  <c r="AB45" i="75"/>
  <c r="AB55" i="75"/>
  <c r="AB56" i="75"/>
  <c r="AB60" i="75"/>
  <c r="AR87" i="75"/>
  <c r="AR79" i="75"/>
  <c r="AR101" i="75"/>
  <c r="AR88" i="75"/>
  <c r="AR84" i="75"/>
  <c r="AR80" i="75"/>
  <c r="AR78" i="75"/>
  <c r="AR86" i="75"/>
  <c r="AR66" i="75"/>
  <c r="AR67" i="75"/>
  <c r="AR68" i="75"/>
  <c r="AR65" i="75"/>
  <c r="AR61" i="75"/>
  <c r="AR57" i="75"/>
  <c r="AR81" i="75"/>
  <c r="AR58" i="75"/>
  <c r="AR89" i="75"/>
  <c r="AR30" i="75"/>
  <c r="AR56" i="75"/>
  <c r="AR54" i="75"/>
  <c r="AR60" i="75"/>
  <c r="AR45" i="75"/>
  <c r="AR59" i="75"/>
  <c r="AR85" i="75"/>
  <c r="BH87" i="75"/>
  <c r="BH79" i="75"/>
  <c r="BH101" i="75"/>
  <c r="BH88" i="75"/>
  <c r="BH84" i="75"/>
  <c r="BH80" i="75"/>
  <c r="BH86" i="75"/>
  <c r="BH66" i="75"/>
  <c r="BH81" i="75"/>
  <c r="BH85" i="75"/>
  <c r="BH89" i="75"/>
  <c r="BH67" i="75"/>
  <c r="BH61" i="75"/>
  <c r="BH57" i="75"/>
  <c r="BH58" i="75"/>
  <c r="BH78" i="75"/>
  <c r="BH68" i="75"/>
  <c r="BH30" i="75"/>
  <c r="BH59" i="75"/>
  <c r="BH45" i="75"/>
  <c r="BH65" i="75"/>
  <c r="BH55" i="75"/>
  <c r="BE27" i="75"/>
  <c r="AC28" i="75"/>
  <c r="AY41" i="75"/>
  <c r="CC42" i="75"/>
  <c r="AZ43" i="75"/>
  <c r="Z44" i="75"/>
  <c r="AR51" i="75"/>
  <c r="AC52" i="75"/>
  <c r="X53" i="75"/>
  <c r="AB54" i="75"/>
  <c r="BD55" i="75"/>
  <c r="G62" i="75"/>
  <c r="U68" i="75"/>
  <c r="AW77" i="75"/>
  <c r="AW97" i="75"/>
  <c r="AW52" i="75"/>
  <c r="AW26" i="75"/>
  <c r="AW53" i="75"/>
  <c r="CC77" i="75"/>
  <c r="CC97" i="75"/>
  <c r="CC52" i="75"/>
  <c r="CC51" i="75"/>
  <c r="CC26" i="75"/>
  <c r="CC53" i="75"/>
  <c r="AY98" i="75"/>
  <c r="AY82" i="75"/>
  <c r="AY71" i="75"/>
  <c r="AY64" i="75"/>
  <c r="AY69" i="75"/>
  <c r="AY63" i="75"/>
  <c r="AY27" i="75"/>
  <c r="BQ99" i="75"/>
  <c r="BQ83" i="75"/>
  <c r="BQ72" i="75"/>
  <c r="BQ70" i="75"/>
  <c r="BQ28" i="75"/>
  <c r="AX77" i="75"/>
  <c r="AX97" i="75"/>
  <c r="AX51" i="75"/>
  <c r="AX52" i="75"/>
  <c r="AX26" i="75"/>
  <c r="AX41" i="75"/>
  <c r="D27" i="75"/>
  <c r="D42" i="75"/>
  <c r="AZ98" i="75"/>
  <c r="AZ82" i="75"/>
  <c r="AZ71" i="75"/>
  <c r="AZ64" i="75"/>
  <c r="AZ69" i="75"/>
  <c r="AZ63" i="75"/>
  <c r="AZ27" i="75"/>
  <c r="AZ42" i="75"/>
  <c r="F83" i="75"/>
  <c r="F72" i="75"/>
  <c r="F70" i="75"/>
  <c r="F28" i="75"/>
  <c r="F43" i="75"/>
  <c r="D97" i="75"/>
  <c r="D26" i="75"/>
  <c r="AJ77" i="75"/>
  <c r="AJ97" i="75"/>
  <c r="AJ26" i="75"/>
  <c r="AJ53" i="75"/>
  <c r="AJ51" i="75"/>
  <c r="AJ52" i="75"/>
  <c r="BP77" i="75"/>
  <c r="BP97" i="75"/>
  <c r="BP26" i="75"/>
  <c r="BP52" i="75"/>
  <c r="BP51" i="75"/>
  <c r="V98" i="75"/>
  <c r="V82" i="75"/>
  <c r="V63" i="75"/>
  <c r="V69" i="75"/>
  <c r="V64" i="75"/>
  <c r="V27" i="75"/>
  <c r="V71" i="75"/>
  <c r="BB98" i="75"/>
  <c r="BB82" i="75"/>
  <c r="BB64" i="75"/>
  <c r="BB63" i="75"/>
  <c r="BB71" i="75"/>
  <c r="BB69" i="75"/>
  <c r="BB27" i="75"/>
  <c r="H83" i="75"/>
  <c r="H72" i="75"/>
  <c r="H70" i="75"/>
  <c r="H28" i="75"/>
  <c r="H62" i="75"/>
  <c r="AN99" i="75"/>
  <c r="AN83" i="75"/>
  <c r="AN72" i="75"/>
  <c r="AN70" i="75"/>
  <c r="AN28" i="75"/>
  <c r="AN62" i="75"/>
  <c r="BT99" i="75"/>
  <c r="BT83" i="75"/>
  <c r="BT72" i="75"/>
  <c r="BT70" i="75"/>
  <c r="BT28" i="75"/>
  <c r="BT62" i="75"/>
  <c r="E97" i="75"/>
  <c r="E41" i="75"/>
  <c r="U97" i="75"/>
  <c r="U77" i="75"/>
  <c r="U51" i="75"/>
  <c r="U53" i="75"/>
  <c r="U52" i="75"/>
  <c r="U41" i="75"/>
  <c r="AK97" i="75"/>
  <c r="AK77" i="75"/>
  <c r="AK51" i="75"/>
  <c r="AK53" i="75"/>
  <c r="AK52" i="75"/>
  <c r="AK41" i="75"/>
  <c r="BA97" i="75"/>
  <c r="BA77" i="75"/>
  <c r="BA51" i="75"/>
  <c r="BA53" i="75"/>
  <c r="BA41" i="75"/>
  <c r="BQ97" i="75"/>
  <c r="BQ77" i="75"/>
  <c r="BQ51" i="75"/>
  <c r="BQ53" i="75"/>
  <c r="BQ52" i="75"/>
  <c r="BQ41" i="75"/>
  <c r="G82" i="75"/>
  <c r="G69" i="75"/>
  <c r="G71" i="75"/>
  <c r="G63" i="75"/>
  <c r="G64" i="75"/>
  <c r="G42" i="75"/>
  <c r="W69" i="75"/>
  <c r="W98" i="75"/>
  <c r="W63" i="75"/>
  <c r="W82" i="75"/>
  <c r="W64" i="75"/>
  <c r="W42" i="75"/>
  <c r="AM69" i="75"/>
  <c r="AM98" i="75"/>
  <c r="AM82" i="75"/>
  <c r="AM63" i="75"/>
  <c r="AM71" i="75"/>
  <c r="AM64" i="75"/>
  <c r="AM42" i="75"/>
  <c r="BC98" i="75"/>
  <c r="BC82" i="75"/>
  <c r="BC69" i="75"/>
  <c r="BC63" i="75"/>
  <c r="BC71" i="75"/>
  <c r="BC64" i="75"/>
  <c r="BC42" i="75"/>
  <c r="BS69" i="75"/>
  <c r="BS71" i="75"/>
  <c r="BS63" i="75"/>
  <c r="BS82" i="75"/>
  <c r="BS64" i="75"/>
  <c r="BS98" i="75"/>
  <c r="BS42" i="75"/>
  <c r="I83" i="75"/>
  <c r="I72" i="75"/>
  <c r="I70" i="75"/>
  <c r="I62" i="75"/>
  <c r="I43" i="75"/>
  <c r="Y83" i="75"/>
  <c r="Y72" i="75"/>
  <c r="Y99" i="75"/>
  <c r="Y70" i="75"/>
  <c r="Y62" i="75"/>
  <c r="Y43" i="75"/>
  <c r="AO83" i="75"/>
  <c r="AO72" i="75"/>
  <c r="AO99" i="75"/>
  <c r="AO70" i="75"/>
  <c r="AO62" i="75"/>
  <c r="AO43" i="75"/>
  <c r="BE83" i="75"/>
  <c r="BE72" i="75"/>
  <c r="BE70" i="75"/>
  <c r="BE99" i="75"/>
  <c r="BE62" i="75"/>
  <c r="BE43" i="75"/>
  <c r="BU83" i="75"/>
  <c r="BU72" i="75"/>
  <c r="BU99" i="75"/>
  <c r="BU70" i="75"/>
  <c r="BU62" i="75"/>
  <c r="K73" i="75"/>
  <c r="K74" i="75"/>
  <c r="K75" i="75"/>
  <c r="K76" i="75"/>
  <c r="AA100" i="75"/>
  <c r="AA73" i="75"/>
  <c r="AA74" i="75"/>
  <c r="AA75" i="75"/>
  <c r="AA44" i="75"/>
  <c r="AQ73" i="75"/>
  <c r="AQ74" i="75"/>
  <c r="AQ75" i="75"/>
  <c r="AQ100" i="75"/>
  <c r="AQ76" i="75"/>
  <c r="BG76" i="75"/>
  <c r="BG73" i="75"/>
  <c r="BG74" i="75"/>
  <c r="BG100" i="75"/>
  <c r="BG75" i="75"/>
  <c r="BW76" i="75"/>
  <c r="BW73" i="75"/>
  <c r="BW100" i="75"/>
  <c r="BW74" i="75"/>
  <c r="BW75" i="75"/>
  <c r="M101" i="75"/>
  <c r="M88" i="75"/>
  <c r="M84" i="75"/>
  <c r="M80" i="75"/>
  <c r="M89" i="75"/>
  <c r="M85" i="75"/>
  <c r="M81" i="75"/>
  <c r="M86" i="75"/>
  <c r="M78" i="75"/>
  <c r="M65" i="75"/>
  <c r="M79" i="75"/>
  <c r="M87" i="75"/>
  <c r="M67" i="75"/>
  <c r="M61" i="75"/>
  <c r="M57" i="75"/>
  <c r="M58" i="75"/>
  <c r="M54" i="75"/>
  <c r="M59" i="75"/>
  <c r="M55" i="75"/>
  <c r="M45" i="75"/>
  <c r="M66" i="75"/>
  <c r="M68" i="75"/>
  <c r="M60" i="75"/>
  <c r="AC101" i="75"/>
  <c r="AC88" i="75"/>
  <c r="AC84" i="75"/>
  <c r="AC80" i="75"/>
  <c r="AC89" i="75"/>
  <c r="AC85" i="75"/>
  <c r="AC81" i="75"/>
  <c r="AC86" i="75"/>
  <c r="AC78" i="75"/>
  <c r="AC65" i="75"/>
  <c r="AC79" i="75"/>
  <c r="AC87" i="75"/>
  <c r="AC67" i="75"/>
  <c r="AC61" i="75"/>
  <c r="AC57" i="75"/>
  <c r="AC66" i="75"/>
  <c r="AC58" i="75"/>
  <c r="AC54" i="75"/>
  <c r="AC68" i="75"/>
  <c r="AC59" i="75"/>
  <c r="AC55" i="75"/>
  <c r="AC45" i="75"/>
  <c r="AC56" i="75"/>
  <c r="AC60" i="75"/>
  <c r="I27" i="75"/>
  <c r="BG27" i="75"/>
  <c r="AD28" i="75"/>
  <c r="K29" i="75"/>
  <c r="AE30" i="75"/>
  <c r="AG42" i="75"/>
  <c r="D43" i="75"/>
  <c r="AS51" i="75"/>
  <c r="AD52" i="75"/>
  <c r="L60" i="75"/>
  <c r="T62" i="75"/>
  <c r="U64" i="75"/>
  <c r="K69" i="75"/>
  <c r="Z76" i="75"/>
  <c r="Q77" i="75"/>
  <c r="Q97" i="75"/>
  <c r="Q53" i="75"/>
  <c r="Q26" i="75"/>
  <c r="Q51" i="75"/>
  <c r="Q52" i="75"/>
  <c r="S98" i="75"/>
  <c r="S82" i="75"/>
  <c r="S71" i="75"/>
  <c r="S69" i="75"/>
  <c r="S63" i="75"/>
  <c r="S27" i="75"/>
  <c r="BO98" i="75"/>
  <c r="BO82" i="75"/>
  <c r="BO71" i="75"/>
  <c r="BO64" i="75"/>
  <c r="BO69" i="75"/>
  <c r="BO63" i="75"/>
  <c r="BO27" i="75"/>
  <c r="BA99" i="75"/>
  <c r="BA83" i="75"/>
  <c r="BA72" i="75"/>
  <c r="BA70" i="75"/>
  <c r="BA62" i="75"/>
  <c r="BA28" i="75"/>
  <c r="AH77" i="75"/>
  <c r="AH97" i="75"/>
  <c r="AH51" i="75"/>
  <c r="AH26" i="75"/>
  <c r="AH53" i="75"/>
  <c r="AH41" i="75"/>
  <c r="BN77" i="75"/>
  <c r="BN97" i="75"/>
  <c r="BN51" i="75"/>
  <c r="BN52" i="75"/>
  <c r="BN53" i="75"/>
  <c r="BN26" i="75"/>
  <c r="BN41" i="75"/>
  <c r="AJ98" i="75"/>
  <c r="AJ82" i="75"/>
  <c r="AJ71" i="75"/>
  <c r="AJ64" i="75"/>
  <c r="AJ69" i="75"/>
  <c r="AJ63" i="75"/>
  <c r="AJ27" i="75"/>
  <c r="AJ42" i="75"/>
  <c r="AL99" i="75"/>
  <c r="AL83" i="75"/>
  <c r="AL72" i="75"/>
  <c r="AL70" i="75"/>
  <c r="AL28" i="75"/>
  <c r="AL62" i="75"/>
  <c r="AL43" i="75"/>
  <c r="T77" i="75"/>
  <c r="T97" i="75"/>
  <c r="T26" i="75"/>
  <c r="T51" i="75"/>
  <c r="T52" i="75"/>
  <c r="AZ77" i="75"/>
  <c r="AZ97" i="75"/>
  <c r="AZ26" i="75"/>
  <c r="AZ53" i="75"/>
  <c r="AZ51" i="75"/>
  <c r="F82" i="75"/>
  <c r="F71" i="75"/>
  <c r="F63" i="75"/>
  <c r="F64" i="75"/>
  <c r="F27" i="75"/>
  <c r="F69" i="75"/>
  <c r="AL98" i="75"/>
  <c r="AL82" i="75"/>
  <c r="AL64" i="75"/>
  <c r="AL63" i="75"/>
  <c r="AL71" i="75"/>
  <c r="AL27" i="75"/>
  <c r="AL69" i="75"/>
  <c r="BR98" i="75"/>
  <c r="BR82" i="75"/>
  <c r="BR64" i="75"/>
  <c r="BR71" i="75"/>
  <c r="BR63" i="75"/>
  <c r="BR27" i="75"/>
  <c r="BR69" i="75"/>
  <c r="X99" i="75"/>
  <c r="X83" i="75"/>
  <c r="X72" i="75"/>
  <c r="X70" i="75"/>
  <c r="X28" i="75"/>
  <c r="X62" i="75"/>
  <c r="BD99" i="75"/>
  <c r="BD83" i="75"/>
  <c r="BD72" i="75"/>
  <c r="BD70" i="75"/>
  <c r="BD28" i="75"/>
  <c r="F77" i="75"/>
  <c r="F97" i="75"/>
  <c r="F52" i="75"/>
  <c r="F53" i="75"/>
  <c r="F51" i="75"/>
  <c r="F41" i="75"/>
  <c r="V77" i="75"/>
  <c r="V97" i="75"/>
  <c r="V52" i="75"/>
  <c r="V53" i="75"/>
  <c r="V51" i="75"/>
  <c r="V41" i="75"/>
  <c r="AL77" i="75"/>
  <c r="AL97" i="75"/>
  <c r="AL52" i="75"/>
  <c r="AL53" i="75"/>
  <c r="AL51" i="75"/>
  <c r="AL41" i="75"/>
  <c r="BB77" i="75"/>
  <c r="BB97" i="75"/>
  <c r="BB52" i="75"/>
  <c r="BB53" i="75"/>
  <c r="BB51" i="75"/>
  <c r="BB41" i="75"/>
  <c r="BR77" i="75"/>
  <c r="BR97" i="75"/>
  <c r="BR52" i="75"/>
  <c r="BR53" i="75"/>
  <c r="BR41" i="75"/>
  <c r="H82" i="75"/>
  <c r="H69" i="75"/>
  <c r="H64" i="75"/>
  <c r="H63" i="75"/>
  <c r="H42" i="75"/>
  <c r="X98" i="75"/>
  <c r="X82" i="75"/>
  <c r="X69" i="75"/>
  <c r="X64" i="75"/>
  <c r="X63" i="75"/>
  <c r="X42" i="75"/>
  <c r="AN98" i="75"/>
  <c r="AN82" i="75"/>
  <c r="AN69" i="75"/>
  <c r="AN71" i="75"/>
  <c r="AN64" i="75"/>
  <c r="AN42" i="75"/>
  <c r="BD98" i="75"/>
  <c r="BD82" i="75"/>
  <c r="BD69" i="75"/>
  <c r="BD71" i="75"/>
  <c r="BD64" i="75"/>
  <c r="BD63" i="75"/>
  <c r="BD42" i="75"/>
  <c r="BT98" i="75"/>
  <c r="BT82" i="75"/>
  <c r="BT69" i="75"/>
  <c r="BT64" i="75"/>
  <c r="BT63" i="75"/>
  <c r="BT42" i="75"/>
  <c r="BT71" i="75"/>
  <c r="J83" i="75"/>
  <c r="J70" i="75"/>
  <c r="J62" i="75"/>
  <c r="J72" i="75"/>
  <c r="J43" i="75"/>
  <c r="Z99" i="75"/>
  <c r="Z83" i="75"/>
  <c r="Z70" i="75"/>
  <c r="Z72" i="75"/>
  <c r="Z62" i="75"/>
  <c r="Z43" i="75"/>
  <c r="AP99" i="75"/>
  <c r="AP83" i="75"/>
  <c r="AP72" i="75"/>
  <c r="AP62" i="75"/>
  <c r="AP70" i="75"/>
  <c r="AP43" i="75"/>
  <c r="BF99" i="75"/>
  <c r="BF83" i="75"/>
  <c r="BF72" i="75"/>
  <c r="BF70" i="75"/>
  <c r="BF62" i="75"/>
  <c r="BF43" i="75"/>
  <c r="BV99" i="75"/>
  <c r="BV83" i="75"/>
  <c r="BV70" i="75"/>
  <c r="BV62" i="75"/>
  <c r="BV72" i="75"/>
  <c r="BV43" i="75"/>
  <c r="L73" i="75"/>
  <c r="L74" i="75"/>
  <c r="L75" i="75"/>
  <c r="L76" i="75"/>
  <c r="AB100" i="75"/>
  <c r="AB73" i="75"/>
  <c r="AB74" i="75"/>
  <c r="AB75" i="75"/>
  <c r="AB76" i="75"/>
  <c r="AR73" i="75"/>
  <c r="AR74" i="75"/>
  <c r="AR75" i="75"/>
  <c r="AR100" i="75"/>
  <c r="AR76" i="75"/>
  <c r="AR44" i="75"/>
  <c r="BH76" i="75"/>
  <c r="BH73" i="75"/>
  <c r="BH74" i="75"/>
  <c r="BH100" i="75"/>
  <c r="BH75" i="75"/>
  <c r="BX76" i="75"/>
  <c r="BX73" i="75"/>
  <c r="BX100" i="75"/>
  <c r="BX74" i="75"/>
  <c r="BX75" i="75"/>
  <c r="N87" i="75"/>
  <c r="N79" i="75"/>
  <c r="N88" i="75"/>
  <c r="N84" i="75"/>
  <c r="N80" i="75"/>
  <c r="N89" i="75"/>
  <c r="N85" i="75"/>
  <c r="N81" i="75"/>
  <c r="N86" i="75"/>
  <c r="N78" i="75"/>
  <c r="N101" i="75"/>
  <c r="N66" i="75"/>
  <c r="N68" i="75"/>
  <c r="N61" i="75"/>
  <c r="N57" i="75"/>
  <c r="N65" i="75"/>
  <c r="N58" i="75"/>
  <c r="N54" i="75"/>
  <c r="N67" i="75"/>
  <c r="N59" i="75"/>
  <c r="N55" i="75"/>
  <c r="AD87" i="75"/>
  <c r="AD79" i="75"/>
  <c r="AD88" i="75"/>
  <c r="AD84" i="75"/>
  <c r="AD80" i="75"/>
  <c r="AD89" i="75"/>
  <c r="AD85" i="75"/>
  <c r="AD81" i="75"/>
  <c r="AD86" i="75"/>
  <c r="AD78" i="75"/>
  <c r="AD66" i="75"/>
  <c r="AD101" i="75"/>
  <c r="AD68" i="75"/>
  <c r="AD61" i="75"/>
  <c r="AD57" i="75"/>
  <c r="AD58" i="75"/>
  <c r="AD54" i="75"/>
  <c r="AD59" i="75"/>
  <c r="AD55" i="75"/>
  <c r="AD65" i="75"/>
  <c r="AD45" i="75"/>
  <c r="AD67" i="75"/>
  <c r="AD56" i="75"/>
  <c r="AD60" i="75"/>
  <c r="AT87" i="75"/>
  <c r="AT79" i="75"/>
  <c r="AT88" i="75"/>
  <c r="AT84" i="75"/>
  <c r="AT80" i="75"/>
  <c r="AT89" i="75"/>
  <c r="AT85" i="75"/>
  <c r="AT81" i="75"/>
  <c r="AT86" i="75"/>
  <c r="AT78" i="75"/>
  <c r="AT66" i="75"/>
  <c r="AT101" i="75"/>
  <c r="AT68" i="75"/>
  <c r="AT61" i="75"/>
  <c r="AT57" i="75"/>
  <c r="AT65" i="75"/>
  <c r="AT58" i="75"/>
  <c r="AT54" i="75"/>
  <c r="AT67" i="75"/>
  <c r="AT59" i="75"/>
  <c r="AT55" i="75"/>
  <c r="AT56" i="75"/>
  <c r="AT60" i="75"/>
  <c r="AT45" i="75"/>
  <c r="AM26" i="75"/>
  <c r="K27" i="75"/>
  <c r="AO28" i="75"/>
  <c r="L29" i="75"/>
  <c r="D41" i="75"/>
  <c r="BK41" i="75"/>
  <c r="AH42" i="75"/>
  <c r="E43" i="75"/>
  <c r="BC43" i="75"/>
  <c r="N45" i="75"/>
  <c r="AT51" i="75"/>
  <c r="AF52" i="75"/>
  <c r="AB53" i="75"/>
  <c r="AZ54" i="75"/>
  <c r="F58" i="75"/>
  <c r="N60" i="75"/>
  <c r="U62" i="75"/>
  <c r="L69" i="75"/>
  <c r="AA76" i="75"/>
  <c r="M73" i="75"/>
  <c r="M74" i="75"/>
  <c r="M75" i="75"/>
  <c r="M44" i="75"/>
  <c r="AC100" i="75"/>
  <c r="AC73" i="75"/>
  <c r="AC74" i="75"/>
  <c r="AC75" i="75"/>
  <c r="AC76" i="75"/>
  <c r="AS100" i="75"/>
  <c r="AS73" i="75"/>
  <c r="AS74" i="75"/>
  <c r="AS75" i="75"/>
  <c r="AS76" i="75"/>
  <c r="BI100" i="75"/>
  <c r="BI73" i="75"/>
  <c r="BI74" i="75"/>
  <c r="BI75" i="75"/>
  <c r="BI76" i="75"/>
  <c r="BI44" i="75"/>
  <c r="BY76" i="75"/>
  <c r="BY100" i="75"/>
  <c r="BY73" i="75"/>
  <c r="BY74" i="75"/>
  <c r="BY75" i="75"/>
  <c r="O101" i="75"/>
  <c r="O89" i="75"/>
  <c r="O85" i="75"/>
  <c r="O81" i="75"/>
  <c r="O86" i="75"/>
  <c r="O78" i="75"/>
  <c r="O88" i="75"/>
  <c r="O79" i="75"/>
  <c r="O67" i="75"/>
  <c r="O87" i="75"/>
  <c r="O68" i="75"/>
  <c r="O80" i="75"/>
  <c r="O61" i="75"/>
  <c r="O57" i="75"/>
  <c r="O65" i="75"/>
  <c r="O58" i="75"/>
  <c r="O59" i="75"/>
  <c r="O55" i="75"/>
  <c r="O84" i="75"/>
  <c r="O66" i="75"/>
  <c r="O54" i="75"/>
  <c r="O56" i="75"/>
  <c r="AE101" i="75"/>
  <c r="AE89" i="75"/>
  <c r="AE85" i="75"/>
  <c r="AE81" i="75"/>
  <c r="AE86" i="75"/>
  <c r="AE78" i="75"/>
  <c r="AE79" i="75"/>
  <c r="AE87" i="75"/>
  <c r="AE67" i="75"/>
  <c r="AE80" i="75"/>
  <c r="AE84" i="75"/>
  <c r="AE68" i="75"/>
  <c r="AE88" i="75"/>
  <c r="AE61" i="75"/>
  <c r="AE57" i="75"/>
  <c r="AE66" i="75"/>
  <c r="AE58" i="75"/>
  <c r="AE59" i="75"/>
  <c r="AE55" i="75"/>
  <c r="AE65" i="75"/>
  <c r="AE56" i="75"/>
  <c r="AE60" i="75"/>
  <c r="AU101" i="75"/>
  <c r="AU89" i="75"/>
  <c r="AU85" i="75"/>
  <c r="AU81" i="75"/>
  <c r="AU86" i="75"/>
  <c r="AU78" i="75"/>
  <c r="AU80" i="75"/>
  <c r="AU84" i="75"/>
  <c r="AU88" i="75"/>
  <c r="AU67" i="75"/>
  <c r="AU68" i="75"/>
  <c r="AU79" i="75"/>
  <c r="AU61" i="75"/>
  <c r="AU57" i="75"/>
  <c r="AU65" i="75"/>
  <c r="AU87" i="75"/>
  <c r="AU58" i="75"/>
  <c r="AU59" i="75"/>
  <c r="AU55" i="75"/>
  <c r="AU60" i="75"/>
  <c r="AU45" i="75"/>
  <c r="AU54" i="75"/>
  <c r="AO26" i="75"/>
  <c r="L27" i="75"/>
  <c r="BS27" i="75"/>
  <c r="AP28" i="75"/>
  <c r="M29" i="75"/>
  <c r="O41" i="75"/>
  <c r="BL41" i="75"/>
  <c r="AI42" i="75"/>
  <c r="G43" i="75"/>
  <c r="BD43" i="75"/>
  <c r="AO44" i="75"/>
  <c r="O45" i="75"/>
  <c r="BP45" i="75"/>
  <c r="AW51" i="75"/>
  <c r="AH52" i="75"/>
  <c r="AT53" i="75"/>
  <c r="BA54" i="75"/>
  <c r="J56" i="75"/>
  <c r="H58" i="75"/>
  <c r="O60" i="75"/>
  <c r="BB62" i="75"/>
  <c r="V65" i="75"/>
  <c r="AG69" i="75"/>
  <c r="AM77" i="75"/>
  <c r="N74" i="75"/>
  <c r="N75" i="75"/>
  <c r="N76" i="75"/>
  <c r="N73" i="75"/>
  <c r="N44" i="75"/>
  <c r="N29" i="75"/>
  <c r="AD100" i="75"/>
  <c r="AD74" i="75"/>
  <c r="AD75" i="75"/>
  <c r="AD76" i="75"/>
  <c r="AD73" i="75"/>
  <c r="AD44" i="75"/>
  <c r="AD29" i="75"/>
  <c r="AT100" i="75"/>
  <c r="AT74" i="75"/>
  <c r="AT75" i="75"/>
  <c r="AT76" i="75"/>
  <c r="AT73" i="75"/>
  <c r="AT29" i="75"/>
  <c r="BJ76" i="75"/>
  <c r="BJ100" i="75"/>
  <c r="BJ74" i="75"/>
  <c r="BJ75" i="75"/>
  <c r="BJ29" i="75"/>
  <c r="BZ76" i="75"/>
  <c r="BZ100" i="75"/>
  <c r="BZ74" i="75"/>
  <c r="BZ75" i="75"/>
  <c r="BZ73" i="75"/>
  <c r="BZ44" i="75"/>
  <c r="BZ29" i="75"/>
  <c r="P88" i="75"/>
  <c r="P84" i="75"/>
  <c r="P80" i="75"/>
  <c r="P89" i="75"/>
  <c r="P85" i="75"/>
  <c r="P81" i="75"/>
  <c r="P79" i="75"/>
  <c r="P67" i="75"/>
  <c r="P87" i="75"/>
  <c r="P68" i="75"/>
  <c r="P65" i="75"/>
  <c r="P101" i="75"/>
  <c r="P58" i="75"/>
  <c r="P54" i="75"/>
  <c r="P59" i="75"/>
  <c r="P78" i="75"/>
  <c r="P66" i="75"/>
  <c r="P57" i="75"/>
  <c r="P61" i="75"/>
  <c r="P56" i="75"/>
  <c r="P86" i="75"/>
  <c r="P60" i="75"/>
  <c r="P30" i="75"/>
  <c r="AF88" i="75"/>
  <c r="AF84" i="75"/>
  <c r="AF80" i="75"/>
  <c r="AF89" i="75"/>
  <c r="AF85" i="75"/>
  <c r="AF81" i="75"/>
  <c r="AF87" i="75"/>
  <c r="AF67" i="75"/>
  <c r="AF78" i="75"/>
  <c r="AF86" i="75"/>
  <c r="AF68" i="75"/>
  <c r="AF101" i="75"/>
  <c r="AF66" i="75"/>
  <c r="AF58" i="75"/>
  <c r="AF54" i="75"/>
  <c r="AF79" i="75"/>
  <c r="AF59" i="75"/>
  <c r="AF65" i="75"/>
  <c r="AF56" i="75"/>
  <c r="AF55" i="75"/>
  <c r="AF60" i="75"/>
  <c r="AF30" i="75"/>
  <c r="AP26" i="75"/>
  <c r="W27" i="75"/>
  <c r="BT27" i="75"/>
  <c r="P41" i="75"/>
  <c r="BM41" i="75"/>
  <c r="AK42" i="75"/>
  <c r="H43" i="75"/>
  <c r="BP43" i="75"/>
  <c r="AP44" i="75"/>
  <c r="P45" i="75"/>
  <c r="AY51" i="75"/>
  <c r="AV52" i="75"/>
  <c r="AU53" i="75"/>
  <c r="M56" i="75"/>
  <c r="T58" i="75"/>
  <c r="BC62" i="75"/>
  <c r="Y65" i="75"/>
  <c r="AO69" i="75"/>
  <c r="Y64" i="75"/>
  <c r="Y98" i="75"/>
  <c r="Y82" i="75"/>
  <c r="Y69" i="75"/>
  <c r="Y71" i="75"/>
  <c r="Y63" i="75"/>
  <c r="Y42" i="75"/>
  <c r="AQ99" i="75"/>
  <c r="AQ70" i="75"/>
  <c r="AQ72" i="75"/>
  <c r="AQ62" i="75"/>
  <c r="AQ43" i="75"/>
  <c r="BD97" i="75"/>
  <c r="BD77" i="75"/>
  <c r="BD51" i="75"/>
  <c r="BD41" i="75"/>
  <c r="BD53" i="75"/>
  <c r="BD26" i="75"/>
  <c r="AB83" i="75"/>
  <c r="AB99" i="75"/>
  <c r="AB70" i="75"/>
  <c r="AB72" i="75"/>
  <c r="AB62" i="75"/>
  <c r="AB43" i="75"/>
  <c r="AB28" i="75"/>
  <c r="Y77" i="75"/>
  <c r="Y52" i="75"/>
  <c r="Y97" i="75"/>
  <c r="Y41" i="75"/>
  <c r="Y53" i="75"/>
  <c r="BU77" i="75"/>
  <c r="BU97" i="75"/>
  <c r="BU52" i="75"/>
  <c r="BU41" i="75"/>
  <c r="BU51" i="75"/>
  <c r="BW71" i="75"/>
  <c r="BW98" i="75"/>
  <c r="BW82" i="75"/>
  <c r="BW64" i="75"/>
  <c r="BW63" i="75"/>
  <c r="BW42" i="75"/>
  <c r="BW69" i="75"/>
  <c r="BY99" i="75"/>
  <c r="BY83" i="75"/>
  <c r="BY70" i="75"/>
  <c r="BY43" i="75"/>
  <c r="BY62" i="75"/>
  <c r="BY72" i="75"/>
  <c r="O74" i="75"/>
  <c r="O75" i="75"/>
  <c r="O76" i="75"/>
  <c r="O44" i="75"/>
  <c r="O73" i="75"/>
  <c r="AE100" i="75"/>
  <c r="AE74" i="75"/>
  <c r="AE75" i="75"/>
  <c r="AE76" i="75"/>
  <c r="AE44" i="75"/>
  <c r="AE73" i="75"/>
  <c r="AU100" i="75"/>
  <c r="AU74" i="75"/>
  <c r="AU75" i="75"/>
  <c r="AU76" i="75"/>
  <c r="AU73" i="75"/>
  <c r="AU44" i="75"/>
  <c r="BK100" i="75"/>
  <c r="BK74" i="75"/>
  <c r="BK75" i="75"/>
  <c r="BK44" i="75"/>
  <c r="BK76" i="75"/>
  <c r="BK73" i="75"/>
  <c r="CA100" i="75"/>
  <c r="CA74" i="75"/>
  <c r="CA75" i="75"/>
  <c r="CA76" i="75"/>
  <c r="CA44" i="75"/>
  <c r="CA73" i="75"/>
  <c r="Q101" i="75"/>
  <c r="Q89" i="75"/>
  <c r="Q85" i="75"/>
  <c r="Q81" i="75"/>
  <c r="Q86" i="75"/>
  <c r="Q78" i="75"/>
  <c r="Q87" i="75"/>
  <c r="Q79" i="75"/>
  <c r="Q66" i="75"/>
  <c r="Q68" i="75"/>
  <c r="Q88" i="75"/>
  <c r="Q58" i="75"/>
  <c r="Q54" i="75"/>
  <c r="Q45" i="75"/>
  <c r="Q67" i="75"/>
  <c r="Q59" i="75"/>
  <c r="Q55" i="75"/>
  <c r="Q84" i="75"/>
  <c r="Q60" i="75"/>
  <c r="Q56" i="75"/>
  <c r="Q57" i="75"/>
  <c r="Q61" i="75"/>
  <c r="Q80" i="75"/>
  <c r="AG101" i="75"/>
  <c r="AG89" i="75"/>
  <c r="AG85" i="75"/>
  <c r="AG81" i="75"/>
  <c r="AG86" i="75"/>
  <c r="AG78" i="75"/>
  <c r="AG87" i="75"/>
  <c r="AG79" i="75"/>
  <c r="AG66" i="75"/>
  <c r="AG80" i="75"/>
  <c r="AG68" i="75"/>
  <c r="AG84" i="75"/>
  <c r="AG88" i="75"/>
  <c r="AG58" i="75"/>
  <c r="AG54" i="75"/>
  <c r="AG45" i="75"/>
  <c r="AG59" i="75"/>
  <c r="AG55" i="75"/>
  <c r="AG65" i="75"/>
  <c r="AG60" i="75"/>
  <c r="AG56" i="75"/>
  <c r="AG67" i="75"/>
  <c r="AW101" i="75"/>
  <c r="AW89" i="75"/>
  <c r="AW85" i="75"/>
  <c r="AW81" i="75"/>
  <c r="AW86" i="75"/>
  <c r="AW78" i="75"/>
  <c r="AW87" i="75"/>
  <c r="AW79" i="75"/>
  <c r="AW66" i="75"/>
  <c r="AW80" i="75"/>
  <c r="AW84" i="75"/>
  <c r="AW88" i="75"/>
  <c r="AW68" i="75"/>
  <c r="AW58" i="75"/>
  <c r="AW54" i="75"/>
  <c r="AW45" i="75"/>
  <c r="AW67" i="75"/>
  <c r="AW59" i="75"/>
  <c r="AW55" i="75"/>
  <c r="AW60" i="75"/>
  <c r="AW56" i="75"/>
  <c r="AW57" i="75"/>
  <c r="AW61" i="75"/>
  <c r="BM101" i="75"/>
  <c r="BM89" i="75"/>
  <c r="BM85" i="75"/>
  <c r="BM81" i="75"/>
  <c r="BM86" i="75"/>
  <c r="BM78" i="75"/>
  <c r="BM87" i="75"/>
  <c r="BM79" i="75"/>
  <c r="BM88" i="75"/>
  <c r="BM66" i="75"/>
  <c r="BM68" i="75"/>
  <c r="BM58" i="75"/>
  <c r="BM54" i="75"/>
  <c r="BM45" i="75"/>
  <c r="BM84" i="75"/>
  <c r="BM59" i="75"/>
  <c r="BM55" i="75"/>
  <c r="BM65" i="75"/>
  <c r="BM60" i="75"/>
  <c r="BM56" i="75"/>
  <c r="BM80" i="75"/>
  <c r="BM57" i="75"/>
  <c r="BM61" i="75"/>
  <c r="BA26" i="75"/>
  <c r="X27" i="75"/>
  <c r="BU27" i="75"/>
  <c r="AS28" i="75"/>
  <c r="BW29" i="75"/>
  <c r="AT30" i="75"/>
  <c r="Q41" i="75"/>
  <c r="BO41" i="75"/>
  <c r="AL42" i="75"/>
  <c r="S43" i="75"/>
  <c r="BQ43" i="75"/>
  <c r="AQ44" i="75"/>
  <c r="BS45" i="75"/>
  <c r="BL51" i="75"/>
  <c r="AZ52" i="75"/>
  <c r="AV53" i="75"/>
  <c r="BD54" i="75"/>
  <c r="N56" i="75"/>
  <c r="BA58" i="75"/>
  <c r="BH60" i="75"/>
  <c r="BD62" i="75"/>
  <c r="AB65" i="75"/>
  <c r="AJ83" i="75"/>
  <c r="P74" i="75"/>
  <c r="P75" i="75"/>
  <c r="P76" i="75"/>
  <c r="P73" i="75"/>
  <c r="P44" i="75"/>
  <c r="AF100" i="75"/>
  <c r="AF74" i="75"/>
  <c r="AF75" i="75"/>
  <c r="AF76" i="75"/>
  <c r="AF73" i="75"/>
  <c r="AF44" i="75"/>
  <c r="AV74" i="75"/>
  <c r="AV75" i="75"/>
  <c r="AV76" i="75"/>
  <c r="AV100" i="75"/>
  <c r="AV44" i="75"/>
  <c r="BL76" i="75"/>
  <c r="BL74" i="75"/>
  <c r="BL75" i="75"/>
  <c r="BL100" i="75"/>
  <c r="CB76" i="75"/>
  <c r="CB100" i="75"/>
  <c r="CB74" i="75"/>
  <c r="CB75" i="75"/>
  <c r="CB73" i="75"/>
  <c r="R88" i="75"/>
  <c r="R84" i="75"/>
  <c r="R80" i="75"/>
  <c r="R89" i="75"/>
  <c r="R85" i="75"/>
  <c r="R81" i="75"/>
  <c r="R86" i="75"/>
  <c r="R78" i="75"/>
  <c r="R87" i="75"/>
  <c r="R79" i="75"/>
  <c r="R67" i="75"/>
  <c r="R65" i="75"/>
  <c r="R58" i="75"/>
  <c r="R101" i="75"/>
  <c r="R59" i="75"/>
  <c r="R55" i="75"/>
  <c r="R60" i="75"/>
  <c r="R56" i="75"/>
  <c r="R66" i="75"/>
  <c r="R57" i="75"/>
  <c r="R61" i="75"/>
  <c r="R54" i="75"/>
  <c r="R45" i="75"/>
  <c r="AH88" i="75"/>
  <c r="AH84" i="75"/>
  <c r="AH80" i="75"/>
  <c r="AH89" i="75"/>
  <c r="AH85" i="75"/>
  <c r="AH81" i="75"/>
  <c r="AH86" i="75"/>
  <c r="AH78" i="75"/>
  <c r="AH87" i="75"/>
  <c r="AH79" i="75"/>
  <c r="AH67" i="75"/>
  <c r="AH101" i="75"/>
  <c r="AH65" i="75"/>
  <c r="AH58" i="75"/>
  <c r="AH66" i="75"/>
  <c r="AH59" i="75"/>
  <c r="AH55" i="75"/>
  <c r="AH68" i="75"/>
  <c r="AH60" i="75"/>
  <c r="AH56" i="75"/>
  <c r="AH54" i="75"/>
  <c r="AH57" i="75"/>
  <c r="E26" i="75"/>
  <c r="BB26" i="75"/>
  <c r="Y27" i="75"/>
  <c r="BW27" i="75"/>
  <c r="AA29" i="75"/>
  <c r="BX29" i="75"/>
  <c r="AU30" i="75"/>
  <c r="S41" i="75"/>
  <c r="BP41" i="75"/>
  <c r="AW42" i="75"/>
  <c r="T43" i="75"/>
  <c r="BR43" i="75"/>
  <c r="AS44" i="75"/>
  <c r="T45" i="75"/>
  <c r="G51" i="75"/>
  <c r="BM51" i="75"/>
  <c r="BA52" i="75"/>
  <c r="AX53" i="75"/>
  <c r="BH54" i="75"/>
  <c r="AU56" i="75"/>
  <c r="BQ62" i="75"/>
  <c r="AW65" i="75"/>
  <c r="AQ83" i="75"/>
  <c r="BC97" i="75"/>
  <c r="BC77" i="75"/>
  <c r="BC53" i="75"/>
  <c r="BC51" i="75"/>
  <c r="BC41" i="75"/>
  <c r="BC52" i="75"/>
  <c r="AA83" i="75"/>
  <c r="AA99" i="75"/>
  <c r="AA70" i="75"/>
  <c r="AA72" i="75"/>
  <c r="AA62" i="75"/>
  <c r="AA43" i="75"/>
  <c r="AN97" i="75"/>
  <c r="AN53" i="75"/>
  <c r="AN51" i="75"/>
  <c r="AN52" i="75"/>
  <c r="AN41" i="75"/>
  <c r="AN26" i="75"/>
  <c r="BF98" i="75"/>
  <c r="BF82" i="75"/>
  <c r="BF69" i="75"/>
  <c r="BF71" i="75"/>
  <c r="BF64" i="75"/>
  <c r="BF63" i="75"/>
  <c r="BF42" i="75"/>
  <c r="BF27" i="75"/>
  <c r="BX83" i="75"/>
  <c r="BX70" i="75"/>
  <c r="BX99" i="75"/>
  <c r="BX62" i="75"/>
  <c r="BX72" i="75"/>
  <c r="BX43" i="75"/>
  <c r="BX28" i="75"/>
  <c r="AQ98" i="75"/>
  <c r="AQ82" i="75"/>
  <c r="AQ71" i="75"/>
  <c r="AQ64" i="75"/>
  <c r="AQ42" i="75"/>
  <c r="BI99" i="75"/>
  <c r="BI70" i="75"/>
  <c r="BI83" i="75"/>
  <c r="BI43" i="75"/>
  <c r="BI62" i="75"/>
  <c r="BI72" i="75"/>
  <c r="Z97" i="75"/>
  <c r="Z77" i="75"/>
  <c r="Z53" i="75"/>
  <c r="Z52" i="75"/>
  <c r="Z41" i="75"/>
  <c r="BF97" i="75"/>
  <c r="BF77" i="75"/>
  <c r="BF53" i="75"/>
  <c r="BF51" i="75"/>
  <c r="BF41" i="75"/>
  <c r="AB98" i="75"/>
  <c r="AB82" i="75"/>
  <c r="AB71" i="75"/>
  <c r="AB69" i="75"/>
  <c r="AB64" i="75"/>
  <c r="AB42" i="75"/>
  <c r="BH71" i="75"/>
  <c r="BH64" i="75"/>
  <c r="BH82" i="75"/>
  <c r="BH69" i="75"/>
  <c r="BH98" i="75"/>
  <c r="BH63" i="75"/>
  <c r="BH42" i="75"/>
  <c r="N83" i="75"/>
  <c r="N70" i="75"/>
  <c r="N72" i="75"/>
  <c r="N62" i="75"/>
  <c r="N43" i="75"/>
  <c r="AT83" i="75"/>
  <c r="AT99" i="75"/>
  <c r="AT70" i="75"/>
  <c r="AT72" i="75"/>
  <c r="AT62" i="75"/>
  <c r="AT43" i="75"/>
  <c r="BZ83" i="75"/>
  <c r="BZ99" i="75"/>
  <c r="BZ70" i="75"/>
  <c r="BZ72" i="75"/>
  <c r="BZ62" i="75"/>
  <c r="BZ43" i="75"/>
  <c r="K77" i="75"/>
  <c r="K97" i="75"/>
  <c r="K41" i="75"/>
  <c r="K53" i="75"/>
  <c r="K26" i="75"/>
  <c r="AA77" i="75"/>
  <c r="AA97" i="75"/>
  <c r="AA52" i="75"/>
  <c r="AA41" i="75"/>
  <c r="AA26" i="75"/>
  <c r="AQ77" i="75"/>
  <c r="AQ97" i="75"/>
  <c r="AQ53" i="75"/>
  <c r="AQ51" i="75"/>
  <c r="AQ41" i="75"/>
  <c r="AQ52" i="75"/>
  <c r="AQ26" i="75"/>
  <c r="BG77" i="75"/>
  <c r="BG97" i="75"/>
  <c r="BG51" i="75"/>
  <c r="BG41" i="75"/>
  <c r="BG53" i="75"/>
  <c r="BG52" i="75"/>
  <c r="BG26" i="75"/>
  <c r="BW77" i="75"/>
  <c r="BW97" i="75"/>
  <c r="BW41" i="75"/>
  <c r="BW51" i="75"/>
  <c r="BW26" i="75"/>
  <c r="BW53" i="75"/>
  <c r="M82" i="75"/>
  <c r="M69" i="75"/>
  <c r="M71" i="75"/>
  <c r="M64" i="75"/>
  <c r="M63" i="75"/>
  <c r="M42" i="75"/>
  <c r="M27" i="75"/>
  <c r="AC98" i="75"/>
  <c r="AC82" i="75"/>
  <c r="AC69" i="75"/>
  <c r="AC71" i="75"/>
  <c r="AC64" i="75"/>
  <c r="AC63" i="75"/>
  <c r="AC42" i="75"/>
  <c r="AC27" i="75"/>
  <c r="AS98" i="75"/>
  <c r="AS82" i="75"/>
  <c r="AS69" i="75"/>
  <c r="AS71" i="75"/>
  <c r="AS64" i="75"/>
  <c r="AS63" i="75"/>
  <c r="AS42" i="75"/>
  <c r="AS27" i="75"/>
  <c r="BI98" i="75"/>
  <c r="BI82" i="75"/>
  <c r="BI69" i="75"/>
  <c r="BI71" i="75"/>
  <c r="BI63" i="75"/>
  <c r="BI42" i="75"/>
  <c r="BI64" i="75"/>
  <c r="BI27" i="75"/>
  <c r="BY98" i="75"/>
  <c r="BY82" i="75"/>
  <c r="BY69" i="75"/>
  <c r="BY71" i="75"/>
  <c r="BY63" i="75"/>
  <c r="BY64" i="75"/>
  <c r="BY42" i="75"/>
  <c r="BY27" i="75"/>
  <c r="O83" i="75"/>
  <c r="O72" i="75"/>
  <c r="O62" i="75"/>
  <c r="O70" i="75"/>
  <c r="O43" i="75"/>
  <c r="O28" i="75"/>
  <c r="AE99" i="75"/>
  <c r="AE83" i="75"/>
  <c r="AE72" i="75"/>
  <c r="AE70" i="75"/>
  <c r="AE62" i="75"/>
  <c r="AE43" i="75"/>
  <c r="AE28" i="75"/>
  <c r="AU99" i="75"/>
  <c r="AU72" i="75"/>
  <c r="AU62" i="75"/>
  <c r="AU83" i="75"/>
  <c r="AU43" i="75"/>
  <c r="AU28" i="75"/>
  <c r="BK99" i="75"/>
  <c r="BK70" i="75"/>
  <c r="BK83" i="75"/>
  <c r="BK72" i="75"/>
  <c r="BK62" i="75"/>
  <c r="BK43" i="75"/>
  <c r="BK28" i="75"/>
  <c r="CA99" i="75"/>
  <c r="CA83" i="75"/>
  <c r="CA70" i="75"/>
  <c r="CA72" i="75"/>
  <c r="CA62" i="75"/>
  <c r="CA43" i="75"/>
  <c r="CA28" i="75"/>
  <c r="Q74" i="75"/>
  <c r="Q75" i="75"/>
  <c r="Q76" i="75"/>
  <c r="Q73" i="75"/>
  <c r="Q44" i="75"/>
  <c r="Q29" i="75"/>
  <c r="AG100" i="75"/>
  <c r="AG74" i="75"/>
  <c r="AG75" i="75"/>
  <c r="AG76" i="75"/>
  <c r="AG73" i="75"/>
  <c r="AG44" i="75"/>
  <c r="AG29" i="75"/>
  <c r="AW100" i="75"/>
  <c r="AW74" i="75"/>
  <c r="AW75" i="75"/>
  <c r="AW76" i="75"/>
  <c r="AW44" i="75"/>
  <c r="AW29" i="75"/>
  <c r="BM100" i="75"/>
  <c r="BM74" i="75"/>
  <c r="BM75" i="75"/>
  <c r="BM76" i="75"/>
  <c r="BM73" i="75"/>
  <c r="BM44" i="75"/>
  <c r="BM29" i="75"/>
  <c r="CC100" i="75"/>
  <c r="CC74" i="75"/>
  <c r="CC75" i="75"/>
  <c r="CC76" i="75"/>
  <c r="CC73" i="75"/>
  <c r="CC29" i="75"/>
  <c r="S86" i="75"/>
  <c r="S78" i="75"/>
  <c r="S87" i="75"/>
  <c r="S79" i="75"/>
  <c r="S81" i="75"/>
  <c r="S85" i="75"/>
  <c r="S68" i="75"/>
  <c r="S89" i="75"/>
  <c r="S65" i="75"/>
  <c r="S88" i="75"/>
  <c r="S58" i="75"/>
  <c r="S101" i="75"/>
  <c r="S67" i="75"/>
  <c r="S59" i="75"/>
  <c r="S55" i="75"/>
  <c r="S84" i="75"/>
  <c r="S60" i="75"/>
  <c r="S56" i="75"/>
  <c r="S66" i="75"/>
  <c r="S57" i="75"/>
  <c r="S61" i="75"/>
  <c r="S54" i="75"/>
  <c r="S80" i="75"/>
  <c r="S30" i="75"/>
  <c r="AI86" i="75"/>
  <c r="AI78" i="75"/>
  <c r="AI87" i="75"/>
  <c r="AI79" i="75"/>
  <c r="AI81" i="75"/>
  <c r="AI85" i="75"/>
  <c r="AI89" i="75"/>
  <c r="AI68" i="75"/>
  <c r="AI80" i="75"/>
  <c r="AI101" i="75"/>
  <c r="AI84" i="75"/>
  <c r="AI88" i="75"/>
  <c r="AI65" i="75"/>
  <c r="AI58" i="75"/>
  <c r="AI66" i="75"/>
  <c r="AI59" i="75"/>
  <c r="AI55" i="75"/>
  <c r="AI60" i="75"/>
  <c r="AI56" i="75"/>
  <c r="AI67" i="75"/>
  <c r="AI54" i="75"/>
  <c r="AI30" i="75"/>
  <c r="AI61" i="75"/>
  <c r="AI45" i="75"/>
  <c r="AY86" i="75"/>
  <c r="AY78" i="75"/>
  <c r="AY87" i="75"/>
  <c r="AY79" i="75"/>
  <c r="AY80" i="75"/>
  <c r="AY101" i="75"/>
  <c r="AY84" i="75"/>
  <c r="AY88" i="75"/>
  <c r="AY68" i="75"/>
  <c r="AY65" i="75"/>
  <c r="AY81" i="75"/>
  <c r="AY58" i="75"/>
  <c r="AY54" i="75"/>
  <c r="AY67" i="75"/>
  <c r="AY59" i="75"/>
  <c r="AY55" i="75"/>
  <c r="AY89" i="75"/>
  <c r="AY60" i="75"/>
  <c r="AY56" i="75"/>
  <c r="AY66" i="75"/>
  <c r="AY57" i="75"/>
  <c r="AY61" i="75"/>
  <c r="AY30" i="75"/>
  <c r="BO86" i="75"/>
  <c r="BO78" i="75"/>
  <c r="BO87" i="75"/>
  <c r="BO79" i="75"/>
  <c r="BO101" i="75"/>
  <c r="BO81" i="75"/>
  <c r="BO68" i="75"/>
  <c r="BO85" i="75"/>
  <c r="BO89" i="75"/>
  <c r="BO65" i="75"/>
  <c r="BO58" i="75"/>
  <c r="BO54" i="75"/>
  <c r="BO66" i="75"/>
  <c r="BO84" i="75"/>
  <c r="BO59" i="75"/>
  <c r="BO55" i="75"/>
  <c r="BO60" i="75"/>
  <c r="BO56" i="75"/>
  <c r="BO57" i="75"/>
  <c r="BO80" i="75"/>
  <c r="BO61" i="75"/>
  <c r="BO88" i="75"/>
  <c r="BO30" i="75"/>
  <c r="F26" i="75"/>
  <c r="BC26" i="75"/>
  <c r="AA27" i="75"/>
  <c r="BX27" i="75"/>
  <c r="BE28" i="75"/>
  <c r="T41" i="75"/>
  <c r="CA41" i="75"/>
  <c r="AX42" i="75"/>
  <c r="U43" i="75"/>
  <c r="BT43" i="75"/>
  <c r="H51" i="75"/>
  <c r="BO51" i="75"/>
  <c r="BD52" i="75"/>
  <c r="AY53" i="75"/>
  <c r="H55" i="75"/>
  <c r="BC58" i="75"/>
  <c r="BR62" i="75"/>
  <c r="H71" i="75"/>
  <c r="AS83" i="75"/>
  <c r="BB89" i="75"/>
  <c r="BB85" i="75"/>
  <c r="BB81" i="75"/>
  <c r="BB86" i="75"/>
  <c r="BB78" i="75"/>
  <c r="BB87" i="75"/>
  <c r="BB79" i="75"/>
  <c r="BB101" i="75"/>
  <c r="BB88" i="75"/>
  <c r="BB84" i="75"/>
  <c r="BB80" i="75"/>
  <c r="BB68" i="75"/>
  <c r="BB66" i="75"/>
  <c r="BB59" i="75"/>
  <c r="BB67" i="75"/>
  <c r="BB60" i="75"/>
  <c r="BB56" i="75"/>
  <c r="BB61" i="75"/>
  <c r="BB57" i="75"/>
  <c r="BR89" i="75"/>
  <c r="BR85" i="75"/>
  <c r="BR81" i="75"/>
  <c r="BR86" i="75"/>
  <c r="BR78" i="75"/>
  <c r="BR87" i="75"/>
  <c r="BR79" i="75"/>
  <c r="BR101" i="75"/>
  <c r="BR88" i="75"/>
  <c r="BR84" i="75"/>
  <c r="BR80" i="75"/>
  <c r="BR68" i="75"/>
  <c r="BR66" i="75"/>
  <c r="BR59" i="75"/>
  <c r="BR60" i="75"/>
  <c r="BR56" i="75"/>
  <c r="BR65" i="75"/>
  <c r="BR61" i="75"/>
  <c r="BR57" i="75"/>
  <c r="BR67" i="75"/>
  <c r="AV30" i="75"/>
  <c r="BL30" i="75"/>
  <c r="CB30" i="75"/>
  <c r="AV55" i="75"/>
  <c r="AV66" i="75"/>
  <c r="BE87" i="75"/>
  <c r="BE79" i="75"/>
  <c r="BE101" i="75"/>
  <c r="BE88" i="75"/>
  <c r="BE84" i="75"/>
  <c r="BE80" i="75"/>
  <c r="BE89" i="75"/>
  <c r="BE85" i="75"/>
  <c r="BE81" i="75"/>
  <c r="BE78" i="75"/>
  <c r="BE68" i="75"/>
  <c r="BE86" i="75"/>
  <c r="BE66" i="75"/>
  <c r="BE60" i="75"/>
  <c r="BE56" i="75"/>
  <c r="BE61" i="75"/>
  <c r="BE57" i="75"/>
  <c r="BE58" i="75"/>
  <c r="BE54" i="75"/>
  <c r="BU87" i="75"/>
  <c r="BU79" i="75"/>
  <c r="BU101" i="75"/>
  <c r="BU88" i="75"/>
  <c r="BU84" i="75"/>
  <c r="BU80" i="75"/>
  <c r="BU89" i="75"/>
  <c r="BU85" i="75"/>
  <c r="BU81" i="75"/>
  <c r="BU68" i="75"/>
  <c r="BU66" i="75"/>
  <c r="BU78" i="75"/>
  <c r="BU60" i="75"/>
  <c r="BU56" i="75"/>
  <c r="BU65" i="75"/>
  <c r="BU61" i="75"/>
  <c r="BU57" i="75"/>
  <c r="BU86" i="75"/>
  <c r="BU67" i="75"/>
  <c r="BU58" i="75"/>
  <c r="BU54" i="75"/>
  <c r="BK54" i="75"/>
  <c r="BE55" i="75"/>
  <c r="BL56" i="75"/>
  <c r="BR58" i="75"/>
  <c r="BX60" i="75"/>
  <c r="BB65" i="75"/>
  <c r="BY66" i="75"/>
  <c r="AP86" i="75"/>
  <c r="AP78" i="75"/>
  <c r="AP87" i="75"/>
  <c r="AP79" i="75"/>
  <c r="AP101" i="75"/>
  <c r="AP88" i="75"/>
  <c r="AP84" i="75"/>
  <c r="AP80" i="75"/>
  <c r="AP89" i="75"/>
  <c r="AP85" i="75"/>
  <c r="AP81" i="75"/>
  <c r="AP65" i="75"/>
  <c r="AP67" i="75"/>
  <c r="AP60" i="75"/>
  <c r="AP56" i="75"/>
  <c r="AP68" i="75"/>
  <c r="AP61" i="75"/>
  <c r="AP57" i="75"/>
  <c r="AP58" i="75"/>
  <c r="AP54" i="75"/>
  <c r="BF86" i="75"/>
  <c r="BF78" i="75"/>
  <c r="BF87" i="75"/>
  <c r="BF79" i="75"/>
  <c r="BF101" i="75"/>
  <c r="BF88" i="75"/>
  <c r="BF84" i="75"/>
  <c r="BF80" i="75"/>
  <c r="BF89" i="75"/>
  <c r="BF85" i="75"/>
  <c r="BF81" i="75"/>
  <c r="BF65" i="75"/>
  <c r="BF67" i="75"/>
  <c r="BF60" i="75"/>
  <c r="BF56" i="75"/>
  <c r="BF61" i="75"/>
  <c r="BF57" i="75"/>
  <c r="BF66" i="75"/>
  <c r="BF58" i="75"/>
  <c r="BF54" i="75"/>
  <c r="BF68" i="75"/>
  <c r="BV86" i="75"/>
  <c r="BV78" i="75"/>
  <c r="BV87" i="75"/>
  <c r="BV79" i="75"/>
  <c r="BV101" i="75"/>
  <c r="BV88" i="75"/>
  <c r="BV84" i="75"/>
  <c r="BV80" i="75"/>
  <c r="BV89" i="75"/>
  <c r="BV85" i="75"/>
  <c r="BV81" i="75"/>
  <c r="BV65" i="75"/>
  <c r="BV67" i="75"/>
  <c r="BV60" i="75"/>
  <c r="BV56" i="75"/>
  <c r="BV68" i="75"/>
  <c r="BV61" i="75"/>
  <c r="BV57" i="75"/>
  <c r="BV58" i="75"/>
  <c r="BV54" i="75"/>
  <c r="BU45" i="75"/>
  <c r="BN54" i="75"/>
  <c r="BF55" i="75"/>
  <c r="BY60" i="75"/>
  <c r="AX61" i="75"/>
  <c r="BE65" i="75"/>
  <c r="CA66" i="75"/>
  <c r="BG101" i="75"/>
  <c r="BG88" i="75"/>
  <c r="BG84" i="75"/>
  <c r="BG80" i="75"/>
  <c r="BG89" i="75"/>
  <c r="BG85" i="75"/>
  <c r="BG81" i="75"/>
  <c r="BG86" i="75"/>
  <c r="BG66" i="75"/>
  <c r="BG79" i="75"/>
  <c r="BG87" i="75"/>
  <c r="BG67" i="75"/>
  <c r="BG60" i="75"/>
  <c r="BG56" i="75"/>
  <c r="BG61" i="75"/>
  <c r="BG57" i="75"/>
  <c r="BG58" i="75"/>
  <c r="BG54" i="75"/>
  <c r="BG78" i="75"/>
  <c r="BG68" i="75"/>
  <c r="BW101" i="75"/>
  <c r="BW88" i="75"/>
  <c r="BW84" i="75"/>
  <c r="BW80" i="75"/>
  <c r="BW89" i="75"/>
  <c r="BW85" i="75"/>
  <c r="BW81" i="75"/>
  <c r="BW79" i="75"/>
  <c r="BW87" i="75"/>
  <c r="BW66" i="75"/>
  <c r="BW78" i="75"/>
  <c r="BW67" i="75"/>
  <c r="BW60" i="75"/>
  <c r="BW56" i="75"/>
  <c r="BW68" i="75"/>
  <c r="BW65" i="75"/>
  <c r="BW61" i="75"/>
  <c r="BW57" i="75"/>
  <c r="BW86" i="75"/>
  <c r="BW58" i="75"/>
  <c r="BW54" i="75"/>
  <c r="BE45" i="75"/>
  <c r="BV45" i="75"/>
  <c r="BG55" i="75"/>
  <c r="AX57" i="75"/>
  <c r="BZ60" i="75"/>
  <c r="BG65" i="75"/>
  <c r="CB66" i="75"/>
  <c r="BX87" i="75"/>
  <c r="BX79" i="75"/>
  <c r="BX101" i="75"/>
  <c r="BX88" i="75"/>
  <c r="BX84" i="75"/>
  <c r="BX80" i="75"/>
  <c r="BX81" i="75"/>
  <c r="BX85" i="75"/>
  <c r="BX89" i="75"/>
  <c r="BX66" i="75"/>
  <c r="BX78" i="75"/>
  <c r="BX67" i="75"/>
  <c r="BX86" i="75"/>
  <c r="BX68" i="75"/>
  <c r="BX65" i="75"/>
  <c r="BX61" i="75"/>
  <c r="BX57" i="75"/>
  <c r="BX58" i="75"/>
  <c r="BB30" i="75"/>
  <c r="BR30" i="75"/>
  <c r="BF45" i="75"/>
  <c r="BW45" i="75"/>
  <c r="BE59" i="75"/>
  <c r="CA60" i="75"/>
  <c r="AS101" i="75"/>
  <c r="AS88" i="75"/>
  <c r="AS84" i="75"/>
  <c r="AS80" i="75"/>
  <c r="AS89" i="75"/>
  <c r="AS85" i="75"/>
  <c r="AS81" i="75"/>
  <c r="AS86" i="75"/>
  <c r="AS78" i="75"/>
  <c r="AS65" i="75"/>
  <c r="AS67" i="75"/>
  <c r="AS79" i="75"/>
  <c r="AS61" i="75"/>
  <c r="AS57" i="75"/>
  <c r="AS87" i="75"/>
  <c r="AS58" i="75"/>
  <c r="AS54" i="75"/>
  <c r="AS59" i="75"/>
  <c r="AS55" i="75"/>
  <c r="BI101" i="75"/>
  <c r="BI88" i="75"/>
  <c r="BI84" i="75"/>
  <c r="BI80" i="75"/>
  <c r="BI89" i="75"/>
  <c r="BI85" i="75"/>
  <c r="BI81" i="75"/>
  <c r="BI86" i="75"/>
  <c r="BI78" i="75"/>
  <c r="BI65" i="75"/>
  <c r="BI79" i="75"/>
  <c r="BI67" i="75"/>
  <c r="BI87" i="75"/>
  <c r="BI61" i="75"/>
  <c r="BI57" i="75"/>
  <c r="BI66" i="75"/>
  <c r="BI58" i="75"/>
  <c r="BI54" i="75"/>
  <c r="BI68" i="75"/>
  <c r="BI59" i="75"/>
  <c r="BI55" i="75"/>
  <c r="BY101" i="75"/>
  <c r="BY88" i="75"/>
  <c r="BY84" i="75"/>
  <c r="BY80" i="75"/>
  <c r="BY89" i="75"/>
  <c r="BY85" i="75"/>
  <c r="BY81" i="75"/>
  <c r="BY86" i="75"/>
  <c r="BY78" i="75"/>
  <c r="BY65" i="75"/>
  <c r="BY79" i="75"/>
  <c r="BY87" i="75"/>
  <c r="BY67" i="75"/>
  <c r="BY61" i="75"/>
  <c r="BY57" i="75"/>
  <c r="BY58" i="75"/>
  <c r="BY54" i="75"/>
  <c r="BY59" i="75"/>
  <c r="BY55" i="75"/>
  <c r="AP45" i="75"/>
  <c r="BG45" i="75"/>
  <c r="BX45" i="75"/>
  <c r="BR54" i="75"/>
  <c r="BL55" i="75"/>
  <c r="BF59" i="75"/>
  <c r="CB60" i="75"/>
  <c r="BL61" i="75"/>
  <c r="BJ87" i="75"/>
  <c r="BJ79" i="75"/>
  <c r="BJ88" i="75"/>
  <c r="BJ84" i="75"/>
  <c r="BJ80" i="75"/>
  <c r="BJ89" i="75"/>
  <c r="BJ85" i="75"/>
  <c r="BJ81" i="75"/>
  <c r="BJ86" i="75"/>
  <c r="BJ78" i="75"/>
  <c r="BJ101" i="75"/>
  <c r="BJ66" i="75"/>
  <c r="BJ68" i="75"/>
  <c r="BJ61" i="75"/>
  <c r="BJ57" i="75"/>
  <c r="BJ58" i="75"/>
  <c r="BJ54" i="75"/>
  <c r="BJ59" i="75"/>
  <c r="BJ55" i="75"/>
  <c r="BJ65" i="75"/>
  <c r="BZ87" i="75"/>
  <c r="BZ79" i="75"/>
  <c r="BZ101" i="75"/>
  <c r="BZ88" i="75"/>
  <c r="BZ84" i="75"/>
  <c r="BZ80" i="75"/>
  <c r="BZ89" i="75"/>
  <c r="BZ85" i="75"/>
  <c r="BZ81" i="75"/>
  <c r="BZ86" i="75"/>
  <c r="BZ78" i="75"/>
  <c r="BZ66" i="75"/>
  <c r="BZ68" i="75"/>
  <c r="BZ61" i="75"/>
  <c r="BZ57" i="75"/>
  <c r="BZ65" i="75"/>
  <c r="BZ58" i="75"/>
  <c r="BZ54" i="75"/>
  <c r="BZ67" i="75"/>
  <c r="BZ59" i="75"/>
  <c r="BZ55" i="75"/>
  <c r="BY45" i="75"/>
  <c r="BR55" i="75"/>
  <c r="BG59" i="75"/>
  <c r="BK101" i="75"/>
  <c r="BK89" i="75"/>
  <c r="BK85" i="75"/>
  <c r="BK81" i="75"/>
  <c r="BK86" i="75"/>
  <c r="BK78" i="75"/>
  <c r="BK84" i="75"/>
  <c r="BK88" i="75"/>
  <c r="BK79" i="75"/>
  <c r="BK67" i="75"/>
  <c r="BK87" i="75"/>
  <c r="BK68" i="75"/>
  <c r="BK61" i="75"/>
  <c r="BK57" i="75"/>
  <c r="BK66" i="75"/>
  <c r="BK58" i="75"/>
  <c r="BK59" i="75"/>
  <c r="BK55" i="75"/>
  <c r="BK65" i="75"/>
  <c r="CA101" i="75"/>
  <c r="CA89" i="75"/>
  <c r="CA85" i="75"/>
  <c r="CA81" i="75"/>
  <c r="CA86" i="75"/>
  <c r="CA78" i="75"/>
  <c r="CA79" i="75"/>
  <c r="CA87" i="75"/>
  <c r="CA67" i="75"/>
  <c r="CA80" i="75"/>
  <c r="CA68" i="75"/>
  <c r="CA84" i="75"/>
  <c r="CA61" i="75"/>
  <c r="CA57" i="75"/>
  <c r="CA65" i="75"/>
  <c r="CA58" i="75"/>
  <c r="CA59" i="75"/>
  <c r="CA55" i="75"/>
  <c r="CA88" i="75"/>
  <c r="BE30" i="75"/>
  <c r="BU30" i="75"/>
  <c r="BI45" i="75"/>
  <c r="BZ45" i="75"/>
  <c r="BN61" i="75"/>
  <c r="AV88" i="75"/>
  <c r="AV84" i="75"/>
  <c r="AV80" i="75"/>
  <c r="AV89" i="75"/>
  <c r="AV85" i="75"/>
  <c r="AV81" i="75"/>
  <c r="AV78" i="75"/>
  <c r="AV86" i="75"/>
  <c r="AV101" i="75"/>
  <c r="AV67" i="75"/>
  <c r="AV68" i="75"/>
  <c r="AV79" i="75"/>
  <c r="AV65" i="75"/>
  <c r="AV87" i="75"/>
  <c r="AV58" i="75"/>
  <c r="AV54" i="75"/>
  <c r="AV59" i="75"/>
  <c r="BL88" i="75"/>
  <c r="BL84" i="75"/>
  <c r="BL80" i="75"/>
  <c r="BL89" i="75"/>
  <c r="BL85" i="75"/>
  <c r="BL81" i="75"/>
  <c r="BL101" i="75"/>
  <c r="BL79" i="75"/>
  <c r="BL67" i="75"/>
  <c r="BL87" i="75"/>
  <c r="BL68" i="75"/>
  <c r="BL66" i="75"/>
  <c r="BL58" i="75"/>
  <c r="BL54" i="75"/>
  <c r="BL78" i="75"/>
  <c r="BL59" i="75"/>
  <c r="BL65" i="75"/>
  <c r="BL86" i="75"/>
  <c r="CB101" i="75"/>
  <c r="CB88" i="75"/>
  <c r="CB84" i="75"/>
  <c r="CB80" i="75"/>
  <c r="CB89" i="75"/>
  <c r="CB85" i="75"/>
  <c r="CB81" i="75"/>
  <c r="CB79" i="75"/>
  <c r="CB87" i="75"/>
  <c r="CB67" i="75"/>
  <c r="CB78" i="75"/>
  <c r="CB68" i="75"/>
  <c r="CB86" i="75"/>
  <c r="CB65" i="75"/>
  <c r="CB58" i="75"/>
  <c r="CB54" i="75"/>
  <c r="CB59" i="75"/>
  <c r="AP30" i="75"/>
  <c r="BF30" i="75"/>
  <c r="BV30" i="75"/>
  <c r="AS45" i="75"/>
  <c r="BJ45" i="75"/>
  <c r="CA45" i="75"/>
  <c r="BX54" i="75"/>
  <c r="BU55" i="75"/>
  <c r="AS60" i="75"/>
  <c r="BY68" i="75"/>
  <c r="CC101" i="75"/>
  <c r="CC89" i="75"/>
  <c r="CC85" i="75"/>
  <c r="CC81" i="75"/>
  <c r="CC86" i="75"/>
  <c r="CC78" i="75"/>
  <c r="CC87" i="75"/>
  <c r="CC79" i="75"/>
  <c r="CC66" i="75"/>
  <c r="CC68" i="75"/>
  <c r="CC80" i="75"/>
  <c r="CC84" i="75"/>
  <c r="CC88" i="75"/>
  <c r="CC58" i="75"/>
  <c r="CC54" i="75"/>
  <c r="CC45" i="75"/>
  <c r="CC67" i="75"/>
  <c r="CC59" i="75"/>
  <c r="CC55" i="75"/>
  <c r="CC60" i="75"/>
  <c r="CC56" i="75"/>
  <c r="BG30" i="75"/>
  <c r="BW30" i="75"/>
  <c r="BK45" i="75"/>
  <c r="CB45" i="75"/>
  <c r="CA54" i="75"/>
  <c r="BV55" i="75"/>
  <c r="AS56" i="75"/>
  <c r="BU59" i="75"/>
  <c r="BE67" i="75"/>
  <c r="AX88" i="75"/>
  <c r="AX84" i="75"/>
  <c r="AX80" i="75"/>
  <c r="AX89" i="75"/>
  <c r="AX85" i="75"/>
  <c r="AX81" i="75"/>
  <c r="AX86" i="75"/>
  <c r="AX78" i="75"/>
  <c r="AX87" i="75"/>
  <c r="AX79" i="75"/>
  <c r="AX67" i="75"/>
  <c r="AX101" i="75"/>
  <c r="AX65" i="75"/>
  <c r="AX58" i="75"/>
  <c r="AX59" i="75"/>
  <c r="AX55" i="75"/>
  <c r="AX60" i="75"/>
  <c r="AX56" i="75"/>
  <c r="AX66" i="75"/>
  <c r="BN88" i="75"/>
  <c r="BN84" i="75"/>
  <c r="BN80" i="75"/>
  <c r="BN89" i="75"/>
  <c r="BN85" i="75"/>
  <c r="BN81" i="75"/>
  <c r="BN86" i="75"/>
  <c r="BN78" i="75"/>
  <c r="BN87" i="75"/>
  <c r="BN79" i="75"/>
  <c r="BN101" i="75"/>
  <c r="BN67" i="75"/>
  <c r="BN65" i="75"/>
  <c r="BN58" i="75"/>
  <c r="BN66" i="75"/>
  <c r="BN59" i="75"/>
  <c r="BN55" i="75"/>
  <c r="BN68" i="75"/>
  <c r="BN60" i="75"/>
  <c r="BN56" i="75"/>
  <c r="BX30" i="75"/>
  <c r="BL45" i="75"/>
  <c r="AX54" i="75"/>
  <c r="BW55" i="75"/>
  <c r="BV59" i="75"/>
  <c r="CB61" i="75"/>
  <c r="BJ67" i="75"/>
  <c r="J12" i="71" l="1"/>
  <c r="K12" i="71"/>
  <c r="L12" i="71"/>
  <c r="M12" i="71"/>
  <c r="N12" i="71"/>
  <c r="O12" i="71"/>
  <c r="P12" i="71"/>
  <c r="Q12" i="71"/>
  <c r="R12" i="71"/>
  <c r="S12" i="71"/>
  <c r="T12" i="71"/>
  <c r="U12" i="71"/>
  <c r="V12" i="71"/>
  <c r="W12" i="71"/>
  <c r="X12" i="71"/>
  <c r="Y12" i="71"/>
  <c r="Z12" i="71"/>
  <c r="AA12" i="71"/>
  <c r="AB12" i="71"/>
  <c r="AC12" i="71"/>
  <c r="AD12" i="71"/>
  <c r="AE12" i="71"/>
  <c r="AF12" i="71"/>
  <c r="AG12" i="71"/>
  <c r="AH12" i="71"/>
  <c r="AI12" i="71"/>
  <c r="AJ12" i="71"/>
  <c r="AK12" i="71"/>
  <c r="AL12" i="71"/>
  <c r="AM12" i="71"/>
  <c r="AN12" i="71"/>
  <c r="AO12" i="71"/>
  <c r="AP12" i="71"/>
  <c r="AQ12" i="71"/>
  <c r="AR12" i="71"/>
  <c r="AS12" i="71"/>
  <c r="AT12" i="71"/>
  <c r="AU12" i="71"/>
  <c r="AV12" i="71"/>
  <c r="AW12" i="71"/>
  <c r="AX12" i="71"/>
  <c r="AY12" i="71"/>
  <c r="AZ12" i="71"/>
  <c r="BA12" i="71"/>
  <c r="BB12" i="71"/>
  <c r="BC12" i="71"/>
  <c r="BD12" i="71"/>
  <c r="BE12" i="71"/>
  <c r="BF12" i="71"/>
  <c r="BG12" i="71"/>
  <c r="BH12" i="71"/>
  <c r="BI12" i="71"/>
  <c r="BJ12" i="71"/>
  <c r="BK12" i="71"/>
  <c r="BL12" i="71"/>
  <c r="BM12" i="71"/>
  <c r="BN12" i="71"/>
  <c r="BO12" i="71"/>
  <c r="BP12" i="71"/>
  <c r="BQ12" i="71"/>
  <c r="BR12" i="71"/>
  <c r="BS12" i="71"/>
  <c r="BT12" i="71"/>
  <c r="BU12" i="71"/>
  <c r="BV12" i="71"/>
  <c r="BW12" i="71"/>
  <c r="BX12" i="71"/>
  <c r="BY12" i="71"/>
  <c r="BZ12" i="71"/>
  <c r="CA12" i="71"/>
  <c r="CB12" i="71"/>
  <c r="CC12" i="71"/>
  <c r="CD12" i="71"/>
  <c r="D12" i="71"/>
  <c r="E12" i="71"/>
  <c r="F12" i="71"/>
  <c r="G12" i="71"/>
  <c r="H12" i="71"/>
  <c r="I12" i="71"/>
  <c r="J12" i="56"/>
  <c r="K12" i="56"/>
  <c r="L12" i="56"/>
  <c r="M12" i="56"/>
  <c r="N12" i="56"/>
  <c r="O12" i="56"/>
  <c r="P12" i="56"/>
  <c r="Q12" i="56"/>
  <c r="R12" i="56"/>
  <c r="S12" i="56"/>
  <c r="T12" i="56"/>
  <c r="U12" i="56"/>
  <c r="V12" i="56"/>
  <c r="W12" i="56"/>
  <c r="X12" i="56"/>
  <c r="Y12" i="56"/>
  <c r="Z12" i="56"/>
  <c r="AA12" i="56"/>
  <c r="AB12" i="56"/>
  <c r="AC12" i="56"/>
  <c r="AD12" i="56"/>
  <c r="AE12" i="56"/>
  <c r="AF12" i="56"/>
  <c r="AG12" i="56"/>
  <c r="AH12" i="56"/>
  <c r="AI12" i="56"/>
  <c r="AJ12" i="56"/>
  <c r="AK12" i="56"/>
  <c r="AL12" i="56"/>
  <c r="AM12" i="56"/>
  <c r="AN12" i="56"/>
  <c r="AO12" i="56"/>
  <c r="AP12" i="56"/>
  <c r="AQ12" i="56"/>
  <c r="AR12" i="56"/>
  <c r="AS12" i="56"/>
  <c r="AT12" i="56"/>
  <c r="AU12" i="56"/>
  <c r="AV12" i="56"/>
  <c r="AW12" i="56"/>
  <c r="AX12" i="56"/>
  <c r="AY12" i="56"/>
  <c r="AZ12" i="56"/>
  <c r="BA12" i="56"/>
  <c r="BB12" i="56"/>
  <c r="BC12" i="56"/>
  <c r="BD12" i="56"/>
  <c r="BE12" i="56"/>
  <c r="BF12" i="56"/>
  <c r="BG12" i="56"/>
  <c r="BH12" i="56"/>
  <c r="BI12" i="56"/>
  <c r="BJ12" i="56"/>
  <c r="BK12" i="56"/>
  <c r="BL12" i="56"/>
  <c r="BM12" i="56"/>
  <c r="BN12" i="56"/>
  <c r="BO12" i="56"/>
  <c r="BP12" i="56"/>
  <c r="BQ12" i="56"/>
  <c r="BR12" i="56"/>
  <c r="BS12" i="56"/>
  <c r="BT12" i="56"/>
  <c r="BU12" i="56"/>
  <c r="BV12" i="56"/>
  <c r="BW12" i="56"/>
  <c r="BX12" i="56"/>
  <c r="BY12" i="56"/>
  <c r="BZ12" i="56"/>
  <c r="CA12" i="56"/>
  <c r="CB12" i="56"/>
  <c r="CC12" i="56"/>
  <c r="D12" i="56"/>
  <c r="E12" i="56"/>
  <c r="F12" i="56"/>
  <c r="G12" i="56"/>
  <c r="H12" i="56"/>
  <c r="I12" i="56"/>
  <c r="D37" i="8"/>
  <c r="E37" i="8"/>
  <c r="F37" i="8"/>
  <c r="D38" i="8"/>
  <c r="E38" i="8"/>
  <c r="F38" i="8"/>
  <c r="D39" i="8"/>
  <c r="E39" i="8"/>
  <c r="F39" i="8"/>
  <c r="D40" i="8"/>
  <c r="E40" i="8"/>
  <c r="F40" i="8"/>
  <c r="D37" i="50" l="1"/>
  <c r="E37" i="50"/>
  <c r="F37" i="50"/>
  <c r="D38" i="50"/>
  <c r="E38" i="50"/>
  <c r="F38" i="50"/>
  <c r="D39" i="50"/>
  <c r="E39" i="50"/>
  <c r="F39" i="50"/>
  <c r="D40" i="50"/>
  <c r="E40" i="50"/>
  <c r="F40" i="50"/>
  <c r="D41" i="7" l="1"/>
  <c r="E41" i="7"/>
  <c r="F41" i="7"/>
  <c r="D42" i="7"/>
  <c r="E42" i="7"/>
  <c r="F42" i="7"/>
  <c r="D43" i="7"/>
  <c r="E43" i="7"/>
  <c r="F43" i="7"/>
  <c r="D44" i="7"/>
  <c r="E44" i="7"/>
  <c r="F44" i="7"/>
  <c r="D45" i="7"/>
  <c r="E45" i="7"/>
  <c r="F45" i="7"/>
  <c r="D41" i="72"/>
  <c r="E41" i="72"/>
  <c r="F41" i="72"/>
  <c r="D42" i="72"/>
  <c r="E42" i="72"/>
  <c r="F42" i="72"/>
  <c r="D43" i="72"/>
  <c r="E43" i="72"/>
  <c r="F43" i="72"/>
  <c r="D44" i="72"/>
  <c r="E44" i="72"/>
  <c r="F44" i="72"/>
  <c r="D45" i="72"/>
  <c r="E45" i="72"/>
  <c r="F45" i="72"/>
  <c r="BX14" i="73" l="1"/>
  <c r="BW14" i="73"/>
  <c r="BV14" i="73"/>
  <c r="BU14" i="73"/>
  <c r="BT14" i="73"/>
  <c r="BS14" i="73"/>
  <c r="BR14" i="73"/>
  <c r="BQ14" i="73"/>
  <c r="BP14" i="73"/>
  <c r="BO14" i="73"/>
  <c r="BN14" i="73"/>
  <c r="BM14" i="73"/>
  <c r="BL14" i="73"/>
  <c r="BK14" i="73"/>
  <c r="BJ14" i="73"/>
  <c r="BI14" i="73"/>
  <c r="BH14" i="73"/>
  <c r="BG14" i="73"/>
  <c r="BF14" i="73"/>
  <c r="BE14" i="73"/>
  <c r="BD14" i="73"/>
  <c r="BC14" i="73"/>
  <c r="BB14" i="73"/>
  <c r="BA14" i="73"/>
  <c r="AZ14" i="73"/>
  <c r="AY14" i="73"/>
  <c r="AX14" i="73"/>
  <c r="AW14" i="73"/>
  <c r="BX13" i="73" l="1"/>
  <c r="BX12" i="73"/>
  <c r="BX11" i="73"/>
  <c r="BX10" i="73"/>
  <c r="BX9" i="73"/>
  <c r="BW11" i="73"/>
  <c r="BW10" i="73"/>
  <c r="BW9" i="73"/>
  <c r="BX26" i="73"/>
  <c r="BW26" i="73"/>
  <c r="BV26" i="73"/>
  <c r="BU26" i="73"/>
  <c r="BT26" i="73"/>
  <c r="BS26" i="73"/>
  <c r="BR26" i="73"/>
  <c r="BQ26" i="73"/>
  <c r="BP26" i="73"/>
  <c r="BO26" i="73"/>
  <c r="BN26" i="73"/>
  <c r="BM26" i="73"/>
  <c r="BL26" i="73"/>
  <c r="BK26" i="73"/>
  <c r="BJ26" i="73"/>
  <c r="BI26" i="73"/>
  <c r="BH26" i="73"/>
  <c r="BG26" i="73"/>
  <c r="BF26" i="73"/>
  <c r="BE26" i="73"/>
  <c r="BD26" i="73"/>
  <c r="BC26" i="73"/>
  <c r="BB26" i="73"/>
  <c r="BA26" i="73"/>
  <c r="AZ26" i="73"/>
  <c r="AY26" i="73"/>
  <c r="AX26" i="73"/>
  <c r="AW26" i="73"/>
  <c r="AV26" i="73"/>
  <c r="AU26" i="73"/>
  <c r="AT26" i="73"/>
  <c r="AS26" i="73"/>
  <c r="AR26" i="73"/>
  <c r="AQ26" i="73"/>
  <c r="AP26" i="73"/>
  <c r="AO26" i="73"/>
  <c r="AN26" i="73"/>
  <c r="AM26" i="73"/>
  <c r="AL26" i="73"/>
  <c r="AK26" i="73"/>
  <c r="AJ26" i="73"/>
  <c r="AI26" i="73"/>
  <c r="AH26" i="73"/>
  <c r="AG26" i="73"/>
  <c r="AF26" i="73"/>
  <c r="AE26" i="73"/>
  <c r="AD26" i="73"/>
  <c r="AC26" i="73"/>
  <c r="AB26" i="73"/>
  <c r="AA26" i="73"/>
  <c r="Z26" i="73"/>
  <c r="Y26" i="73"/>
  <c r="X26" i="73"/>
  <c r="W26" i="73"/>
  <c r="V26" i="73"/>
  <c r="U26" i="73"/>
  <c r="T26" i="73"/>
  <c r="S26" i="73"/>
  <c r="R26" i="73"/>
  <c r="Q26" i="73"/>
  <c r="P26" i="73"/>
  <c r="O26" i="73"/>
  <c r="N26" i="73"/>
  <c r="M26" i="73"/>
  <c r="L26" i="73"/>
  <c r="K26" i="73"/>
  <c r="J26" i="73"/>
  <c r="I26" i="73"/>
  <c r="H26" i="73"/>
  <c r="G26" i="73"/>
  <c r="F26" i="73"/>
  <c r="E26" i="73"/>
  <c r="D26" i="73"/>
  <c r="C26" i="73"/>
  <c r="AD25" i="73"/>
  <c r="AC25" i="73"/>
  <c r="AB25" i="73"/>
  <c r="AA25" i="73"/>
  <c r="Z25" i="73"/>
  <c r="Y25" i="73"/>
  <c r="X25" i="73"/>
  <c r="W25" i="73"/>
  <c r="V25" i="73"/>
  <c r="U25" i="73"/>
  <c r="T25" i="73"/>
  <c r="S25" i="73"/>
  <c r="R25" i="73"/>
  <c r="Q25" i="73"/>
  <c r="P25" i="73"/>
  <c r="O25" i="73"/>
  <c r="N25" i="73"/>
  <c r="M25" i="73"/>
  <c r="L25" i="73"/>
  <c r="K25" i="73"/>
  <c r="AW24" i="73"/>
  <c r="AV24" i="73"/>
  <c r="AU24" i="73"/>
  <c r="AT24" i="73"/>
  <c r="AS24" i="73"/>
  <c r="AR24" i="73"/>
  <c r="AQ24" i="73"/>
  <c r="AP24" i="73"/>
  <c r="AO24" i="73"/>
  <c r="AN24" i="73"/>
  <c r="AM24" i="73"/>
  <c r="AL24" i="73"/>
  <c r="AK24" i="73"/>
  <c r="AJ24" i="73"/>
  <c r="AI24" i="73"/>
  <c r="AH24" i="73"/>
  <c r="AG24" i="73"/>
  <c r="AF24" i="73"/>
  <c r="AE24" i="73"/>
  <c r="AD24" i="73"/>
  <c r="AC24" i="73"/>
  <c r="AB24" i="73"/>
  <c r="AA24" i="73"/>
  <c r="Z24" i="73"/>
  <c r="Y24" i="73"/>
  <c r="X24" i="73"/>
  <c r="W24" i="73"/>
  <c r="V24" i="73"/>
  <c r="U24" i="73"/>
  <c r="T24" i="73"/>
  <c r="S24" i="73"/>
  <c r="R24" i="73"/>
  <c r="Q24" i="73"/>
  <c r="P24" i="73"/>
  <c r="O24" i="73"/>
  <c r="N24" i="73"/>
  <c r="M24" i="73"/>
  <c r="L24" i="73"/>
  <c r="AW23" i="73"/>
  <c r="AV23" i="73"/>
  <c r="AU23" i="73"/>
  <c r="AT23" i="73"/>
  <c r="AS23" i="73"/>
  <c r="AR23" i="73"/>
  <c r="AQ23" i="73"/>
  <c r="AP23" i="73"/>
  <c r="AO23" i="73"/>
  <c r="AN23" i="73"/>
  <c r="AM23" i="73"/>
  <c r="AL23" i="73"/>
  <c r="AK23" i="73"/>
  <c r="AJ23" i="73"/>
  <c r="AI23" i="73"/>
  <c r="AH23" i="73"/>
  <c r="AG23" i="73"/>
  <c r="AF23" i="73"/>
  <c r="AE23" i="73"/>
  <c r="AD23" i="73"/>
  <c r="AC23" i="73"/>
  <c r="AB23" i="73"/>
  <c r="AA23" i="73"/>
  <c r="Z23" i="73"/>
  <c r="Y23" i="73"/>
  <c r="X23" i="73"/>
  <c r="W23" i="73"/>
  <c r="V23" i="73"/>
  <c r="U23" i="73"/>
  <c r="T23" i="73"/>
  <c r="S23" i="73"/>
  <c r="R23" i="73"/>
  <c r="Q23" i="73"/>
  <c r="P23" i="73"/>
  <c r="O23" i="73"/>
  <c r="N23" i="73"/>
  <c r="M23" i="73"/>
  <c r="L23" i="73"/>
  <c r="V22" i="73"/>
  <c r="U22" i="73"/>
  <c r="T22" i="73"/>
  <c r="S22" i="73"/>
  <c r="R22" i="73"/>
  <c r="Q22" i="73"/>
  <c r="P22" i="73"/>
  <c r="O22" i="73"/>
  <c r="N22" i="73"/>
  <c r="M22" i="73"/>
  <c r="L22" i="73"/>
  <c r="K22" i="73"/>
  <c r="J22" i="73"/>
  <c r="I22" i="73"/>
  <c r="H22" i="73"/>
  <c r="G22" i="73"/>
  <c r="F22" i="73"/>
  <c r="E22" i="73"/>
  <c r="D22" i="73"/>
  <c r="C22" i="73"/>
  <c r="BB21" i="73"/>
  <c r="BA21" i="73"/>
  <c r="AZ21" i="73"/>
  <c r="AY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BG20" i="73"/>
  <c r="BF20" i="73"/>
  <c r="BE20" i="73"/>
  <c r="BD20" i="73"/>
  <c r="BC20" i="73"/>
  <c r="BB20" i="73"/>
  <c r="BX18" i="73"/>
  <c r="BW18" i="73"/>
  <c r="BV18" i="73"/>
  <c r="BU18" i="73"/>
  <c r="BT18" i="73"/>
  <c r="BS18" i="73"/>
  <c r="BR18" i="73"/>
  <c r="BQ18" i="73"/>
  <c r="BP18" i="73"/>
  <c r="BO18" i="73"/>
  <c r="BN18" i="73"/>
  <c r="BM18" i="73"/>
  <c r="BL18" i="73"/>
  <c r="BK18" i="73"/>
  <c r="BJ18" i="73"/>
  <c r="BI18" i="73"/>
  <c r="BH18" i="73"/>
  <c r="BG18" i="73"/>
  <c r="BF18" i="73"/>
  <c r="BE18" i="73"/>
  <c r="BD18" i="73"/>
  <c r="BC18" i="73"/>
  <c r="BB18" i="73"/>
  <c r="BA18" i="73"/>
  <c r="AZ18" i="73"/>
  <c r="AY18" i="73"/>
  <c r="AX18" i="73"/>
  <c r="AW18" i="73"/>
  <c r="AV18" i="73"/>
  <c r="AU18" i="73"/>
  <c r="AT18" i="73"/>
  <c r="AS18" i="73"/>
  <c r="AR18"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C18" i="73"/>
  <c r="BX17" i="73"/>
  <c r="BW17" i="73"/>
  <c r="BV17" i="73"/>
  <c r="BU17" i="73"/>
  <c r="BT17" i="73"/>
  <c r="BS17" i="73"/>
  <c r="BR17" i="73"/>
  <c r="BQ17" i="73"/>
  <c r="BP17" i="73"/>
  <c r="BO17" i="73"/>
  <c r="BN17" i="73"/>
  <c r="BM17" i="73"/>
  <c r="BL17" i="73"/>
  <c r="BK17" i="73"/>
  <c r="BJ17" i="73"/>
  <c r="BI17" i="73"/>
  <c r="BH17" i="73"/>
  <c r="BG17" i="73"/>
  <c r="BF17" i="73"/>
  <c r="BE17" i="73"/>
  <c r="BD17" i="73"/>
  <c r="BC17" i="73"/>
  <c r="BB17" i="73"/>
  <c r="BA17" i="73"/>
  <c r="AZ17" i="73"/>
  <c r="AY17" i="73"/>
  <c r="AX17" i="73"/>
  <c r="AW17" i="73"/>
  <c r="AV17" i="73"/>
  <c r="AU17" i="73"/>
  <c r="AT17" i="73"/>
  <c r="AS17" i="73"/>
  <c r="AR17" i="73"/>
  <c r="AQ17" i="73"/>
  <c r="AP17" i="73"/>
  <c r="AO17" i="73"/>
  <c r="AN17" i="73"/>
  <c r="AM17" i="73"/>
  <c r="AL17" i="73"/>
  <c r="AK17" i="73"/>
  <c r="AJ17" i="73"/>
  <c r="AI17" i="73"/>
  <c r="AH17" i="73"/>
  <c r="AG17" i="73"/>
  <c r="AF17" i="73"/>
  <c r="AE17" i="73"/>
  <c r="AD17" i="73"/>
  <c r="AC17" i="73"/>
  <c r="AB17" i="73"/>
  <c r="AA17" i="73"/>
  <c r="Z17" i="73"/>
  <c r="Y17" i="73"/>
  <c r="X17" i="73"/>
  <c r="W17" i="73"/>
  <c r="V17" i="73"/>
  <c r="U17" i="73"/>
  <c r="T17" i="73"/>
  <c r="S17" i="73"/>
  <c r="R17" i="73"/>
  <c r="Q17" i="73"/>
  <c r="P17" i="73"/>
  <c r="O17" i="73"/>
  <c r="N17" i="73"/>
  <c r="M17" i="73"/>
  <c r="L17" i="73"/>
  <c r="BX16" i="73"/>
  <c r="BW16" i="73"/>
  <c r="BV16" i="73"/>
  <c r="BU16" i="73"/>
  <c r="BT16" i="73"/>
  <c r="BS16" i="73"/>
  <c r="BR16" i="73"/>
  <c r="BQ16" i="73"/>
  <c r="BP16" i="73"/>
  <c r="BO16" i="73"/>
  <c r="BN16" i="73"/>
  <c r="BM16" i="73"/>
  <c r="BL16" i="73"/>
  <c r="BK16" i="73"/>
  <c r="BJ16" i="73"/>
  <c r="BI16" i="73"/>
  <c r="BH16" i="73"/>
  <c r="BG16" i="73"/>
  <c r="BF16" i="73"/>
  <c r="BE16" i="73"/>
  <c r="BD16" i="73"/>
  <c r="BC16" i="73"/>
  <c r="BB16" i="73"/>
  <c r="BA16" i="73"/>
  <c r="AZ16" i="73"/>
  <c r="AY16" i="73"/>
  <c r="AX16" i="73"/>
  <c r="AW16" i="73"/>
  <c r="AV16" i="73"/>
  <c r="AU16" i="73"/>
  <c r="AT16" i="73"/>
  <c r="AS16" i="73"/>
  <c r="AR16" i="73"/>
  <c r="AQ16" i="73"/>
  <c r="AP16" i="73"/>
  <c r="AO16" i="73"/>
  <c r="AN16" i="73"/>
  <c r="AM16" i="73"/>
  <c r="AL16" i="73"/>
  <c r="AK16" i="73"/>
  <c r="AJ16" i="73"/>
  <c r="AI16" i="73"/>
  <c r="AH16" i="73"/>
  <c r="AG16" i="73"/>
  <c r="AF16" i="73"/>
  <c r="AE16" i="73"/>
  <c r="AD16" i="73"/>
  <c r="AC16" i="73"/>
  <c r="AB16" i="73"/>
  <c r="AA16" i="73"/>
  <c r="Z16" i="73"/>
  <c r="Y16" i="73"/>
  <c r="X16" i="73"/>
  <c r="W16" i="73"/>
  <c r="V16" i="73"/>
  <c r="U16" i="73"/>
  <c r="T16" i="73"/>
  <c r="S16" i="73"/>
  <c r="R16" i="73"/>
  <c r="Q16" i="73"/>
  <c r="P16" i="73"/>
  <c r="O16" i="73"/>
  <c r="N16" i="73"/>
  <c r="M16" i="73"/>
  <c r="L16" i="73"/>
  <c r="BW13" i="73"/>
  <c r="BV13" i="73"/>
  <c r="BU13" i="73"/>
  <c r="BT13" i="73"/>
  <c r="BS13" i="73"/>
  <c r="BR13" i="73"/>
  <c r="BQ13" i="73"/>
  <c r="BP13" i="73"/>
  <c r="BO13" i="73"/>
  <c r="BN13" i="73"/>
  <c r="BM13" i="73"/>
  <c r="BL13" i="73"/>
  <c r="BK13" i="73"/>
  <c r="BJ13" i="73"/>
  <c r="BI13" i="73"/>
  <c r="BH13" i="73"/>
  <c r="BG13" i="73"/>
  <c r="BF13" i="73"/>
  <c r="BE13" i="73"/>
  <c r="BD13" i="73"/>
  <c r="BC13" i="73"/>
  <c r="BB13" i="73"/>
  <c r="BA13" i="73"/>
  <c r="AZ13" i="73"/>
  <c r="AY13" i="73"/>
  <c r="AX13" i="73"/>
  <c r="AW13" i="73"/>
  <c r="AV13" i="73"/>
  <c r="AU13" i="73"/>
  <c r="AT13" i="73"/>
  <c r="AS13" i="73"/>
  <c r="AR13" i="73"/>
  <c r="AQ13" i="73"/>
  <c r="AP13" i="73"/>
  <c r="AO13" i="73"/>
  <c r="AN13" i="73"/>
  <c r="AM13" i="73"/>
  <c r="AL13" i="73"/>
  <c r="AK13" i="73"/>
  <c r="AJ13" i="73"/>
  <c r="AI13" i="73"/>
  <c r="AH13" i="73"/>
  <c r="AG13" i="73"/>
  <c r="AF13" i="73"/>
  <c r="AE13" i="73"/>
  <c r="AD13" i="73"/>
  <c r="BW12" i="73"/>
  <c r="BV12" i="73"/>
  <c r="BU12" i="73"/>
  <c r="BT12" i="73"/>
  <c r="BS12" i="73"/>
  <c r="BR12" i="73"/>
  <c r="BQ12" i="73"/>
  <c r="BP12" i="73"/>
  <c r="BO12" i="73"/>
  <c r="BN12" i="73"/>
  <c r="BM12" i="73"/>
  <c r="BL12" i="73"/>
  <c r="BK12" i="73"/>
  <c r="BJ12" i="73"/>
  <c r="BI12" i="73"/>
  <c r="BH12" i="73"/>
  <c r="BG12" i="73"/>
  <c r="BF12" i="73"/>
  <c r="BE12" i="73"/>
  <c r="BD12" i="73"/>
  <c r="BC12" i="73"/>
  <c r="BB12" i="73"/>
  <c r="BA12" i="73"/>
  <c r="AZ12" i="73"/>
  <c r="AY12" i="73"/>
  <c r="AX12" i="73"/>
  <c r="AW12" i="73"/>
  <c r="AV12" i="73"/>
  <c r="AU12" i="73"/>
  <c r="AT12" i="73"/>
  <c r="AS12" i="73"/>
  <c r="AR12" i="73"/>
  <c r="AQ12" i="73"/>
  <c r="AP12" i="73"/>
  <c r="AO12" i="73"/>
  <c r="AN12" i="73"/>
  <c r="AM12" i="73"/>
  <c r="AL12" i="73"/>
  <c r="AK12" i="73"/>
  <c r="AJ12" i="73"/>
  <c r="AI12" i="73"/>
  <c r="AH12" i="73"/>
  <c r="AG12" i="73"/>
  <c r="AF12" i="73"/>
  <c r="AE12" i="73"/>
  <c r="AD12" i="73"/>
  <c r="BV11" i="73"/>
  <c r="BU11" i="73"/>
  <c r="BT11" i="73"/>
  <c r="BS11" i="73"/>
  <c r="BR11" i="73"/>
  <c r="BQ11" i="73"/>
  <c r="BP11" i="73"/>
  <c r="BO11" i="73"/>
  <c r="BN11" i="73"/>
  <c r="BM11" i="73"/>
  <c r="BL11" i="73"/>
  <c r="BK11" i="73"/>
  <c r="BJ11" i="73"/>
  <c r="BI11" i="73"/>
  <c r="BH11" i="73"/>
  <c r="BG11" i="73"/>
  <c r="BF11" i="73"/>
  <c r="BE11" i="73"/>
  <c r="BD11" i="73"/>
  <c r="BC11" i="73"/>
  <c r="BB11" i="73"/>
  <c r="BA11" i="73"/>
  <c r="AZ11" i="73"/>
  <c r="AY11" i="73"/>
  <c r="AX11" i="73"/>
  <c r="AW11" i="73"/>
  <c r="BV10" i="73"/>
  <c r="BU10" i="73"/>
  <c r="BT10" i="73"/>
  <c r="BS10" i="73"/>
  <c r="BR10" i="73"/>
  <c r="BQ10" i="73"/>
  <c r="BP10" i="73"/>
  <c r="BO10" i="73"/>
  <c r="BN10" i="73"/>
  <c r="BM10" i="73"/>
  <c r="BL10" i="73"/>
  <c r="BK10" i="73"/>
  <c r="BJ10" i="73"/>
  <c r="BI10" i="73"/>
  <c r="BH10" i="73"/>
  <c r="BG10" i="73"/>
  <c r="BF10" i="73"/>
  <c r="BE10" i="73"/>
  <c r="BD10" i="73"/>
  <c r="BC10" i="73"/>
  <c r="BB10" i="73"/>
  <c r="BA10" i="73"/>
  <c r="AZ10" i="73"/>
  <c r="AY10" i="73"/>
  <c r="AX10" i="73"/>
  <c r="AW10" i="73"/>
  <c r="AV10" i="73"/>
  <c r="AU10" i="73"/>
  <c r="AT10" i="73"/>
  <c r="AS10" i="73"/>
  <c r="AR10" i="73"/>
  <c r="AQ10" i="73"/>
  <c r="AP10" i="73"/>
  <c r="AO10" i="73"/>
  <c r="AN10" i="73"/>
  <c r="AM10" i="73"/>
  <c r="AL10" i="73"/>
  <c r="AK10" i="73"/>
  <c r="AJ10" i="73"/>
  <c r="AI10" i="73"/>
  <c r="AH10" i="73"/>
  <c r="AG10" i="73"/>
  <c r="AF10" i="73"/>
  <c r="AE10" i="73"/>
  <c r="AD10" i="73"/>
  <c r="AC10" i="73"/>
  <c r="AB10" i="73"/>
  <c r="AA10" i="73"/>
  <c r="Z10" i="73"/>
  <c r="Y10" i="73"/>
  <c r="X10" i="73"/>
  <c r="W10" i="73"/>
  <c r="V10" i="73"/>
  <c r="BV9" i="73"/>
  <c r="BU9" i="73"/>
  <c r="BT9" i="73"/>
  <c r="BS9" i="73"/>
  <c r="BR9" i="73"/>
  <c r="BQ9" i="73"/>
  <c r="BP9" i="73"/>
  <c r="BO9" i="73"/>
  <c r="BN9" i="73"/>
  <c r="BM9" i="73"/>
  <c r="BL9" i="73"/>
  <c r="BK9" i="73"/>
  <c r="BJ9" i="73"/>
  <c r="BI9" i="73"/>
  <c r="BH9" i="73"/>
  <c r="BG9" i="73"/>
  <c r="BF9" i="73"/>
  <c r="BE9" i="73"/>
  <c r="BD9" i="73"/>
  <c r="BC9" i="73"/>
  <c r="BB9" i="73"/>
  <c r="BA9" i="73"/>
  <c r="AZ9" i="73"/>
  <c r="AY9" i="73"/>
  <c r="AX9" i="73"/>
  <c r="AW9" i="73"/>
  <c r="AV9" i="73"/>
  <c r="AU9" i="73"/>
  <c r="AT9" i="73"/>
  <c r="AS9" i="73"/>
  <c r="AR9" i="73"/>
  <c r="AQ9" i="73"/>
  <c r="AP9" i="73"/>
  <c r="AO9" i="73"/>
  <c r="AN9" i="73"/>
  <c r="AM9" i="73"/>
  <c r="AL9" i="73"/>
  <c r="AK9" i="73"/>
  <c r="AJ9" i="73"/>
  <c r="AI9" i="73"/>
  <c r="AH9" i="73"/>
  <c r="AG9" i="73"/>
  <c r="AF9" i="73"/>
  <c r="AE9" i="73"/>
  <c r="AD9" i="73"/>
  <c r="AC9" i="73"/>
  <c r="AB9" i="73"/>
  <c r="AA9" i="73"/>
  <c r="Z9" i="73"/>
  <c r="Y9" i="73"/>
  <c r="X9" i="73"/>
  <c r="W9" i="73"/>
  <c r="V9" i="73"/>
  <c r="H15" i="72"/>
  <c r="H85" i="72" s="1"/>
  <c r="G15" i="72"/>
  <c r="G79" i="72" s="1"/>
  <c r="F15" i="72"/>
  <c r="F81" i="72" s="1"/>
  <c r="E15" i="72"/>
  <c r="E30" i="72" s="1"/>
  <c r="D15" i="72"/>
  <c r="Q14" i="72"/>
  <c r="Q73" i="72" s="1"/>
  <c r="P14" i="72"/>
  <c r="P74" i="72" s="1"/>
  <c r="O14" i="72"/>
  <c r="N14" i="72"/>
  <c r="N73" i="72" s="1"/>
  <c r="M14" i="72"/>
  <c r="L14" i="72"/>
  <c r="L76" i="72" s="1"/>
  <c r="K14" i="72"/>
  <c r="J14" i="72"/>
  <c r="J73" i="72" s="1"/>
  <c r="I14" i="72"/>
  <c r="I76" i="72" s="1"/>
  <c r="H14" i="72"/>
  <c r="H74" i="72" s="1"/>
  <c r="G14" i="72"/>
  <c r="F14" i="72"/>
  <c r="F75" i="72" s="1"/>
  <c r="E14" i="72"/>
  <c r="D14" i="72"/>
  <c r="Q13" i="72"/>
  <c r="Q70" i="72" s="1"/>
  <c r="P13" i="72"/>
  <c r="O13" i="72"/>
  <c r="O70" i="72" s="1"/>
  <c r="N13" i="72"/>
  <c r="N70" i="72" s="1"/>
  <c r="M13" i="72"/>
  <c r="M62" i="72" s="1"/>
  <c r="L13" i="72"/>
  <c r="L83" i="72" s="1"/>
  <c r="K13" i="72"/>
  <c r="K83" i="72" s="1"/>
  <c r="J13" i="72"/>
  <c r="J62" i="72" s="1"/>
  <c r="I13" i="72"/>
  <c r="I83" i="72" s="1"/>
  <c r="H13" i="72"/>
  <c r="H83" i="72" s="1"/>
  <c r="G13" i="72"/>
  <c r="G70" i="72" s="1"/>
  <c r="F13" i="72"/>
  <c r="F70" i="72" s="1"/>
  <c r="E13" i="72"/>
  <c r="D13" i="72"/>
  <c r="D28" i="72" s="1"/>
  <c r="Q12" i="72"/>
  <c r="P12" i="72"/>
  <c r="P63" i="72" s="1"/>
  <c r="O12" i="72"/>
  <c r="O63" i="72" s="1"/>
  <c r="N12" i="72"/>
  <c r="N82" i="72" s="1"/>
  <c r="M12" i="72"/>
  <c r="M82" i="72" s="1"/>
  <c r="L12" i="72"/>
  <c r="L63" i="72" s="1"/>
  <c r="K12" i="72"/>
  <c r="K71" i="72" s="1"/>
  <c r="J12" i="72"/>
  <c r="J82" i="72" s="1"/>
  <c r="I12" i="72"/>
  <c r="I82" i="72" s="1"/>
  <c r="H12" i="72"/>
  <c r="H82" i="72" s="1"/>
  <c r="G12" i="72"/>
  <c r="G82" i="72" s="1"/>
  <c r="F12" i="72"/>
  <c r="F82" i="72" s="1"/>
  <c r="E12" i="72"/>
  <c r="E27" i="72" s="1"/>
  <c r="D12" i="72"/>
  <c r="D27" i="72" s="1"/>
  <c r="G89" i="72"/>
  <c r="F89" i="72"/>
  <c r="G88" i="72"/>
  <c r="F88" i="72"/>
  <c r="G87" i="72"/>
  <c r="F87" i="72"/>
  <c r="G86" i="72"/>
  <c r="F86" i="72"/>
  <c r="G85" i="72"/>
  <c r="F85" i="72"/>
  <c r="G84" i="72"/>
  <c r="F84" i="72"/>
  <c r="P83" i="72"/>
  <c r="O83" i="72"/>
  <c r="N83" i="72"/>
  <c r="G81" i="72"/>
  <c r="G80" i="72"/>
  <c r="H79" i="72"/>
  <c r="G78" i="72"/>
  <c r="F78" i="72"/>
  <c r="Q76" i="72"/>
  <c r="P76" i="72"/>
  <c r="O76" i="72"/>
  <c r="M76" i="72"/>
  <c r="K76" i="72"/>
  <c r="J76" i="72"/>
  <c r="G76" i="72"/>
  <c r="Q75" i="72"/>
  <c r="P75" i="72"/>
  <c r="O75" i="72"/>
  <c r="M75" i="72"/>
  <c r="K75" i="72"/>
  <c r="G75" i="72"/>
  <c r="Q74" i="72"/>
  <c r="O74" i="72"/>
  <c r="N74" i="72"/>
  <c r="M74" i="72"/>
  <c r="K74" i="72"/>
  <c r="G74" i="72"/>
  <c r="P73" i="72"/>
  <c r="O73" i="72"/>
  <c r="M73" i="72"/>
  <c r="K73" i="72"/>
  <c r="G73" i="72"/>
  <c r="P72" i="72"/>
  <c r="O72" i="72"/>
  <c r="L72" i="72"/>
  <c r="K72" i="72"/>
  <c r="I72" i="72"/>
  <c r="N71" i="72"/>
  <c r="M71" i="72"/>
  <c r="J71" i="72"/>
  <c r="I71" i="72"/>
  <c r="G71" i="72"/>
  <c r="P70" i="72"/>
  <c r="L70" i="72"/>
  <c r="K70" i="72"/>
  <c r="I70" i="72"/>
  <c r="N69" i="72"/>
  <c r="J69" i="72"/>
  <c r="I69" i="72"/>
  <c r="G69" i="72"/>
  <c r="F69" i="72"/>
  <c r="G68" i="72"/>
  <c r="F68" i="72"/>
  <c r="G67" i="72"/>
  <c r="F67" i="72"/>
  <c r="G66" i="72"/>
  <c r="F66" i="72"/>
  <c r="H65" i="72"/>
  <c r="G65" i="72"/>
  <c r="F65" i="72"/>
  <c r="Q64" i="72"/>
  <c r="P64" i="72"/>
  <c r="N64" i="72"/>
  <c r="M64" i="72"/>
  <c r="J64" i="72"/>
  <c r="I64" i="72"/>
  <c r="G64" i="72"/>
  <c r="Q63" i="72"/>
  <c r="N63" i="72"/>
  <c r="K63" i="72"/>
  <c r="J63" i="72"/>
  <c r="I63" i="72"/>
  <c r="G63" i="72"/>
  <c r="P62" i="72"/>
  <c r="N62" i="72"/>
  <c r="L62" i="72"/>
  <c r="K62" i="72"/>
  <c r="I62" i="72"/>
  <c r="H62" i="72"/>
  <c r="G61" i="72"/>
  <c r="F61" i="72"/>
  <c r="G60" i="72"/>
  <c r="F60" i="72"/>
  <c r="G59" i="72"/>
  <c r="F59" i="72"/>
  <c r="G58" i="72"/>
  <c r="F58" i="72"/>
  <c r="G57" i="72"/>
  <c r="F57" i="72"/>
  <c r="G56" i="72"/>
  <c r="F56" i="72"/>
  <c r="H55" i="72"/>
  <c r="G55" i="72"/>
  <c r="F55" i="72"/>
  <c r="H54" i="72"/>
  <c r="G54" i="72"/>
  <c r="F54" i="72"/>
  <c r="CD96" i="72"/>
  <c r="CC96" i="72"/>
  <c r="CB96" i="72"/>
  <c r="CA96" i="72"/>
  <c r="BZ96" i="72"/>
  <c r="BY96" i="72"/>
  <c r="BX96" i="72"/>
  <c r="BW96" i="72"/>
  <c r="BV96" i="72"/>
  <c r="BU96" i="72"/>
  <c r="BT96" i="72"/>
  <c r="BS96" i="72"/>
  <c r="BR96" i="72"/>
  <c r="BQ96" i="72"/>
  <c r="BP96" i="72"/>
  <c r="BO96" i="72"/>
  <c r="BN96" i="72"/>
  <c r="BM96" i="72"/>
  <c r="BL96" i="72"/>
  <c r="BK96" i="72"/>
  <c r="BJ96" i="72"/>
  <c r="BI96" i="72"/>
  <c r="BH96" i="72"/>
  <c r="BG96" i="72"/>
  <c r="BF96" i="72"/>
  <c r="BE96" i="72"/>
  <c r="BD96" i="72"/>
  <c r="BC96" i="72"/>
  <c r="BB96" i="72"/>
  <c r="BA96" i="72"/>
  <c r="AZ96" i="72"/>
  <c r="AY96" i="72"/>
  <c r="AX96" i="72"/>
  <c r="AW96" i="72"/>
  <c r="AV96" i="72"/>
  <c r="AU96" i="72"/>
  <c r="AT96" i="72"/>
  <c r="AS96" i="72"/>
  <c r="AR96" i="72"/>
  <c r="AQ96" i="72"/>
  <c r="AP96" i="72"/>
  <c r="AO96" i="72"/>
  <c r="AN96" i="72"/>
  <c r="AM96" i="72"/>
  <c r="AL96" i="72"/>
  <c r="AK96" i="72"/>
  <c r="AJ96" i="72"/>
  <c r="AI96" i="72"/>
  <c r="AH96" i="72"/>
  <c r="AG96" i="72"/>
  <c r="AF96" i="72"/>
  <c r="AE96" i="72"/>
  <c r="AD96" i="72"/>
  <c r="AC96" i="72"/>
  <c r="AB96" i="72"/>
  <c r="AA96" i="72"/>
  <c r="Z96" i="72"/>
  <c r="Y96" i="72"/>
  <c r="X96" i="72"/>
  <c r="W96" i="72"/>
  <c r="V96" i="72"/>
  <c r="U96" i="72"/>
  <c r="T96" i="72"/>
  <c r="S96" i="72"/>
  <c r="R96" i="72"/>
  <c r="Q96" i="72"/>
  <c r="P96" i="72"/>
  <c r="O96" i="72"/>
  <c r="N96" i="72"/>
  <c r="M96" i="72"/>
  <c r="L96" i="72"/>
  <c r="K96" i="72"/>
  <c r="J96" i="72"/>
  <c r="I96" i="72"/>
  <c r="H96" i="72"/>
  <c r="G96" i="72"/>
  <c r="F96" i="72"/>
  <c r="E96" i="72"/>
  <c r="D96" i="72"/>
  <c r="G45" i="72"/>
  <c r="Q44" i="72"/>
  <c r="Q42" i="72"/>
  <c r="G30" i="72"/>
  <c r="F30" i="72"/>
  <c r="M29" i="72"/>
  <c r="E29" i="72"/>
  <c r="D29" i="72"/>
  <c r="I28" i="72"/>
  <c r="H30" i="72"/>
  <c r="D30" i="72"/>
  <c r="O44" i="72"/>
  <c r="J44" i="72"/>
  <c r="L28" i="72"/>
  <c r="K28" i="72"/>
  <c r="E28" i="72"/>
  <c r="Q27" i="72"/>
  <c r="G27" i="72"/>
  <c r="H14" i="71"/>
  <c r="H56" i="71" s="1"/>
  <c r="G14" i="71"/>
  <c r="G59" i="71" s="1"/>
  <c r="F14" i="71"/>
  <c r="F50" i="71" s="1"/>
  <c r="E14" i="71"/>
  <c r="E27" i="71" s="1"/>
  <c r="D14" i="71"/>
  <c r="D27" i="71" s="1"/>
  <c r="H13" i="71"/>
  <c r="G13" i="71"/>
  <c r="G26" i="71" s="1"/>
  <c r="F13" i="71"/>
  <c r="F69" i="71" s="1"/>
  <c r="E13" i="71"/>
  <c r="D13" i="71"/>
  <c r="D26" i="71" s="1"/>
  <c r="E38" i="71"/>
  <c r="D38" i="71"/>
  <c r="CD95" i="71"/>
  <c r="CC95" i="71"/>
  <c r="CB95" i="71"/>
  <c r="CA95" i="71"/>
  <c r="BZ95" i="71"/>
  <c r="BY95" i="71"/>
  <c r="BX95" i="71"/>
  <c r="BW95" i="71"/>
  <c r="BV95" i="71"/>
  <c r="BU95" i="71"/>
  <c r="BT95" i="71"/>
  <c r="BS95" i="71"/>
  <c r="BR95" i="71"/>
  <c r="BQ95" i="71"/>
  <c r="BP95" i="71"/>
  <c r="BO95" i="71"/>
  <c r="BN95" i="71"/>
  <c r="BM95" i="71"/>
  <c r="BL95" i="71"/>
  <c r="BK95" i="71"/>
  <c r="BJ95" i="71"/>
  <c r="BI95" i="71"/>
  <c r="BH95" i="71"/>
  <c r="BG95" i="71"/>
  <c r="BF95" i="71"/>
  <c r="BE95" i="71"/>
  <c r="BD95" i="71"/>
  <c r="BC95" i="71"/>
  <c r="BB95" i="71"/>
  <c r="BA95" i="71"/>
  <c r="AZ95" i="71"/>
  <c r="AY95" i="71"/>
  <c r="AX95" i="71"/>
  <c r="AW95" i="71"/>
  <c r="AV95" i="71"/>
  <c r="AU95" i="71"/>
  <c r="AT95" i="71"/>
  <c r="AS95" i="71"/>
  <c r="AR95" i="71"/>
  <c r="AQ95" i="71"/>
  <c r="AP95" i="71"/>
  <c r="AO95" i="71"/>
  <c r="AN95" i="71"/>
  <c r="AM95" i="71"/>
  <c r="AL95" i="71"/>
  <c r="AK95" i="71"/>
  <c r="AJ95" i="71"/>
  <c r="AI95" i="71"/>
  <c r="AH95" i="71"/>
  <c r="AG95" i="71"/>
  <c r="AF95" i="71"/>
  <c r="AE95" i="71"/>
  <c r="AD95" i="71"/>
  <c r="AC95" i="71"/>
  <c r="AB95" i="71"/>
  <c r="AA95" i="71"/>
  <c r="Z95" i="71"/>
  <c r="Y95" i="71"/>
  <c r="X95" i="71"/>
  <c r="W95" i="71"/>
  <c r="V95" i="71"/>
  <c r="U95" i="71"/>
  <c r="T95" i="71"/>
  <c r="S95" i="71"/>
  <c r="R95" i="71"/>
  <c r="Q95" i="71"/>
  <c r="P95" i="71"/>
  <c r="O95" i="71"/>
  <c r="N95" i="71"/>
  <c r="M95" i="71"/>
  <c r="L95" i="71"/>
  <c r="K95" i="71"/>
  <c r="J95" i="71"/>
  <c r="I95" i="71"/>
  <c r="H95" i="71"/>
  <c r="G95" i="71"/>
  <c r="F95" i="71"/>
  <c r="E95" i="71"/>
  <c r="D95" i="71"/>
  <c r="E65" i="71"/>
  <c r="D65" i="71"/>
  <c r="H40" i="71"/>
  <c r="G40" i="71"/>
  <c r="G27" i="71"/>
  <c r="E26" i="71"/>
  <c r="E39" i="71"/>
  <c r="G25" i="71"/>
  <c r="F25" i="71"/>
  <c r="AR13" i="70"/>
  <c r="AK13" i="70"/>
  <c r="AH13" i="70"/>
  <c r="AA13" i="70"/>
  <c r="X13" i="70"/>
  <c r="Z13" i="70" s="1"/>
  <c r="U13" i="70"/>
  <c r="N13" i="70"/>
  <c r="K13" i="70"/>
  <c r="C13" i="70"/>
  <c r="F93" i="70"/>
  <c r="F92" i="70"/>
  <c r="F91" i="70"/>
  <c r="F90" i="70"/>
  <c r="F89" i="70"/>
  <c r="F88" i="70"/>
  <c r="F87" i="70"/>
  <c r="AS86" i="70"/>
  <c r="F86" i="70"/>
  <c r="AS85" i="70"/>
  <c r="F85" i="70"/>
  <c r="AS84" i="70"/>
  <c r="F84" i="70"/>
  <c r="AS83" i="70"/>
  <c r="F83" i="70"/>
  <c r="AS82" i="70"/>
  <c r="F82" i="70"/>
  <c r="AS81" i="70"/>
  <c r="F81" i="70"/>
  <c r="AS80" i="70"/>
  <c r="F80" i="70"/>
  <c r="AS79" i="70"/>
  <c r="F79" i="70"/>
  <c r="AS78" i="70"/>
  <c r="F78" i="70"/>
  <c r="AS77" i="70"/>
  <c r="AL77" i="70"/>
  <c r="AI77" i="70"/>
  <c r="AB77" i="70"/>
  <c r="Y77" i="70"/>
  <c r="V77" i="70"/>
  <c r="O77" i="70"/>
  <c r="L77" i="70"/>
  <c r="F77" i="70"/>
  <c r="D77" i="70"/>
  <c r="AS76" i="70"/>
  <c r="AL76" i="70"/>
  <c r="AI76" i="70"/>
  <c r="AB76" i="70"/>
  <c r="Y76" i="70"/>
  <c r="V76" i="70"/>
  <c r="O76" i="70"/>
  <c r="L76" i="70"/>
  <c r="D76" i="70"/>
  <c r="AS75" i="70"/>
  <c r="AL75" i="70"/>
  <c r="AI75" i="70"/>
  <c r="AB75" i="70"/>
  <c r="Y75" i="70"/>
  <c r="V75" i="70"/>
  <c r="O75" i="70"/>
  <c r="L75" i="70"/>
  <c r="D75" i="70"/>
  <c r="AS74" i="70"/>
  <c r="AL74" i="70"/>
  <c r="AI74" i="70"/>
  <c r="AB74" i="70"/>
  <c r="Y74" i="70"/>
  <c r="V74" i="70"/>
  <c r="O74" i="70"/>
  <c r="L74" i="70"/>
  <c r="D74" i="70"/>
  <c r="AS73" i="70"/>
  <c r="AL73" i="70"/>
  <c r="AI73" i="70"/>
  <c r="AB73" i="70"/>
  <c r="Y73" i="70"/>
  <c r="V73" i="70"/>
  <c r="O73" i="70"/>
  <c r="L73" i="70"/>
  <c r="D73" i="70"/>
  <c r="AS72" i="70"/>
  <c r="AL72" i="70"/>
  <c r="AI72" i="70"/>
  <c r="AB72" i="70"/>
  <c r="Y72" i="70"/>
  <c r="V72" i="70"/>
  <c r="O72" i="70"/>
  <c r="L72" i="70"/>
  <c r="D72" i="70"/>
  <c r="AS71" i="70"/>
  <c r="AL71" i="70"/>
  <c r="AI71" i="70"/>
  <c r="AB71" i="70"/>
  <c r="Y71" i="70"/>
  <c r="V71" i="70"/>
  <c r="O71" i="70"/>
  <c r="L71" i="70"/>
  <c r="D71" i="70"/>
  <c r="AS70" i="70"/>
  <c r="AL70" i="70"/>
  <c r="AI70" i="70"/>
  <c r="AB70" i="70"/>
  <c r="Y70" i="70"/>
  <c r="V70" i="70"/>
  <c r="O70" i="70"/>
  <c r="L70" i="70"/>
  <c r="D70" i="70"/>
  <c r="AS69" i="70"/>
  <c r="AL69" i="70"/>
  <c r="AI69" i="70"/>
  <c r="AB69" i="70"/>
  <c r="Y69" i="70"/>
  <c r="V69" i="70"/>
  <c r="O69" i="70"/>
  <c r="L69" i="70"/>
  <c r="D69" i="70"/>
  <c r="AS68" i="70"/>
  <c r="AL68" i="70"/>
  <c r="AI68" i="70"/>
  <c r="AB68" i="70"/>
  <c r="Y68" i="70"/>
  <c r="V68" i="70"/>
  <c r="O68" i="70"/>
  <c r="L68" i="70"/>
  <c r="D68" i="70"/>
  <c r="AS67" i="70"/>
  <c r="AL67" i="70"/>
  <c r="AI67" i="70"/>
  <c r="AH67" i="70"/>
  <c r="AJ77" i="70" s="1"/>
  <c r="AB67" i="70"/>
  <c r="Y67" i="70"/>
  <c r="V67" i="70"/>
  <c r="U67" i="70"/>
  <c r="W72" i="70" s="1"/>
  <c r="O67" i="70"/>
  <c r="L67" i="70"/>
  <c r="K67" i="70"/>
  <c r="D67" i="70"/>
  <c r="C67" i="70"/>
  <c r="E76" i="70" s="1"/>
  <c r="G76" i="70" s="1"/>
  <c r="AS66" i="70"/>
  <c r="AL66" i="70"/>
  <c r="AH66" i="70"/>
  <c r="AJ66" i="70" s="1"/>
  <c r="AB66" i="70"/>
  <c r="Y66" i="70"/>
  <c r="U66" i="70"/>
  <c r="O66" i="70"/>
  <c r="K66" i="70"/>
  <c r="M66" i="70" s="1"/>
  <c r="C66" i="70"/>
  <c r="AS65" i="70"/>
  <c r="AL65" i="70"/>
  <c r="AH65" i="70"/>
  <c r="AB65" i="70"/>
  <c r="Y65" i="70"/>
  <c r="U65" i="70"/>
  <c r="W65" i="70" s="1"/>
  <c r="O65" i="70"/>
  <c r="K65" i="70"/>
  <c r="M65" i="70" s="1"/>
  <c r="C65" i="70"/>
  <c r="AS64" i="70"/>
  <c r="AL64" i="70"/>
  <c r="AH64" i="70"/>
  <c r="AJ64" i="70" s="1"/>
  <c r="AB64" i="70"/>
  <c r="Y64" i="70"/>
  <c r="U64" i="70"/>
  <c r="W64" i="70" s="1"/>
  <c r="O64" i="70"/>
  <c r="K64" i="70"/>
  <c r="C64" i="70"/>
  <c r="E64" i="70" s="1"/>
  <c r="G64" i="70" s="1"/>
  <c r="AS63" i="70"/>
  <c r="AL63" i="70"/>
  <c r="AH63" i="70"/>
  <c r="AB63" i="70"/>
  <c r="Y63" i="70"/>
  <c r="U63" i="70"/>
  <c r="O63" i="70"/>
  <c r="K63" i="70"/>
  <c r="M63" i="70" s="1"/>
  <c r="C63" i="70"/>
  <c r="E63" i="70" s="1"/>
  <c r="G63" i="70" s="1"/>
  <c r="AS62" i="70"/>
  <c r="AL62" i="70"/>
  <c r="AH62" i="70"/>
  <c r="AJ62" i="70" s="1"/>
  <c r="AB62" i="70"/>
  <c r="Y62" i="70"/>
  <c r="U62" i="70"/>
  <c r="O62" i="70"/>
  <c r="K62" i="70"/>
  <c r="C62" i="70"/>
  <c r="AS61" i="70"/>
  <c r="AL61" i="70"/>
  <c r="AH61" i="70"/>
  <c r="AJ61" i="70" s="1"/>
  <c r="AB61" i="70"/>
  <c r="Y61" i="70"/>
  <c r="U61" i="70"/>
  <c r="W61" i="70" s="1"/>
  <c r="O61" i="70"/>
  <c r="K61" i="70"/>
  <c r="M61" i="70" s="1"/>
  <c r="C61" i="70"/>
  <c r="AS60" i="70"/>
  <c r="AL60" i="70"/>
  <c r="AH60" i="70"/>
  <c r="AB60" i="70"/>
  <c r="Y60" i="70"/>
  <c r="U60" i="70"/>
  <c r="O60" i="70"/>
  <c r="K60" i="70"/>
  <c r="C60" i="70"/>
  <c r="E60" i="70" s="1"/>
  <c r="G60" i="70" s="1"/>
  <c r="AS59" i="70"/>
  <c r="AR59" i="70"/>
  <c r="AL59" i="70"/>
  <c r="AK59" i="70"/>
  <c r="AH59" i="70"/>
  <c r="AJ59" i="70" s="1"/>
  <c r="AB59" i="70"/>
  <c r="AA59" i="70"/>
  <c r="Y59" i="70"/>
  <c r="U59" i="70"/>
  <c r="W59" i="70" s="1"/>
  <c r="O59" i="70"/>
  <c r="K59" i="70"/>
  <c r="C59" i="70"/>
  <c r="E59" i="70" s="1"/>
  <c r="G59" i="70" s="1"/>
  <c r="AR58" i="70"/>
  <c r="AK58" i="70"/>
  <c r="AH58" i="70"/>
  <c r="AA58" i="70"/>
  <c r="AC58" i="70" s="1"/>
  <c r="Y58" i="70"/>
  <c r="U58" i="70"/>
  <c r="O58" i="70"/>
  <c r="K58" i="70"/>
  <c r="M58" i="70" s="1"/>
  <c r="C58" i="70"/>
  <c r="E58" i="70" s="1"/>
  <c r="G58" i="70" s="1"/>
  <c r="AR57" i="70"/>
  <c r="AT57" i="70" s="1"/>
  <c r="AK57" i="70"/>
  <c r="AH57" i="70"/>
  <c r="AA57" i="70"/>
  <c r="AC57" i="70" s="1"/>
  <c r="Y57" i="70"/>
  <c r="U57" i="70"/>
  <c r="O57" i="70"/>
  <c r="K57" i="70"/>
  <c r="C57" i="70"/>
  <c r="AR56" i="70"/>
  <c r="AK56" i="70"/>
  <c r="AM56" i="70" s="1"/>
  <c r="AH56" i="70"/>
  <c r="AJ56" i="70" s="1"/>
  <c r="AA56" i="70"/>
  <c r="Y56" i="70"/>
  <c r="U56" i="70"/>
  <c r="W56" i="70" s="1"/>
  <c r="O56" i="70"/>
  <c r="K56" i="70"/>
  <c r="M56" i="70" s="1"/>
  <c r="C56" i="70"/>
  <c r="AR55" i="70"/>
  <c r="AK55" i="70"/>
  <c r="AM55" i="70" s="1"/>
  <c r="AH55" i="70"/>
  <c r="AA55" i="70"/>
  <c r="Y55" i="70"/>
  <c r="U55" i="70"/>
  <c r="O55" i="70"/>
  <c r="K55" i="70"/>
  <c r="C55" i="70"/>
  <c r="E55" i="70" s="1"/>
  <c r="G55" i="70" s="1"/>
  <c r="AR54" i="70"/>
  <c r="AT54" i="70" s="1"/>
  <c r="AK54" i="70"/>
  <c r="AM54" i="70" s="1"/>
  <c r="AH54" i="70"/>
  <c r="AA54" i="70"/>
  <c r="AC54" i="70" s="1"/>
  <c r="Y54" i="70"/>
  <c r="U54" i="70"/>
  <c r="W54" i="70" s="1"/>
  <c r="O54" i="70"/>
  <c r="K54" i="70"/>
  <c r="M54" i="70" s="1"/>
  <c r="C54" i="70"/>
  <c r="E54" i="70" s="1"/>
  <c r="G54" i="70" s="1"/>
  <c r="AR53" i="70"/>
  <c r="AK53" i="70"/>
  <c r="AH53" i="70"/>
  <c r="AA53" i="70"/>
  <c r="Y53" i="70"/>
  <c r="U53" i="70"/>
  <c r="O53" i="70"/>
  <c r="K53" i="70"/>
  <c r="C53" i="70"/>
  <c r="AR52" i="70"/>
  <c r="AK52" i="70"/>
  <c r="AM52" i="70" s="1"/>
  <c r="AH52" i="70"/>
  <c r="AJ52" i="70" s="1"/>
  <c r="AA52" i="70"/>
  <c r="AC52" i="70" s="1"/>
  <c r="Y52" i="70"/>
  <c r="U52" i="70"/>
  <c r="O52" i="70"/>
  <c r="K52" i="70"/>
  <c r="C52" i="70"/>
  <c r="AR51" i="70"/>
  <c r="AT51" i="70" s="1"/>
  <c r="AK51" i="70"/>
  <c r="AH51" i="70"/>
  <c r="AA51" i="70"/>
  <c r="Y51" i="70"/>
  <c r="U51" i="70"/>
  <c r="W51" i="70" s="1"/>
  <c r="O51" i="70"/>
  <c r="K51" i="70"/>
  <c r="C51" i="70"/>
  <c r="E51" i="70" s="1"/>
  <c r="G51" i="70" s="1"/>
  <c r="AR50" i="70"/>
  <c r="AT50" i="70" s="1"/>
  <c r="AK50" i="70"/>
  <c r="AM50" i="70" s="1"/>
  <c r="AH50" i="70"/>
  <c r="AA50" i="70"/>
  <c r="AC50" i="70" s="1"/>
  <c r="Y50" i="70"/>
  <c r="U50" i="70"/>
  <c r="O50" i="70"/>
  <c r="K50" i="70"/>
  <c r="M50" i="70" s="1"/>
  <c r="C50" i="70"/>
  <c r="AR49" i="70"/>
  <c r="AK49" i="70"/>
  <c r="AH49" i="70"/>
  <c r="AJ49" i="70" s="1"/>
  <c r="AA49" i="70"/>
  <c r="Y49" i="70"/>
  <c r="U49" i="70"/>
  <c r="O49" i="70"/>
  <c r="K49" i="70"/>
  <c r="M49" i="70" s="1"/>
  <c r="C49" i="70"/>
  <c r="E49" i="70" s="1"/>
  <c r="G49" i="70" s="1"/>
  <c r="AR48" i="70"/>
  <c r="AK48" i="70"/>
  <c r="AM48" i="70" s="1"/>
  <c r="AH48" i="70"/>
  <c r="AJ48" i="70" s="1"/>
  <c r="AA48" i="70"/>
  <c r="Y48" i="70"/>
  <c r="U48" i="70"/>
  <c r="W48" i="70" s="1"/>
  <c r="O48" i="70"/>
  <c r="K48" i="70"/>
  <c r="C48" i="70"/>
  <c r="AR47" i="70"/>
  <c r="AT47" i="70" s="1"/>
  <c r="AK47" i="70"/>
  <c r="AM47" i="70" s="1"/>
  <c r="AH47" i="70"/>
  <c r="AJ47" i="70" s="1"/>
  <c r="AA47" i="70"/>
  <c r="Y47" i="70"/>
  <c r="U47" i="70"/>
  <c r="W47" i="70" s="1"/>
  <c r="O47" i="70"/>
  <c r="K47" i="70"/>
  <c r="C47" i="70"/>
  <c r="E47" i="70" s="1"/>
  <c r="G47" i="70" s="1"/>
  <c r="AR46" i="70"/>
  <c r="AT46" i="70" s="1"/>
  <c r="AK46" i="70"/>
  <c r="AH46" i="70"/>
  <c r="AA46" i="70"/>
  <c r="AC46" i="70" s="1"/>
  <c r="Y46" i="70"/>
  <c r="U46" i="70"/>
  <c r="O46" i="70"/>
  <c r="K46" i="70"/>
  <c r="M46" i="70" s="1"/>
  <c r="C46" i="70"/>
  <c r="E46" i="70" s="1"/>
  <c r="G46" i="70" s="1"/>
  <c r="AR45" i="70"/>
  <c r="AT45" i="70" s="1"/>
  <c r="AK45" i="70"/>
  <c r="AH45" i="70"/>
  <c r="AJ45" i="70" s="1"/>
  <c r="AA45" i="70"/>
  <c r="AC45" i="70" s="1"/>
  <c r="Y45" i="70"/>
  <c r="U45" i="70"/>
  <c r="O45" i="70"/>
  <c r="K45" i="70"/>
  <c r="M45" i="70" s="1"/>
  <c r="C45" i="70"/>
  <c r="AR44" i="70"/>
  <c r="AK44" i="70"/>
  <c r="AM44" i="70" s="1"/>
  <c r="AH44" i="70"/>
  <c r="AA44" i="70"/>
  <c r="Y44" i="70"/>
  <c r="U44" i="70"/>
  <c r="W44" i="70" s="1"/>
  <c r="O44" i="70"/>
  <c r="K44" i="70"/>
  <c r="C44" i="70"/>
  <c r="AR43" i="70"/>
  <c r="AT43" i="70" s="1"/>
  <c r="AK43" i="70"/>
  <c r="AM43" i="70" s="1"/>
  <c r="AH43" i="70"/>
  <c r="AJ43" i="70" s="1"/>
  <c r="AA43" i="70"/>
  <c r="Y43" i="70"/>
  <c r="U43" i="70"/>
  <c r="O43" i="70"/>
  <c r="K43" i="70"/>
  <c r="C43" i="70"/>
  <c r="E43" i="70" s="1"/>
  <c r="G43" i="70" s="1"/>
  <c r="AR42" i="70"/>
  <c r="AK42" i="70"/>
  <c r="AH42" i="70"/>
  <c r="AA42" i="70"/>
  <c r="AC42" i="70" s="1"/>
  <c r="Y42" i="70"/>
  <c r="U42" i="70"/>
  <c r="O42" i="70"/>
  <c r="K42" i="70"/>
  <c r="M42" i="70" s="1"/>
  <c r="C42" i="70"/>
  <c r="E42" i="70" s="1"/>
  <c r="G42" i="70" s="1"/>
  <c r="AR41" i="70"/>
  <c r="AT41" i="70" s="1"/>
  <c r="AK41" i="70"/>
  <c r="AH41" i="70"/>
  <c r="AJ41" i="70" s="1"/>
  <c r="AA41" i="70"/>
  <c r="AC41" i="70" s="1"/>
  <c r="Y41" i="70"/>
  <c r="U41" i="70"/>
  <c r="O41" i="70"/>
  <c r="K41" i="70"/>
  <c r="C41" i="70"/>
  <c r="AR40" i="70"/>
  <c r="AK40" i="70"/>
  <c r="AM40" i="70" s="1"/>
  <c r="AH40" i="70"/>
  <c r="AJ40" i="70" s="1"/>
  <c r="AA40" i="70"/>
  <c r="AC40" i="70" s="1"/>
  <c r="Y40" i="70"/>
  <c r="X40" i="70"/>
  <c r="U40" i="70"/>
  <c r="W40" i="70" s="1"/>
  <c r="O40" i="70"/>
  <c r="N40" i="70"/>
  <c r="K40" i="70"/>
  <c r="M40" i="70" s="1"/>
  <c r="C40" i="70"/>
  <c r="E40" i="70" s="1"/>
  <c r="G40" i="70" s="1"/>
  <c r="AR39" i="70"/>
  <c r="AK39" i="70"/>
  <c r="AH39" i="70"/>
  <c r="AJ39" i="70" s="1"/>
  <c r="AA39" i="70"/>
  <c r="X39" i="70"/>
  <c r="U39" i="70"/>
  <c r="N39" i="70"/>
  <c r="P39" i="70" s="1"/>
  <c r="K39" i="70"/>
  <c r="M39" i="70" s="1"/>
  <c r="C39" i="70"/>
  <c r="E39" i="70" s="1"/>
  <c r="G39" i="70" s="1"/>
  <c r="AR38" i="70"/>
  <c r="AK38" i="70"/>
  <c r="AM38" i="70" s="1"/>
  <c r="AH38" i="70"/>
  <c r="AJ38" i="70" s="1"/>
  <c r="AA38" i="70"/>
  <c r="AC38" i="70" s="1"/>
  <c r="X38" i="70"/>
  <c r="U38" i="70"/>
  <c r="W38" i="70" s="1"/>
  <c r="N38" i="70"/>
  <c r="P38" i="70" s="1"/>
  <c r="K38" i="70"/>
  <c r="C38" i="70"/>
  <c r="AR37" i="70"/>
  <c r="AT37" i="70" s="1"/>
  <c r="AK37" i="70"/>
  <c r="AH37" i="70"/>
  <c r="AA37" i="70"/>
  <c r="X37" i="70"/>
  <c r="Z37" i="70" s="1"/>
  <c r="U37" i="70"/>
  <c r="W37" i="70" s="1"/>
  <c r="N37" i="70"/>
  <c r="K37" i="70"/>
  <c r="C37" i="70"/>
  <c r="E37" i="70" s="1"/>
  <c r="G37" i="70" s="1"/>
  <c r="AR36" i="70"/>
  <c r="AT36" i="70" s="1"/>
  <c r="AK36" i="70"/>
  <c r="AM36" i="70" s="1"/>
  <c r="AH36" i="70"/>
  <c r="AA36" i="70"/>
  <c r="AC36" i="70" s="1"/>
  <c r="X36" i="70"/>
  <c r="Z36" i="70" s="1"/>
  <c r="U36" i="70"/>
  <c r="N36" i="70"/>
  <c r="K36" i="70"/>
  <c r="M36" i="70" s="1"/>
  <c r="C36" i="70"/>
  <c r="AR35" i="70"/>
  <c r="AK35" i="70"/>
  <c r="AH35" i="70"/>
  <c r="AJ35" i="70" s="1"/>
  <c r="AA35" i="70"/>
  <c r="AC35" i="70" s="1"/>
  <c r="X35" i="70"/>
  <c r="U35" i="70"/>
  <c r="N35" i="70"/>
  <c r="P35" i="70" s="1"/>
  <c r="K35" i="70"/>
  <c r="M35" i="70" s="1"/>
  <c r="C35" i="70"/>
  <c r="E35" i="70" s="1"/>
  <c r="G35" i="70" s="1"/>
  <c r="AR34" i="70"/>
  <c r="AK34" i="70"/>
  <c r="AM34" i="70" s="1"/>
  <c r="AH34" i="70"/>
  <c r="AJ34" i="70" s="1"/>
  <c r="AA34" i="70"/>
  <c r="X34" i="70"/>
  <c r="U34" i="70"/>
  <c r="W34" i="70" s="1"/>
  <c r="N34" i="70"/>
  <c r="K34" i="70"/>
  <c r="C34" i="70"/>
  <c r="AR33" i="70"/>
  <c r="AT33" i="70" s="1"/>
  <c r="AK33" i="70"/>
  <c r="AM33" i="70" s="1"/>
  <c r="AH33" i="70"/>
  <c r="AA33" i="70"/>
  <c r="X33" i="70"/>
  <c r="Z33" i="70" s="1"/>
  <c r="U33" i="70"/>
  <c r="W33" i="70" s="1"/>
  <c r="N33" i="70"/>
  <c r="P33" i="70" s="1"/>
  <c r="K33" i="70"/>
  <c r="C33" i="70"/>
  <c r="E33" i="70" s="1"/>
  <c r="G33" i="70" s="1"/>
  <c r="AR32" i="70"/>
  <c r="AT32" i="70" s="1"/>
  <c r="AK32" i="70"/>
  <c r="AH32" i="70"/>
  <c r="AA32" i="70"/>
  <c r="AC32" i="70" s="1"/>
  <c r="X32" i="70"/>
  <c r="U32" i="70"/>
  <c r="N32" i="70"/>
  <c r="K32" i="70"/>
  <c r="M32" i="70" s="1"/>
  <c r="C32" i="70"/>
  <c r="E32" i="70" s="1"/>
  <c r="G32" i="70" s="1"/>
  <c r="AR31" i="70"/>
  <c r="AT31" i="70" s="1"/>
  <c r="AK31" i="70"/>
  <c r="AH31" i="70"/>
  <c r="AJ31" i="70" s="1"/>
  <c r="AA31" i="70"/>
  <c r="AC31" i="70" s="1"/>
  <c r="X31" i="70"/>
  <c r="Z31" i="70" s="1"/>
  <c r="U31" i="70"/>
  <c r="N31" i="70"/>
  <c r="P31" i="70" s="1"/>
  <c r="K31" i="70"/>
  <c r="M31" i="70" s="1"/>
  <c r="C31" i="70"/>
  <c r="AR30" i="70"/>
  <c r="AK30" i="70"/>
  <c r="AM30" i="70" s="1"/>
  <c r="AH30" i="70"/>
  <c r="AA30" i="70"/>
  <c r="X30" i="70"/>
  <c r="U30" i="70"/>
  <c r="W30" i="70" s="1"/>
  <c r="N30" i="70"/>
  <c r="P30" i="70" s="1"/>
  <c r="K30" i="70"/>
  <c r="C30" i="70"/>
  <c r="AR29" i="70"/>
  <c r="AT29" i="70" s="1"/>
  <c r="AK29" i="70"/>
  <c r="AM29" i="70" s="1"/>
  <c r="AH29" i="70"/>
  <c r="AJ29" i="70" s="1"/>
  <c r="AA29" i="70"/>
  <c r="X29" i="70"/>
  <c r="Z29" i="70" s="1"/>
  <c r="U29" i="70"/>
  <c r="W29" i="70" s="1"/>
  <c r="N29" i="70"/>
  <c r="K29" i="70"/>
  <c r="C29" i="70"/>
  <c r="E29" i="70" s="1"/>
  <c r="G29" i="70" s="1"/>
  <c r="AR28" i="70"/>
  <c r="AK28" i="70"/>
  <c r="AH28" i="70"/>
  <c r="AA28" i="70"/>
  <c r="AC28" i="70" s="1"/>
  <c r="X28" i="70"/>
  <c r="Z28" i="70" s="1"/>
  <c r="U28" i="70"/>
  <c r="W28" i="70" s="1"/>
  <c r="N28" i="70"/>
  <c r="K28" i="70"/>
  <c r="M28" i="70" s="1"/>
  <c r="C28" i="70"/>
  <c r="E28" i="70" s="1"/>
  <c r="G28" i="70" s="1"/>
  <c r="AR27" i="70"/>
  <c r="AT27" i="70" s="1"/>
  <c r="AK27" i="70"/>
  <c r="AH27" i="70"/>
  <c r="AJ27" i="70" s="1"/>
  <c r="AA27" i="70"/>
  <c r="AC27" i="70" s="1"/>
  <c r="X27" i="70"/>
  <c r="U27" i="70"/>
  <c r="N27" i="70"/>
  <c r="P27" i="70" s="1"/>
  <c r="K27" i="70"/>
  <c r="C27" i="70"/>
  <c r="AR26" i="70"/>
  <c r="AK26" i="70"/>
  <c r="AM26" i="70" s="1"/>
  <c r="AH26" i="70"/>
  <c r="AJ26" i="70" s="1"/>
  <c r="AA26" i="70"/>
  <c r="AC26" i="70" s="1"/>
  <c r="X26" i="70"/>
  <c r="U26" i="70"/>
  <c r="W26" i="70" s="1"/>
  <c r="N26" i="70"/>
  <c r="P26" i="70" s="1"/>
  <c r="K26" i="70"/>
  <c r="M26" i="70" s="1"/>
  <c r="C26" i="70"/>
  <c r="AR25" i="70"/>
  <c r="AT25" i="70" s="1"/>
  <c r="AK25" i="70"/>
  <c r="AM25" i="70" s="1"/>
  <c r="AH25" i="70"/>
  <c r="AA25" i="70"/>
  <c r="X25" i="70"/>
  <c r="Z25" i="70" s="1"/>
  <c r="U25" i="70"/>
  <c r="N25" i="70"/>
  <c r="K25" i="70"/>
  <c r="C25" i="70"/>
  <c r="E25" i="70" s="1"/>
  <c r="G25" i="70" s="1"/>
  <c r="AR24" i="70"/>
  <c r="AT24" i="70" s="1"/>
  <c r="AK24" i="70"/>
  <c r="AM24" i="70" s="1"/>
  <c r="AH24" i="70"/>
  <c r="AA24" i="70"/>
  <c r="AC24" i="70" s="1"/>
  <c r="X24" i="70"/>
  <c r="Z24" i="70" s="1"/>
  <c r="U24" i="70"/>
  <c r="W24" i="70" s="1"/>
  <c r="N24" i="70"/>
  <c r="K24" i="70"/>
  <c r="M24" i="70" s="1"/>
  <c r="C24" i="70"/>
  <c r="E24" i="70" s="1"/>
  <c r="G24" i="70" s="1"/>
  <c r="AR23" i="70"/>
  <c r="AK23" i="70"/>
  <c r="AH23" i="70"/>
  <c r="AJ23" i="70" s="1"/>
  <c r="AA23" i="70"/>
  <c r="X23" i="70"/>
  <c r="U23" i="70"/>
  <c r="N23" i="70"/>
  <c r="P23" i="70" s="1"/>
  <c r="K23" i="70"/>
  <c r="M23" i="70" s="1"/>
  <c r="C23" i="70"/>
  <c r="E23" i="70" s="1"/>
  <c r="G23" i="70" s="1"/>
  <c r="AR22" i="70"/>
  <c r="AK22" i="70"/>
  <c r="AM22" i="70" s="1"/>
  <c r="AH22" i="70"/>
  <c r="AJ22" i="70" s="1"/>
  <c r="AA22" i="70"/>
  <c r="AC22" i="70" s="1"/>
  <c r="X22" i="70"/>
  <c r="U22" i="70"/>
  <c r="W22" i="70" s="1"/>
  <c r="N22" i="70"/>
  <c r="P22" i="70" s="1"/>
  <c r="K22" i="70"/>
  <c r="C22" i="70"/>
  <c r="AR21" i="70"/>
  <c r="AT21" i="70" s="1"/>
  <c r="AK21" i="70"/>
  <c r="AH21" i="70"/>
  <c r="AA21" i="70"/>
  <c r="X21" i="70"/>
  <c r="Z21" i="70" s="1"/>
  <c r="U21" i="70"/>
  <c r="W21" i="70" s="1"/>
  <c r="N21" i="70"/>
  <c r="P21" i="70" s="1"/>
  <c r="K21" i="70"/>
  <c r="C21" i="70"/>
  <c r="E21" i="70" s="1"/>
  <c r="G21" i="70" s="1"/>
  <c r="AR20" i="70"/>
  <c r="AT20" i="70" s="1"/>
  <c r="AK20" i="70"/>
  <c r="AM20" i="70" s="1"/>
  <c r="AH20" i="70"/>
  <c r="AA20" i="70"/>
  <c r="AC20" i="70" s="1"/>
  <c r="X20" i="70"/>
  <c r="Z20" i="70" s="1"/>
  <c r="U20" i="70"/>
  <c r="N20" i="70"/>
  <c r="K20" i="70"/>
  <c r="M20" i="70" s="1"/>
  <c r="C20" i="70"/>
  <c r="AR19" i="70"/>
  <c r="AK19" i="70"/>
  <c r="AH19" i="70"/>
  <c r="AJ19" i="70" s="1"/>
  <c r="AA19" i="70"/>
  <c r="AC19" i="70" s="1"/>
  <c r="X19" i="70"/>
  <c r="Z19" i="70" s="1"/>
  <c r="U19" i="70"/>
  <c r="N19" i="70"/>
  <c r="P19" i="70" s="1"/>
  <c r="K19" i="70"/>
  <c r="M19" i="70" s="1"/>
  <c r="C19" i="70"/>
  <c r="AR18" i="70"/>
  <c r="AK18" i="70"/>
  <c r="AM18" i="70" s="1"/>
  <c r="AH18" i="70"/>
  <c r="AJ18" i="70" s="1"/>
  <c r="AA18" i="70"/>
  <c r="X18" i="70"/>
  <c r="U18" i="70"/>
  <c r="W18" i="70" s="1"/>
  <c r="N18" i="70"/>
  <c r="K18" i="70"/>
  <c r="C18" i="70"/>
  <c r="AR17" i="70"/>
  <c r="AT17" i="70" s="1"/>
  <c r="AK17" i="70"/>
  <c r="AM17" i="70" s="1"/>
  <c r="AH17" i="70"/>
  <c r="AA17" i="70"/>
  <c r="X17" i="70"/>
  <c r="Z17" i="70" s="1"/>
  <c r="U17" i="70"/>
  <c r="W17" i="70" s="1"/>
  <c r="N17" i="70"/>
  <c r="P17" i="70" s="1"/>
  <c r="K17" i="70"/>
  <c r="C17" i="70"/>
  <c r="E17" i="70" s="1"/>
  <c r="G17" i="70" s="1"/>
  <c r="AR16" i="70"/>
  <c r="AT16" i="70" s="1"/>
  <c r="AK16" i="70"/>
  <c r="AH16" i="70"/>
  <c r="AA16" i="70"/>
  <c r="AC16" i="70" s="1"/>
  <c r="X16" i="70"/>
  <c r="U16" i="70"/>
  <c r="N16" i="70"/>
  <c r="K16" i="70"/>
  <c r="M16" i="70" s="1"/>
  <c r="C16" i="70"/>
  <c r="E16" i="70" s="1"/>
  <c r="G16" i="70" s="1"/>
  <c r="AR15" i="70"/>
  <c r="AT15" i="70" s="1"/>
  <c r="AK15" i="70"/>
  <c r="AH15" i="70"/>
  <c r="AJ15" i="70" s="1"/>
  <c r="AA15" i="70"/>
  <c r="AC15" i="70" s="1"/>
  <c r="X15" i="70"/>
  <c r="Z15" i="70" s="1"/>
  <c r="U15" i="70"/>
  <c r="N15" i="70"/>
  <c r="P15" i="70" s="1"/>
  <c r="K15" i="70"/>
  <c r="M15" i="70" s="1"/>
  <c r="C15" i="70"/>
  <c r="AR14" i="70"/>
  <c r="AK14" i="70"/>
  <c r="AM14" i="70" s="1"/>
  <c r="AH14" i="70"/>
  <c r="AA14" i="70"/>
  <c r="X14" i="70"/>
  <c r="U14" i="70"/>
  <c r="W14" i="70" s="1"/>
  <c r="N14" i="70"/>
  <c r="P14" i="70" s="1"/>
  <c r="K14" i="70"/>
  <c r="M14" i="70" s="1"/>
  <c r="C14" i="70"/>
  <c r="M76" i="70"/>
  <c r="W66" i="70"/>
  <c r="E66" i="70"/>
  <c r="G66" i="70" s="1"/>
  <c r="AJ65" i="70"/>
  <c r="E65" i="70"/>
  <c r="G65" i="70" s="1"/>
  <c r="M64" i="70"/>
  <c r="AJ63" i="70"/>
  <c r="W63" i="70"/>
  <c r="W62" i="70"/>
  <c r="M62" i="70"/>
  <c r="E62" i="70"/>
  <c r="G62" i="70" s="1"/>
  <c r="E61" i="70"/>
  <c r="G61" i="70" s="1"/>
  <c r="AJ60" i="70"/>
  <c r="W60" i="70"/>
  <c r="M60" i="70"/>
  <c r="AC59" i="70"/>
  <c r="AC66" i="70"/>
  <c r="M59" i="70"/>
  <c r="AT58" i="70"/>
  <c r="AM58" i="70"/>
  <c r="AJ58" i="70"/>
  <c r="W58" i="70"/>
  <c r="AM57" i="70"/>
  <c r="AJ57" i="70"/>
  <c r="W57" i="70"/>
  <c r="M57" i="70"/>
  <c r="E57" i="70"/>
  <c r="G57" i="70" s="1"/>
  <c r="AT56" i="70"/>
  <c r="AC56" i="70"/>
  <c r="E56" i="70"/>
  <c r="G56" i="70" s="1"/>
  <c r="AT55" i="70"/>
  <c r="AJ55" i="70"/>
  <c r="AC55" i="70"/>
  <c r="W55" i="70"/>
  <c r="M55" i="70"/>
  <c r="AJ54" i="70"/>
  <c r="AT53" i="70"/>
  <c r="AM53" i="70"/>
  <c r="AJ53" i="70"/>
  <c r="AC53" i="70"/>
  <c r="W53" i="70"/>
  <c r="M53" i="70"/>
  <c r="E53" i="70"/>
  <c r="G53" i="70" s="1"/>
  <c r="AT52" i="70"/>
  <c r="W52" i="70"/>
  <c r="M52" i="70"/>
  <c r="E52" i="70"/>
  <c r="G52" i="70" s="1"/>
  <c r="AM51" i="70"/>
  <c r="AJ51" i="70"/>
  <c r="AC51" i="70"/>
  <c r="M51" i="70"/>
  <c r="AJ50" i="70"/>
  <c r="W50" i="70"/>
  <c r="E50" i="70"/>
  <c r="G50" i="70" s="1"/>
  <c r="AT49" i="70"/>
  <c r="AM49" i="70"/>
  <c r="AC49" i="70"/>
  <c r="W49" i="70"/>
  <c r="AT48" i="70"/>
  <c r="AC48" i="70"/>
  <c r="M48" i="70"/>
  <c r="E48" i="70"/>
  <c r="G48" i="70" s="1"/>
  <c r="AC47" i="70"/>
  <c r="M47" i="70"/>
  <c r="AM46" i="70"/>
  <c r="AJ46" i="70"/>
  <c r="W46" i="70"/>
  <c r="AM45" i="70"/>
  <c r="W45" i="70"/>
  <c r="E45" i="70"/>
  <c r="G45" i="70" s="1"/>
  <c r="AT44" i="70"/>
  <c r="AJ44" i="70"/>
  <c r="AC44" i="70"/>
  <c r="M44" i="70"/>
  <c r="E44" i="70"/>
  <c r="G44" i="70" s="1"/>
  <c r="AC43" i="70"/>
  <c r="W43" i="70"/>
  <c r="M43" i="70"/>
  <c r="AT42" i="70"/>
  <c r="AM42" i="70"/>
  <c r="AJ42" i="70"/>
  <c r="W42" i="70"/>
  <c r="AM41" i="70"/>
  <c r="W41" i="70"/>
  <c r="M41" i="70"/>
  <c r="E41" i="70"/>
  <c r="G41" i="70" s="1"/>
  <c r="AT40" i="70"/>
  <c r="AT39" i="70"/>
  <c r="AM39" i="70"/>
  <c r="AC39" i="70"/>
  <c r="Z39" i="70"/>
  <c r="W39" i="70"/>
  <c r="AT38" i="70"/>
  <c r="Z38" i="70"/>
  <c r="M38" i="70"/>
  <c r="E38" i="70"/>
  <c r="G38" i="70" s="1"/>
  <c r="AM37" i="70"/>
  <c r="AJ37" i="70"/>
  <c r="AC37" i="70"/>
  <c r="P37" i="70"/>
  <c r="M37" i="70"/>
  <c r="AJ36" i="70"/>
  <c r="W36" i="70"/>
  <c r="P36" i="70"/>
  <c r="E36" i="70"/>
  <c r="G36" i="70" s="1"/>
  <c r="AT35" i="70"/>
  <c r="AM35" i="70"/>
  <c r="Z35" i="70"/>
  <c r="W35" i="70"/>
  <c r="AT34" i="70"/>
  <c r="AC34" i="70"/>
  <c r="Z34" i="70"/>
  <c r="P34" i="70"/>
  <c r="M34" i="70"/>
  <c r="E34" i="70"/>
  <c r="G34" i="70" s="1"/>
  <c r="AJ33" i="70"/>
  <c r="AC33" i="70"/>
  <c r="M33" i="70"/>
  <c r="AM32" i="70"/>
  <c r="AJ32" i="70"/>
  <c r="Z32" i="70"/>
  <c r="W32" i="70"/>
  <c r="P32" i="70"/>
  <c r="AM31" i="70"/>
  <c r="W31" i="70"/>
  <c r="E31" i="70"/>
  <c r="G31" i="70" s="1"/>
  <c r="AT30" i="70"/>
  <c r="AJ30" i="70"/>
  <c r="AC30" i="70"/>
  <c r="Z30" i="70"/>
  <c r="M30" i="70"/>
  <c r="E30" i="70"/>
  <c r="G30" i="70" s="1"/>
  <c r="AC29" i="70"/>
  <c r="P29" i="70"/>
  <c r="M29" i="70"/>
  <c r="AT28" i="70"/>
  <c r="AM28" i="70"/>
  <c r="AJ28" i="70"/>
  <c r="P28" i="70"/>
  <c r="AM27" i="70"/>
  <c r="Z27" i="70"/>
  <c r="W27" i="70"/>
  <c r="M27" i="70"/>
  <c r="E27" i="70"/>
  <c r="G27" i="70" s="1"/>
  <c r="AT26" i="70"/>
  <c r="Z26" i="70"/>
  <c r="E26" i="70"/>
  <c r="G26" i="70" s="1"/>
  <c r="AJ25" i="70"/>
  <c r="AC25" i="70"/>
  <c r="W25" i="70"/>
  <c r="P25" i="70"/>
  <c r="M25" i="70"/>
  <c r="AJ24" i="70"/>
  <c r="P24" i="70"/>
  <c r="AT23" i="70"/>
  <c r="AM23" i="70"/>
  <c r="AC23" i="70"/>
  <c r="Z23" i="70"/>
  <c r="W23" i="70"/>
  <c r="AT22" i="70"/>
  <c r="Z22" i="70"/>
  <c r="M22" i="70"/>
  <c r="E22" i="70"/>
  <c r="G22" i="70" s="1"/>
  <c r="AM21" i="70"/>
  <c r="AJ21" i="70"/>
  <c r="AC21" i="70"/>
  <c r="M21" i="70"/>
  <c r="AJ20" i="70"/>
  <c r="W20" i="70"/>
  <c r="P20" i="70"/>
  <c r="E20" i="70"/>
  <c r="G20" i="70" s="1"/>
  <c r="AT19" i="70"/>
  <c r="AM19" i="70"/>
  <c r="W19" i="70"/>
  <c r="E19" i="70"/>
  <c r="G19" i="70" s="1"/>
  <c r="AT18" i="70"/>
  <c r="AC18" i="70"/>
  <c r="Z18" i="70"/>
  <c r="P18" i="70"/>
  <c r="M18" i="70"/>
  <c r="E18" i="70"/>
  <c r="G18" i="70" s="1"/>
  <c r="AJ17" i="70"/>
  <c r="AC17" i="70"/>
  <c r="M17" i="70"/>
  <c r="AM16" i="70"/>
  <c r="AJ16" i="70"/>
  <c r="Z16" i="70"/>
  <c r="W16" i="70"/>
  <c r="P16" i="70"/>
  <c r="AM15" i="70"/>
  <c r="W15" i="70"/>
  <c r="E15" i="70"/>
  <c r="G15" i="70" s="1"/>
  <c r="AT14" i="70"/>
  <c r="AJ14" i="70"/>
  <c r="AC14" i="70"/>
  <c r="Z14" i="70"/>
  <c r="E14" i="70"/>
  <c r="G14" i="70" s="1"/>
  <c r="AJ13" i="70"/>
  <c r="AC13" i="70"/>
  <c r="W13" i="70"/>
  <c r="M13" i="70"/>
  <c r="AR12" i="70"/>
  <c r="AK12" i="70"/>
  <c r="AH12" i="70"/>
  <c r="AA12" i="70"/>
  <c r="AC12" i="70" s="1"/>
  <c r="X12" i="70"/>
  <c r="U12" i="70"/>
  <c r="N12" i="70"/>
  <c r="P12" i="70" s="1"/>
  <c r="K12" i="70"/>
  <c r="M12" i="70" s="1"/>
  <c r="C12" i="70"/>
  <c r="AR11" i="70"/>
  <c r="AT11" i="70" s="1"/>
  <c r="AK11" i="70"/>
  <c r="AH11" i="70"/>
  <c r="AA11" i="70"/>
  <c r="AC11" i="70" s="1"/>
  <c r="X11" i="70"/>
  <c r="U11" i="70"/>
  <c r="N11" i="70"/>
  <c r="P11" i="70" s="1"/>
  <c r="K11" i="70"/>
  <c r="M11" i="70" s="1"/>
  <c r="C11" i="70"/>
  <c r="AR10" i="70"/>
  <c r="AK10" i="70"/>
  <c r="AH10" i="70"/>
  <c r="AA10" i="70"/>
  <c r="AC10" i="70" s="1"/>
  <c r="X10" i="70"/>
  <c r="U10" i="70"/>
  <c r="N10" i="70"/>
  <c r="P10" i="70" s="1"/>
  <c r="K10" i="70"/>
  <c r="M10" i="70" s="1"/>
  <c r="C10" i="70"/>
  <c r="AR9" i="70"/>
  <c r="AT9" i="70" s="1"/>
  <c r="AK9" i="70"/>
  <c r="AH9" i="70"/>
  <c r="AA9" i="70"/>
  <c r="AC9" i="70" s="1"/>
  <c r="X9" i="70"/>
  <c r="U9" i="70"/>
  <c r="N9" i="70"/>
  <c r="P9" i="70" s="1"/>
  <c r="K9" i="70"/>
  <c r="M9" i="70" s="1"/>
  <c r="C9" i="70"/>
  <c r="AS8" i="70"/>
  <c r="AR8" i="70"/>
  <c r="AL8" i="70"/>
  <c r="AK8" i="70"/>
  <c r="AI8" i="70"/>
  <c r="AH8" i="70"/>
  <c r="AB8" i="70"/>
  <c r="AA8" i="70"/>
  <c r="Y8" i="70"/>
  <c r="X8" i="70"/>
  <c r="V8" i="70"/>
  <c r="U8" i="70"/>
  <c r="O8" i="70"/>
  <c r="N8" i="70"/>
  <c r="L8" i="70"/>
  <c r="K8" i="70"/>
  <c r="F8" i="70"/>
  <c r="D8" i="70"/>
  <c r="C8" i="70"/>
  <c r="AG13" i="69"/>
  <c r="X13" i="69"/>
  <c r="S13" i="69"/>
  <c r="U13" i="69" s="1"/>
  <c r="K13" i="69"/>
  <c r="M13" i="69" s="1"/>
  <c r="C13" i="69"/>
  <c r="E13" i="69" s="1"/>
  <c r="C14" i="69"/>
  <c r="E14" i="69" s="1"/>
  <c r="G14" i="69" s="1"/>
  <c r="C14" i="55"/>
  <c r="N93" i="69"/>
  <c r="F93" i="69"/>
  <c r="N92" i="69"/>
  <c r="F92" i="69"/>
  <c r="N91" i="69"/>
  <c r="F91" i="69"/>
  <c r="N90" i="69"/>
  <c r="F90" i="69"/>
  <c r="N89" i="69"/>
  <c r="F89" i="69"/>
  <c r="N88" i="69"/>
  <c r="F88" i="69"/>
  <c r="N87" i="69"/>
  <c r="F87" i="69"/>
  <c r="AH86" i="69"/>
  <c r="AA86" i="69"/>
  <c r="V86" i="69"/>
  <c r="N86" i="69"/>
  <c r="F86" i="69"/>
  <c r="AH85" i="69"/>
  <c r="AA85" i="69"/>
  <c r="V85" i="69"/>
  <c r="N85" i="69"/>
  <c r="F85" i="69"/>
  <c r="AH84" i="69"/>
  <c r="AA84" i="69"/>
  <c r="V84" i="69"/>
  <c r="N84" i="69"/>
  <c r="F84" i="69"/>
  <c r="AH83" i="69"/>
  <c r="AA83" i="69"/>
  <c r="V83" i="69"/>
  <c r="N83" i="69"/>
  <c r="F83" i="69"/>
  <c r="AH82" i="69"/>
  <c r="AA82" i="69"/>
  <c r="V82" i="69"/>
  <c r="N82" i="69"/>
  <c r="F82" i="69"/>
  <c r="AH81" i="69"/>
  <c r="AA81" i="69"/>
  <c r="V81" i="69"/>
  <c r="N81" i="69"/>
  <c r="F81" i="69"/>
  <c r="AH80" i="69"/>
  <c r="AA80" i="69"/>
  <c r="V80" i="69"/>
  <c r="N80" i="69"/>
  <c r="F80" i="69"/>
  <c r="AH79" i="69"/>
  <c r="AA79" i="69"/>
  <c r="V79" i="69"/>
  <c r="N79" i="69"/>
  <c r="F79" i="69"/>
  <c r="AH78" i="69"/>
  <c r="AA78" i="69"/>
  <c r="V78" i="69"/>
  <c r="N78" i="69"/>
  <c r="F78" i="69"/>
  <c r="AH77" i="69"/>
  <c r="AA77" i="69"/>
  <c r="Y77" i="69"/>
  <c r="V77" i="69"/>
  <c r="N77" i="69"/>
  <c r="L77" i="69"/>
  <c r="F77" i="69"/>
  <c r="D77" i="69"/>
  <c r="AH76" i="69"/>
  <c r="Y76" i="69"/>
  <c r="V76" i="69"/>
  <c r="L76" i="69"/>
  <c r="D76" i="69"/>
  <c r="AH75" i="69"/>
  <c r="Y75" i="69"/>
  <c r="V75" i="69"/>
  <c r="L75" i="69"/>
  <c r="D75" i="69"/>
  <c r="AH74" i="69"/>
  <c r="Y74" i="69"/>
  <c r="V74" i="69"/>
  <c r="L74" i="69"/>
  <c r="D74" i="69"/>
  <c r="AH73" i="69"/>
  <c r="Y73" i="69"/>
  <c r="V73" i="69"/>
  <c r="L73" i="69"/>
  <c r="D73" i="69"/>
  <c r="AH72" i="69"/>
  <c r="Y72" i="69"/>
  <c r="V72" i="69"/>
  <c r="L72" i="69"/>
  <c r="D72" i="69"/>
  <c r="AH71" i="69"/>
  <c r="Y71" i="69"/>
  <c r="V71" i="69"/>
  <c r="L71" i="69"/>
  <c r="D71" i="69"/>
  <c r="AH70" i="69"/>
  <c r="Y70" i="69"/>
  <c r="V70" i="69"/>
  <c r="L70" i="69"/>
  <c r="D70" i="69"/>
  <c r="AH69" i="69"/>
  <c r="Y69" i="69"/>
  <c r="V69" i="69"/>
  <c r="L69" i="69"/>
  <c r="D69" i="69"/>
  <c r="AH68" i="69"/>
  <c r="Y68" i="69"/>
  <c r="V68" i="69"/>
  <c r="L68" i="69"/>
  <c r="D68" i="69"/>
  <c r="AH67" i="69"/>
  <c r="Y67" i="69"/>
  <c r="X67" i="69"/>
  <c r="V67" i="69"/>
  <c r="T67" i="69"/>
  <c r="L67" i="69"/>
  <c r="K67" i="69"/>
  <c r="D67" i="69"/>
  <c r="C67" i="69"/>
  <c r="E76" i="69" s="1"/>
  <c r="G76" i="69" s="1"/>
  <c r="AH66" i="69"/>
  <c r="X66" i="69"/>
  <c r="Z66" i="69" s="1"/>
  <c r="AB66" i="69" s="1"/>
  <c r="T66" i="69"/>
  <c r="K66" i="69"/>
  <c r="C66" i="69"/>
  <c r="AH65" i="69"/>
  <c r="X65" i="69"/>
  <c r="Z65" i="69" s="1"/>
  <c r="AB65" i="69" s="1"/>
  <c r="T65" i="69"/>
  <c r="K65" i="69"/>
  <c r="C65" i="69"/>
  <c r="AH64" i="69"/>
  <c r="X64" i="69"/>
  <c r="Z64" i="69" s="1"/>
  <c r="AB64" i="69" s="1"/>
  <c r="T64" i="69"/>
  <c r="K64" i="69"/>
  <c r="C64" i="69"/>
  <c r="AH63" i="69"/>
  <c r="X63" i="69"/>
  <c r="Z63" i="69" s="1"/>
  <c r="AB63" i="69" s="1"/>
  <c r="T63" i="69"/>
  <c r="K63" i="69"/>
  <c r="C63" i="69"/>
  <c r="AH62" i="69"/>
  <c r="X62" i="69"/>
  <c r="T62" i="69"/>
  <c r="K62" i="69"/>
  <c r="C62" i="69"/>
  <c r="AH61" i="69"/>
  <c r="X61" i="69"/>
  <c r="T61" i="69"/>
  <c r="K61" i="69"/>
  <c r="C61" i="69"/>
  <c r="AH60" i="69"/>
  <c r="X60" i="69"/>
  <c r="Z60" i="69" s="1"/>
  <c r="AB60" i="69" s="1"/>
  <c r="T60" i="69"/>
  <c r="K60" i="69"/>
  <c r="M60" i="69" s="1"/>
  <c r="O60" i="69" s="1"/>
  <c r="C60" i="69"/>
  <c r="AH59" i="69"/>
  <c r="AG59" i="69"/>
  <c r="AI81" i="69" s="1"/>
  <c r="X59" i="69"/>
  <c r="T59" i="69"/>
  <c r="K59" i="69"/>
  <c r="C59" i="69"/>
  <c r="AG58" i="69"/>
  <c r="X58" i="69"/>
  <c r="T58" i="69"/>
  <c r="K58" i="69"/>
  <c r="C58" i="69"/>
  <c r="AG57" i="69"/>
  <c r="AI57" i="69" s="1"/>
  <c r="X57" i="69"/>
  <c r="Z57" i="69" s="1"/>
  <c r="AB57" i="69" s="1"/>
  <c r="T57" i="69"/>
  <c r="K57" i="69"/>
  <c r="M57" i="69" s="1"/>
  <c r="O57" i="69" s="1"/>
  <c r="C57" i="69"/>
  <c r="AG56" i="69"/>
  <c r="X56" i="69"/>
  <c r="Z56" i="69" s="1"/>
  <c r="AB56" i="69" s="1"/>
  <c r="T56" i="69"/>
  <c r="K56" i="69"/>
  <c r="M56" i="69" s="1"/>
  <c r="O56" i="69" s="1"/>
  <c r="C56" i="69"/>
  <c r="AG55" i="69"/>
  <c r="X55" i="69"/>
  <c r="T55" i="69"/>
  <c r="K55" i="69"/>
  <c r="M55" i="69" s="1"/>
  <c r="O55" i="69" s="1"/>
  <c r="C55" i="69"/>
  <c r="AG54" i="69"/>
  <c r="X54" i="69"/>
  <c r="Z54" i="69" s="1"/>
  <c r="AB54" i="69" s="1"/>
  <c r="T54" i="69"/>
  <c r="K54" i="69"/>
  <c r="M54" i="69" s="1"/>
  <c r="O54" i="69" s="1"/>
  <c r="C54" i="69"/>
  <c r="E54" i="69" s="1"/>
  <c r="G54" i="69" s="1"/>
  <c r="AG53" i="69"/>
  <c r="X53" i="69"/>
  <c r="T53" i="69"/>
  <c r="K53" i="69"/>
  <c r="C53" i="69"/>
  <c r="E53" i="69" s="1"/>
  <c r="G53" i="69" s="1"/>
  <c r="AG52" i="69"/>
  <c r="X52" i="69"/>
  <c r="T52" i="69"/>
  <c r="K52" i="69"/>
  <c r="C52" i="69"/>
  <c r="E52" i="69" s="1"/>
  <c r="G52" i="69" s="1"/>
  <c r="AG51" i="69"/>
  <c r="X51" i="69"/>
  <c r="T51" i="69"/>
  <c r="K51" i="69"/>
  <c r="M51" i="69" s="1"/>
  <c r="O51" i="69" s="1"/>
  <c r="C51" i="69"/>
  <c r="E51" i="69" s="1"/>
  <c r="G51" i="69" s="1"/>
  <c r="AG50" i="69"/>
  <c r="AI50" i="69" s="1"/>
  <c r="X50" i="69"/>
  <c r="T50" i="69"/>
  <c r="K50" i="69"/>
  <c r="M50" i="69" s="1"/>
  <c r="O50" i="69" s="1"/>
  <c r="C50" i="69"/>
  <c r="AG49" i="69"/>
  <c r="AI49" i="69" s="1"/>
  <c r="X49" i="69"/>
  <c r="T49" i="69"/>
  <c r="K49" i="69"/>
  <c r="C49" i="69"/>
  <c r="AG48" i="69"/>
  <c r="AI48" i="69" s="1"/>
  <c r="X48" i="69"/>
  <c r="T48" i="69"/>
  <c r="K48" i="69"/>
  <c r="M48" i="69" s="1"/>
  <c r="O48" i="69" s="1"/>
  <c r="C48" i="69"/>
  <c r="E48" i="69" s="1"/>
  <c r="G48" i="69" s="1"/>
  <c r="AG47" i="69"/>
  <c r="AI47" i="69" s="1"/>
  <c r="X47" i="69"/>
  <c r="Z47" i="69" s="1"/>
  <c r="AB47" i="69" s="1"/>
  <c r="T47" i="69"/>
  <c r="K47" i="69"/>
  <c r="C47" i="69"/>
  <c r="E47" i="69" s="1"/>
  <c r="G47" i="69" s="1"/>
  <c r="AG46" i="69"/>
  <c r="X46" i="69"/>
  <c r="Z46" i="69" s="1"/>
  <c r="AB46" i="69" s="1"/>
  <c r="T46" i="69"/>
  <c r="K46" i="69"/>
  <c r="C46" i="69"/>
  <c r="AG45" i="69"/>
  <c r="X45" i="69"/>
  <c r="Z45" i="69" s="1"/>
  <c r="AB45" i="69" s="1"/>
  <c r="T45" i="69"/>
  <c r="K45" i="69"/>
  <c r="C45" i="69"/>
  <c r="E45" i="69" s="1"/>
  <c r="G45" i="69" s="1"/>
  <c r="AG44" i="69"/>
  <c r="AI44" i="69" s="1"/>
  <c r="X44" i="69"/>
  <c r="T44" i="69"/>
  <c r="K44" i="69"/>
  <c r="C44" i="69"/>
  <c r="AG43" i="69"/>
  <c r="AI43" i="69" s="1"/>
  <c r="X43" i="69"/>
  <c r="T43" i="69"/>
  <c r="K43" i="69"/>
  <c r="C43" i="69"/>
  <c r="AG42" i="69"/>
  <c r="X42" i="69"/>
  <c r="T42" i="69"/>
  <c r="K42" i="69"/>
  <c r="C42" i="69"/>
  <c r="AG41" i="69"/>
  <c r="AI41" i="69" s="1"/>
  <c r="X41" i="69"/>
  <c r="Z41" i="69" s="1"/>
  <c r="AB41" i="69" s="1"/>
  <c r="T41" i="69"/>
  <c r="K41" i="69"/>
  <c r="M41" i="69" s="1"/>
  <c r="O41" i="69" s="1"/>
  <c r="C41" i="69"/>
  <c r="AG40" i="69"/>
  <c r="X40" i="69"/>
  <c r="T40" i="69"/>
  <c r="K40" i="69"/>
  <c r="M40" i="69" s="1"/>
  <c r="O40" i="69" s="1"/>
  <c r="C40" i="69"/>
  <c r="AG39" i="69"/>
  <c r="X39" i="69"/>
  <c r="T39" i="69"/>
  <c r="K39" i="69"/>
  <c r="M39" i="69" s="1"/>
  <c r="O39" i="69" s="1"/>
  <c r="C39" i="69"/>
  <c r="AG38" i="69"/>
  <c r="X38" i="69"/>
  <c r="Z38" i="69" s="1"/>
  <c r="AB38" i="69" s="1"/>
  <c r="T38" i="69"/>
  <c r="K38" i="69"/>
  <c r="M38" i="69" s="1"/>
  <c r="O38" i="69" s="1"/>
  <c r="C38" i="69"/>
  <c r="E38" i="69" s="1"/>
  <c r="G38" i="69" s="1"/>
  <c r="AG37" i="69"/>
  <c r="X37" i="69"/>
  <c r="T37" i="69"/>
  <c r="K37" i="69"/>
  <c r="C37" i="69"/>
  <c r="E37" i="69" s="1"/>
  <c r="G37" i="69" s="1"/>
  <c r="AG36" i="69"/>
  <c r="X36" i="69"/>
  <c r="T36" i="69"/>
  <c r="K36" i="69"/>
  <c r="C36" i="69"/>
  <c r="E36" i="69" s="1"/>
  <c r="G36" i="69" s="1"/>
  <c r="AG35" i="69"/>
  <c r="X35" i="69"/>
  <c r="T35" i="69"/>
  <c r="S35" i="69"/>
  <c r="U49" i="69" s="1"/>
  <c r="W49" i="69" s="1"/>
  <c r="K35" i="69"/>
  <c r="M35" i="69" s="1"/>
  <c r="O35" i="69" s="1"/>
  <c r="C35" i="69"/>
  <c r="E35" i="69" s="1"/>
  <c r="G35" i="69" s="1"/>
  <c r="AG34" i="69"/>
  <c r="X34" i="69"/>
  <c r="S34" i="69"/>
  <c r="U34" i="69" s="1"/>
  <c r="W34" i="69" s="1"/>
  <c r="K34" i="69"/>
  <c r="C34" i="69"/>
  <c r="E34" i="69" s="1"/>
  <c r="G34" i="69" s="1"/>
  <c r="AG33" i="69"/>
  <c r="X33" i="69"/>
  <c r="S33" i="69"/>
  <c r="K33" i="69"/>
  <c r="C33" i="69"/>
  <c r="E33" i="69" s="1"/>
  <c r="G33" i="69" s="1"/>
  <c r="AG32" i="69"/>
  <c r="X32" i="69"/>
  <c r="S32" i="69"/>
  <c r="U32" i="69" s="1"/>
  <c r="W32" i="69" s="1"/>
  <c r="K32" i="69"/>
  <c r="M32" i="69" s="1"/>
  <c r="O32" i="69" s="1"/>
  <c r="C32" i="69"/>
  <c r="E32" i="69" s="1"/>
  <c r="G32" i="69" s="1"/>
  <c r="AG31" i="69"/>
  <c r="AI31" i="69" s="1"/>
  <c r="X31" i="69"/>
  <c r="S31" i="69"/>
  <c r="K31" i="69"/>
  <c r="M31" i="69" s="1"/>
  <c r="O31" i="69" s="1"/>
  <c r="C31" i="69"/>
  <c r="AG30" i="69"/>
  <c r="AI30" i="69" s="1"/>
  <c r="X30" i="69"/>
  <c r="S30" i="69"/>
  <c r="U30" i="69" s="1"/>
  <c r="W30" i="69" s="1"/>
  <c r="K30" i="69"/>
  <c r="C30" i="69"/>
  <c r="AG29" i="69"/>
  <c r="AI29" i="69" s="1"/>
  <c r="X29" i="69"/>
  <c r="S29" i="69"/>
  <c r="K29" i="69"/>
  <c r="M29" i="69" s="1"/>
  <c r="O29" i="69" s="1"/>
  <c r="C29" i="69"/>
  <c r="E29" i="69" s="1"/>
  <c r="G29" i="69" s="1"/>
  <c r="AG28" i="69"/>
  <c r="AI28" i="69" s="1"/>
  <c r="X28" i="69"/>
  <c r="Z28" i="69" s="1"/>
  <c r="AB28" i="69" s="1"/>
  <c r="S28" i="69"/>
  <c r="K28" i="69"/>
  <c r="C28" i="69"/>
  <c r="AG27" i="69"/>
  <c r="X27" i="69"/>
  <c r="Z27" i="69" s="1"/>
  <c r="AB27" i="69" s="1"/>
  <c r="S27" i="69"/>
  <c r="K27" i="69"/>
  <c r="C27" i="69"/>
  <c r="AG26" i="69"/>
  <c r="X26" i="69"/>
  <c r="Z26" i="69" s="1"/>
  <c r="AB26" i="69" s="1"/>
  <c r="S26" i="69"/>
  <c r="K26" i="69"/>
  <c r="C26" i="69"/>
  <c r="E26" i="69" s="1"/>
  <c r="G26" i="69" s="1"/>
  <c r="AG25" i="69"/>
  <c r="X25" i="69"/>
  <c r="Z25" i="69" s="1"/>
  <c r="AB25" i="69" s="1"/>
  <c r="S25" i="69"/>
  <c r="U25" i="69" s="1"/>
  <c r="W25" i="69" s="1"/>
  <c r="K25" i="69"/>
  <c r="C25" i="69"/>
  <c r="AG24" i="69"/>
  <c r="AI24" i="69" s="1"/>
  <c r="X24" i="69"/>
  <c r="S24" i="69"/>
  <c r="U24" i="69" s="1"/>
  <c r="W24" i="69" s="1"/>
  <c r="K24" i="69"/>
  <c r="C24" i="69"/>
  <c r="AG23" i="69"/>
  <c r="X23" i="69"/>
  <c r="S23" i="69"/>
  <c r="U23" i="69" s="1"/>
  <c r="W23" i="69" s="1"/>
  <c r="K23" i="69"/>
  <c r="C23" i="69"/>
  <c r="AG22" i="69"/>
  <c r="AI22" i="69" s="1"/>
  <c r="X22" i="69"/>
  <c r="Z22" i="69" s="1"/>
  <c r="AB22" i="69" s="1"/>
  <c r="S22" i="69"/>
  <c r="U22" i="69" s="1"/>
  <c r="W22" i="69" s="1"/>
  <c r="K22" i="69"/>
  <c r="M22" i="69" s="1"/>
  <c r="O22" i="69" s="1"/>
  <c r="C22" i="69"/>
  <c r="AG21" i="69"/>
  <c r="X21" i="69"/>
  <c r="Z21" i="69" s="1"/>
  <c r="AB21" i="69" s="1"/>
  <c r="S21" i="69"/>
  <c r="K21" i="69"/>
  <c r="M21" i="69" s="1"/>
  <c r="O21" i="69" s="1"/>
  <c r="C21" i="69"/>
  <c r="AG20" i="69"/>
  <c r="X20" i="69"/>
  <c r="S20" i="69"/>
  <c r="K20" i="69"/>
  <c r="M20" i="69" s="1"/>
  <c r="O20" i="69" s="1"/>
  <c r="C20" i="69"/>
  <c r="AG19" i="69"/>
  <c r="X19" i="69"/>
  <c r="Z19" i="69" s="1"/>
  <c r="AB19" i="69" s="1"/>
  <c r="S19" i="69"/>
  <c r="U19" i="69" s="1"/>
  <c r="W19" i="69" s="1"/>
  <c r="K19" i="69"/>
  <c r="M19" i="69" s="1"/>
  <c r="O19" i="69" s="1"/>
  <c r="C19" i="69"/>
  <c r="E19" i="69" s="1"/>
  <c r="G19" i="69" s="1"/>
  <c r="AG18" i="69"/>
  <c r="X18" i="69"/>
  <c r="S18" i="69"/>
  <c r="U18" i="69" s="1"/>
  <c r="W18" i="69" s="1"/>
  <c r="K18" i="69"/>
  <c r="C18" i="69"/>
  <c r="E18" i="69" s="1"/>
  <c r="G18" i="69" s="1"/>
  <c r="AG17" i="69"/>
  <c r="X17" i="69"/>
  <c r="S17" i="69"/>
  <c r="K17" i="69"/>
  <c r="C17" i="69"/>
  <c r="E17" i="69" s="1"/>
  <c r="G17" i="69" s="1"/>
  <c r="AG16" i="69"/>
  <c r="X16" i="69"/>
  <c r="S16" i="69"/>
  <c r="K16" i="69"/>
  <c r="M16" i="69" s="1"/>
  <c r="O16" i="69" s="1"/>
  <c r="C16" i="69"/>
  <c r="E16" i="69" s="1"/>
  <c r="G16" i="69" s="1"/>
  <c r="AG15" i="69"/>
  <c r="AI15" i="69" s="1"/>
  <c r="X15" i="69"/>
  <c r="S15" i="69"/>
  <c r="K15" i="69"/>
  <c r="M15" i="69" s="1"/>
  <c r="O15" i="69" s="1"/>
  <c r="C15" i="69"/>
  <c r="AG14" i="69"/>
  <c r="AI14" i="69" s="1"/>
  <c r="X14" i="69"/>
  <c r="S14" i="69"/>
  <c r="K14" i="69"/>
  <c r="M77" i="69"/>
  <c r="O86" i="69" s="1"/>
  <c r="M76" i="69"/>
  <c r="O76" i="69" s="1"/>
  <c r="Z75" i="69"/>
  <c r="AB75" i="69" s="1"/>
  <c r="M75" i="69"/>
  <c r="O75" i="69" s="1"/>
  <c r="Z74" i="69"/>
  <c r="AB74" i="69" s="1"/>
  <c r="M74" i="69"/>
  <c r="O74" i="69" s="1"/>
  <c r="Z73" i="69"/>
  <c r="AB73" i="69" s="1"/>
  <c r="M73" i="69"/>
  <c r="O73" i="69" s="1"/>
  <c r="Z72" i="69"/>
  <c r="AB72" i="69" s="1"/>
  <c r="M72" i="69"/>
  <c r="O72" i="69" s="1"/>
  <c r="Z71" i="69"/>
  <c r="AB71" i="69" s="1"/>
  <c r="M71" i="69"/>
  <c r="O71" i="69" s="1"/>
  <c r="Z70" i="69"/>
  <c r="AB70" i="69" s="1"/>
  <c r="M70" i="69"/>
  <c r="O70" i="69" s="1"/>
  <c r="Z69" i="69"/>
  <c r="AB69" i="69" s="1"/>
  <c r="M69" i="69"/>
  <c r="O69" i="69" s="1"/>
  <c r="Z68" i="69"/>
  <c r="AB68" i="69" s="1"/>
  <c r="M68" i="69"/>
  <c r="O68" i="69" s="1"/>
  <c r="Z10" i="69"/>
  <c r="Z77" i="69"/>
  <c r="M67" i="69"/>
  <c r="O67" i="69" s="1"/>
  <c r="M66" i="69"/>
  <c r="O66" i="69" s="1"/>
  <c r="E66" i="69"/>
  <c r="G66" i="69" s="1"/>
  <c r="M65" i="69"/>
  <c r="O65" i="69" s="1"/>
  <c r="E65" i="69"/>
  <c r="G65" i="69" s="1"/>
  <c r="M64" i="69"/>
  <c r="O64" i="69" s="1"/>
  <c r="E64" i="69"/>
  <c r="G64" i="69" s="1"/>
  <c r="M63" i="69"/>
  <c r="O63" i="69" s="1"/>
  <c r="E63" i="69"/>
  <c r="G63" i="69" s="1"/>
  <c r="Z62" i="69"/>
  <c r="AB62" i="69" s="1"/>
  <c r="M62" i="69"/>
  <c r="O62" i="69" s="1"/>
  <c r="E62" i="69"/>
  <c r="G62" i="69" s="1"/>
  <c r="Z61" i="69"/>
  <c r="AB61" i="69" s="1"/>
  <c r="M61" i="69"/>
  <c r="O61" i="69" s="1"/>
  <c r="E61" i="69"/>
  <c r="G61" i="69" s="1"/>
  <c r="E60" i="69"/>
  <c r="G60" i="69" s="1"/>
  <c r="Z59" i="69"/>
  <c r="AB59" i="69" s="1"/>
  <c r="M59" i="69"/>
  <c r="O59" i="69" s="1"/>
  <c r="E59" i="69"/>
  <c r="G59" i="69" s="1"/>
  <c r="AI58" i="69"/>
  <c r="Z58" i="69"/>
  <c r="AB58" i="69" s="1"/>
  <c r="M58" i="69"/>
  <c r="O58" i="69" s="1"/>
  <c r="E58" i="69"/>
  <c r="G58" i="69" s="1"/>
  <c r="E57" i="69"/>
  <c r="G57" i="69" s="1"/>
  <c r="AI56" i="69"/>
  <c r="E56" i="69"/>
  <c r="G56" i="69" s="1"/>
  <c r="AI55" i="69"/>
  <c r="Z55" i="69"/>
  <c r="AB55" i="69" s="1"/>
  <c r="E55" i="69"/>
  <c r="G55" i="69" s="1"/>
  <c r="AI54" i="69"/>
  <c r="AI53" i="69"/>
  <c r="Z53" i="69"/>
  <c r="AB53" i="69" s="1"/>
  <c r="M53" i="69"/>
  <c r="O53" i="69" s="1"/>
  <c r="AI52" i="69"/>
  <c r="Z52" i="69"/>
  <c r="AB52" i="69" s="1"/>
  <c r="M52" i="69"/>
  <c r="O52" i="69" s="1"/>
  <c r="AI51" i="69"/>
  <c r="Z51" i="69"/>
  <c r="AB51" i="69" s="1"/>
  <c r="Z50" i="69"/>
  <c r="AB50" i="69" s="1"/>
  <c r="E50" i="69"/>
  <c r="G50" i="69" s="1"/>
  <c r="Z49" i="69"/>
  <c r="AB49" i="69" s="1"/>
  <c r="M49" i="69"/>
  <c r="O49" i="69" s="1"/>
  <c r="E49" i="69"/>
  <c r="G49" i="69" s="1"/>
  <c r="Z48" i="69"/>
  <c r="AB48" i="69" s="1"/>
  <c r="M47" i="69"/>
  <c r="O47" i="69" s="1"/>
  <c r="AI46" i="69"/>
  <c r="M46" i="69"/>
  <c r="O46" i="69" s="1"/>
  <c r="E46" i="69"/>
  <c r="G46" i="69" s="1"/>
  <c r="AI45" i="69"/>
  <c r="M45" i="69"/>
  <c r="O45" i="69" s="1"/>
  <c r="Z44" i="69"/>
  <c r="AB44" i="69" s="1"/>
  <c r="M44" i="69"/>
  <c r="O44" i="69" s="1"/>
  <c r="E44" i="69"/>
  <c r="G44" i="69" s="1"/>
  <c r="Z43" i="69"/>
  <c r="AB43" i="69" s="1"/>
  <c r="M43" i="69"/>
  <c r="O43" i="69" s="1"/>
  <c r="E43" i="69"/>
  <c r="G43" i="69" s="1"/>
  <c r="AI42" i="69"/>
  <c r="Z42" i="69"/>
  <c r="AB42" i="69" s="1"/>
  <c r="M42" i="69"/>
  <c r="O42" i="69" s="1"/>
  <c r="E42" i="69"/>
  <c r="G42" i="69" s="1"/>
  <c r="E41" i="69"/>
  <c r="G41" i="69" s="1"/>
  <c r="AI40" i="69"/>
  <c r="Z40" i="69"/>
  <c r="AB40" i="69" s="1"/>
  <c r="E40" i="69"/>
  <c r="G40" i="69" s="1"/>
  <c r="AI39" i="69"/>
  <c r="Z39" i="69"/>
  <c r="AB39" i="69" s="1"/>
  <c r="E39" i="69"/>
  <c r="G39" i="69" s="1"/>
  <c r="AI38" i="69"/>
  <c r="AI37" i="69"/>
  <c r="Z37" i="69"/>
  <c r="AB37" i="69" s="1"/>
  <c r="M37" i="69"/>
  <c r="O37" i="69" s="1"/>
  <c r="AI36" i="69"/>
  <c r="Z36" i="69"/>
  <c r="AB36" i="69" s="1"/>
  <c r="M36" i="69"/>
  <c r="O36" i="69" s="1"/>
  <c r="AI35" i="69"/>
  <c r="Z35" i="69"/>
  <c r="AB35" i="69" s="1"/>
  <c r="AI34" i="69"/>
  <c r="Z34" i="69"/>
  <c r="AB34" i="69" s="1"/>
  <c r="M34" i="69"/>
  <c r="O34" i="69" s="1"/>
  <c r="AI33" i="69"/>
  <c r="Z33" i="69"/>
  <c r="AB33" i="69" s="1"/>
  <c r="U33" i="69"/>
  <c r="W33" i="69" s="1"/>
  <c r="M33" i="69"/>
  <c r="O33" i="69" s="1"/>
  <c r="AI32" i="69"/>
  <c r="Z32" i="69"/>
  <c r="AB32" i="69" s="1"/>
  <c r="Z31" i="69"/>
  <c r="AB31" i="69" s="1"/>
  <c r="U31" i="69"/>
  <c r="W31" i="69" s="1"/>
  <c r="E31" i="69"/>
  <c r="G31" i="69" s="1"/>
  <c r="Z30" i="69"/>
  <c r="AB30" i="69" s="1"/>
  <c r="M30" i="69"/>
  <c r="O30" i="69" s="1"/>
  <c r="E30" i="69"/>
  <c r="G30" i="69" s="1"/>
  <c r="Z29" i="69"/>
  <c r="AB29" i="69" s="1"/>
  <c r="U29" i="69"/>
  <c r="W29" i="69" s="1"/>
  <c r="U28" i="69"/>
  <c r="W28" i="69" s="1"/>
  <c r="M28" i="69"/>
  <c r="O28" i="69" s="1"/>
  <c r="E28" i="69"/>
  <c r="G28" i="69" s="1"/>
  <c r="AI27" i="69"/>
  <c r="U27" i="69"/>
  <c r="W27" i="69" s="1"/>
  <c r="M27" i="69"/>
  <c r="O27" i="69" s="1"/>
  <c r="E27" i="69"/>
  <c r="G27" i="69" s="1"/>
  <c r="AI26" i="69"/>
  <c r="U26" i="69"/>
  <c r="W26" i="69" s="1"/>
  <c r="M26" i="69"/>
  <c r="O26" i="69" s="1"/>
  <c r="AI25" i="69"/>
  <c r="M25" i="69"/>
  <c r="O25" i="69" s="1"/>
  <c r="E25" i="69"/>
  <c r="G25" i="69" s="1"/>
  <c r="Z24" i="69"/>
  <c r="AB24" i="69" s="1"/>
  <c r="M24" i="69"/>
  <c r="O24" i="69" s="1"/>
  <c r="E24" i="69"/>
  <c r="G24" i="69" s="1"/>
  <c r="AI23" i="69"/>
  <c r="Z23" i="69"/>
  <c r="AB23" i="69" s="1"/>
  <c r="M23" i="69"/>
  <c r="O23" i="69" s="1"/>
  <c r="E23" i="69"/>
  <c r="G23" i="69" s="1"/>
  <c r="E22" i="69"/>
  <c r="G22" i="69" s="1"/>
  <c r="AI21" i="69"/>
  <c r="U21" i="69"/>
  <c r="W21" i="69" s="1"/>
  <c r="E21" i="69"/>
  <c r="G21" i="69" s="1"/>
  <c r="AI20" i="69"/>
  <c r="Z20" i="69"/>
  <c r="AB20" i="69" s="1"/>
  <c r="U20" i="69"/>
  <c r="W20" i="69" s="1"/>
  <c r="E20" i="69"/>
  <c r="G20" i="69" s="1"/>
  <c r="AI19" i="69"/>
  <c r="AI18" i="69"/>
  <c r="Z18" i="69"/>
  <c r="AB18" i="69" s="1"/>
  <c r="M18" i="69"/>
  <c r="O18" i="69" s="1"/>
  <c r="AI17" i="69"/>
  <c r="Z17" i="69"/>
  <c r="AB17" i="69" s="1"/>
  <c r="U17" i="69"/>
  <c r="W17" i="69" s="1"/>
  <c r="M17" i="69"/>
  <c r="O17" i="69" s="1"/>
  <c r="AI16" i="69"/>
  <c r="Z16" i="69"/>
  <c r="AB16" i="69" s="1"/>
  <c r="U16" i="69"/>
  <c r="W16" i="69" s="1"/>
  <c r="Z15" i="69"/>
  <c r="AB15" i="69" s="1"/>
  <c r="U15" i="69"/>
  <c r="W15" i="69" s="1"/>
  <c r="E15" i="69"/>
  <c r="G15" i="69" s="1"/>
  <c r="Z14" i="69"/>
  <c r="AB14" i="69" s="1"/>
  <c r="U14" i="69"/>
  <c r="W14" i="69" s="1"/>
  <c r="M14" i="69"/>
  <c r="O14" i="69" s="1"/>
  <c r="Z13" i="69"/>
  <c r="AB13" i="69" s="1"/>
  <c r="AG12" i="69"/>
  <c r="X12" i="69"/>
  <c r="S12" i="69"/>
  <c r="U12" i="69" s="1"/>
  <c r="M12" i="69"/>
  <c r="K12" i="69"/>
  <c r="C12" i="69"/>
  <c r="AG11" i="69"/>
  <c r="X11" i="69"/>
  <c r="Z11" i="69" s="1"/>
  <c r="U11" i="69"/>
  <c r="S11" i="69"/>
  <c r="K11" i="69"/>
  <c r="M11" i="69" s="1"/>
  <c r="C11" i="69"/>
  <c r="AG10" i="69"/>
  <c r="X10" i="69"/>
  <c r="S10" i="69"/>
  <c r="U10" i="69" s="1"/>
  <c r="M10" i="69"/>
  <c r="K10" i="69"/>
  <c r="C10" i="69"/>
  <c r="AG9" i="69"/>
  <c r="AI9" i="69" s="1"/>
  <c r="X9" i="69"/>
  <c r="Z9" i="69" s="1"/>
  <c r="U9" i="69"/>
  <c r="S9" i="69"/>
  <c r="K9" i="69"/>
  <c r="M9" i="69" s="1"/>
  <c r="C9" i="69"/>
  <c r="AH8" i="69"/>
  <c r="AG8" i="69"/>
  <c r="AA8" i="69"/>
  <c r="Y8" i="69"/>
  <c r="X8" i="69"/>
  <c r="W8" i="69"/>
  <c r="V8" i="69"/>
  <c r="T8" i="69"/>
  <c r="S8" i="69"/>
  <c r="N8" i="69"/>
  <c r="L8" i="69"/>
  <c r="K8" i="69"/>
  <c r="F8" i="69"/>
  <c r="D8" i="69"/>
  <c r="C8" i="69"/>
  <c r="T90" i="68"/>
  <c r="T89" i="68"/>
  <c r="T88" i="68"/>
  <c r="T87" i="68"/>
  <c r="T86" i="68"/>
  <c r="K86" i="68"/>
  <c r="T85" i="68"/>
  <c r="K85" i="68"/>
  <c r="T84" i="68"/>
  <c r="K84" i="68"/>
  <c r="T83" i="68"/>
  <c r="K83" i="68"/>
  <c r="T82" i="68"/>
  <c r="K82" i="68"/>
  <c r="T81" i="68"/>
  <c r="K81" i="68"/>
  <c r="T80" i="68"/>
  <c r="K80" i="68"/>
  <c r="T79" i="68"/>
  <c r="K79" i="68"/>
  <c r="T78" i="68"/>
  <c r="K78" i="68"/>
  <c r="T77" i="68"/>
  <c r="K77" i="68"/>
  <c r="T76" i="68"/>
  <c r="K76" i="68"/>
  <c r="T75" i="68"/>
  <c r="K75" i="68"/>
  <c r="T74" i="68"/>
  <c r="K74" i="68"/>
  <c r="T73" i="68"/>
  <c r="K73" i="68"/>
  <c r="T72" i="68"/>
  <c r="K72" i="68"/>
  <c r="T71" i="68"/>
  <c r="K71" i="68"/>
  <c r="T70" i="68"/>
  <c r="K70" i="68"/>
  <c r="T69" i="68"/>
  <c r="K69" i="68"/>
  <c r="T68" i="68"/>
  <c r="K68" i="68"/>
  <c r="T67" i="68"/>
  <c r="K67" i="68"/>
  <c r="T66" i="68"/>
  <c r="K66" i="68"/>
  <c r="T65" i="68"/>
  <c r="K65" i="68"/>
  <c r="T64" i="68"/>
  <c r="K64" i="68"/>
  <c r="T63" i="68"/>
  <c r="K63" i="68"/>
  <c r="T62" i="68"/>
  <c r="K62" i="68"/>
  <c r="T61" i="68"/>
  <c r="K61" i="68"/>
  <c r="T60" i="68"/>
  <c r="K60" i="68"/>
  <c r="T59" i="68"/>
  <c r="K59" i="68"/>
  <c r="T58" i="68"/>
  <c r="K58" i="68"/>
  <c r="T57" i="68"/>
  <c r="K57" i="68"/>
  <c r="T56" i="68"/>
  <c r="K56" i="68"/>
  <c r="T55" i="68"/>
  <c r="K55" i="68"/>
  <c r="T54" i="68"/>
  <c r="K54" i="68"/>
  <c r="T53" i="68"/>
  <c r="K53" i="68"/>
  <c r="T52" i="68"/>
  <c r="K52" i="68"/>
  <c r="T51" i="68"/>
  <c r="K51" i="68"/>
  <c r="T50" i="68"/>
  <c r="K50" i="68"/>
  <c r="T49" i="68"/>
  <c r="K49" i="68"/>
  <c r="T48" i="68"/>
  <c r="K48" i="68"/>
  <c r="T47" i="68"/>
  <c r="K47" i="68"/>
  <c r="T46" i="68"/>
  <c r="K46" i="68"/>
  <c r="T45" i="68"/>
  <c r="K45" i="68"/>
  <c r="T44" i="68"/>
  <c r="K44" i="68"/>
  <c r="T43" i="68"/>
  <c r="K43" i="68"/>
  <c r="T42" i="68"/>
  <c r="K42" i="68"/>
  <c r="T41" i="68"/>
  <c r="K41" i="68"/>
  <c r="T40" i="68"/>
  <c r="K40" i="68"/>
  <c r="T39" i="68"/>
  <c r="K39" i="68"/>
  <c r="T38" i="68"/>
  <c r="K38" i="68"/>
  <c r="T37" i="68"/>
  <c r="K37" i="68"/>
  <c r="T36" i="68"/>
  <c r="K36" i="68"/>
  <c r="T35" i="68"/>
  <c r="K35" i="68"/>
  <c r="T34" i="68"/>
  <c r="K34" i="68"/>
  <c r="T33" i="68"/>
  <c r="K33" i="68"/>
  <c r="T32" i="68"/>
  <c r="K32" i="68"/>
  <c r="T31" i="68"/>
  <c r="K31" i="68"/>
  <c r="T30" i="68"/>
  <c r="K30" i="68"/>
  <c r="T29" i="68"/>
  <c r="K29" i="68"/>
  <c r="T28" i="68"/>
  <c r="K28" i="68"/>
  <c r="T27" i="68"/>
  <c r="K27" i="68"/>
  <c r="T26" i="68"/>
  <c r="K26" i="68"/>
  <c r="T25" i="68"/>
  <c r="K25" i="68"/>
  <c r="T24" i="68"/>
  <c r="K24" i="68"/>
  <c r="T23" i="68"/>
  <c r="K23" i="68"/>
  <c r="T22" i="68"/>
  <c r="K22" i="68"/>
  <c r="T21" i="68"/>
  <c r="K21" i="68"/>
  <c r="T20" i="68"/>
  <c r="K20" i="68"/>
  <c r="T19" i="68"/>
  <c r="K19" i="68"/>
  <c r="T18" i="68"/>
  <c r="K18" i="68"/>
  <c r="T17" i="68"/>
  <c r="K17" i="68"/>
  <c r="T16" i="68"/>
  <c r="K16" i="68"/>
  <c r="T15" i="68"/>
  <c r="K15" i="68"/>
  <c r="T14" i="68"/>
  <c r="K14" i="68"/>
  <c r="T13" i="68"/>
  <c r="K13" i="68"/>
  <c r="T12" i="68"/>
  <c r="K12" i="68"/>
  <c r="T11" i="68"/>
  <c r="K11" i="68"/>
  <c r="T10" i="68"/>
  <c r="K10" i="68"/>
  <c r="T9" i="68"/>
  <c r="K9" i="68"/>
  <c r="W8" i="68"/>
  <c r="V8" i="68"/>
  <c r="U8" i="68"/>
  <c r="R8" i="68"/>
  <c r="Q8" i="68"/>
  <c r="P8" i="68"/>
  <c r="O8" i="68"/>
  <c r="N8" i="68"/>
  <c r="M8" i="68"/>
  <c r="L8" i="68"/>
  <c r="I8" i="68"/>
  <c r="H8" i="68"/>
  <c r="G8" i="68"/>
  <c r="F8" i="68"/>
  <c r="E8" i="68"/>
  <c r="D8" i="68"/>
  <c r="C8" i="68"/>
  <c r="AT10" i="70" l="1"/>
  <c r="F63" i="72"/>
  <c r="AT12" i="70"/>
  <c r="P42" i="70"/>
  <c r="AM76" i="70"/>
  <c r="AN57" i="70"/>
  <c r="F29" i="72"/>
  <c r="H70" i="72"/>
  <c r="O62" i="72"/>
  <c r="K69" i="72"/>
  <c r="J74" i="72"/>
  <c r="M69" i="72"/>
  <c r="H72" i="72"/>
  <c r="L29" i="72"/>
  <c r="N72" i="72"/>
  <c r="M63" i="72"/>
  <c r="Q37" i="70"/>
  <c r="J75" i="72"/>
  <c r="F64" i="72"/>
  <c r="F71" i="72"/>
  <c r="AM62" i="70"/>
  <c r="K82" i="72"/>
  <c r="K64" i="72"/>
  <c r="E71" i="69"/>
  <c r="G71" i="69" s="1"/>
  <c r="E77" i="69"/>
  <c r="G83" i="69" s="1"/>
  <c r="E10" i="69"/>
  <c r="G10" i="69" s="1"/>
  <c r="U55" i="69"/>
  <c r="W55" i="69" s="1"/>
  <c r="H29" i="72"/>
  <c r="E70" i="69"/>
  <c r="G70" i="69" s="1"/>
  <c r="U41" i="69"/>
  <c r="W41" i="69" s="1"/>
  <c r="U45" i="69"/>
  <c r="W45" i="69" s="1"/>
  <c r="U60" i="69"/>
  <c r="W60" i="69" s="1"/>
  <c r="F62" i="72"/>
  <c r="F83" i="72"/>
  <c r="U66" i="69"/>
  <c r="W66" i="69" s="1"/>
  <c r="E72" i="69"/>
  <c r="G72" i="69" s="1"/>
  <c r="H73" i="72"/>
  <c r="U51" i="69"/>
  <c r="W51" i="69" s="1"/>
  <c r="AC51" i="69" s="1"/>
  <c r="E73" i="69"/>
  <c r="G73" i="69" s="1"/>
  <c r="H75" i="72"/>
  <c r="U37" i="69"/>
  <c r="W37" i="69" s="1"/>
  <c r="H76" i="72"/>
  <c r="U57" i="69"/>
  <c r="W57" i="69" s="1"/>
  <c r="E11" i="69"/>
  <c r="G11" i="69" s="1"/>
  <c r="U47" i="69"/>
  <c r="W47" i="69" s="1"/>
  <c r="E74" i="69"/>
  <c r="G74" i="69" s="1"/>
  <c r="E69" i="69"/>
  <c r="G69" i="69" s="1"/>
  <c r="F72" i="72"/>
  <c r="U63" i="69"/>
  <c r="W63" i="69" s="1"/>
  <c r="E9" i="69"/>
  <c r="U39" i="69"/>
  <c r="W39" i="69" s="1"/>
  <c r="U48" i="69"/>
  <c r="W48" i="69" s="1"/>
  <c r="AC48" i="69" s="1"/>
  <c r="U53" i="69"/>
  <c r="W53" i="69" s="1"/>
  <c r="AC53" i="69" s="1"/>
  <c r="E75" i="69"/>
  <c r="G75" i="69" s="1"/>
  <c r="E12" i="69"/>
  <c r="G12" i="69" s="1"/>
  <c r="U42" i="69"/>
  <c r="W42" i="69" s="1"/>
  <c r="U64" i="69"/>
  <c r="W64" i="69" s="1"/>
  <c r="H56" i="72"/>
  <c r="H66" i="72"/>
  <c r="F76" i="72"/>
  <c r="H81" i="72"/>
  <c r="AJ9" i="70"/>
  <c r="H86" i="72"/>
  <c r="AJ12" i="70"/>
  <c r="AT13" i="70"/>
  <c r="H57" i="72"/>
  <c r="H67" i="72"/>
  <c r="AC18" i="69"/>
  <c r="AC34" i="69"/>
  <c r="F73" i="72"/>
  <c r="H87" i="72"/>
  <c r="H58" i="72"/>
  <c r="H68" i="72"/>
  <c r="AJ11" i="70"/>
  <c r="O64" i="72"/>
  <c r="I73" i="72"/>
  <c r="H88" i="72"/>
  <c r="AD18" i="70"/>
  <c r="Q20" i="70"/>
  <c r="AN30" i="70"/>
  <c r="AD32" i="70"/>
  <c r="AN39" i="70"/>
  <c r="H59" i="72"/>
  <c r="G9" i="69"/>
  <c r="H89" i="72"/>
  <c r="AJ10" i="70"/>
  <c r="H60" i="72"/>
  <c r="H78" i="72"/>
  <c r="H84" i="72"/>
  <c r="H61" i="72"/>
  <c r="F74" i="72"/>
  <c r="H80" i="72"/>
  <c r="H64" i="72"/>
  <c r="G72" i="72"/>
  <c r="AI12" i="69"/>
  <c r="J70" i="72"/>
  <c r="AI62" i="69"/>
  <c r="AI72" i="69"/>
  <c r="AI78" i="69"/>
  <c r="I75" i="72"/>
  <c r="AI10" i="69"/>
  <c r="AI13" i="69"/>
  <c r="AJ19" i="69" s="1"/>
  <c r="BX14" i="71" s="1"/>
  <c r="AI79" i="69"/>
  <c r="W73" i="70"/>
  <c r="W76" i="70"/>
  <c r="J72" i="72"/>
  <c r="G83" i="72"/>
  <c r="AI84" i="69"/>
  <c r="W10" i="70"/>
  <c r="Q28" i="70"/>
  <c r="AN31" i="70"/>
  <c r="J83" i="72"/>
  <c r="AI73" i="69"/>
  <c r="AI85" i="69"/>
  <c r="W74" i="70"/>
  <c r="L75" i="72"/>
  <c r="L73" i="72"/>
  <c r="AI71" i="69"/>
  <c r="AI86" i="69"/>
  <c r="W70" i="70"/>
  <c r="H63" i="72"/>
  <c r="AI66" i="69"/>
  <c r="G53" i="71"/>
  <c r="H69" i="72"/>
  <c r="I74" i="72"/>
  <c r="F26" i="71"/>
  <c r="H55" i="71"/>
  <c r="W11" i="70"/>
  <c r="AD11" i="70" s="1"/>
  <c r="AC23" i="69"/>
  <c r="AI64" i="69"/>
  <c r="AI74" i="69"/>
  <c r="W77" i="70"/>
  <c r="J28" i="72"/>
  <c r="H71" i="72"/>
  <c r="AI11" i="69"/>
  <c r="AI60" i="69"/>
  <c r="AJ60" i="69" s="1"/>
  <c r="AI14" i="71" s="1"/>
  <c r="W9" i="70"/>
  <c r="L74" i="72"/>
  <c r="W12" i="70"/>
  <c r="W68" i="70"/>
  <c r="G62" i="72"/>
  <c r="AI75" i="69"/>
  <c r="AI61" i="69"/>
  <c r="AN41" i="70"/>
  <c r="O10" i="69"/>
  <c r="AJ36" i="69"/>
  <c r="BG14" i="71" s="1"/>
  <c r="BG99" i="71" s="1"/>
  <c r="AM70" i="70"/>
  <c r="AC20" i="69"/>
  <c r="AJ51" i="69"/>
  <c r="AR14" i="71" s="1"/>
  <c r="AR27" i="71" s="1"/>
  <c r="O85" i="69"/>
  <c r="AM9" i="70"/>
  <c r="AN9" i="70" s="1"/>
  <c r="H67" i="71"/>
  <c r="H69" i="71"/>
  <c r="H71" i="71"/>
  <c r="H26" i="71"/>
  <c r="AJ34" i="69"/>
  <c r="BI14" i="71" s="1"/>
  <c r="BI40" i="71" s="1"/>
  <c r="AJ17" i="69"/>
  <c r="BZ14" i="71" s="1"/>
  <c r="BZ99" i="71" s="1"/>
  <c r="AJ48" i="69"/>
  <c r="AU14" i="71" s="1"/>
  <c r="AU40" i="71" s="1"/>
  <c r="AJ32" i="69"/>
  <c r="BK14" i="71" s="1"/>
  <c r="BK99" i="71" s="1"/>
  <c r="AJ16" i="69"/>
  <c r="CA14" i="71" s="1"/>
  <c r="CA99" i="71" s="1"/>
  <c r="AJ31" i="69"/>
  <c r="BL14" i="71" s="1"/>
  <c r="AJ30" i="69"/>
  <c r="BM14" i="71" s="1"/>
  <c r="AJ29" i="69"/>
  <c r="BN14" i="71" s="1"/>
  <c r="BN27" i="71" s="1"/>
  <c r="AJ43" i="69"/>
  <c r="AZ14" i="71" s="1"/>
  <c r="AZ99" i="71" s="1"/>
  <c r="AJ27" i="69"/>
  <c r="BP14" i="71" s="1"/>
  <c r="BP27" i="71" s="1"/>
  <c r="AJ74" i="69"/>
  <c r="U14" i="71" s="1"/>
  <c r="U40" i="71" s="1"/>
  <c r="AJ58" i="69"/>
  <c r="AK14" i="71" s="1"/>
  <c r="AK99" i="71" s="1"/>
  <c r="AJ26" i="69"/>
  <c r="BQ14" i="71" s="1"/>
  <c r="AJ25" i="69"/>
  <c r="BR14" i="71" s="1"/>
  <c r="BR99" i="71" s="1"/>
  <c r="AJ24" i="69"/>
  <c r="BS14" i="71" s="1"/>
  <c r="BS99" i="71" s="1"/>
  <c r="AJ54" i="69"/>
  <c r="AO14" i="71" s="1"/>
  <c r="AO27" i="71" s="1"/>
  <c r="AJ38" i="69"/>
  <c r="BE14" i="71" s="1"/>
  <c r="BE40" i="71" s="1"/>
  <c r="AJ22" i="69"/>
  <c r="BU14" i="71" s="1"/>
  <c r="BU27" i="71" s="1"/>
  <c r="AJ53" i="69"/>
  <c r="AP14" i="71" s="1"/>
  <c r="AP27" i="71" s="1"/>
  <c r="AJ21" i="69"/>
  <c r="BV14" i="71" s="1"/>
  <c r="BV27" i="71" s="1"/>
  <c r="G75" i="71"/>
  <c r="G72" i="71"/>
  <c r="G74" i="71"/>
  <c r="G73" i="71"/>
  <c r="G68" i="71"/>
  <c r="G70" i="71"/>
  <c r="G66" i="71"/>
  <c r="AC57" i="69"/>
  <c r="H75" i="71"/>
  <c r="H74" i="71"/>
  <c r="H73" i="71"/>
  <c r="H68" i="71"/>
  <c r="H72" i="71"/>
  <c r="H66" i="71"/>
  <c r="H70" i="71"/>
  <c r="Z44" i="70"/>
  <c r="Z65" i="70"/>
  <c r="Z54" i="70"/>
  <c r="AD54" i="70" s="1"/>
  <c r="Z9" i="70"/>
  <c r="Z57" i="70"/>
  <c r="AD57" i="70" s="1"/>
  <c r="Z50" i="70"/>
  <c r="AD50" i="70" s="1"/>
  <c r="Z42" i="70"/>
  <c r="AD42" i="70" s="1"/>
  <c r="Z46" i="70"/>
  <c r="Z55" i="70"/>
  <c r="Z47" i="70"/>
  <c r="Z52" i="70"/>
  <c r="Z43" i="70"/>
  <c r="AD43" i="70" s="1"/>
  <c r="AC28" i="69"/>
  <c r="AM60" i="70"/>
  <c r="AN60" i="70" s="1"/>
  <c r="AM67" i="70"/>
  <c r="AM63" i="70"/>
  <c r="AM12" i="70"/>
  <c r="AM77" i="70"/>
  <c r="AN77" i="70" s="1"/>
  <c r="AM66" i="70"/>
  <c r="AN66" i="70" s="1"/>
  <c r="AM59" i="70"/>
  <c r="AN59" i="70" s="1"/>
  <c r="AM74" i="70"/>
  <c r="AM64" i="70"/>
  <c r="AN64" i="70" s="1"/>
  <c r="AM13" i="70"/>
  <c r="AM71" i="70"/>
  <c r="AC42" i="69"/>
  <c r="U43" i="69"/>
  <c r="W43" i="69" s="1"/>
  <c r="AC43" i="69" s="1"/>
  <c r="U59" i="69"/>
  <c r="W59" i="69" s="1"/>
  <c r="U62" i="69"/>
  <c r="W62" i="69" s="1"/>
  <c r="AC62" i="69" s="1"/>
  <c r="E68" i="69"/>
  <c r="G68" i="69" s="1"/>
  <c r="O80" i="69"/>
  <c r="AB11" i="69"/>
  <c r="Z48" i="70"/>
  <c r="AD48" i="70" s="1"/>
  <c r="Z40" i="70"/>
  <c r="AD40" i="70" s="1"/>
  <c r="H25" i="71"/>
  <c r="AN45" i="70"/>
  <c r="H54" i="71"/>
  <c r="Z51" i="70"/>
  <c r="AD51" i="70" s="1"/>
  <c r="Z12" i="70"/>
  <c r="AD55" i="70"/>
  <c r="F71" i="71"/>
  <c r="Z11" i="70"/>
  <c r="AN58" i="70"/>
  <c r="H49" i="71"/>
  <c r="G50" i="71"/>
  <c r="H50" i="71"/>
  <c r="Z10" i="70"/>
  <c r="AM11" i="70"/>
  <c r="AN29" i="70"/>
  <c r="F88" i="71"/>
  <c r="F84" i="71"/>
  <c r="F79" i="71"/>
  <c r="F85" i="71"/>
  <c r="F80" i="71"/>
  <c r="F81" i="71"/>
  <c r="F76" i="71"/>
  <c r="F86" i="71"/>
  <c r="F82" i="71"/>
  <c r="F77" i="71"/>
  <c r="F83" i="71"/>
  <c r="F63" i="71"/>
  <c r="F64" i="71"/>
  <c r="F60" i="71"/>
  <c r="F56" i="71"/>
  <c r="F51" i="71"/>
  <c r="F61" i="71"/>
  <c r="F57" i="71"/>
  <c r="F52" i="71"/>
  <c r="F62" i="71"/>
  <c r="F78" i="71"/>
  <c r="F58" i="71"/>
  <c r="F53" i="71"/>
  <c r="F59" i="71"/>
  <c r="F54" i="71"/>
  <c r="F49" i="71"/>
  <c r="AM10" i="70"/>
  <c r="G86" i="71"/>
  <c r="G85" i="71"/>
  <c r="G80" i="71"/>
  <c r="G88" i="71"/>
  <c r="G81" i="71"/>
  <c r="G76" i="71"/>
  <c r="G82" i="71"/>
  <c r="G77" i="71"/>
  <c r="G84" i="71"/>
  <c r="G78" i="71"/>
  <c r="G62" i="71"/>
  <c r="G63" i="71"/>
  <c r="G79" i="71"/>
  <c r="G64" i="71"/>
  <c r="G83" i="71"/>
  <c r="G56" i="71"/>
  <c r="G51" i="71"/>
  <c r="G61" i="71"/>
  <c r="G57" i="71"/>
  <c r="G52" i="71"/>
  <c r="G58" i="71"/>
  <c r="G54" i="71"/>
  <c r="G49" i="71"/>
  <c r="F55" i="71"/>
  <c r="G60" i="71"/>
  <c r="F67" i="71"/>
  <c r="AN28" i="70"/>
  <c r="AN62" i="70"/>
  <c r="F74" i="71"/>
  <c r="F75" i="71"/>
  <c r="F68" i="71"/>
  <c r="F72" i="71"/>
  <c r="F70" i="71"/>
  <c r="F66" i="71"/>
  <c r="F73" i="71"/>
  <c r="G67" i="71"/>
  <c r="G69" i="71"/>
  <c r="G71" i="71"/>
  <c r="H84" i="71"/>
  <c r="H85" i="71"/>
  <c r="H80" i="71"/>
  <c r="H88" i="71"/>
  <c r="H81" i="71"/>
  <c r="H76" i="71"/>
  <c r="H82" i="71"/>
  <c r="H86" i="71"/>
  <c r="H77" i="71"/>
  <c r="H83" i="71"/>
  <c r="H62" i="71"/>
  <c r="H63" i="71"/>
  <c r="H79" i="71"/>
  <c r="H64" i="71"/>
  <c r="H78" i="71"/>
  <c r="H60" i="71"/>
  <c r="H51" i="71"/>
  <c r="H61" i="71"/>
  <c r="H57" i="71"/>
  <c r="H52" i="71"/>
  <c r="H58" i="71"/>
  <c r="H53" i="71"/>
  <c r="H59" i="71"/>
  <c r="G55" i="71"/>
  <c r="O82" i="72"/>
  <c r="O71" i="72"/>
  <c r="O69" i="72"/>
  <c r="Q82" i="72"/>
  <c r="Q71" i="72"/>
  <c r="Q69" i="72"/>
  <c r="F79" i="72"/>
  <c r="F80" i="72"/>
  <c r="M72" i="72"/>
  <c r="L82" i="72"/>
  <c r="Q62" i="72"/>
  <c r="L71" i="72"/>
  <c r="M83" i="72"/>
  <c r="Q83" i="72"/>
  <c r="N29" i="72"/>
  <c r="Q72" i="72"/>
  <c r="P42" i="72"/>
  <c r="N76" i="72"/>
  <c r="P82" i="72"/>
  <c r="M70" i="72"/>
  <c r="P71" i="72"/>
  <c r="L64" i="72"/>
  <c r="L69" i="72"/>
  <c r="N75" i="72"/>
  <c r="P27" i="72"/>
  <c r="P69" i="72"/>
  <c r="N44" i="72"/>
  <c r="F27" i="72"/>
  <c r="I44" i="72"/>
  <c r="L44" i="72"/>
  <c r="K44" i="72"/>
  <c r="K43" i="72"/>
  <c r="M44" i="72"/>
  <c r="H27" i="72"/>
  <c r="K42" i="72"/>
  <c r="K27" i="72"/>
  <c r="M28" i="72"/>
  <c r="O29" i="72"/>
  <c r="I27" i="72"/>
  <c r="G43" i="72"/>
  <c r="L42" i="72"/>
  <c r="L27" i="72"/>
  <c r="N28" i="72"/>
  <c r="P44" i="72"/>
  <c r="P29" i="72"/>
  <c r="J27" i="72"/>
  <c r="I43" i="72"/>
  <c r="M42" i="72"/>
  <c r="M27" i="72"/>
  <c r="O28" i="72"/>
  <c r="Q29" i="72"/>
  <c r="J43" i="72"/>
  <c r="N42" i="72"/>
  <c r="N27" i="72"/>
  <c r="P28" i="72"/>
  <c r="P43" i="72"/>
  <c r="L43" i="72"/>
  <c r="O42" i="72"/>
  <c r="O27" i="72"/>
  <c r="Q28" i="72"/>
  <c r="Q43" i="72"/>
  <c r="M43" i="72"/>
  <c r="J29" i="72"/>
  <c r="N43" i="72"/>
  <c r="G42" i="72"/>
  <c r="O43" i="72"/>
  <c r="H45" i="72"/>
  <c r="I29" i="72"/>
  <c r="H42" i="72"/>
  <c r="G29" i="72"/>
  <c r="G44" i="72"/>
  <c r="K29" i="72"/>
  <c r="I42" i="72"/>
  <c r="G28" i="72"/>
  <c r="H28" i="72"/>
  <c r="H43" i="72"/>
  <c r="H44" i="72"/>
  <c r="F28" i="72"/>
  <c r="J42" i="72"/>
  <c r="BL99" i="71"/>
  <c r="D25" i="71"/>
  <c r="H27" i="71"/>
  <c r="BM99" i="71"/>
  <c r="E25" i="71"/>
  <c r="CA40" i="71"/>
  <c r="BQ99" i="71"/>
  <c r="BI27" i="71"/>
  <c r="F40" i="71"/>
  <c r="D39" i="71"/>
  <c r="BL27" i="71"/>
  <c r="F39" i="71"/>
  <c r="BM27" i="71"/>
  <c r="G39" i="71"/>
  <c r="D40" i="71"/>
  <c r="F38" i="71"/>
  <c r="H39" i="71"/>
  <c r="E40" i="71"/>
  <c r="BQ40" i="71"/>
  <c r="G38" i="71"/>
  <c r="AR99" i="71"/>
  <c r="H38" i="71"/>
  <c r="BI99" i="71"/>
  <c r="AK27" i="71"/>
  <c r="BQ27" i="71"/>
  <c r="F27" i="71"/>
  <c r="AU48" i="70"/>
  <c r="AU32" i="70"/>
  <c r="AU16" i="70"/>
  <c r="AU47" i="70"/>
  <c r="AU31" i="70"/>
  <c r="AU15" i="70"/>
  <c r="AU45" i="70"/>
  <c r="AU29" i="70"/>
  <c r="AU13" i="70"/>
  <c r="CD15" i="72" s="1"/>
  <c r="AU44" i="70"/>
  <c r="AU28" i="70"/>
  <c r="AU43" i="70"/>
  <c r="AU27" i="70"/>
  <c r="AU58" i="70"/>
  <c r="AU42" i="70"/>
  <c r="AU26" i="70"/>
  <c r="AU57" i="70"/>
  <c r="AU41" i="70"/>
  <c r="AU25" i="70"/>
  <c r="AU56" i="70"/>
  <c r="AU40" i="70"/>
  <c r="AU24" i="70"/>
  <c r="AU55" i="70"/>
  <c r="AU39" i="70"/>
  <c r="AU23" i="70"/>
  <c r="AU54" i="70"/>
  <c r="AU38" i="70"/>
  <c r="AU22" i="70"/>
  <c r="AU53" i="70"/>
  <c r="AU37" i="70"/>
  <c r="AU21" i="70"/>
  <c r="AU52" i="70"/>
  <c r="AU36" i="70"/>
  <c r="AU20" i="70"/>
  <c r="AU51" i="70"/>
  <c r="AU35" i="70"/>
  <c r="AU19" i="70"/>
  <c r="AU50" i="70"/>
  <c r="AU34" i="70"/>
  <c r="AU18" i="70"/>
  <c r="AU49" i="70"/>
  <c r="AU33" i="70"/>
  <c r="AU17" i="70"/>
  <c r="AU30" i="70"/>
  <c r="AU14" i="70"/>
  <c r="AU46" i="70"/>
  <c r="Q26" i="70"/>
  <c r="AN16" i="70"/>
  <c r="Q24" i="70"/>
  <c r="AD27" i="70"/>
  <c r="Q12" i="70"/>
  <c r="AD25" i="70"/>
  <c r="AD26" i="70"/>
  <c r="AN43" i="70"/>
  <c r="AD23" i="70"/>
  <c r="AT64" i="70"/>
  <c r="AU64" i="70" s="1"/>
  <c r="AN23" i="70"/>
  <c r="AN24" i="70"/>
  <c r="AT59" i="70"/>
  <c r="AU59" i="70" s="1"/>
  <c r="Q18" i="70"/>
  <c r="Q34" i="70"/>
  <c r="AN34" i="70"/>
  <c r="AD17" i="70"/>
  <c r="AN18" i="70"/>
  <c r="P13" i="70"/>
  <c r="Q13" i="70" s="1"/>
  <c r="AN35" i="70"/>
  <c r="AN49" i="70"/>
  <c r="E70" i="70"/>
  <c r="G70" i="70" s="1"/>
  <c r="E72" i="70"/>
  <c r="G72" i="70" s="1"/>
  <c r="AM73" i="70"/>
  <c r="Q10" i="70"/>
  <c r="E11" i="70"/>
  <c r="E13" i="70"/>
  <c r="AD16" i="70"/>
  <c r="AD19" i="70"/>
  <c r="AN21" i="70"/>
  <c r="AN27" i="70"/>
  <c r="Q39" i="70"/>
  <c r="AN50" i="70"/>
  <c r="E75" i="70"/>
  <c r="G75" i="70" s="1"/>
  <c r="Q11" i="70"/>
  <c r="AN20" i="70"/>
  <c r="AN36" i="70"/>
  <c r="AD38" i="70"/>
  <c r="AN52" i="70"/>
  <c r="AN53" i="70"/>
  <c r="E77" i="70"/>
  <c r="G78" i="70" s="1"/>
  <c r="AN15" i="70"/>
  <c r="AN26" i="70"/>
  <c r="AN63" i="70"/>
  <c r="E74" i="70"/>
  <c r="G74" i="70" s="1"/>
  <c r="AD31" i="70"/>
  <c r="Q32" i="70"/>
  <c r="Q33" i="70"/>
  <c r="E71" i="70"/>
  <c r="G71" i="70" s="1"/>
  <c r="AN56" i="70"/>
  <c r="Q23" i="70"/>
  <c r="AN40" i="70"/>
  <c r="Q21" i="70"/>
  <c r="Q29" i="70"/>
  <c r="AN42" i="70"/>
  <c r="AD46" i="70"/>
  <c r="AD47" i="70"/>
  <c r="E9" i="70"/>
  <c r="G9" i="70" s="1"/>
  <c r="AD28" i="70"/>
  <c r="E73" i="70"/>
  <c r="G73" i="70" s="1"/>
  <c r="Q9" i="70"/>
  <c r="Q17" i="70"/>
  <c r="Q19" i="70"/>
  <c r="AD21" i="70"/>
  <c r="AD22" i="70"/>
  <c r="AN32" i="70"/>
  <c r="AD33" i="70"/>
  <c r="Q36" i="70"/>
  <c r="AN46" i="70"/>
  <c r="E10" i="70"/>
  <c r="E12" i="70"/>
  <c r="G12" i="70" s="1"/>
  <c r="Q14" i="70"/>
  <c r="Q15" i="70"/>
  <c r="AD20" i="70"/>
  <c r="AN33" i="70"/>
  <c r="Q38" i="70"/>
  <c r="AN48" i="70"/>
  <c r="AD52" i="70"/>
  <c r="AD13" i="70"/>
  <c r="AN13" i="70"/>
  <c r="AN14" i="70"/>
  <c r="AD15" i="70"/>
  <c r="Q16" i="70"/>
  <c r="AN19" i="70"/>
  <c r="AN25" i="70"/>
  <c r="Q22" i="70"/>
  <c r="Q27" i="70"/>
  <c r="AD37" i="70"/>
  <c r="AD9" i="70"/>
  <c r="AN22" i="70"/>
  <c r="AN17" i="70"/>
  <c r="AD24" i="70"/>
  <c r="Q25" i="70"/>
  <c r="AD29" i="70"/>
  <c r="Q30" i="70"/>
  <c r="AD14" i="70"/>
  <c r="AD30" i="70"/>
  <c r="AD34" i="70"/>
  <c r="AN47" i="70"/>
  <c r="P46" i="70"/>
  <c r="Q46" i="70" s="1"/>
  <c r="P41" i="70"/>
  <c r="Q41" i="70" s="1"/>
  <c r="P48" i="70"/>
  <c r="Q48" i="70" s="1"/>
  <c r="P56" i="70"/>
  <c r="Q56" i="70" s="1"/>
  <c r="P53" i="70"/>
  <c r="Q53" i="70" s="1"/>
  <c r="P44" i="70"/>
  <c r="Q44" i="70" s="1"/>
  <c r="AD35" i="70"/>
  <c r="AD44" i="70"/>
  <c r="AN55" i="70"/>
  <c r="P49" i="70"/>
  <c r="Q49" i="70" s="1"/>
  <c r="Q42" i="70"/>
  <c r="AN44" i="70"/>
  <c r="Q31" i="70"/>
  <c r="AD39" i="70"/>
  <c r="Q35" i="70"/>
  <c r="AN51" i="70"/>
  <c r="AD36" i="70"/>
  <c r="AN37" i="70"/>
  <c r="P45" i="70"/>
  <c r="Q45" i="70" s="1"/>
  <c r="P52" i="70"/>
  <c r="Q52" i="70" s="1"/>
  <c r="AN38" i="70"/>
  <c r="AN54" i="70"/>
  <c r="Z72" i="70"/>
  <c r="Z61" i="70"/>
  <c r="Z67" i="70"/>
  <c r="Z60" i="70"/>
  <c r="Z58" i="70"/>
  <c r="AD58" i="70" s="1"/>
  <c r="P57" i="70"/>
  <c r="Q57" i="70" s="1"/>
  <c r="Z62" i="70"/>
  <c r="AC67" i="70"/>
  <c r="Z70" i="70"/>
  <c r="M71" i="70"/>
  <c r="P43" i="70"/>
  <c r="Q43" i="70" s="1"/>
  <c r="Z49" i="70"/>
  <c r="AD49" i="70" s="1"/>
  <c r="AT85" i="70"/>
  <c r="AU85" i="70" s="1"/>
  <c r="J15" i="72" s="1"/>
  <c r="AT60" i="70"/>
  <c r="AJ71" i="70"/>
  <c r="AN71" i="70" s="1"/>
  <c r="AJ70" i="70"/>
  <c r="AJ67" i="70"/>
  <c r="Z74" i="70"/>
  <c r="P50" i="70"/>
  <c r="Q50" i="70" s="1"/>
  <c r="P68" i="70"/>
  <c r="AC70" i="70"/>
  <c r="P64" i="70"/>
  <c r="Q64" i="70" s="1"/>
  <c r="AT84" i="70"/>
  <c r="Z71" i="70"/>
  <c r="Z45" i="70"/>
  <c r="AD45" i="70" s="1"/>
  <c r="P55" i="70"/>
  <c r="Q55" i="70" s="1"/>
  <c r="P58" i="70"/>
  <c r="Q58" i="70" s="1"/>
  <c r="Z68" i="70"/>
  <c r="AT70" i="70"/>
  <c r="AU70" i="70" s="1"/>
  <c r="AC71" i="70"/>
  <c r="P72" i="70"/>
  <c r="AJ74" i="70"/>
  <c r="P60" i="70"/>
  <c r="Q60" i="70" s="1"/>
  <c r="AT62" i="70"/>
  <c r="Z64" i="70"/>
  <c r="AC68" i="70"/>
  <c r="Z75" i="70"/>
  <c r="AT83" i="70"/>
  <c r="AU83" i="70" s="1"/>
  <c r="AC64" i="70"/>
  <c r="Z66" i="70"/>
  <c r="AD66" i="70" s="1"/>
  <c r="AJ68" i="70"/>
  <c r="P69" i="70"/>
  <c r="AT74" i="70"/>
  <c r="AU74" i="70" s="1"/>
  <c r="AC75" i="70"/>
  <c r="G89" i="70"/>
  <c r="G86" i="70"/>
  <c r="G88" i="70"/>
  <c r="G90" i="70"/>
  <c r="G80" i="70"/>
  <c r="AT82" i="70"/>
  <c r="AU82" i="70" s="1"/>
  <c r="Z59" i="70"/>
  <c r="AD59" i="70" s="1"/>
  <c r="AC72" i="70"/>
  <c r="AJ75" i="70"/>
  <c r="P76" i="70"/>
  <c r="Q76" i="70" s="1"/>
  <c r="G92" i="70"/>
  <c r="P75" i="70"/>
  <c r="P70" i="70"/>
  <c r="P66" i="70"/>
  <c r="Q66" i="70" s="1"/>
  <c r="P61" i="70"/>
  <c r="Q61" i="70" s="1"/>
  <c r="P74" i="70"/>
  <c r="P59" i="70"/>
  <c r="Q59" i="70" s="1"/>
  <c r="P63" i="70"/>
  <c r="Q63" i="70" s="1"/>
  <c r="P71" i="70"/>
  <c r="Z41" i="70"/>
  <c r="AD41" i="70" s="1"/>
  <c r="P51" i="70"/>
  <c r="Q51" i="70" s="1"/>
  <c r="AC74" i="70"/>
  <c r="AC61" i="70"/>
  <c r="Z69" i="70"/>
  <c r="AT71" i="70"/>
  <c r="P73" i="70"/>
  <c r="M77" i="70"/>
  <c r="AC60" i="70"/>
  <c r="M73" i="70"/>
  <c r="M75" i="70"/>
  <c r="M68" i="70"/>
  <c r="M72" i="70"/>
  <c r="M69" i="70"/>
  <c r="M67" i="70"/>
  <c r="AC69" i="70"/>
  <c r="AJ72" i="70"/>
  <c r="Z76" i="70"/>
  <c r="P77" i="70"/>
  <c r="P40" i="70"/>
  <c r="Q40" i="70" s="1"/>
  <c r="Z63" i="70"/>
  <c r="Z73" i="70"/>
  <c r="AT75" i="70"/>
  <c r="AC76" i="70"/>
  <c r="AT80" i="70"/>
  <c r="P62" i="70"/>
  <c r="Q62" i="70" s="1"/>
  <c r="P65" i="70"/>
  <c r="Q65" i="70" s="1"/>
  <c r="P67" i="70"/>
  <c r="AJ69" i="70"/>
  <c r="M70" i="70"/>
  <c r="AC73" i="70"/>
  <c r="AJ76" i="70"/>
  <c r="AN76" i="70" s="1"/>
  <c r="AT78" i="70"/>
  <c r="AU78" i="70" s="1"/>
  <c r="Q15" i="72" s="1"/>
  <c r="AT79" i="70"/>
  <c r="P47" i="70"/>
  <c r="Q47" i="70" s="1"/>
  <c r="Z53" i="70"/>
  <c r="AD53" i="70" s="1"/>
  <c r="Z56" i="70"/>
  <c r="AD56" i="70" s="1"/>
  <c r="AT66" i="70"/>
  <c r="AU66" i="70" s="1"/>
  <c r="AJ73" i="70"/>
  <c r="Z77" i="70"/>
  <c r="P54" i="70"/>
  <c r="Q54" i="70" s="1"/>
  <c r="M74" i="70"/>
  <c r="AC77" i="70"/>
  <c r="AT86" i="70"/>
  <c r="AM65" i="70"/>
  <c r="AN65" i="70" s="1"/>
  <c r="AM69" i="70"/>
  <c r="AT73" i="70"/>
  <c r="W75" i="70"/>
  <c r="AM61" i="70"/>
  <c r="AN61" i="70" s="1"/>
  <c r="AT65" i="70"/>
  <c r="AT69" i="70"/>
  <c r="AU69" i="70" s="1"/>
  <c r="W71" i="70"/>
  <c r="AC62" i="70"/>
  <c r="E68" i="70"/>
  <c r="G68" i="70" s="1"/>
  <c r="AM72" i="70"/>
  <c r="AT76" i="70"/>
  <c r="AU76" i="70" s="1"/>
  <c r="AT81" i="70"/>
  <c r="AT63" i="70"/>
  <c r="AT67" i="70"/>
  <c r="AU67" i="70" s="1"/>
  <c r="W69" i="70"/>
  <c r="W67" i="70"/>
  <c r="AT61" i="70"/>
  <c r="AM68" i="70"/>
  <c r="AT72" i="70"/>
  <c r="AU72" i="70" s="1"/>
  <c r="AC65" i="70"/>
  <c r="AM75" i="70"/>
  <c r="E67" i="70"/>
  <c r="G67" i="70" s="1"/>
  <c r="AC63" i="70"/>
  <c r="E69" i="70"/>
  <c r="G69" i="70" s="1"/>
  <c r="AT68" i="70"/>
  <c r="AT77" i="70"/>
  <c r="AU77" i="70" s="1"/>
  <c r="AC25" i="69"/>
  <c r="AC19" i="69"/>
  <c r="O84" i="69"/>
  <c r="G89" i="69"/>
  <c r="O89" i="69"/>
  <c r="O79" i="69"/>
  <c r="O90" i="69"/>
  <c r="O11" i="69"/>
  <c r="O91" i="69"/>
  <c r="G80" i="69"/>
  <c r="O92" i="69"/>
  <c r="O13" i="69"/>
  <c r="O9" i="69"/>
  <c r="G93" i="69"/>
  <c r="AC14" i="69"/>
  <c r="O93" i="69"/>
  <c r="G82" i="69"/>
  <c r="O82" i="69"/>
  <c r="O12" i="69"/>
  <c r="O83" i="69"/>
  <c r="AC15" i="69"/>
  <c r="AC31" i="69"/>
  <c r="AC66" i="69"/>
  <c r="AC16" i="69"/>
  <c r="AC49" i="69"/>
  <c r="AB9" i="69"/>
  <c r="AC33" i="69"/>
  <c r="AC47" i="69"/>
  <c r="AB80" i="69"/>
  <c r="AC29" i="69"/>
  <c r="AC45" i="69"/>
  <c r="AC59" i="69"/>
  <c r="AC64" i="69"/>
  <c r="AC27" i="69"/>
  <c r="AB84" i="69"/>
  <c r="AB81" i="69"/>
  <c r="AC21" i="69"/>
  <c r="G85" i="69"/>
  <c r="G90" i="69"/>
  <c r="AC32" i="69"/>
  <c r="AC41" i="69"/>
  <c r="AC55" i="69"/>
  <c r="G13" i="69"/>
  <c r="AC17" i="69"/>
  <c r="AC30" i="69"/>
  <c r="AC60" i="69"/>
  <c r="G79" i="69"/>
  <c r="G91" i="69"/>
  <c r="AB85" i="69"/>
  <c r="AC39" i="69"/>
  <c r="AB10" i="69"/>
  <c r="G88" i="69"/>
  <c r="G81" i="69"/>
  <c r="G77" i="69"/>
  <c r="G78" i="69"/>
  <c r="G84" i="69"/>
  <c r="G87" i="69"/>
  <c r="AB82" i="69"/>
  <c r="G92" i="69"/>
  <c r="AB77" i="69"/>
  <c r="AB78" i="69"/>
  <c r="AB86" i="69"/>
  <c r="AB83" i="69"/>
  <c r="AC26" i="69"/>
  <c r="AC24" i="69"/>
  <c r="AB79" i="69"/>
  <c r="G86" i="69"/>
  <c r="AC22" i="69"/>
  <c r="AC37" i="69"/>
  <c r="AC63" i="69"/>
  <c r="O88" i="69"/>
  <c r="Z67" i="69"/>
  <c r="AB67" i="69" s="1"/>
  <c r="U38" i="69"/>
  <c r="W38" i="69" s="1"/>
  <c r="AC38" i="69" s="1"/>
  <c r="U54" i="69"/>
  <c r="W54" i="69" s="1"/>
  <c r="AC54" i="69" s="1"/>
  <c r="O77" i="69"/>
  <c r="E67" i="69"/>
  <c r="G67" i="69" s="1"/>
  <c r="Z76" i="69"/>
  <c r="AB76" i="69" s="1"/>
  <c r="O78" i="69"/>
  <c r="U44" i="69"/>
  <c r="W44" i="69" s="1"/>
  <c r="AC44" i="69" s="1"/>
  <c r="U65" i="69"/>
  <c r="W65" i="69" s="1"/>
  <c r="AC65" i="69" s="1"/>
  <c r="U50" i="69"/>
  <c r="W50" i="69" s="1"/>
  <c r="AC50" i="69" s="1"/>
  <c r="AI63" i="69"/>
  <c r="AJ63" i="69" s="1"/>
  <c r="AF14" i="71" s="1"/>
  <c r="AI67" i="69"/>
  <c r="AJ67" i="69" s="1"/>
  <c r="AB14" i="71" s="1"/>
  <c r="AB40" i="71" s="1"/>
  <c r="AI83" i="69"/>
  <c r="AJ83" i="69" s="1"/>
  <c r="L14" i="71" s="1"/>
  <c r="L40" i="71" s="1"/>
  <c r="U40" i="69"/>
  <c r="W40" i="69" s="1"/>
  <c r="AC40" i="69" s="1"/>
  <c r="U56" i="69"/>
  <c r="W56" i="69" s="1"/>
  <c r="AC56" i="69" s="1"/>
  <c r="U61" i="69"/>
  <c r="W61" i="69" s="1"/>
  <c r="AC61" i="69" s="1"/>
  <c r="AI68" i="69"/>
  <c r="AJ68" i="69" s="1"/>
  <c r="AA14" i="71" s="1"/>
  <c r="AA40" i="71" s="1"/>
  <c r="AI76" i="69"/>
  <c r="AJ76" i="69" s="1"/>
  <c r="S14" i="71" s="1"/>
  <c r="S99" i="71" s="1"/>
  <c r="AI82" i="69"/>
  <c r="AJ82" i="69" s="1"/>
  <c r="M14" i="71" s="1"/>
  <c r="O81" i="69"/>
  <c r="U35" i="69"/>
  <c r="W35" i="69" s="1"/>
  <c r="AC35" i="69" s="1"/>
  <c r="U46" i="69"/>
  <c r="W46" i="69" s="1"/>
  <c r="AC46" i="69" s="1"/>
  <c r="AI59" i="69"/>
  <c r="AJ59" i="69" s="1"/>
  <c r="AJ14" i="71" s="1"/>
  <c r="AJ27" i="71" s="1"/>
  <c r="AI69" i="69"/>
  <c r="AJ69" i="69" s="1"/>
  <c r="Z14" i="71" s="1"/>
  <c r="Z27" i="71" s="1"/>
  <c r="AI80" i="69"/>
  <c r="AJ80" i="69" s="1"/>
  <c r="O14" i="71" s="1"/>
  <c r="O87" i="69"/>
  <c r="Z12" i="69"/>
  <c r="AB12" i="69" s="1"/>
  <c r="U36" i="69"/>
  <c r="W36" i="69" s="1"/>
  <c r="AC36" i="69" s="1"/>
  <c r="U52" i="69"/>
  <c r="W52" i="69" s="1"/>
  <c r="AC52" i="69" s="1"/>
  <c r="AI65" i="69"/>
  <c r="AJ65" i="69" s="1"/>
  <c r="AD14" i="71" s="1"/>
  <c r="AD27" i="71" s="1"/>
  <c r="U67" i="69"/>
  <c r="AI70" i="69"/>
  <c r="AJ70" i="69" s="1"/>
  <c r="Y14" i="71" s="1"/>
  <c r="Y40" i="71" s="1"/>
  <c r="AI77" i="69"/>
  <c r="AJ77" i="69" s="1"/>
  <c r="R14" i="71" s="1"/>
  <c r="R27" i="71" s="1"/>
  <c r="U58" i="69"/>
  <c r="W58" i="69" s="1"/>
  <c r="AC58" i="69" s="1"/>
  <c r="AS83" i="58"/>
  <c r="AN12" i="70" l="1"/>
  <c r="AD73" i="70"/>
  <c r="AU99" i="71"/>
  <c r="U27" i="71"/>
  <c r="AJ23" i="69"/>
  <c r="BT14" i="71" s="1"/>
  <c r="BT99" i="71" s="1"/>
  <c r="AJ75" i="69"/>
  <c r="T14" i="71" s="1"/>
  <c r="AJ33" i="69"/>
  <c r="BJ14" i="71" s="1"/>
  <c r="BJ99" i="71" s="1"/>
  <c r="AJ35" i="69"/>
  <c r="BH14" i="71" s="1"/>
  <c r="BH27" i="71" s="1"/>
  <c r="AJ64" i="69"/>
  <c r="AE14" i="71" s="1"/>
  <c r="AE27" i="71" s="1"/>
  <c r="AJ85" i="69"/>
  <c r="J14" i="71" s="1"/>
  <c r="AJ72" i="69"/>
  <c r="W14" i="71" s="1"/>
  <c r="W99" i="71" s="1"/>
  <c r="AP99" i="71"/>
  <c r="CA27" i="71"/>
  <c r="AJ39" i="69"/>
  <c r="BD14" i="71" s="1"/>
  <c r="AJ28" i="69"/>
  <c r="BO14" i="71" s="1"/>
  <c r="AJ49" i="69"/>
  <c r="AT14" i="71" s="1"/>
  <c r="AT27" i="71" s="1"/>
  <c r="AJ73" i="69"/>
  <c r="V14" i="71" s="1"/>
  <c r="V63" i="71" s="1"/>
  <c r="AJ62" i="69"/>
  <c r="AG14" i="71" s="1"/>
  <c r="AG77" i="71" s="1"/>
  <c r="BP40" i="71"/>
  <c r="BK27" i="71"/>
  <c r="U99" i="71"/>
  <c r="AJ55" i="69"/>
  <c r="AN14" i="71" s="1"/>
  <c r="AN27" i="71" s="1"/>
  <c r="AJ44" i="69"/>
  <c r="AY14" i="71" s="1"/>
  <c r="AY99" i="71" s="1"/>
  <c r="AJ81" i="69"/>
  <c r="N14" i="71" s="1"/>
  <c r="N27" i="71" s="1"/>
  <c r="AU27" i="71"/>
  <c r="AJ71" i="69"/>
  <c r="X14" i="71" s="1"/>
  <c r="X40" i="71" s="1"/>
  <c r="AJ13" i="69"/>
  <c r="CD14" i="71" s="1"/>
  <c r="CD99" i="71" s="1"/>
  <c r="AJ18" i="69"/>
  <c r="BY14" i="71" s="1"/>
  <c r="AJ61" i="69"/>
  <c r="AH14" i="71" s="1"/>
  <c r="BP99" i="71"/>
  <c r="AP40" i="71"/>
  <c r="AJ40" i="69"/>
  <c r="BC14" i="71" s="1"/>
  <c r="BC99" i="71" s="1"/>
  <c r="AJ45" i="69"/>
  <c r="AX14" i="71" s="1"/>
  <c r="AX27" i="71" s="1"/>
  <c r="AJ50" i="69"/>
  <c r="AS14" i="71" s="1"/>
  <c r="AS58" i="71" s="1"/>
  <c r="AN67" i="70"/>
  <c r="BG40" i="71"/>
  <c r="AJ56" i="69"/>
  <c r="AM14" i="71" s="1"/>
  <c r="AM99" i="71" s="1"/>
  <c r="AJ14" i="69"/>
  <c r="CC14" i="71" s="1"/>
  <c r="AJ84" i="69"/>
  <c r="K14" i="71" s="1"/>
  <c r="BZ27" i="71"/>
  <c r="AJ41" i="69"/>
  <c r="BB14" i="71" s="1"/>
  <c r="BB99" i="71" s="1"/>
  <c r="AJ46" i="69"/>
  <c r="AW14" i="71" s="1"/>
  <c r="AJ66" i="69"/>
  <c r="AC14" i="71" s="1"/>
  <c r="AN70" i="70"/>
  <c r="AN73" i="70"/>
  <c r="BZ40" i="71"/>
  <c r="BU99" i="71"/>
  <c r="AJ57" i="69"/>
  <c r="AL14" i="71" s="1"/>
  <c r="AL76" i="71" s="1"/>
  <c r="AJ15" i="69"/>
  <c r="CB14" i="71" s="1"/>
  <c r="CB84" i="71" s="1"/>
  <c r="AO99" i="71"/>
  <c r="BK40" i="71"/>
  <c r="AJ37" i="69"/>
  <c r="BF14" i="71" s="1"/>
  <c r="BF27" i="71" s="1"/>
  <c r="AJ42" i="69"/>
  <c r="BA14" i="71" s="1"/>
  <c r="AJ47" i="69"/>
  <c r="AV14" i="71" s="1"/>
  <c r="AJ86" i="69"/>
  <c r="I14" i="71" s="1"/>
  <c r="I99" i="71" s="1"/>
  <c r="AJ79" i="69"/>
  <c r="P14" i="71" s="1"/>
  <c r="P40" i="71" s="1"/>
  <c r="I27" i="71"/>
  <c r="AY40" i="71"/>
  <c r="AZ27" i="71"/>
  <c r="X99" i="71"/>
  <c r="BE27" i="71"/>
  <c r="Q70" i="70"/>
  <c r="AD64" i="70"/>
  <c r="AZ40" i="71"/>
  <c r="BE99" i="71"/>
  <c r="AY27" i="71"/>
  <c r="AN74" i="70"/>
  <c r="BO40" i="71"/>
  <c r="AN10" i="70"/>
  <c r="BX58" i="71"/>
  <c r="BX40" i="71"/>
  <c r="BX64" i="71"/>
  <c r="AH27" i="71"/>
  <c r="AH99" i="71"/>
  <c r="AC99" i="71"/>
  <c r="AC40" i="71"/>
  <c r="AC27" i="71"/>
  <c r="AI27" i="71"/>
  <c r="AI99" i="71"/>
  <c r="P99" i="71"/>
  <c r="P27" i="71"/>
  <c r="AJ78" i="69"/>
  <c r="Q14" i="71" s="1"/>
  <c r="Q27" i="71" s="1"/>
  <c r="BN40" i="71"/>
  <c r="W40" i="71"/>
  <c r="BN99" i="71"/>
  <c r="AN11" i="70"/>
  <c r="AD10" i="70"/>
  <c r="Q69" i="70"/>
  <c r="AD12" i="70"/>
  <c r="AN69" i="70"/>
  <c r="AO69" i="70" s="1"/>
  <c r="AT40" i="71"/>
  <c r="K27" i="71"/>
  <c r="K99" i="71"/>
  <c r="J27" i="71"/>
  <c r="J99" i="71"/>
  <c r="J40" i="71"/>
  <c r="BG27" i="71"/>
  <c r="BX60" i="71"/>
  <c r="AD72" i="70"/>
  <c r="BX52" i="71"/>
  <c r="BX80" i="71"/>
  <c r="BV40" i="71"/>
  <c r="BX57" i="71"/>
  <c r="BX79" i="71"/>
  <c r="BJ27" i="71"/>
  <c r="BX51" i="71"/>
  <c r="BX86" i="71"/>
  <c r="BX50" i="71"/>
  <c r="BX84" i="71"/>
  <c r="AJ52" i="69"/>
  <c r="AQ14" i="71" s="1"/>
  <c r="AJ20" i="69"/>
  <c r="BW14" i="71" s="1"/>
  <c r="BR27" i="71"/>
  <c r="BX56" i="71"/>
  <c r="BX78" i="71"/>
  <c r="BX99" i="71"/>
  <c r="BR40" i="71"/>
  <c r="BX55" i="71"/>
  <c r="BX88" i="71"/>
  <c r="BH99" i="71"/>
  <c r="BX63" i="71"/>
  <c r="BX77" i="71"/>
  <c r="BX62" i="71"/>
  <c r="AD65" i="70"/>
  <c r="AE65" i="70" s="1"/>
  <c r="BV99" i="71"/>
  <c r="BX27" i="71"/>
  <c r="CD40" i="71"/>
  <c r="BX61" i="71"/>
  <c r="BX82" i="71"/>
  <c r="BF99" i="71"/>
  <c r="BX49" i="71"/>
  <c r="BX76" i="71"/>
  <c r="BX54" i="71"/>
  <c r="BX83" i="71"/>
  <c r="BX59" i="71"/>
  <c r="BX81" i="71"/>
  <c r="BJ40" i="71"/>
  <c r="BX53" i="71"/>
  <c r="BX85" i="71"/>
  <c r="AE15" i="72"/>
  <c r="W15" i="72"/>
  <c r="S15" i="72"/>
  <c r="J80" i="72"/>
  <c r="J79" i="72"/>
  <c r="J85" i="72"/>
  <c r="J84" i="72"/>
  <c r="J78" i="72"/>
  <c r="J81" i="72"/>
  <c r="J89" i="72"/>
  <c r="J88" i="72"/>
  <c r="J87" i="72"/>
  <c r="J86" i="72"/>
  <c r="J67" i="72"/>
  <c r="J66" i="72"/>
  <c r="J55" i="72"/>
  <c r="J65" i="72"/>
  <c r="J54" i="72"/>
  <c r="J45" i="72"/>
  <c r="J60" i="72"/>
  <c r="J59" i="72"/>
  <c r="J58" i="72"/>
  <c r="J57" i="72"/>
  <c r="J56" i="72"/>
  <c r="J61" i="72"/>
  <c r="J30" i="72"/>
  <c r="J68" i="72"/>
  <c r="AM15" i="72"/>
  <c r="AF88" i="71"/>
  <c r="AF84" i="71"/>
  <c r="AF85" i="71"/>
  <c r="AF77" i="71"/>
  <c r="AF78" i="71"/>
  <c r="AF83" i="71"/>
  <c r="AF79" i="71"/>
  <c r="AF86" i="71"/>
  <c r="AF80" i="71"/>
  <c r="AF81" i="71"/>
  <c r="AF61" i="71"/>
  <c r="AF82" i="71"/>
  <c r="AF62" i="71"/>
  <c r="AF59" i="71"/>
  <c r="AF54" i="71"/>
  <c r="AF49" i="71"/>
  <c r="AF76" i="71"/>
  <c r="AF55" i="71"/>
  <c r="AF63" i="71"/>
  <c r="AF50" i="71"/>
  <c r="AF51" i="71"/>
  <c r="AF57" i="71"/>
  <c r="AF52" i="71"/>
  <c r="AF64" i="71"/>
  <c r="AF53" i="71"/>
  <c r="AF58" i="71"/>
  <c r="AF40" i="71"/>
  <c r="AF56" i="71"/>
  <c r="AF60" i="71"/>
  <c r="AR15" i="72"/>
  <c r="CB15" i="72"/>
  <c r="AA99" i="71"/>
  <c r="S40" i="71"/>
  <c r="Q85" i="72"/>
  <c r="Q88" i="72"/>
  <c r="Q87" i="72"/>
  <c r="Q86" i="72"/>
  <c r="Q81" i="72"/>
  <c r="Q89" i="72"/>
  <c r="Q80" i="72"/>
  <c r="Q79" i="72"/>
  <c r="Q78" i="72"/>
  <c r="Q65" i="72"/>
  <c r="Q61" i="72"/>
  <c r="Q84" i="72"/>
  <c r="Q68" i="72"/>
  <c r="Q67" i="72"/>
  <c r="Q59" i="72"/>
  <c r="Q56" i="72"/>
  <c r="Q60" i="72"/>
  <c r="Q55" i="72"/>
  <c r="Q57" i="72"/>
  <c r="Q54" i="72"/>
  <c r="Q66" i="72"/>
  <c r="Q58" i="72"/>
  <c r="Q101" i="72"/>
  <c r="Q30" i="72"/>
  <c r="BW15" i="72"/>
  <c r="BR15" i="72"/>
  <c r="BL15" i="72"/>
  <c r="Z40" i="71"/>
  <c r="L15" i="72"/>
  <c r="BG15" i="72"/>
  <c r="BB15" i="72"/>
  <c r="AV15" i="72"/>
  <c r="AE85" i="71"/>
  <c r="AE88" i="71"/>
  <c r="AE61" i="71"/>
  <c r="AE63" i="71"/>
  <c r="AE59" i="71"/>
  <c r="AE54" i="71"/>
  <c r="AE50" i="71"/>
  <c r="AE57" i="71"/>
  <c r="BH15" i="72"/>
  <c r="R15" i="72"/>
  <c r="AQ15" i="72"/>
  <c r="AL15" i="72"/>
  <c r="CA15" i="72"/>
  <c r="AB85" i="71"/>
  <c r="AB81" i="71"/>
  <c r="AB76" i="71"/>
  <c r="AB82" i="71"/>
  <c r="AB77" i="71"/>
  <c r="AB88" i="71"/>
  <c r="AB83" i="71"/>
  <c r="AB78" i="71"/>
  <c r="AB86" i="71"/>
  <c r="AB79" i="71"/>
  <c r="AB84" i="71"/>
  <c r="AB62" i="71"/>
  <c r="AB80" i="71"/>
  <c r="AB64" i="71"/>
  <c r="AB60" i="71"/>
  <c r="AB58" i="71"/>
  <c r="AB53" i="71"/>
  <c r="AB59" i="71"/>
  <c r="AB54" i="71"/>
  <c r="AB49" i="71"/>
  <c r="AB63" i="71"/>
  <c r="AB55" i="71"/>
  <c r="AB56" i="71"/>
  <c r="AB52" i="71"/>
  <c r="AB61" i="71"/>
  <c r="AB51" i="71"/>
  <c r="AB50" i="71"/>
  <c r="AB57" i="71"/>
  <c r="Z85" i="71"/>
  <c r="Z86" i="71"/>
  <c r="Z81" i="71"/>
  <c r="Z76" i="71"/>
  <c r="Z82" i="71"/>
  <c r="Z77" i="71"/>
  <c r="Z88" i="71"/>
  <c r="Z83" i="71"/>
  <c r="Z78" i="71"/>
  <c r="Z79" i="71"/>
  <c r="Z63" i="71"/>
  <c r="Z64" i="71"/>
  <c r="Z84" i="71"/>
  <c r="Z62" i="71"/>
  <c r="Z57" i="71"/>
  <c r="Z60" i="71"/>
  <c r="Z52" i="71"/>
  <c r="Z58" i="71"/>
  <c r="Z53" i="71"/>
  <c r="Z59" i="71"/>
  <c r="Z61" i="71"/>
  <c r="Z55" i="71"/>
  <c r="Z50" i="71"/>
  <c r="Z80" i="71"/>
  <c r="Z54" i="71"/>
  <c r="Z56" i="71"/>
  <c r="Z51" i="71"/>
  <c r="Z49" i="71"/>
  <c r="AJ88" i="71"/>
  <c r="AJ84" i="71"/>
  <c r="AJ85" i="71"/>
  <c r="AJ83" i="71"/>
  <c r="AJ79" i="71"/>
  <c r="AJ86" i="71"/>
  <c r="AJ80" i="71"/>
  <c r="AJ81" i="71"/>
  <c r="AJ76" i="71"/>
  <c r="AJ61" i="71"/>
  <c r="AJ78" i="71"/>
  <c r="AJ82" i="71"/>
  <c r="AJ62" i="71"/>
  <c r="AJ77" i="71"/>
  <c r="AJ63" i="71"/>
  <c r="AJ64" i="71"/>
  <c r="AJ55" i="71"/>
  <c r="AJ50" i="71"/>
  <c r="AJ56" i="71"/>
  <c r="AJ51" i="71"/>
  <c r="AJ57" i="71"/>
  <c r="AJ53" i="71"/>
  <c r="AJ58" i="71"/>
  <c r="AJ54" i="71"/>
  <c r="AJ49" i="71"/>
  <c r="AJ60" i="71"/>
  <c r="AJ59" i="71"/>
  <c r="AJ52" i="71"/>
  <c r="AJ40" i="71"/>
  <c r="BV15" i="72"/>
  <c r="BQ15" i="72"/>
  <c r="BK15" i="72"/>
  <c r="AX62" i="71"/>
  <c r="AX76" i="71"/>
  <c r="AX99" i="71"/>
  <c r="AW15" i="72"/>
  <c r="BF15" i="72"/>
  <c r="BA15" i="72"/>
  <c r="AU15" i="72"/>
  <c r="AB99" i="71"/>
  <c r="Z99" i="71"/>
  <c r="AD77" i="70"/>
  <c r="CC15" i="72"/>
  <c r="AP15" i="72"/>
  <c r="AK15" i="72"/>
  <c r="L99" i="71"/>
  <c r="AL85" i="71"/>
  <c r="AL63" i="71"/>
  <c r="AL64" i="71"/>
  <c r="AL62" i="71"/>
  <c r="O86" i="71"/>
  <c r="O82" i="71"/>
  <c r="O77" i="71"/>
  <c r="O83" i="71"/>
  <c r="O78" i="71"/>
  <c r="O84" i="71"/>
  <c r="O79" i="71"/>
  <c r="O80" i="71"/>
  <c r="O88" i="71"/>
  <c r="O60" i="71"/>
  <c r="O76" i="71"/>
  <c r="O61" i="71"/>
  <c r="O63" i="71"/>
  <c r="O81" i="71"/>
  <c r="O59" i="71"/>
  <c r="O62" i="71"/>
  <c r="O54" i="71"/>
  <c r="O49" i="71"/>
  <c r="O64" i="71"/>
  <c r="O55" i="71"/>
  <c r="O50" i="71"/>
  <c r="O85" i="71"/>
  <c r="O56" i="71"/>
  <c r="O57" i="71"/>
  <c r="O51" i="71"/>
  <c r="O52" i="71"/>
  <c r="O53" i="71"/>
  <c r="O58" i="71"/>
  <c r="O27" i="71"/>
  <c r="H91" i="69"/>
  <c r="D11" i="71" s="1"/>
  <c r="H75" i="69"/>
  <c r="T11" i="71" s="1"/>
  <c r="H59" i="69"/>
  <c r="AJ11" i="71" s="1"/>
  <c r="H43" i="69"/>
  <c r="AZ11" i="71" s="1"/>
  <c r="H27" i="69"/>
  <c r="BP11" i="71" s="1"/>
  <c r="H90" i="69"/>
  <c r="E11" i="71" s="1"/>
  <c r="H74" i="69"/>
  <c r="U11" i="71" s="1"/>
  <c r="H58" i="69"/>
  <c r="AK11" i="71" s="1"/>
  <c r="H42" i="69"/>
  <c r="BA11" i="71" s="1"/>
  <c r="H26" i="69"/>
  <c r="BQ11" i="71" s="1"/>
  <c r="H89" i="69"/>
  <c r="F11" i="71" s="1"/>
  <c r="H73" i="69"/>
  <c r="V11" i="71" s="1"/>
  <c r="H57" i="69"/>
  <c r="AL11" i="71" s="1"/>
  <c r="H41" i="69"/>
  <c r="BB11" i="71" s="1"/>
  <c r="H25" i="69"/>
  <c r="BR11" i="71" s="1"/>
  <c r="H88" i="69"/>
  <c r="G11" i="71" s="1"/>
  <c r="H72" i="69"/>
  <c r="W11" i="71" s="1"/>
  <c r="H56" i="69"/>
  <c r="AM11" i="71" s="1"/>
  <c r="H40" i="69"/>
  <c r="BC11" i="71" s="1"/>
  <c r="H24" i="69"/>
  <c r="BS11" i="71" s="1"/>
  <c r="H44" i="69"/>
  <c r="AY11" i="71" s="1"/>
  <c r="H87" i="69"/>
  <c r="H11" i="71" s="1"/>
  <c r="H71" i="69"/>
  <c r="X11" i="71" s="1"/>
  <c r="H55" i="69"/>
  <c r="AN11" i="71" s="1"/>
  <c r="H39" i="69"/>
  <c r="BD11" i="71" s="1"/>
  <c r="H23" i="69"/>
  <c r="BT11" i="71" s="1"/>
  <c r="H86" i="69"/>
  <c r="I11" i="71" s="1"/>
  <c r="H70" i="69"/>
  <c r="Y11" i="71" s="1"/>
  <c r="H54" i="69"/>
  <c r="AO11" i="71" s="1"/>
  <c r="H38" i="69"/>
  <c r="BE11" i="71" s="1"/>
  <c r="H22" i="69"/>
  <c r="BU11" i="71" s="1"/>
  <c r="H60" i="69"/>
  <c r="AI11" i="71" s="1"/>
  <c r="H85" i="69"/>
  <c r="J11" i="71" s="1"/>
  <c r="H69" i="69"/>
  <c r="Z11" i="71" s="1"/>
  <c r="H53" i="69"/>
  <c r="AP11" i="71" s="1"/>
  <c r="H37" i="69"/>
  <c r="BF11" i="71" s="1"/>
  <c r="H21" i="69"/>
  <c r="BV11" i="71" s="1"/>
  <c r="H84" i="69"/>
  <c r="K11" i="71" s="1"/>
  <c r="H68" i="69"/>
  <c r="AA11" i="71" s="1"/>
  <c r="H52" i="69"/>
  <c r="AQ11" i="71" s="1"/>
  <c r="H36" i="69"/>
  <c r="BG11" i="71" s="1"/>
  <c r="H19" i="69"/>
  <c r="BX11" i="71" s="1"/>
  <c r="H83" i="69"/>
  <c r="L11" i="71" s="1"/>
  <c r="H67" i="69"/>
  <c r="AB11" i="71" s="1"/>
  <c r="H51" i="69"/>
  <c r="AR11" i="71" s="1"/>
  <c r="H35" i="69"/>
  <c r="BH11" i="71" s="1"/>
  <c r="H18" i="69"/>
  <c r="BY11" i="71" s="1"/>
  <c r="H82" i="69"/>
  <c r="M11" i="71" s="1"/>
  <c r="H66" i="69"/>
  <c r="AC11" i="71" s="1"/>
  <c r="H50" i="69"/>
  <c r="AS11" i="71" s="1"/>
  <c r="H34" i="69"/>
  <c r="BI11" i="71" s="1"/>
  <c r="H17" i="69"/>
  <c r="BZ11" i="71" s="1"/>
  <c r="H76" i="69"/>
  <c r="S11" i="71" s="1"/>
  <c r="H81" i="69"/>
  <c r="N11" i="71" s="1"/>
  <c r="H65" i="69"/>
  <c r="AD11" i="71" s="1"/>
  <c r="H49" i="69"/>
  <c r="AT11" i="71" s="1"/>
  <c r="H33" i="69"/>
  <c r="BJ11" i="71" s="1"/>
  <c r="H16" i="69"/>
  <c r="CA11" i="71" s="1"/>
  <c r="H80" i="69"/>
  <c r="O11" i="71" s="1"/>
  <c r="H64" i="69"/>
  <c r="AE11" i="71" s="1"/>
  <c r="H48" i="69"/>
  <c r="AU11" i="71" s="1"/>
  <c r="H32" i="69"/>
  <c r="BK11" i="71" s="1"/>
  <c r="H15" i="69"/>
  <c r="CB11" i="71" s="1"/>
  <c r="H28" i="69"/>
  <c r="BO11" i="71" s="1"/>
  <c r="H20" i="69"/>
  <c r="BW11" i="71" s="1"/>
  <c r="H79" i="69"/>
  <c r="P11" i="71" s="1"/>
  <c r="H63" i="69"/>
  <c r="AF11" i="71" s="1"/>
  <c r="H47" i="69"/>
  <c r="AV11" i="71" s="1"/>
  <c r="H31" i="69"/>
  <c r="BL11" i="71" s="1"/>
  <c r="H13" i="69"/>
  <c r="CD11" i="71" s="1"/>
  <c r="H14" i="69"/>
  <c r="CC11" i="71" s="1"/>
  <c r="H78" i="69"/>
  <c r="Q11" i="71" s="1"/>
  <c r="H62" i="69"/>
  <c r="AG11" i="71" s="1"/>
  <c r="H46" i="69"/>
  <c r="AW11" i="71" s="1"/>
  <c r="H30" i="69"/>
  <c r="BM11" i="71" s="1"/>
  <c r="H92" i="69"/>
  <c r="H93" i="69"/>
  <c r="H77" i="69"/>
  <c r="R11" i="71" s="1"/>
  <c r="H61" i="69"/>
  <c r="AH11" i="71" s="1"/>
  <c r="H45" i="69"/>
  <c r="AX11" i="71" s="1"/>
  <c r="H29" i="69"/>
  <c r="BN11" i="71" s="1"/>
  <c r="Z15" i="72"/>
  <c r="Q72" i="70"/>
  <c r="R72" i="70" s="1"/>
  <c r="BM15" i="72"/>
  <c r="BU15" i="72"/>
  <c r="BP15" i="72"/>
  <c r="AD40" i="71"/>
  <c r="O40" i="71"/>
  <c r="AJ99" i="71"/>
  <c r="J85" i="71"/>
  <c r="J88" i="71"/>
  <c r="J81" i="71"/>
  <c r="J76" i="71"/>
  <c r="J82" i="71"/>
  <c r="J86" i="71"/>
  <c r="J77" i="71"/>
  <c r="J83" i="71"/>
  <c r="J78" i="71"/>
  <c r="J84" i="71"/>
  <c r="J79" i="71"/>
  <c r="J63" i="71"/>
  <c r="J80" i="71"/>
  <c r="J64" i="71"/>
  <c r="J57" i="71"/>
  <c r="J61" i="71"/>
  <c r="J52" i="71"/>
  <c r="J58" i="71"/>
  <c r="J62" i="71"/>
  <c r="J53" i="71"/>
  <c r="J59" i="71"/>
  <c r="J55" i="71"/>
  <c r="J50" i="71"/>
  <c r="J56" i="71"/>
  <c r="J51" i="71"/>
  <c r="J49" i="71"/>
  <c r="J54" i="71"/>
  <c r="J60" i="71"/>
  <c r="M15" i="72"/>
  <c r="P88" i="69"/>
  <c r="P72" i="69"/>
  <c r="P56" i="69"/>
  <c r="P40" i="69"/>
  <c r="P24" i="69"/>
  <c r="P87" i="69"/>
  <c r="P71" i="69"/>
  <c r="P55" i="69"/>
  <c r="P39" i="69"/>
  <c r="P23" i="69"/>
  <c r="P86" i="69"/>
  <c r="P70" i="69"/>
  <c r="P54" i="69"/>
  <c r="P38" i="69"/>
  <c r="P22" i="69"/>
  <c r="P57" i="69"/>
  <c r="P85" i="69"/>
  <c r="P69" i="69"/>
  <c r="P53" i="69"/>
  <c r="P37" i="69"/>
  <c r="P21" i="69"/>
  <c r="P84" i="69"/>
  <c r="P68" i="69"/>
  <c r="P52" i="69"/>
  <c r="P36" i="69"/>
  <c r="P20" i="69"/>
  <c r="P73" i="69"/>
  <c r="P83" i="69"/>
  <c r="P67" i="69"/>
  <c r="P51" i="69"/>
  <c r="P35" i="69"/>
  <c r="P19" i="69"/>
  <c r="P82" i="69"/>
  <c r="P66" i="69"/>
  <c r="P50" i="69"/>
  <c r="P34" i="69"/>
  <c r="P18" i="69"/>
  <c r="P81" i="69"/>
  <c r="P65" i="69"/>
  <c r="P49" i="69"/>
  <c r="P33" i="69"/>
  <c r="P17" i="69"/>
  <c r="P80" i="69"/>
  <c r="P64" i="69"/>
  <c r="P48" i="69"/>
  <c r="P32" i="69"/>
  <c r="P16" i="69"/>
  <c r="P79" i="69"/>
  <c r="P63" i="69"/>
  <c r="P47" i="69"/>
  <c r="P31" i="69"/>
  <c r="P15" i="69"/>
  <c r="P78" i="69"/>
  <c r="P62" i="69"/>
  <c r="P46" i="69"/>
  <c r="P30" i="69"/>
  <c r="P14" i="69"/>
  <c r="P25" i="69"/>
  <c r="P93" i="69"/>
  <c r="P77" i="69"/>
  <c r="P61" i="69"/>
  <c r="P45" i="69"/>
  <c r="P29" i="69"/>
  <c r="P13" i="69"/>
  <c r="P92" i="69"/>
  <c r="P76" i="69"/>
  <c r="P60" i="69"/>
  <c r="P44" i="69"/>
  <c r="P28" i="69"/>
  <c r="P41" i="69"/>
  <c r="P91" i="69"/>
  <c r="P75" i="69"/>
  <c r="P59" i="69"/>
  <c r="P43" i="69"/>
  <c r="P27" i="69"/>
  <c r="P90" i="69"/>
  <c r="P74" i="69"/>
  <c r="P58" i="69"/>
  <c r="P42" i="69"/>
  <c r="P26" i="69"/>
  <c r="P89" i="69"/>
  <c r="M86" i="71"/>
  <c r="M88" i="71"/>
  <c r="M76" i="71"/>
  <c r="M82" i="71"/>
  <c r="M77" i="71"/>
  <c r="M83" i="71"/>
  <c r="M78" i="71"/>
  <c r="M84" i="71"/>
  <c r="M79" i="71"/>
  <c r="M80" i="71"/>
  <c r="M64" i="71"/>
  <c r="M85" i="71"/>
  <c r="M61" i="71"/>
  <c r="M58" i="71"/>
  <c r="M53" i="71"/>
  <c r="M62" i="71"/>
  <c r="M59" i="71"/>
  <c r="M54" i="71"/>
  <c r="M49" i="71"/>
  <c r="M56" i="71"/>
  <c r="M63" i="71"/>
  <c r="M51" i="71"/>
  <c r="M50" i="71"/>
  <c r="M57" i="71"/>
  <c r="M52" i="71"/>
  <c r="M55" i="71"/>
  <c r="M60" i="71"/>
  <c r="M81" i="71"/>
  <c r="BZ15" i="72"/>
  <c r="BE15" i="72"/>
  <c r="AZ15" i="72"/>
  <c r="AD99" i="71"/>
  <c r="O99" i="71"/>
  <c r="M27" i="71"/>
  <c r="AE99" i="71"/>
  <c r="AA27" i="71"/>
  <c r="Q45" i="72"/>
  <c r="S88" i="71"/>
  <c r="S86" i="71"/>
  <c r="S78" i="71"/>
  <c r="S84" i="71"/>
  <c r="S79" i="71"/>
  <c r="S80" i="71"/>
  <c r="S85" i="71"/>
  <c r="S81" i="71"/>
  <c r="S76" i="71"/>
  <c r="S82" i="71"/>
  <c r="S62" i="71"/>
  <c r="S83" i="71"/>
  <c r="S63" i="71"/>
  <c r="S64" i="71"/>
  <c r="S55" i="71"/>
  <c r="S50" i="71"/>
  <c r="S56" i="71"/>
  <c r="S51" i="71"/>
  <c r="S60" i="71"/>
  <c r="S52" i="71"/>
  <c r="S58" i="71"/>
  <c r="S53" i="71"/>
  <c r="S59" i="71"/>
  <c r="S57" i="71"/>
  <c r="S49" i="71"/>
  <c r="S77" i="71"/>
  <c r="S61" i="71"/>
  <c r="S54" i="71"/>
  <c r="AC15" i="72"/>
  <c r="Q75" i="70"/>
  <c r="R75" i="70" s="1"/>
  <c r="BJ15" i="72"/>
  <c r="AO15" i="72"/>
  <c r="AJ15" i="72"/>
  <c r="AT15" i="72"/>
  <c r="BT15" i="72"/>
  <c r="BO15" i="72"/>
  <c r="M40" i="71"/>
  <c r="AF27" i="71"/>
  <c r="AF99" i="71"/>
  <c r="AB15" i="72"/>
  <c r="AX15" i="72"/>
  <c r="R83" i="71"/>
  <c r="R86" i="71"/>
  <c r="R78" i="71"/>
  <c r="R84" i="71"/>
  <c r="R79" i="71"/>
  <c r="R80" i="71"/>
  <c r="R85" i="71"/>
  <c r="R81" i="71"/>
  <c r="R88" i="71"/>
  <c r="R61" i="71"/>
  <c r="R62" i="71"/>
  <c r="R77" i="71"/>
  <c r="R64" i="71"/>
  <c r="R55" i="71"/>
  <c r="R82" i="71"/>
  <c r="R50" i="71"/>
  <c r="R76" i="71"/>
  <c r="R56" i="71"/>
  <c r="R51" i="71"/>
  <c r="R60" i="71"/>
  <c r="R57" i="71"/>
  <c r="R58" i="71"/>
  <c r="R59" i="71"/>
  <c r="R52" i="71"/>
  <c r="R49" i="71"/>
  <c r="R53" i="71"/>
  <c r="R63" i="71"/>
  <c r="R54" i="71"/>
  <c r="Y88" i="71"/>
  <c r="Y80" i="71"/>
  <c r="Y81" i="71"/>
  <c r="Y76" i="71"/>
  <c r="Y85" i="71"/>
  <c r="Y82" i="71"/>
  <c r="Y77" i="71"/>
  <c r="Y83" i="71"/>
  <c r="Y78" i="71"/>
  <c r="Y79" i="71"/>
  <c r="Y64" i="71"/>
  <c r="Y84" i="71"/>
  <c r="Y86" i="71"/>
  <c r="Y61" i="71"/>
  <c r="Y62" i="71"/>
  <c r="Y57" i="71"/>
  <c r="Y60" i="71"/>
  <c r="Y52" i="71"/>
  <c r="Y58" i="71"/>
  <c r="Y53" i="71"/>
  <c r="Y59" i="71"/>
  <c r="Y63" i="71"/>
  <c r="Y54" i="71"/>
  <c r="Y55" i="71"/>
  <c r="Y56" i="71"/>
  <c r="Y50" i="71"/>
  <c r="Y51" i="71"/>
  <c r="Y49" i="71"/>
  <c r="Y27" i="71"/>
  <c r="BY15" i="72"/>
  <c r="BD15" i="72"/>
  <c r="AY15" i="72"/>
  <c r="M99" i="71"/>
  <c r="Y99" i="71"/>
  <c r="R40" i="71"/>
  <c r="J101" i="72"/>
  <c r="AA86" i="71"/>
  <c r="AA81" i="71"/>
  <c r="AA76" i="71"/>
  <c r="AA85" i="71"/>
  <c r="AA82" i="71"/>
  <c r="AA77" i="71"/>
  <c r="AA88" i="71"/>
  <c r="AA83" i="71"/>
  <c r="AA78" i="71"/>
  <c r="AA79" i="71"/>
  <c r="AA63" i="71"/>
  <c r="AA64" i="71"/>
  <c r="AA84" i="71"/>
  <c r="AA61" i="71"/>
  <c r="AA62" i="71"/>
  <c r="AA60" i="71"/>
  <c r="AA52" i="71"/>
  <c r="AA58" i="71"/>
  <c r="AA53" i="71"/>
  <c r="AA59" i="71"/>
  <c r="AA54" i="71"/>
  <c r="AA49" i="71"/>
  <c r="AA50" i="71"/>
  <c r="AA57" i="71"/>
  <c r="AA55" i="71"/>
  <c r="AA56" i="71"/>
  <c r="AA51" i="71"/>
  <c r="AA80" i="71"/>
  <c r="BI15" i="72"/>
  <c r="AN15" i="72"/>
  <c r="AD82" i="71"/>
  <c r="AD85" i="71"/>
  <c r="AD77" i="71"/>
  <c r="AD78" i="71"/>
  <c r="AD88" i="71"/>
  <c r="AD83" i="71"/>
  <c r="AD79" i="71"/>
  <c r="AD86" i="71"/>
  <c r="AD84" i="71"/>
  <c r="AD64" i="71"/>
  <c r="AD76" i="71"/>
  <c r="AD60" i="71"/>
  <c r="AD81" i="71"/>
  <c r="AD62" i="71"/>
  <c r="AD80" i="71"/>
  <c r="AD63" i="71"/>
  <c r="AD53" i="71"/>
  <c r="AD59" i="71"/>
  <c r="AD54" i="71"/>
  <c r="AD49" i="71"/>
  <c r="AD55" i="71"/>
  <c r="AD61" i="71"/>
  <c r="AD51" i="71"/>
  <c r="AD58" i="71"/>
  <c r="AD56" i="71"/>
  <c r="AD50" i="71"/>
  <c r="AD57" i="71"/>
  <c r="AD52" i="71"/>
  <c r="U15" i="72"/>
  <c r="Y15" i="72"/>
  <c r="AS15" i="72"/>
  <c r="BS15" i="72"/>
  <c r="CD81" i="72"/>
  <c r="CD68" i="72"/>
  <c r="CD84" i="72"/>
  <c r="CD89" i="72"/>
  <c r="CD80" i="72"/>
  <c r="CD66" i="72"/>
  <c r="CD67" i="72"/>
  <c r="CD56" i="72"/>
  <c r="CD65" i="72"/>
  <c r="CD78" i="72"/>
  <c r="CD58" i="72"/>
  <c r="CD79" i="72"/>
  <c r="CD85" i="72"/>
  <c r="CD61" i="72"/>
  <c r="CD57" i="72"/>
  <c r="CD86" i="72"/>
  <c r="CD54" i="72"/>
  <c r="CD60" i="72"/>
  <c r="CD88" i="72"/>
  <c r="CD30" i="72"/>
  <c r="CD45" i="72"/>
  <c r="CD87" i="72"/>
  <c r="CD59" i="72"/>
  <c r="CD55" i="72"/>
  <c r="CD101" i="72"/>
  <c r="S27" i="71"/>
  <c r="AB27" i="71"/>
  <c r="R99" i="71"/>
  <c r="L85" i="71"/>
  <c r="L81" i="71"/>
  <c r="L76" i="71"/>
  <c r="L82" i="71"/>
  <c r="L77" i="71"/>
  <c r="L86" i="71"/>
  <c r="L83" i="71"/>
  <c r="L78" i="71"/>
  <c r="L84" i="71"/>
  <c r="L79" i="71"/>
  <c r="L80" i="71"/>
  <c r="L88" i="71"/>
  <c r="L62" i="71"/>
  <c r="L61" i="71"/>
  <c r="L58" i="71"/>
  <c r="L53" i="71"/>
  <c r="L64" i="71"/>
  <c r="L59" i="71"/>
  <c r="L54" i="71"/>
  <c r="L49" i="71"/>
  <c r="L55" i="71"/>
  <c r="L60" i="71"/>
  <c r="L56" i="71"/>
  <c r="L51" i="71"/>
  <c r="L50" i="71"/>
  <c r="L57" i="71"/>
  <c r="L52" i="71"/>
  <c r="L63" i="71"/>
  <c r="BX15" i="72"/>
  <c r="BC15" i="72"/>
  <c r="BN15" i="72"/>
  <c r="L27" i="71"/>
  <c r="BU88" i="71"/>
  <c r="BU80" i="71"/>
  <c r="BU85" i="71"/>
  <c r="BU81" i="71"/>
  <c r="BU83" i="71"/>
  <c r="BU76" i="71"/>
  <c r="BU82" i="71"/>
  <c r="BU77" i="71"/>
  <c r="BU86" i="71"/>
  <c r="BU78" i="71"/>
  <c r="BU79" i="71"/>
  <c r="BU64" i="71"/>
  <c r="BU84" i="71"/>
  <c r="BU61" i="71"/>
  <c r="BU62" i="71"/>
  <c r="BU57" i="71"/>
  <c r="BU52" i="71"/>
  <c r="BU58" i="71"/>
  <c r="BU53" i="71"/>
  <c r="BU59" i="71"/>
  <c r="BU60" i="71"/>
  <c r="BU54" i="71"/>
  <c r="BU55" i="71"/>
  <c r="BU63" i="71"/>
  <c r="BU50" i="71"/>
  <c r="BU40" i="71"/>
  <c r="BU49" i="71"/>
  <c r="BU56" i="71"/>
  <c r="BU51" i="71"/>
  <c r="V78" i="71"/>
  <c r="V61" i="71"/>
  <c r="AH88" i="71"/>
  <c r="AH78" i="71"/>
  <c r="AH83" i="71"/>
  <c r="AH79" i="71"/>
  <c r="AH86" i="71"/>
  <c r="AH84" i="71"/>
  <c r="AH80" i="71"/>
  <c r="AH81" i="71"/>
  <c r="AH60" i="71"/>
  <c r="AH61" i="71"/>
  <c r="AH82" i="71"/>
  <c r="AH85" i="71"/>
  <c r="AH62" i="71"/>
  <c r="AH77" i="71"/>
  <c r="AH64" i="71"/>
  <c r="AH76" i="71"/>
  <c r="AH55" i="71"/>
  <c r="AH50" i="71"/>
  <c r="AH63" i="71"/>
  <c r="AH56" i="71"/>
  <c r="AH51" i="71"/>
  <c r="AH57" i="71"/>
  <c r="AH58" i="71"/>
  <c r="AH40" i="71"/>
  <c r="AH54" i="71"/>
  <c r="AH52" i="71"/>
  <c r="AH49" i="71"/>
  <c r="AH59" i="71"/>
  <c r="AH53" i="71"/>
  <c r="BE88" i="71"/>
  <c r="BE83" i="71"/>
  <c r="BE80" i="71"/>
  <c r="BE81" i="71"/>
  <c r="BE76" i="71"/>
  <c r="BE86" i="71"/>
  <c r="BE82" i="71"/>
  <c r="BE84" i="71"/>
  <c r="BE77" i="71"/>
  <c r="BE78" i="71"/>
  <c r="BE85" i="71"/>
  <c r="BE64" i="71"/>
  <c r="BE61" i="71"/>
  <c r="BE79" i="71"/>
  <c r="BE60" i="71"/>
  <c r="BE57" i="71"/>
  <c r="BE52" i="71"/>
  <c r="BE58" i="71"/>
  <c r="BE53" i="71"/>
  <c r="BE62" i="71"/>
  <c r="BE59" i="71"/>
  <c r="BE54" i="71"/>
  <c r="BE55" i="71"/>
  <c r="BE49" i="71"/>
  <c r="BE56" i="71"/>
  <c r="BE51" i="71"/>
  <c r="BE63" i="71"/>
  <c r="BE50" i="71"/>
  <c r="BQ88" i="71"/>
  <c r="BQ83" i="71"/>
  <c r="BQ79" i="71"/>
  <c r="BQ85" i="71"/>
  <c r="BQ80" i="71"/>
  <c r="BQ81" i="71"/>
  <c r="BQ76" i="71"/>
  <c r="BQ82" i="71"/>
  <c r="BQ61" i="71"/>
  <c r="BQ86" i="71"/>
  <c r="BQ62" i="71"/>
  <c r="BQ63" i="71"/>
  <c r="BQ78" i="71"/>
  <c r="BQ77" i="71"/>
  <c r="BQ84" i="71"/>
  <c r="BQ50" i="71"/>
  <c r="BQ64" i="71"/>
  <c r="BQ56" i="71"/>
  <c r="BQ51" i="71"/>
  <c r="BQ57" i="71"/>
  <c r="BQ52" i="71"/>
  <c r="BQ58" i="71"/>
  <c r="BQ60" i="71"/>
  <c r="BQ59" i="71"/>
  <c r="BQ53" i="71"/>
  <c r="BQ54" i="71"/>
  <c r="BQ55" i="71"/>
  <c r="BQ49" i="71"/>
  <c r="BZ88" i="71"/>
  <c r="BZ83" i="71"/>
  <c r="BZ82" i="71"/>
  <c r="BZ77" i="71"/>
  <c r="BZ78" i="71"/>
  <c r="BZ84" i="71"/>
  <c r="BZ86" i="71"/>
  <c r="BZ79" i="71"/>
  <c r="BZ80" i="71"/>
  <c r="BZ64" i="71"/>
  <c r="BZ59" i="71"/>
  <c r="BZ60" i="71"/>
  <c r="BZ61" i="71"/>
  <c r="BZ62" i="71"/>
  <c r="BZ63" i="71"/>
  <c r="BZ76" i="71"/>
  <c r="BZ53" i="71"/>
  <c r="BZ54" i="71"/>
  <c r="BZ49" i="71"/>
  <c r="BZ85" i="71"/>
  <c r="BZ81" i="71"/>
  <c r="BZ55" i="71"/>
  <c r="BZ51" i="71"/>
  <c r="BZ50" i="71"/>
  <c r="BZ58" i="71"/>
  <c r="BZ56" i="71"/>
  <c r="BZ52" i="71"/>
  <c r="BZ57" i="71"/>
  <c r="AR85" i="71"/>
  <c r="AR88" i="71"/>
  <c r="AR84" i="71"/>
  <c r="AR81" i="71"/>
  <c r="AR76" i="71"/>
  <c r="AR82" i="71"/>
  <c r="AR77" i="71"/>
  <c r="AR78" i="71"/>
  <c r="AR83" i="71"/>
  <c r="AR79" i="71"/>
  <c r="AR86" i="71"/>
  <c r="AR62" i="71"/>
  <c r="AR58" i="71"/>
  <c r="AR63" i="71"/>
  <c r="AR61" i="71"/>
  <c r="AR53" i="71"/>
  <c r="AR59" i="71"/>
  <c r="AR54" i="71"/>
  <c r="AR49" i="71"/>
  <c r="AR60" i="71"/>
  <c r="AR55" i="71"/>
  <c r="AR64" i="71"/>
  <c r="AR80" i="71"/>
  <c r="AR56" i="71"/>
  <c r="AR51" i="71"/>
  <c r="AR50" i="71"/>
  <c r="AR57" i="71"/>
  <c r="AR52" i="71"/>
  <c r="AR40" i="71"/>
  <c r="AO88" i="71"/>
  <c r="AO86" i="71"/>
  <c r="AO80" i="71"/>
  <c r="AO84" i="71"/>
  <c r="AO81" i="71"/>
  <c r="AO76" i="71"/>
  <c r="AO82" i="71"/>
  <c r="AO77" i="71"/>
  <c r="AO85" i="71"/>
  <c r="AO78" i="71"/>
  <c r="AO83" i="71"/>
  <c r="AO64" i="71"/>
  <c r="AO61" i="71"/>
  <c r="AO79" i="71"/>
  <c r="AO57" i="71"/>
  <c r="AO52" i="71"/>
  <c r="AO63" i="71"/>
  <c r="AO58" i="71"/>
  <c r="AO53" i="71"/>
  <c r="AO59" i="71"/>
  <c r="AO54" i="71"/>
  <c r="AO62" i="71"/>
  <c r="AO55" i="71"/>
  <c r="AO50" i="71"/>
  <c r="AO56" i="71"/>
  <c r="AO49" i="71"/>
  <c r="AO51" i="71"/>
  <c r="AO60" i="71"/>
  <c r="AO40" i="71"/>
  <c r="BA88" i="71"/>
  <c r="BA83" i="71"/>
  <c r="BA85" i="71"/>
  <c r="BA79" i="71"/>
  <c r="BA80" i="71"/>
  <c r="BA81" i="71"/>
  <c r="BA86" i="71"/>
  <c r="BA76" i="71"/>
  <c r="BA84" i="71"/>
  <c r="BA82" i="71"/>
  <c r="BA77" i="71"/>
  <c r="BA61" i="71"/>
  <c r="BA62" i="71"/>
  <c r="BA63" i="71"/>
  <c r="BA50" i="71"/>
  <c r="BA60" i="71"/>
  <c r="BA56" i="71"/>
  <c r="BA51" i="71"/>
  <c r="BA78" i="71"/>
  <c r="BA57" i="71"/>
  <c r="BA64" i="71"/>
  <c r="BA52" i="71"/>
  <c r="BA58" i="71"/>
  <c r="BA59" i="71"/>
  <c r="BA55" i="71"/>
  <c r="BA49" i="71"/>
  <c r="BA53" i="71"/>
  <c r="BA54" i="71"/>
  <c r="CC88" i="71"/>
  <c r="CC83" i="71"/>
  <c r="CC78" i="71"/>
  <c r="CC84" i="71"/>
  <c r="CC79" i="71"/>
  <c r="CC86" i="71"/>
  <c r="CC80" i="71"/>
  <c r="CC60" i="71"/>
  <c r="CC61" i="71"/>
  <c r="CC62" i="71"/>
  <c r="CC82" i="71"/>
  <c r="CC63" i="71"/>
  <c r="CC77" i="71"/>
  <c r="CC85" i="71"/>
  <c r="CC81" i="71"/>
  <c r="CC64" i="71"/>
  <c r="CC59" i="71"/>
  <c r="CC54" i="71"/>
  <c r="CC49" i="71"/>
  <c r="CC55" i="71"/>
  <c r="CC50" i="71"/>
  <c r="CC56" i="71"/>
  <c r="CC52" i="71"/>
  <c r="CC58" i="71"/>
  <c r="CC76" i="71"/>
  <c r="CC40" i="71"/>
  <c r="CC51" i="71"/>
  <c r="CC57" i="71"/>
  <c r="CC53" i="71"/>
  <c r="BJ82" i="71"/>
  <c r="BJ84" i="71"/>
  <c r="BJ77" i="71"/>
  <c r="BJ86" i="71"/>
  <c r="BJ78" i="71"/>
  <c r="BJ79" i="71"/>
  <c r="BJ88" i="71"/>
  <c r="BJ85" i="71"/>
  <c r="BJ83" i="71"/>
  <c r="BJ64" i="71"/>
  <c r="BJ80" i="71"/>
  <c r="BJ60" i="71"/>
  <c r="BJ76" i="71"/>
  <c r="BJ61" i="71"/>
  <c r="BJ62" i="71"/>
  <c r="BJ63" i="71"/>
  <c r="BJ53" i="71"/>
  <c r="BJ59" i="71"/>
  <c r="BJ54" i="71"/>
  <c r="BJ49" i="71"/>
  <c r="BJ81" i="71"/>
  <c r="BJ55" i="71"/>
  <c r="BJ51" i="71"/>
  <c r="BJ57" i="71"/>
  <c r="BJ52" i="71"/>
  <c r="BJ58" i="71"/>
  <c r="BJ50" i="71"/>
  <c r="BJ56" i="71"/>
  <c r="AK88" i="71"/>
  <c r="AK83" i="71"/>
  <c r="AK79" i="71"/>
  <c r="AK86" i="71"/>
  <c r="AK80" i="71"/>
  <c r="AK84" i="71"/>
  <c r="AK81" i="71"/>
  <c r="AK76" i="71"/>
  <c r="AK82" i="71"/>
  <c r="AK85" i="71"/>
  <c r="AK61" i="71"/>
  <c r="AK62" i="71"/>
  <c r="AK77" i="71"/>
  <c r="AK63" i="71"/>
  <c r="AK50" i="71"/>
  <c r="AK56" i="71"/>
  <c r="AK51" i="71"/>
  <c r="AK57" i="71"/>
  <c r="AK78" i="71"/>
  <c r="AK52" i="71"/>
  <c r="AK58" i="71"/>
  <c r="AK64" i="71"/>
  <c r="AK60" i="71"/>
  <c r="AK59" i="71"/>
  <c r="AK54" i="71"/>
  <c r="AK55" i="71"/>
  <c r="AK49" i="71"/>
  <c r="AK40" i="71"/>
  <c r="AK53" i="71"/>
  <c r="BM88" i="71"/>
  <c r="BM83" i="71"/>
  <c r="BM84" i="71"/>
  <c r="BM86" i="71"/>
  <c r="BM78" i="71"/>
  <c r="BM79" i="71"/>
  <c r="BM85" i="71"/>
  <c r="BM80" i="71"/>
  <c r="BM81" i="71"/>
  <c r="BM60" i="71"/>
  <c r="BM76" i="71"/>
  <c r="BM61" i="71"/>
  <c r="BM62" i="71"/>
  <c r="BM63" i="71"/>
  <c r="BM64" i="71"/>
  <c r="BM59" i="71"/>
  <c r="BM82" i="71"/>
  <c r="BM54" i="71"/>
  <c r="BM49" i="71"/>
  <c r="BM55" i="71"/>
  <c r="BM50" i="71"/>
  <c r="BM56" i="71"/>
  <c r="BM52" i="71"/>
  <c r="BM57" i="71"/>
  <c r="BM77" i="71"/>
  <c r="BM53" i="71"/>
  <c r="BM58" i="71"/>
  <c r="BM40" i="71"/>
  <c r="BM51" i="71"/>
  <c r="AT78" i="71"/>
  <c r="AT85" i="71"/>
  <c r="AT79" i="71"/>
  <c r="AT49" i="71"/>
  <c r="AT55" i="71"/>
  <c r="AT84" i="71"/>
  <c r="I80" i="71"/>
  <c r="I85" i="71"/>
  <c r="I88" i="71"/>
  <c r="I81" i="71"/>
  <c r="I76" i="71"/>
  <c r="I82" i="71"/>
  <c r="I86" i="71"/>
  <c r="I77" i="71"/>
  <c r="I83" i="71"/>
  <c r="I78" i="71"/>
  <c r="I79" i="71"/>
  <c r="I64" i="71"/>
  <c r="I84" i="71"/>
  <c r="I61" i="71"/>
  <c r="I57" i="71"/>
  <c r="I52" i="71"/>
  <c r="I58" i="71"/>
  <c r="I62" i="71"/>
  <c r="I53" i="71"/>
  <c r="I59" i="71"/>
  <c r="I54" i="71"/>
  <c r="I55" i="71"/>
  <c r="I60" i="71"/>
  <c r="I56" i="71"/>
  <c r="I51" i="71"/>
  <c r="I50" i="71"/>
  <c r="I49" i="71"/>
  <c r="I40" i="71"/>
  <c r="I63" i="71"/>
  <c r="U88" i="71"/>
  <c r="U83" i="71"/>
  <c r="U84" i="71"/>
  <c r="U79" i="71"/>
  <c r="U80" i="71"/>
  <c r="U81" i="71"/>
  <c r="U85" i="71"/>
  <c r="U76" i="71"/>
  <c r="U82" i="71"/>
  <c r="U61" i="71"/>
  <c r="U62" i="71"/>
  <c r="U78" i="71"/>
  <c r="U63" i="71"/>
  <c r="U86" i="71"/>
  <c r="U64" i="71"/>
  <c r="U50" i="71"/>
  <c r="U56" i="71"/>
  <c r="U51" i="71"/>
  <c r="U60" i="71"/>
  <c r="U57" i="71"/>
  <c r="U52" i="71"/>
  <c r="U58" i="71"/>
  <c r="U77" i="71"/>
  <c r="U59" i="71"/>
  <c r="U49" i="71"/>
  <c r="U53" i="71"/>
  <c r="U54" i="71"/>
  <c r="U55" i="71"/>
  <c r="AW88" i="71"/>
  <c r="AW78" i="71"/>
  <c r="AW85" i="71"/>
  <c r="AW79" i="71"/>
  <c r="AW83" i="71"/>
  <c r="AW80" i="71"/>
  <c r="AW86" i="71"/>
  <c r="AW84" i="71"/>
  <c r="AW60" i="71"/>
  <c r="AW77" i="71"/>
  <c r="AW81" i="71"/>
  <c r="AW61" i="71"/>
  <c r="AW62" i="71"/>
  <c r="AW63" i="71"/>
  <c r="AW64" i="71"/>
  <c r="AW59" i="71"/>
  <c r="AW76" i="71"/>
  <c r="AW54" i="71"/>
  <c r="AW49" i="71"/>
  <c r="AW82" i="71"/>
  <c r="AW55" i="71"/>
  <c r="AW50" i="71"/>
  <c r="AW56" i="71"/>
  <c r="AW52" i="71"/>
  <c r="AW51" i="71"/>
  <c r="AW57" i="71"/>
  <c r="AW53" i="71"/>
  <c r="AW58" i="71"/>
  <c r="AW40" i="71"/>
  <c r="BG86" i="71"/>
  <c r="BG81" i="71"/>
  <c r="BG76" i="71"/>
  <c r="BG82" i="71"/>
  <c r="BG84" i="71"/>
  <c r="BG77" i="71"/>
  <c r="BG78" i="71"/>
  <c r="BG85" i="71"/>
  <c r="BG63" i="71"/>
  <c r="BG64" i="71"/>
  <c r="BG80" i="71"/>
  <c r="BG79" i="71"/>
  <c r="BG61" i="71"/>
  <c r="BG88" i="71"/>
  <c r="BG62" i="71"/>
  <c r="BG52" i="71"/>
  <c r="BG58" i="71"/>
  <c r="BG53" i="71"/>
  <c r="BG59" i="71"/>
  <c r="BG54" i="71"/>
  <c r="BG49" i="71"/>
  <c r="BG50" i="71"/>
  <c r="BG51" i="71"/>
  <c r="BG57" i="71"/>
  <c r="BG60" i="71"/>
  <c r="BG83" i="71"/>
  <c r="BG55" i="71"/>
  <c r="BG56" i="71"/>
  <c r="BT88" i="71"/>
  <c r="BT84" i="71"/>
  <c r="BT85" i="71"/>
  <c r="BT80" i="71"/>
  <c r="BT81" i="71"/>
  <c r="BT83" i="71"/>
  <c r="BT76" i="71"/>
  <c r="BT82" i="71"/>
  <c r="BT77" i="71"/>
  <c r="BT86" i="71"/>
  <c r="BT62" i="71"/>
  <c r="BT63" i="71"/>
  <c r="BT79" i="71"/>
  <c r="BT64" i="71"/>
  <c r="BT78" i="71"/>
  <c r="BT60" i="71"/>
  <c r="BT61" i="71"/>
  <c r="BT51" i="71"/>
  <c r="BT57" i="71"/>
  <c r="BT52" i="71"/>
  <c r="BT58" i="71"/>
  <c r="BT53" i="71"/>
  <c r="BT59" i="71"/>
  <c r="BT54" i="71"/>
  <c r="BT55" i="71"/>
  <c r="BT50" i="71"/>
  <c r="BT40" i="71"/>
  <c r="BT49" i="71"/>
  <c r="BT27" i="71"/>
  <c r="BT56" i="71"/>
  <c r="BP88" i="71"/>
  <c r="BP84" i="71"/>
  <c r="BP85" i="71"/>
  <c r="BP79" i="71"/>
  <c r="BP80" i="71"/>
  <c r="BP83" i="71"/>
  <c r="BP81" i="71"/>
  <c r="BP76" i="71"/>
  <c r="BP77" i="71"/>
  <c r="BP61" i="71"/>
  <c r="BP62" i="71"/>
  <c r="BP63" i="71"/>
  <c r="BP64" i="71"/>
  <c r="BP78" i="71"/>
  <c r="BP82" i="71"/>
  <c r="BP55" i="71"/>
  <c r="BP50" i="71"/>
  <c r="BP86" i="71"/>
  <c r="BP56" i="71"/>
  <c r="BP51" i="71"/>
  <c r="BP57" i="71"/>
  <c r="BP53" i="71"/>
  <c r="BP60" i="71"/>
  <c r="BP59" i="71"/>
  <c r="BP54" i="71"/>
  <c r="BP58" i="71"/>
  <c r="BP49" i="71"/>
  <c r="BP52" i="71"/>
  <c r="AG81" i="71"/>
  <c r="AG57" i="71"/>
  <c r="N82" i="71"/>
  <c r="N77" i="71"/>
  <c r="N86" i="71"/>
  <c r="N83" i="71"/>
  <c r="N78" i="71"/>
  <c r="N84" i="71"/>
  <c r="N79" i="71"/>
  <c r="N80" i="71"/>
  <c r="N64" i="71"/>
  <c r="N60" i="71"/>
  <c r="N76" i="71"/>
  <c r="N85" i="71"/>
  <c r="N62" i="71"/>
  <c r="N63" i="71"/>
  <c r="N53" i="71"/>
  <c r="N59" i="71"/>
  <c r="N54" i="71"/>
  <c r="N49" i="71"/>
  <c r="N55" i="71"/>
  <c r="N81" i="71"/>
  <c r="N51" i="71"/>
  <c r="N56" i="71"/>
  <c r="N50" i="71"/>
  <c r="N57" i="71"/>
  <c r="N52" i="71"/>
  <c r="N61" i="71"/>
  <c r="N88" i="71"/>
  <c r="N58" i="71"/>
  <c r="BH85" i="71"/>
  <c r="BH81" i="71"/>
  <c r="BH76" i="71"/>
  <c r="BH82" i="71"/>
  <c r="BH86" i="71"/>
  <c r="BH84" i="71"/>
  <c r="BH77" i="71"/>
  <c r="BH78" i="71"/>
  <c r="BH88" i="71"/>
  <c r="BH79" i="71"/>
  <c r="BH80" i="71"/>
  <c r="BH60" i="71"/>
  <c r="BH62" i="71"/>
  <c r="BH83" i="71"/>
  <c r="BH58" i="71"/>
  <c r="BH53" i="71"/>
  <c r="BH59" i="71"/>
  <c r="BH64" i="71"/>
  <c r="BH54" i="71"/>
  <c r="BH49" i="71"/>
  <c r="BH55" i="71"/>
  <c r="BH56" i="71"/>
  <c r="BH63" i="71"/>
  <c r="BH57" i="71"/>
  <c r="BH52" i="71"/>
  <c r="BH51" i="71"/>
  <c r="BH61" i="71"/>
  <c r="BH50" i="71"/>
  <c r="BD88" i="71"/>
  <c r="BD84" i="71"/>
  <c r="BD85" i="71"/>
  <c r="BD83" i="71"/>
  <c r="BD80" i="71"/>
  <c r="BD81" i="71"/>
  <c r="BD76" i="71"/>
  <c r="BD86" i="71"/>
  <c r="BD82" i="71"/>
  <c r="BD77" i="71"/>
  <c r="BD62" i="71"/>
  <c r="BD63" i="71"/>
  <c r="BD64" i="71"/>
  <c r="BD79" i="71"/>
  <c r="BD60" i="71"/>
  <c r="BD78" i="71"/>
  <c r="BD61" i="71"/>
  <c r="BD51" i="71"/>
  <c r="BD57" i="71"/>
  <c r="BD52" i="71"/>
  <c r="BD58" i="71"/>
  <c r="BD53" i="71"/>
  <c r="BD59" i="71"/>
  <c r="BD50" i="71"/>
  <c r="BD49" i="71"/>
  <c r="BD56" i="71"/>
  <c r="BD54" i="71"/>
  <c r="BD55" i="71"/>
  <c r="AZ88" i="71"/>
  <c r="AZ84" i="71"/>
  <c r="AZ85" i="71"/>
  <c r="AZ79" i="71"/>
  <c r="AZ83" i="71"/>
  <c r="AZ80" i="71"/>
  <c r="AZ81" i="71"/>
  <c r="AZ86" i="71"/>
  <c r="AZ76" i="71"/>
  <c r="AZ77" i="71"/>
  <c r="AZ82" i="71"/>
  <c r="AZ61" i="71"/>
  <c r="AZ62" i="71"/>
  <c r="AZ63" i="71"/>
  <c r="AZ64" i="71"/>
  <c r="AZ55" i="71"/>
  <c r="AZ50" i="71"/>
  <c r="AZ60" i="71"/>
  <c r="AZ56" i="71"/>
  <c r="AZ51" i="71"/>
  <c r="AZ78" i="71"/>
  <c r="AZ57" i="71"/>
  <c r="AZ53" i="71"/>
  <c r="AZ49" i="71"/>
  <c r="AZ52" i="71"/>
  <c r="AZ59" i="71"/>
  <c r="AZ54" i="71"/>
  <c r="AZ58" i="71"/>
  <c r="Q88" i="71"/>
  <c r="Q83" i="71"/>
  <c r="Q86" i="71"/>
  <c r="Q78" i="71"/>
  <c r="Q84" i="71"/>
  <c r="Q79" i="71"/>
  <c r="Q80" i="71"/>
  <c r="Q60" i="71"/>
  <c r="Q76" i="71"/>
  <c r="Q61" i="71"/>
  <c r="Q62" i="71"/>
  <c r="Q85" i="71"/>
  <c r="Q82" i="71"/>
  <c r="Q63" i="71"/>
  <c r="Q81" i="71"/>
  <c r="Q77" i="71"/>
  <c r="Q64" i="71"/>
  <c r="Q54" i="71"/>
  <c r="Q49" i="71"/>
  <c r="Q55" i="71"/>
  <c r="Q50" i="71"/>
  <c r="Q56" i="71"/>
  <c r="Q52" i="71"/>
  <c r="Q59" i="71"/>
  <c r="Q57" i="71"/>
  <c r="Q40" i="71"/>
  <c r="Q53" i="71"/>
  <c r="Q58" i="71"/>
  <c r="Q51" i="71"/>
  <c r="BY86" i="71"/>
  <c r="BY88" i="71"/>
  <c r="BY83" i="71"/>
  <c r="BY76" i="71"/>
  <c r="BY82" i="71"/>
  <c r="BY77" i="71"/>
  <c r="BY78" i="71"/>
  <c r="BY84" i="71"/>
  <c r="BY79" i="71"/>
  <c r="BY80" i="71"/>
  <c r="BY64" i="71"/>
  <c r="BY60" i="71"/>
  <c r="BY61" i="71"/>
  <c r="BY62" i="71"/>
  <c r="BY58" i="71"/>
  <c r="BY53" i="71"/>
  <c r="BY59" i="71"/>
  <c r="BY54" i="71"/>
  <c r="BY49" i="71"/>
  <c r="BY85" i="71"/>
  <c r="BY81" i="71"/>
  <c r="BY63" i="71"/>
  <c r="BY56" i="71"/>
  <c r="BY51" i="71"/>
  <c r="BY55" i="71"/>
  <c r="BY50" i="71"/>
  <c r="BY52" i="71"/>
  <c r="BY57" i="71"/>
  <c r="AN84" i="71"/>
  <c r="AN85" i="71"/>
  <c r="AN86" i="71"/>
  <c r="AN80" i="71"/>
  <c r="AN88" i="71"/>
  <c r="AN81" i="71"/>
  <c r="AN76" i="71"/>
  <c r="AN82" i="71"/>
  <c r="AN77" i="71"/>
  <c r="AN78" i="71"/>
  <c r="AN62" i="71"/>
  <c r="AN63" i="71"/>
  <c r="AN64" i="71"/>
  <c r="AN60" i="71"/>
  <c r="AN61" i="71"/>
  <c r="AN79" i="71"/>
  <c r="AN51" i="71"/>
  <c r="AN57" i="71"/>
  <c r="AN52" i="71"/>
  <c r="AN58" i="71"/>
  <c r="AN53" i="71"/>
  <c r="AN59" i="71"/>
  <c r="AN54" i="71"/>
  <c r="AN40" i="71"/>
  <c r="AN55" i="71"/>
  <c r="AN50" i="71"/>
  <c r="AN56" i="71"/>
  <c r="AN49" i="71"/>
  <c r="AN83" i="71"/>
  <c r="CB81" i="71"/>
  <c r="CB76" i="71"/>
  <c r="CB58" i="71"/>
  <c r="CB56" i="71"/>
  <c r="BI86" i="71"/>
  <c r="BI88" i="71"/>
  <c r="BI83" i="71"/>
  <c r="BI76" i="71"/>
  <c r="BI82" i="71"/>
  <c r="BI84" i="71"/>
  <c r="BI77" i="71"/>
  <c r="BI78" i="71"/>
  <c r="BI79" i="71"/>
  <c r="BI80" i="71"/>
  <c r="BI85" i="71"/>
  <c r="BI64" i="71"/>
  <c r="BI81" i="71"/>
  <c r="BI60" i="71"/>
  <c r="BI61" i="71"/>
  <c r="BI58" i="71"/>
  <c r="BI53" i="71"/>
  <c r="BI59" i="71"/>
  <c r="BI62" i="71"/>
  <c r="BI54" i="71"/>
  <c r="BI49" i="71"/>
  <c r="BI56" i="71"/>
  <c r="BI51" i="71"/>
  <c r="BI63" i="71"/>
  <c r="BI57" i="71"/>
  <c r="BI52" i="71"/>
  <c r="BI55" i="71"/>
  <c r="BI50" i="71"/>
  <c r="X84" i="71"/>
  <c r="X85" i="71"/>
  <c r="X80" i="71"/>
  <c r="X81" i="71"/>
  <c r="X76" i="71"/>
  <c r="X82" i="71"/>
  <c r="X77" i="71"/>
  <c r="X88" i="71"/>
  <c r="X86" i="71"/>
  <c r="X62" i="71"/>
  <c r="X63" i="71"/>
  <c r="X83" i="71"/>
  <c r="X78" i="71"/>
  <c r="X64" i="71"/>
  <c r="X60" i="71"/>
  <c r="X61" i="71"/>
  <c r="X51" i="71"/>
  <c r="X79" i="71"/>
  <c r="X57" i="71"/>
  <c r="X52" i="71"/>
  <c r="X58" i="71"/>
  <c r="X53" i="71"/>
  <c r="X59" i="71"/>
  <c r="X54" i="71"/>
  <c r="X55" i="71"/>
  <c r="X27" i="71"/>
  <c r="X50" i="71"/>
  <c r="X49" i="71"/>
  <c r="X56" i="71"/>
  <c r="T88" i="71"/>
  <c r="T84" i="71"/>
  <c r="T85" i="71"/>
  <c r="T79" i="71"/>
  <c r="T80" i="71"/>
  <c r="T81" i="71"/>
  <c r="T76" i="71"/>
  <c r="T61" i="71"/>
  <c r="T62" i="71"/>
  <c r="T83" i="71"/>
  <c r="T78" i="71"/>
  <c r="T63" i="71"/>
  <c r="T82" i="71"/>
  <c r="T77" i="71"/>
  <c r="T64" i="71"/>
  <c r="T86" i="71"/>
  <c r="T55" i="71"/>
  <c r="T50" i="71"/>
  <c r="T56" i="71"/>
  <c r="T51" i="71"/>
  <c r="T60" i="71"/>
  <c r="T57" i="71"/>
  <c r="T53" i="71"/>
  <c r="T52" i="71"/>
  <c r="T49" i="71"/>
  <c r="T58" i="71"/>
  <c r="T54" i="71"/>
  <c r="T59" i="71"/>
  <c r="BL88" i="71"/>
  <c r="BL84" i="71"/>
  <c r="BL77" i="71"/>
  <c r="BL86" i="71"/>
  <c r="BL78" i="71"/>
  <c r="BL79" i="71"/>
  <c r="BL85" i="71"/>
  <c r="BL80" i="71"/>
  <c r="BL83" i="71"/>
  <c r="BL81" i="71"/>
  <c r="BL76" i="71"/>
  <c r="BL61" i="71"/>
  <c r="BL62" i="71"/>
  <c r="BL59" i="71"/>
  <c r="BL82" i="71"/>
  <c r="BL54" i="71"/>
  <c r="BL49" i="71"/>
  <c r="BL64" i="71"/>
  <c r="BL55" i="71"/>
  <c r="BL50" i="71"/>
  <c r="BL51" i="71"/>
  <c r="BL57" i="71"/>
  <c r="BL63" i="71"/>
  <c r="BL52" i="71"/>
  <c r="BL53" i="71"/>
  <c r="BL60" i="71"/>
  <c r="BL58" i="71"/>
  <c r="BL40" i="71"/>
  <c r="BL56" i="71"/>
  <c r="AS84" i="71"/>
  <c r="AS62" i="71"/>
  <c r="BS88" i="71"/>
  <c r="BS86" i="71"/>
  <c r="BS85" i="71"/>
  <c r="BS80" i="71"/>
  <c r="BS81" i="71"/>
  <c r="BS83" i="71"/>
  <c r="BS76" i="71"/>
  <c r="BS82" i="71"/>
  <c r="BS77" i="71"/>
  <c r="BS84" i="71"/>
  <c r="BS78" i="71"/>
  <c r="BS62" i="71"/>
  <c r="BS63" i="71"/>
  <c r="BS79" i="71"/>
  <c r="BS64" i="71"/>
  <c r="BS56" i="71"/>
  <c r="BS51" i="71"/>
  <c r="BS57" i="71"/>
  <c r="BS52" i="71"/>
  <c r="BS58" i="71"/>
  <c r="BS54" i="71"/>
  <c r="BS49" i="71"/>
  <c r="BS53" i="71"/>
  <c r="BS59" i="71"/>
  <c r="BS60" i="71"/>
  <c r="BS55" i="71"/>
  <c r="BS27" i="71"/>
  <c r="BS50" i="71"/>
  <c r="BS40" i="71"/>
  <c r="BS61" i="71"/>
  <c r="BO88" i="71"/>
  <c r="BO83" i="71"/>
  <c r="BO78" i="71"/>
  <c r="BO79" i="71"/>
  <c r="BO85" i="71"/>
  <c r="BO80" i="71"/>
  <c r="BO81" i="71"/>
  <c r="BO76" i="71"/>
  <c r="BO82" i="71"/>
  <c r="BO86" i="71"/>
  <c r="BO62" i="71"/>
  <c r="BO63" i="71"/>
  <c r="BO77" i="71"/>
  <c r="BO55" i="71"/>
  <c r="BO64" i="71"/>
  <c r="BO50" i="71"/>
  <c r="BO56" i="71"/>
  <c r="BO51" i="71"/>
  <c r="BO57" i="71"/>
  <c r="BO84" i="71"/>
  <c r="BO52" i="71"/>
  <c r="BO58" i="71"/>
  <c r="BO61" i="71"/>
  <c r="BO53" i="71"/>
  <c r="BO59" i="71"/>
  <c r="BO60" i="71"/>
  <c r="BO54" i="71"/>
  <c r="BO49" i="71"/>
  <c r="AV88" i="71"/>
  <c r="AV84" i="71"/>
  <c r="AV77" i="71"/>
  <c r="AV78" i="71"/>
  <c r="AV85" i="71"/>
  <c r="AV79" i="71"/>
  <c r="AV83" i="71"/>
  <c r="AV80" i="71"/>
  <c r="AV81" i="71"/>
  <c r="AV82" i="71"/>
  <c r="AV86" i="71"/>
  <c r="AV61" i="71"/>
  <c r="AV62" i="71"/>
  <c r="AV76" i="71"/>
  <c r="AV63" i="71"/>
  <c r="AV59" i="71"/>
  <c r="AV54" i="71"/>
  <c r="AV49" i="71"/>
  <c r="AV55" i="71"/>
  <c r="AV60" i="71"/>
  <c r="AV50" i="71"/>
  <c r="AV64" i="71"/>
  <c r="AV51" i="71"/>
  <c r="AV57" i="71"/>
  <c r="AV52" i="71"/>
  <c r="AV56" i="71"/>
  <c r="AV53" i="71"/>
  <c r="AV58" i="71"/>
  <c r="AC86" i="71"/>
  <c r="AC88" i="71"/>
  <c r="AC83" i="71"/>
  <c r="AC76" i="71"/>
  <c r="AC82" i="71"/>
  <c r="AC85" i="71"/>
  <c r="AC77" i="71"/>
  <c r="AC78" i="71"/>
  <c r="AC79" i="71"/>
  <c r="AC80" i="71"/>
  <c r="AC64" i="71"/>
  <c r="AC84" i="71"/>
  <c r="AC60" i="71"/>
  <c r="AC81" i="71"/>
  <c r="AC58" i="71"/>
  <c r="AC53" i="71"/>
  <c r="AC59" i="71"/>
  <c r="AC54" i="71"/>
  <c r="AC49" i="71"/>
  <c r="AC63" i="71"/>
  <c r="AC61" i="71"/>
  <c r="AC56" i="71"/>
  <c r="AC51" i="71"/>
  <c r="AC55" i="71"/>
  <c r="AC50" i="71"/>
  <c r="AC62" i="71"/>
  <c r="AC57" i="71"/>
  <c r="AC52" i="71"/>
  <c r="BC64" i="71"/>
  <c r="BC79" i="71"/>
  <c r="BC88" i="71"/>
  <c r="BC27" i="71"/>
  <c r="BC40" i="71"/>
  <c r="BC55" i="71"/>
  <c r="AY88" i="71"/>
  <c r="AY83" i="71"/>
  <c r="AY78" i="71"/>
  <c r="AY85" i="71"/>
  <c r="AY79" i="71"/>
  <c r="AY80" i="71"/>
  <c r="AY81" i="71"/>
  <c r="AY86" i="71"/>
  <c r="AY84" i="71"/>
  <c r="AY76" i="71"/>
  <c r="AY82" i="71"/>
  <c r="AY77" i="71"/>
  <c r="AY62" i="71"/>
  <c r="AY63" i="71"/>
  <c r="AY61" i="71"/>
  <c r="AY55" i="71"/>
  <c r="AY50" i="71"/>
  <c r="AY60" i="71"/>
  <c r="AY56" i="71"/>
  <c r="AY51" i="71"/>
  <c r="AY64" i="71"/>
  <c r="AY57" i="71"/>
  <c r="AY52" i="71"/>
  <c r="AY58" i="71"/>
  <c r="AY53" i="71"/>
  <c r="AY49" i="71"/>
  <c r="AY59" i="71"/>
  <c r="AY54" i="71"/>
  <c r="BV85" i="71"/>
  <c r="BV86" i="71"/>
  <c r="BV81" i="71"/>
  <c r="BV83" i="71"/>
  <c r="BV76" i="71"/>
  <c r="BV82" i="71"/>
  <c r="BV77" i="71"/>
  <c r="BV88" i="71"/>
  <c r="BV78" i="71"/>
  <c r="BV84" i="71"/>
  <c r="BV79" i="71"/>
  <c r="BV63" i="71"/>
  <c r="BV80" i="71"/>
  <c r="BV64" i="71"/>
  <c r="BV62" i="71"/>
  <c r="BV57" i="71"/>
  <c r="BV52" i="71"/>
  <c r="BV58" i="71"/>
  <c r="BV53" i="71"/>
  <c r="BV59" i="71"/>
  <c r="BV60" i="71"/>
  <c r="BV61" i="71"/>
  <c r="BV55" i="71"/>
  <c r="BV50" i="71"/>
  <c r="BV54" i="71"/>
  <c r="BV49" i="71"/>
  <c r="BV56" i="71"/>
  <c r="BV51" i="71"/>
  <c r="AM86" i="71"/>
  <c r="AM80" i="71"/>
  <c r="AM88" i="71"/>
  <c r="AM84" i="71"/>
  <c r="AM81" i="71"/>
  <c r="AM76" i="71"/>
  <c r="AM82" i="71"/>
  <c r="AM77" i="71"/>
  <c r="AM85" i="71"/>
  <c r="AM78" i="71"/>
  <c r="AM62" i="71"/>
  <c r="AM83" i="71"/>
  <c r="AM63" i="71"/>
  <c r="AM64" i="71"/>
  <c r="AM56" i="71"/>
  <c r="AM79" i="71"/>
  <c r="AM51" i="71"/>
  <c r="AM57" i="71"/>
  <c r="AM61" i="71"/>
  <c r="AM52" i="71"/>
  <c r="AM58" i="71"/>
  <c r="AM60" i="71"/>
  <c r="AM54" i="71"/>
  <c r="AM49" i="71"/>
  <c r="AM40" i="71"/>
  <c r="AM55" i="71"/>
  <c r="AM50" i="71"/>
  <c r="AM59" i="71"/>
  <c r="AM27" i="71"/>
  <c r="AM53" i="71"/>
  <c r="AI40" i="71"/>
  <c r="AI88" i="71"/>
  <c r="AI83" i="71"/>
  <c r="AI78" i="71"/>
  <c r="AI79" i="71"/>
  <c r="AI86" i="71"/>
  <c r="AI84" i="71"/>
  <c r="AI80" i="71"/>
  <c r="AI81" i="71"/>
  <c r="AI76" i="71"/>
  <c r="AI82" i="71"/>
  <c r="AI85" i="71"/>
  <c r="AI62" i="71"/>
  <c r="AI77" i="71"/>
  <c r="AI63" i="71"/>
  <c r="AI55" i="71"/>
  <c r="AI50" i="71"/>
  <c r="AI56" i="71"/>
  <c r="AI51" i="71"/>
  <c r="AI61" i="71"/>
  <c r="AI52" i="71"/>
  <c r="AI58" i="71"/>
  <c r="AI53" i="71"/>
  <c r="AI54" i="71"/>
  <c r="AI57" i="71"/>
  <c r="AI49" i="71"/>
  <c r="AI60" i="71"/>
  <c r="AI59" i="71"/>
  <c r="AI64" i="71"/>
  <c r="P88" i="71"/>
  <c r="P84" i="71"/>
  <c r="P77" i="71"/>
  <c r="P83" i="71"/>
  <c r="P86" i="71"/>
  <c r="P78" i="71"/>
  <c r="P79" i="71"/>
  <c r="P80" i="71"/>
  <c r="P85" i="71"/>
  <c r="P81" i="71"/>
  <c r="P76" i="71"/>
  <c r="P61" i="71"/>
  <c r="P62" i="71"/>
  <c r="P82" i="71"/>
  <c r="P59" i="71"/>
  <c r="P54" i="71"/>
  <c r="P49" i="71"/>
  <c r="P64" i="71"/>
  <c r="P55" i="71"/>
  <c r="P50" i="71"/>
  <c r="P60" i="71"/>
  <c r="P51" i="71"/>
  <c r="P63" i="71"/>
  <c r="P57" i="71"/>
  <c r="P52" i="71"/>
  <c r="P53" i="71"/>
  <c r="P58" i="71"/>
  <c r="P56" i="71"/>
  <c r="BF85" i="71"/>
  <c r="BF86" i="71"/>
  <c r="BF81" i="71"/>
  <c r="BF76" i="71"/>
  <c r="BF82" i="71"/>
  <c r="BF84" i="71"/>
  <c r="BF77" i="71"/>
  <c r="BF78" i="71"/>
  <c r="BF88" i="71"/>
  <c r="BF79" i="71"/>
  <c r="BF63" i="71"/>
  <c r="BF64" i="71"/>
  <c r="BF80" i="71"/>
  <c r="BF60" i="71"/>
  <c r="BF57" i="71"/>
  <c r="BF52" i="71"/>
  <c r="BF58" i="71"/>
  <c r="BF53" i="71"/>
  <c r="BF62" i="71"/>
  <c r="BF59" i="71"/>
  <c r="BF55" i="71"/>
  <c r="BF50" i="71"/>
  <c r="BF61" i="71"/>
  <c r="BF56" i="71"/>
  <c r="BF51" i="71"/>
  <c r="BF54" i="71"/>
  <c r="BF83" i="71"/>
  <c r="BF49" i="71"/>
  <c r="W86" i="71"/>
  <c r="W84" i="71"/>
  <c r="W80" i="71"/>
  <c r="W81" i="71"/>
  <c r="W85" i="71"/>
  <c r="W76" i="71"/>
  <c r="W82" i="71"/>
  <c r="W77" i="71"/>
  <c r="W83" i="71"/>
  <c r="W78" i="71"/>
  <c r="W88" i="71"/>
  <c r="W62" i="71"/>
  <c r="W79" i="71"/>
  <c r="W63" i="71"/>
  <c r="W64" i="71"/>
  <c r="W56" i="71"/>
  <c r="W51" i="71"/>
  <c r="W60" i="71"/>
  <c r="W57" i="71"/>
  <c r="W52" i="71"/>
  <c r="W58" i="71"/>
  <c r="W54" i="71"/>
  <c r="W49" i="71"/>
  <c r="W61" i="71"/>
  <c r="W53" i="71"/>
  <c r="W55" i="71"/>
  <c r="W27" i="71"/>
  <c r="W59" i="71"/>
  <c r="W50" i="71"/>
  <c r="CA86" i="71"/>
  <c r="CA82" i="71"/>
  <c r="CA77" i="71"/>
  <c r="CA88" i="71"/>
  <c r="CA78" i="71"/>
  <c r="CA84" i="71"/>
  <c r="CA79" i="71"/>
  <c r="CA80" i="71"/>
  <c r="CA76" i="71"/>
  <c r="CA60" i="71"/>
  <c r="CA61" i="71"/>
  <c r="CA83" i="71"/>
  <c r="CA63" i="71"/>
  <c r="CA85" i="71"/>
  <c r="CA81" i="71"/>
  <c r="CA64" i="71"/>
  <c r="CA59" i="71"/>
  <c r="CA54" i="71"/>
  <c r="CA49" i="71"/>
  <c r="CA55" i="71"/>
  <c r="CA50" i="71"/>
  <c r="CA56" i="71"/>
  <c r="CA57" i="71"/>
  <c r="CA53" i="71"/>
  <c r="CA58" i="71"/>
  <c r="CA51" i="71"/>
  <c r="CA62" i="71"/>
  <c r="CA52" i="71"/>
  <c r="K86" i="71"/>
  <c r="K88" i="71"/>
  <c r="K85" i="71"/>
  <c r="K81" i="71"/>
  <c r="K76" i="71"/>
  <c r="K82" i="71"/>
  <c r="K77" i="71"/>
  <c r="K83" i="71"/>
  <c r="K78" i="71"/>
  <c r="K84" i="71"/>
  <c r="K63" i="71"/>
  <c r="K64" i="71"/>
  <c r="K79" i="71"/>
  <c r="K61" i="71"/>
  <c r="K62" i="71"/>
  <c r="K52" i="71"/>
  <c r="K58" i="71"/>
  <c r="K53" i="71"/>
  <c r="K59" i="71"/>
  <c r="K54" i="71"/>
  <c r="K49" i="71"/>
  <c r="K50" i="71"/>
  <c r="K60" i="71"/>
  <c r="K80" i="71"/>
  <c r="K56" i="71"/>
  <c r="K51" i="71"/>
  <c r="K57" i="71"/>
  <c r="K40" i="71"/>
  <c r="K55" i="71"/>
  <c r="AP85" i="71"/>
  <c r="AP86" i="71"/>
  <c r="AP88" i="71"/>
  <c r="AP84" i="71"/>
  <c r="AP81" i="71"/>
  <c r="AP76" i="71"/>
  <c r="AP82" i="71"/>
  <c r="AP77" i="71"/>
  <c r="AP78" i="71"/>
  <c r="AP83" i="71"/>
  <c r="AP79" i="71"/>
  <c r="AP63" i="71"/>
  <c r="AP64" i="71"/>
  <c r="AP80" i="71"/>
  <c r="AP57" i="71"/>
  <c r="AP52" i="71"/>
  <c r="AP61" i="71"/>
  <c r="AP58" i="71"/>
  <c r="AP53" i="71"/>
  <c r="AP59" i="71"/>
  <c r="AP60" i="71"/>
  <c r="AP62" i="71"/>
  <c r="AP55" i="71"/>
  <c r="AP50" i="71"/>
  <c r="AP56" i="71"/>
  <c r="AP49" i="71"/>
  <c r="AP51" i="71"/>
  <c r="AP54" i="71"/>
  <c r="BR88" i="71"/>
  <c r="BR84" i="71"/>
  <c r="BR79" i="71"/>
  <c r="BR85" i="71"/>
  <c r="BR80" i="71"/>
  <c r="BR81" i="71"/>
  <c r="BR83" i="71"/>
  <c r="BR76" i="71"/>
  <c r="BR82" i="71"/>
  <c r="BR77" i="71"/>
  <c r="BR86" i="71"/>
  <c r="BR63" i="71"/>
  <c r="BR64" i="71"/>
  <c r="BR60" i="71"/>
  <c r="BR56" i="71"/>
  <c r="BR62" i="71"/>
  <c r="BR51" i="71"/>
  <c r="BR78" i="71"/>
  <c r="BR57" i="71"/>
  <c r="BR52" i="71"/>
  <c r="BR58" i="71"/>
  <c r="BR53" i="71"/>
  <c r="BR61" i="71"/>
  <c r="BR59" i="71"/>
  <c r="BR54" i="71"/>
  <c r="BR49" i="71"/>
  <c r="BR55" i="71"/>
  <c r="BR50" i="71"/>
  <c r="CD84" i="71"/>
  <c r="CD49" i="71"/>
  <c r="CD88" i="71"/>
  <c r="CD78" i="71"/>
  <c r="CD79" i="71"/>
  <c r="CD86" i="71"/>
  <c r="CD80" i="71"/>
  <c r="CD85" i="71"/>
  <c r="CD81" i="71"/>
  <c r="CD60" i="71"/>
  <c r="CD61" i="71"/>
  <c r="CD62" i="71"/>
  <c r="CD77" i="71"/>
  <c r="CD64" i="71"/>
  <c r="CD82" i="71"/>
  <c r="CD59" i="71"/>
  <c r="CD55" i="71"/>
  <c r="CD50" i="71"/>
  <c r="CD63" i="71"/>
  <c r="CD56" i="71"/>
  <c r="CD51" i="71"/>
  <c r="CD57" i="71"/>
  <c r="CD83" i="71"/>
  <c r="CD58" i="71"/>
  <c r="CD54" i="71"/>
  <c r="CD76" i="71"/>
  <c r="CD27" i="71"/>
  <c r="CD52" i="71"/>
  <c r="CD53" i="71"/>
  <c r="BK86" i="71"/>
  <c r="BK82" i="71"/>
  <c r="BK84" i="71"/>
  <c r="BK77" i="71"/>
  <c r="BK78" i="71"/>
  <c r="BK79" i="71"/>
  <c r="BK88" i="71"/>
  <c r="BK85" i="71"/>
  <c r="BK80" i="71"/>
  <c r="BK81" i="71"/>
  <c r="BK60" i="71"/>
  <c r="BK76" i="71"/>
  <c r="BK61" i="71"/>
  <c r="BK83" i="71"/>
  <c r="BK63" i="71"/>
  <c r="BK59" i="71"/>
  <c r="BK54" i="71"/>
  <c r="BK49" i="71"/>
  <c r="BK62" i="71"/>
  <c r="BK64" i="71"/>
  <c r="BK55" i="71"/>
  <c r="BK50" i="71"/>
  <c r="BK56" i="71"/>
  <c r="BK57" i="71"/>
  <c r="BK52" i="71"/>
  <c r="BK53" i="71"/>
  <c r="BK58" i="71"/>
  <c r="BK51" i="71"/>
  <c r="BB88" i="71"/>
  <c r="BB84" i="71"/>
  <c r="BB79" i="71"/>
  <c r="BB83" i="71"/>
  <c r="BB80" i="71"/>
  <c r="BB81" i="71"/>
  <c r="BB86" i="71"/>
  <c r="BB76" i="71"/>
  <c r="BB82" i="71"/>
  <c r="BB77" i="71"/>
  <c r="BB85" i="71"/>
  <c r="BB63" i="71"/>
  <c r="BB64" i="71"/>
  <c r="BB60" i="71"/>
  <c r="BB78" i="71"/>
  <c r="BB61" i="71"/>
  <c r="BB56" i="71"/>
  <c r="BB51" i="71"/>
  <c r="BB57" i="71"/>
  <c r="BB52" i="71"/>
  <c r="BB62" i="71"/>
  <c r="BB58" i="71"/>
  <c r="BB53" i="71"/>
  <c r="BB59" i="71"/>
  <c r="BB54" i="71"/>
  <c r="BB49" i="71"/>
  <c r="BB50" i="71"/>
  <c r="BB55" i="71"/>
  <c r="BN88" i="71"/>
  <c r="BN86" i="71"/>
  <c r="BN78" i="71"/>
  <c r="BN79" i="71"/>
  <c r="BN85" i="71"/>
  <c r="BN80" i="71"/>
  <c r="BN83" i="71"/>
  <c r="BN81" i="71"/>
  <c r="BN60" i="71"/>
  <c r="BN76" i="71"/>
  <c r="BN61" i="71"/>
  <c r="BN62" i="71"/>
  <c r="BN64" i="71"/>
  <c r="BN82" i="71"/>
  <c r="BN55" i="71"/>
  <c r="BN50" i="71"/>
  <c r="BN56" i="71"/>
  <c r="BN51" i="71"/>
  <c r="BN77" i="71"/>
  <c r="BN57" i="71"/>
  <c r="BN63" i="71"/>
  <c r="BN58" i="71"/>
  <c r="BN52" i="71"/>
  <c r="BN53" i="71"/>
  <c r="BN59" i="71"/>
  <c r="BN54" i="71"/>
  <c r="BN84" i="71"/>
  <c r="BN49" i="71"/>
  <c r="AU86" i="71"/>
  <c r="AU82" i="71"/>
  <c r="AU77" i="71"/>
  <c r="AU78" i="71"/>
  <c r="AU85" i="71"/>
  <c r="AU79" i="71"/>
  <c r="AU83" i="71"/>
  <c r="AU80" i="71"/>
  <c r="AU84" i="71"/>
  <c r="AU60" i="71"/>
  <c r="AU81" i="71"/>
  <c r="AU61" i="71"/>
  <c r="AU63" i="71"/>
  <c r="AU76" i="71"/>
  <c r="AU59" i="71"/>
  <c r="AU54" i="71"/>
  <c r="AU49" i="71"/>
  <c r="AU55" i="71"/>
  <c r="AU50" i="71"/>
  <c r="AU62" i="71"/>
  <c r="AU56" i="71"/>
  <c r="AU57" i="71"/>
  <c r="AU58" i="71"/>
  <c r="AU51" i="71"/>
  <c r="AU88" i="71"/>
  <c r="AU52" i="71"/>
  <c r="AU53" i="71"/>
  <c r="AU64" i="71"/>
  <c r="AD75" i="70"/>
  <c r="AE75" i="70" s="1"/>
  <c r="T13" i="72" s="1"/>
  <c r="Q73" i="70"/>
  <c r="G77" i="70"/>
  <c r="AD60" i="70"/>
  <c r="AE60" i="70" s="1"/>
  <c r="G85" i="70"/>
  <c r="G91" i="70"/>
  <c r="AU73" i="70"/>
  <c r="AU61" i="70"/>
  <c r="AO65" i="70"/>
  <c r="AO49" i="70"/>
  <c r="AO33" i="70"/>
  <c r="AO17" i="70"/>
  <c r="AO64" i="70"/>
  <c r="AO48" i="70"/>
  <c r="AO32" i="70"/>
  <c r="AO16" i="70"/>
  <c r="AO62" i="70"/>
  <c r="AO46" i="70"/>
  <c r="AO30" i="70"/>
  <c r="AO14" i="70"/>
  <c r="AO77" i="70"/>
  <c r="AO61" i="70"/>
  <c r="AO45" i="70"/>
  <c r="AO29" i="70"/>
  <c r="AO13" i="70"/>
  <c r="CD14" i="72" s="1"/>
  <c r="AO76" i="70"/>
  <c r="AO60" i="70"/>
  <c r="AO44" i="70"/>
  <c r="AO28" i="70"/>
  <c r="AO59" i="70"/>
  <c r="AO43" i="70"/>
  <c r="AO27" i="70"/>
  <c r="AO74" i="70"/>
  <c r="AO58" i="70"/>
  <c r="AO42" i="70"/>
  <c r="AO26" i="70"/>
  <c r="AO73" i="70"/>
  <c r="AO57" i="70"/>
  <c r="AO41" i="70"/>
  <c r="AO25" i="70"/>
  <c r="AO56" i="70"/>
  <c r="AO40" i="70"/>
  <c r="AO24" i="70"/>
  <c r="AO71" i="70"/>
  <c r="AO55" i="70"/>
  <c r="AO39" i="70"/>
  <c r="AO23" i="70"/>
  <c r="AO70" i="70"/>
  <c r="AO54" i="70"/>
  <c r="AO38" i="70"/>
  <c r="AO22" i="70"/>
  <c r="AO53" i="70"/>
  <c r="AO37" i="70"/>
  <c r="AO21" i="70"/>
  <c r="AO52" i="70"/>
  <c r="AO36" i="70"/>
  <c r="AO20" i="70"/>
  <c r="AO67" i="70"/>
  <c r="AO51" i="70"/>
  <c r="AO35" i="70"/>
  <c r="AO19" i="70"/>
  <c r="AO66" i="70"/>
  <c r="AO50" i="70"/>
  <c r="AO34" i="70"/>
  <c r="AO18" i="70"/>
  <c r="AO63" i="70"/>
  <c r="AO47" i="70"/>
  <c r="AO31" i="70"/>
  <c r="AO15" i="70"/>
  <c r="AE66" i="70"/>
  <c r="AE50" i="70"/>
  <c r="AE34" i="70"/>
  <c r="AE18" i="70"/>
  <c r="AE49" i="70"/>
  <c r="AE33" i="70"/>
  <c r="AE17" i="70"/>
  <c r="AE47" i="70"/>
  <c r="AE31" i="70"/>
  <c r="AE15" i="70"/>
  <c r="AE46" i="70"/>
  <c r="AE30" i="70"/>
  <c r="AE14" i="70"/>
  <c r="AE77" i="70"/>
  <c r="AE45" i="70"/>
  <c r="AE29" i="70"/>
  <c r="AE13" i="70"/>
  <c r="CD13" i="72" s="1"/>
  <c r="AE44" i="70"/>
  <c r="AE28" i="70"/>
  <c r="AE59" i="70"/>
  <c r="AE43" i="70"/>
  <c r="AE27" i="70"/>
  <c r="AE58" i="70"/>
  <c r="AE42" i="70"/>
  <c r="AE26" i="70"/>
  <c r="AE73" i="70"/>
  <c r="AE57" i="70"/>
  <c r="AE41" i="70"/>
  <c r="AE25" i="70"/>
  <c r="AE72" i="70"/>
  <c r="AE56" i="70"/>
  <c r="AE40" i="70"/>
  <c r="AE24" i="70"/>
  <c r="AE55" i="70"/>
  <c r="AE39" i="70"/>
  <c r="AE23" i="70"/>
  <c r="AE54" i="70"/>
  <c r="AE38" i="70"/>
  <c r="AE22" i="70"/>
  <c r="AE53" i="70"/>
  <c r="AE37" i="70"/>
  <c r="AE21" i="70"/>
  <c r="AE52" i="70"/>
  <c r="AE36" i="70"/>
  <c r="AE20" i="70"/>
  <c r="AE51" i="70"/>
  <c r="AE35" i="70"/>
  <c r="AE19" i="70"/>
  <c r="AE64" i="70"/>
  <c r="AE48" i="70"/>
  <c r="AE32" i="70"/>
  <c r="AE16" i="70"/>
  <c r="AU62" i="70"/>
  <c r="AU86" i="70"/>
  <c r="AD61" i="70"/>
  <c r="AE61" i="70" s="1"/>
  <c r="AH13" i="72" s="1"/>
  <c r="AU63" i="70"/>
  <c r="AD68" i="70"/>
  <c r="AE68" i="70" s="1"/>
  <c r="AA13" i="72" s="1"/>
  <c r="AU79" i="70"/>
  <c r="R51" i="70"/>
  <c r="R35" i="70"/>
  <c r="R19" i="70"/>
  <c r="R66" i="70"/>
  <c r="R50" i="70"/>
  <c r="R34" i="70"/>
  <c r="BI12" i="72" s="1"/>
  <c r="R18" i="70"/>
  <c r="R64" i="70"/>
  <c r="R48" i="70"/>
  <c r="R32" i="70"/>
  <c r="R16" i="70"/>
  <c r="R63" i="70"/>
  <c r="R47" i="70"/>
  <c r="R31" i="70"/>
  <c r="R15" i="70"/>
  <c r="CB12" i="72" s="1"/>
  <c r="R62" i="70"/>
  <c r="R46" i="70"/>
  <c r="R30" i="70"/>
  <c r="R14" i="70"/>
  <c r="CC12" i="72" s="1"/>
  <c r="R61" i="70"/>
  <c r="R45" i="70"/>
  <c r="R29" i="70"/>
  <c r="BN12" i="72" s="1"/>
  <c r="R13" i="70"/>
  <c r="CD12" i="72" s="1"/>
  <c r="R76" i="70"/>
  <c r="R60" i="70"/>
  <c r="R44" i="70"/>
  <c r="R28" i="70"/>
  <c r="BO12" i="72" s="1"/>
  <c r="R59" i="70"/>
  <c r="R43" i="70"/>
  <c r="R27" i="70"/>
  <c r="R58" i="70"/>
  <c r="R42" i="70"/>
  <c r="R26" i="70"/>
  <c r="R73" i="70"/>
  <c r="R57" i="70"/>
  <c r="R41" i="70"/>
  <c r="R25" i="70"/>
  <c r="R56" i="70"/>
  <c r="R40" i="70"/>
  <c r="R24" i="70"/>
  <c r="R55" i="70"/>
  <c r="R39" i="70"/>
  <c r="R23" i="70"/>
  <c r="BT12" i="72" s="1"/>
  <c r="R70" i="70"/>
  <c r="Y12" i="72" s="1"/>
  <c r="R54" i="70"/>
  <c r="R38" i="70"/>
  <c r="BE12" i="72" s="1"/>
  <c r="R22" i="70"/>
  <c r="BU12" i="72" s="1"/>
  <c r="R69" i="70"/>
  <c r="R53" i="70"/>
  <c r="R37" i="70"/>
  <c r="R21" i="70"/>
  <c r="R52" i="70"/>
  <c r="AQ12" i="72" s="1"/>
  <c r="R36" i="70"/>
  <c r="BG12" i="72" s="1"/>
  <c r="R20" i="70"/>
  <c r="BW12" i="72" s="1"/>
  <c r="R65" i="70"/>
  <c r="R49" i="70"/>
  <c r="R33" i="70"/>
  <c r="BJ12" i="72" s="1"/>
  <c r="R17" i="70"/>
  <c r="BZ12" i="72" s="1"/>
  <c r="AD70" i="70"/>
  <c r="AE70" i="70" s="1"/>
  <c r="AU71" i="70"/>
  <c r="AU75" i="70"/>
  <c r="AU68" i="70"/>
  <c r="AU65" i="70"/>
  <c r="AU84" i="70"/>
  <c r="G11" i="70"/>
  <c r="AU81" i="70"/>
  <c r="AU60" i="70"/>
  <c r="AU80" i="70"/>
  <c r="AD67" i="70"/>
  <c r="AE67" i="70" s="1"/>
  <c r="AB13" i="72" s="1"/>
  <c r="Q71" i="70"/>
  <c r="R71" i="70" s="1"/>
  <c r="AD76" i="70"/>
  <c r="AD62" i="70"/>
  <c r="AE62" i="70" s="1"/>
  <c r="AG13" i="72" s="1"/>
  <c r="AN72" i="70"/>
  <c r="AO72" i="70" s="1"/>
  <c r="W14" i="72" s="1"/>
  <c r="AN68" i="70"/>
  <c r="AO68" i="70" s="1"/>
  <c r="AA14" i="72" s="1"/>
  <c r="G10" i="70"/>
  <c r="G82" i="70"/>
  <c r="G79" i="70"/>
  <c r="G83" i="70"/>
  <c r="G87" i="70"/>
  <c r="G84" i="70"/>
  <c r="G81" i="70"/>
  <c r="G93" i="70"/>
  <c r="G13" i="70"/>
  <c r="Q77" i="70"/>
  <c r="R77" i="70" s="1"/>
  <c r="Q68" i="70"/>
  <c r="R68" i="70" s="1"/>
  <c r="AD74" i="70"/>
  <c r="AE74" i="70" s="1"/>
  <c r="AD69" i="70"/>
  <c r="Q74" i="70"/>
  <c r="R74" i="70" s="1"/>
  <c r="AD63" i="70"/>
  <c r="AE63" i="70" s="1"/>
  <c r="AN75" i="70"/>
  <c r="AO75" i="70" s="1"/>
  <c r="AD71" i="70"/>
  <c r="AE71" i="70" s="1"/>
  <c r="Q67" i="70"/>
  <c r="W67" i="69"/>
  <c r="AC67" i="69" s="1"/>
  <c r="W84" i="69"/>
  <c r="AC84" i="69" s="1"/>
  <c r="W81" i="69"/>
  <c r="AC81" i="69" s="1"/>
  <c r="W13" i="69"/>
  <c r="AC13" i="69" s="1"/>
  <c r="W11" i="69"/>
  <c r="AC11" i="69" s="1"/>
  <c r="W71" i="69"/>
  <c r="AC71" i="69" s="1"/>
  <c r="W82" i="69"/>
  <c r="AC82" i="69" s="1"/>
  <c r="W79" i="69"/>
  <c r="AC79" i="69" s="1"/>
  <c r="W12" i="69"/>
  <c r="AC12" i="69" s="1"/>
  <c r="W74" i="69"/>
  <c r="AC74" i="69" s="1"/>
  <c r="W78" i="69"/>
  <c r="AC78" i="69" s="1"/>
  <c r="W68" i="69"/>
  <c r="AC68" i="69" s="1"/>
  <c r="W75" i="69"/>
  <c r="AC75" i="69" s="1"/>
  <c r="W85" i="69"/>
  <c r="AC85" i="69" s="1"/>
  <c r="W73" i="69"/>
  <c r="AC73" i="69" s="1"/>
  <c r="W10" i="69"/>
  <c r="AC10" i="69" s="1"/>
  <c r="W72" i="69"/>
  <c r="AC72" i="69" s="1"/>
  <c r="W70" i="69"/>
  <c r="AC70" i="69" s="1"/>
  <c r="W69" i="69"/>
  <c r="AC69" i="69" s="1"/>
  <c r="W80" i="69"/>
  <c r="AC80" i="69" s="1"/>
  <c r="W77" i="69"/>
  <c r="AC77" i="69" s="1"/>
  <c r="W86" i="69"/>
  <c r="AC86" i="69" s="1"/>
  <c r="W76" i="69"/>
  <c r="AC76" i="69" s="1"/>
  <c r="W9" i="69"/>
  <c r="AC9" i="69" s="1"/>
  <c r="W83" i="69"/>
  <c r="AC83" i="69" s="1"/>
  <c r="BK14" i="58"/>
  <c r="BK15" i="58"/>
  <c r="BK16" i="58"/>
  <c r="BK17" i="58"/>
  <c r="BK18" i="58"/>
  <c r="BK19" i="58"/>
  <c r="BK20" i="58"/>
  <c r="BK21" i="58"/>
  <c r="BK22" i="58"/>
  <c r="BK23" i="58"/>
  <c r="BK24" i="58"/>
  <c r="BK25" i="58"/>
  <c r="BK26" i="58"/>
  <c r="BK27" i="58"/>
  <c r="BK28" i="58"/>
  <c r="BK29" i="58"/>
  <c r="BK30" i="58"/>
  <c r="BK31" i="58"/>
  <c r="BK32" i="58"/>
  <c r="BK33" i="58"/>
  <c r="BK34" i="58"/>
  <c r="BK35" i="58"/>
  <c r="BK36" i="58"/>
  <c r="BK37" i="58"/>
  <c r="BK38" i="58"/>
  <c r="BK39" i="58"/>
  <c r="BK40" i="58"/>
  <c r="BK41" i="58"/>
  <c r="BK42" i="58"/>
  <c r="BK43" i="58"/>
  <c r="BK44" i="58"/>
  <c r="BK45" i="58"/>
  <c r="BK46" i="58"/>
  <c r="BK47" i="58"/>
  <c r="BK48" i="58"/>
  <c r="BK49" i="58"/>
  <c r="BK50" i="58"/>
  <c r="BK51" i="58"/>
  <c r="BK52" i="58"/>
  <c r="BK53" i="58"/>
  <c r="BK54" i="58"/>
  <c r="BK55" i="58"/>
  <c r="BK56" i="58"/>
  <c r="BK57" i="58"/>
  <c r="BK58" i="58"/>
  <c r="BK59" i="58"/>
  <c r="BK60" i="58"/>
  <c r="BK61" i="58"/>
  <c r="BK62" i="58"/>
  <c r="BK63" i="58"/>
  <c r="BK64" i="58"/>
  <c r="BK65" i="58"/>
  <c r="BK66" i="58"/>
  <c r="BK67" i="58"/>
  <c r="BK68" i="58"/>
  <c r="BK69" i="58"/>
  <c r="BK70" i="58"/>
  <c r="BK71" i="58"/>
  <c r="BK72" i="58"/>
  <c r="BK73" i="58"/>
  <c r="BK74" i="58"/>
  <c r="BK75" i="58"/>
  <c r="BK76" i="58"/>
  <c r="BK77" i="58"/>
  <c r="BK78" i="58"/>
  <c r="BK79" i="58"/>
  <c r="BK80" i="58"/>
  <c r="BK81" i="58"/>
  <c r="BK82" i="58"/>
  <c r="BK83" i="58"/>
  <c r="BK84" i="58"/>
  <c r="BK85" i="58"/>
  <c r="BK86" i="58"/>
  <c r="BH15" i="58"/>
  <c r="BH16" i="58"/>
  <c r="BH17" i="58"/>
  <c r="BH18" i="58"/>
  <c r="BH19" i="58"/>
  <c r="BH20" i="58"/>
  <c r="BH21" i="58"/>
  <c r="BH22" i="58"/>
  <c r="BH23" i="58"/>
  <c r="BH24" i="58"/>
  <c r="BH25" i="58"/>
  <c r="BH26" i="58"/>
  <c r="BH27" i="58"/>
  <c r="BH28" i="58"/>
  <c r="BH29" i="58"/>
  <c r="BH30" i="58"/>
  <c r="BH31" i="58"/>
  <c r="BH32" i="58"/>
  <c r="BH33" i="58"/>
  <c r="BH34" i="58"/>
  <c r="BH35" i="58"/>
  <c r="BH36" i="58"/>
  <c r="BH37" i="58"/>
  <c r="BH38" i="58"/>
  <c r="BH39" i="58"/>
  <c r="BH40" i="58"/>
  <c r="BH41" i="58"/>
  <c r="BH42" i="58"/>
  <c r="BH43" i="58"/>
  <c r="BH44" i="58"/>
  <c r="BH45" i="58"/>
  <c r="BH46" i="58"/>
  <c r="BH47" i="58"/>
  <c r="BH48" i="58"/>
  <c r="BH49" i="58"/>
  <c r="BH50" i="58"/>
  <c r="BH51" i="58"/>
  <c r="BH52" i="58"/>
  <c r="BH53" i="58"/>
  <c r="BH54" i="58"/>
  <c r="BH55" i="58"/>
  <c r="BH56" i="58"/>
  <c r="BH57" i="58"/>
  <c r="BH58" i="58"/>
  <c r="BH59" i="58"/>
  <c r="BH60" i="58"/>
  <c r="BH61" i="58"/>
  <c r="BH62" i="58"/>
  <c r="BH63" i="58"/>
  <c r="BH64" i="58"/>
  <c r="BH65" i="58"/>
  <c r="BH66" i="58"/>
  <c r="BH67" i="58"/>
  <c r="BH68" i="58"/>
  <c r="BH69" i="58"/>
  <c r="BH70" i="58"/>
  <c r="BH71" i="58"/>
  <c r="BH72" i="58"/>
  <c r="BH73" i="58"/>
  <c r="BH74" i="58"/>
  <c r="BH75" i="58"/>
  <c r="BH76" i="58"/>
  <c r="BH77" i="58"/>
  <c r="BH78" i="58"/>
  <c r="BH79" i="58"/>
  <c r="BH80" i="58"/>
  <c r="BH81" i="58"/>
  <c r="BH82" i="58"/>
  <c r="BH83" i="58"/>
  <c r="BH84" i="58"/>
  <c r="BH85" i="58"/>
  <c r="BH86" i="58"/>
  <c r="BH14" i="58"/>
  <c r="BE15" i="58"/>
  <c r="BE16" i="58"/>
  <c r="BE17" i="58"/>
  <c r="BE18" i="58"/>
  <c r="BE19" i="58"/>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BE45" i="58"/>
  <c r="BE46" i="58"/>
  <c r="BE47" i="58"/>
  <c r="BE48" i="58"/>
  <c r="BE49" i="58"/>
  <c r="BE50" i="58"/>
  <c r="BE51" i="58"/>
  <c r="BE52" i="58"/>
  <c r="BE53" i="58"/>
  <c r="BE54" i="58"/>
  <c r="BE55" i="58"/>
  <c r="BE56" i="58"/>
  <c r="BE57" i="58"/>
  <c r="BE58" i="58"/>
  <c r="BE59" i="58"/>
  <c r="BE60" i="58"/>
  <c r="BE61" i="58"/>
  <c r="BE62" i="58"/>
  <c r="BE63" i="58"/>
  <c r="BE64" i="58"/>
  <c r="BE65" i="58"/>
  <c r="BE66" i="58"/>
  <c r="BE67" i="58"/>
  <c r="BE68" i="58"/>
  <c r="BE69" i="58"/>
  <c r="BE70" i="58"/>
  <c r="BE71" i="58"/>
  <c r="BE72" i="58"/>
  <c r="BE73" i="58"/>
  <c r="BE74" i="58"/>
  <c r="BE75" i="58"/>
  <c r="BE76" i="58"/>
  <c r="BE77" i="58"/>
  <c r="BE78" i="58"/>
  <c r="BE79" i="58"/>
  <c r="BE80" i="58"/>
  <c r="BE81" i="58"/>
  <c r="BE82" i="58"/>
  <c r="BE83" i="58"/>
  <c r="BE84" i="58"/>
  <c r="BE85" i="58"/>
  <c r="BE86" i="58"/>
  <c r="BE87" i="58"/>
  <c r="BE88" i="58"/>
  <c r="BE89" i="58"/>
  <c r="BE90" i="58"/>
  <c r="BE91" i="58"/>
  <c r="BE92" i="58"/>
  <c r="BE93" i="58"/>
  <c r="BE14" i="58"/>
  <c r="BB93" i="58"/>
  <c r="BB92" i="58"/>
  <c r="BB91" i="58"/>
  <c r="BB90" i="58"/>
  <c r="BB89" i="58"/>
  <c r="BB88" i="58"/>
  <c r="BB87" i="58"/>
  <c r="BB86" i="58"/>
  <c r="BB85" i="58"/>
  <c r="BB84" i="58"/>
  <c r="BB83" i="58"/>
  <c r="BB82" i="58"/>
  <c r="BB81" i="58"/>
  <c r="BB80" i="58"/>
  <c r="BB79" i="58"/>
  <c r="BB78" i="58"/>
  <c r="BB77" i="58"/>
  <c r="BB76" i="58"/>
  <c r="BB75" i="58"/>
  <c r="BB74" i="58"/>
  <c r="BB73" i="58"/>
  <c r="BB72" i="58"/>
  <c r="BB71" i="58"/>
  <c r="BB70" i="58"/>
  <c r="BB69" i="58"/>
  <c r="BB68" i="58"/>
  <c r="BB67" i="58"/>
  <c r="BB66" i="58"/>
  <c r="BB65" i="58"/>
  <c r="BB64" i="58"/>
  <c r="BB63" i="58"/>
  <c r="BB62" i="58"/>
  <c r="BB61" i="58"/>
  <c r="BB60" i="58"/>
  <c r="BB59" i="58"/>
  <c r="BB58" i="58"/>
  <c r="BB57" i="58"/>
  <c r="BB56" i="58"/>
  <c r="BB55" i="58"/>
  <c r="BB54" i="58"/>
  <c r="BB53" i="58"/>
  <c r="BB52" i="58"/>
  <c r="BB51" i="58"/>
  <c r="BB50" i="58"/>
  <c r="BB49" i="58"/>
  <c r="BB48" i="58"/>
  <c r="BB47" i="58"/>
  <c r="BB46" i="58"/>
  <c r="BB45" i="58"/>
  <c r="BB44" i="58"/>
  <c r="BB43" i="58"/>
  <c r="BB42" i="58"/>
  <c r="BB41" i="58"/>
  <c r="BB40" i="58"/>
  <c r="BB39" i="58"/>
  <c r="BB38" i="58"/>
  <c r="BB37" i="58"/>
  <c r="BB36" i="58"/>
  <c r="BB35" i="58"/>
  <c r="BB34" i="58"/>
  <c r="BB33" i="58"/>
  <c r="BB32" i="58"/>
  <c r="BB31" i="58"/>
  <c r="BB30" i="58"/>
  <c r="BB29" i="58"/>
  <c r="BB28" i="58"/>
  <c r="BB27" i="58"/>
  <c r="BB26" i="58"/>
  <c r="BB25" i="58"/>
  <c r="BB24" i="58"/>
  <c r="BB23" i="58"/>
  <c r="BB22" i="58"/>
  <c r="BB21" i="58"/>
  <c r="BB20" i="58"/>
  <c r="BB19" i="58"/>
  <c r="BB18" i="58"/>
  <c r="BB17" i="58"/>
  <c r="BB16" i="58"/>
  <c r="BB15" i="58"/>
  <c r="BB14"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S64" i="71" l="1"/>
  <c r="BC53" i="71"/>
  <c r="BC63" i="71"/>
  <c r="AS50" i="71"/>
  <c r="AS79" i="71"/>
  <c r="CB57" i="71"/>
  <c r="CB80" i="71"/>
  <c r="AG58" i="71"/>
  <c r="AG82" i="71"/>
  <c r="AT54" i="71"/>
  <c r="AT77" i="71"/>
  <c r="V54" i="71"/>
  <c r="V82" i="71"/>
  <c r="AL50" i="71"/>
  <c r="AL78" i="71"/>
  <c r="AX53" i="71"/>
  <c r="AX61" i="71"/>
  <c r="AE52" i="71"/>
  <c r="AE60" i="71"/>
  <c r="BB27" i="71"/>
  <c r="AN99" i="71"/>
  <c r="BO99" i="71"/>
  <c r="BO27" i="71"/>
  <c r="AS57" i="71"/>
  <c r="AG40" i="71"/>
  <c r="BC59" i="71"/>
  <c r="BC62" i="71"/>
  <c r="AS55" i="71"/>
  <c r="AS85" i="71"/>
  <c r="CB51" i="71"/>
  <c r="CB86" i="71"/>
  <c r="AG53" i="71"/>
  <c r="AG61" i="71"/>
  <c r="AT59" i="71"/>
  <c r="AT82" i="71"/>
  <c r="V59" i="71"/>
  <c r="V76" i="71"/>
  <c r="AL55" i="71"/>
  <c r="AL77" i="71"/>
  <c r="AX59" i="71"/>
  <c r="AX82" i="71"/>
  <c r="AE62" i="71"/>
  <c r="AE76" i="71"/>
  <c r="N99" i="71"/>
  <c r="BD27" i="71"/>
  <c r="BD40" i="71"/>
  <c r="BD99" i="71"/>
  <c r="BC50" i="71"/>
  <c r="BC78" i="71"/>
  <c r="AS51" i="71"/>
  <c r="AS78" i="71"/>
  <c r="CB63" i="71"/>
  <c r="CB79" i="71"/>
  <c r="AG52" i="71"/>
  <c r="AG60" i="71"/>
  <c r="AT61" i="71"/>
  <c r="V53" i="71"/>
  <c r="V85" i="71"/>
  <c r="AL49" i="71"/>
  <c r="AL82" i="71"/>
  <c r="AX52" i="71"/>
  <c r="AX60" i="71"/>
  <c r="AE51" i="71"/>
  <c r="AE80" i="71"/>
  <c r="BF40" i="71"/>
  <c r="N40" i="71"/>
  <c r="CB85" i="71"/>
  <c r="BC61" i="71"/>
  <c r="BC77" i="71"/>
  <c r="AS56" i="71"/>
  <c r="AS77" i="71"/>
  <c r="CB50" i="71"/>
  <c r="CB78" i="71"/>
  <c r="AG56" i="71"/>
  <c r="AG80" i="71"/>
  <c r="AT53" i="71"/>
  <c r="V58" i="71"/>
  <c r="V81" i="71"/>
  <c r="AE40" i="71"/>
  <c r="AL54" i="71"/>
  <c r="AX49" i="71"/>
  <c r="AX84" i="71"/>
  <c r="AE58" i="71"/>
  <c r="AE84" i="71"/>
  <c r="V27" i="71"/>
  <c r="BY27" i="71"/>
  <c r="BY99" i="71"/>
  <c r="BY40" i="71"/>
  <c r="AX54" i="71"/>
  <c r="AL40" i="71"/>
  <c r="AL27" i="71"/>
  <c r="BC49" i="71"/>
  <c r="BC82" i="71"/>
  <c r="AS49" i="71"/>
  <c r="AS82" i="71"/>
  <c r="CB60" i="71"/>
  <c r="CB77" i="71"/>
  <c r="AG50" i="71"/>
  <c r="AG84" i="71"/>
  <c r="AT63" i="71"/>
  <c r="V52" i="71"/>
  <c r="V80" i="71"/>
  <c r="AL59" i="71"/>
  <c r="AL81" i="71"/>
  <c r="AX58" i="71"/>
  <c r="AX81" i="71"/>
  <c r="AE53" i="71"/>
  <c r="AE79" i="71"/>
  <c r="BB40" i="71"/>
  <c r="V40" i="71"/>
  <c r="BC54" i="71"/>
  <c r="BC84" i="71"/>
  <c r="AS54" i="71"/>
  <c r="AS76" i="71"/>
  <c r="CB55" i="71"/>
  <c r="AG55" i="71"/>
  <c r="AG86" i="71"/>
  <c r="AT76" i="71"/>
  <c r="V57" i="71"/>
  <c r="V79" i="71"/>
  <c r="AL99" i="71"/>
  <c r="AL53" i="71"/>
  <c r="AL80" i="71"/>
  <c r="AX77" i="71"/>
  <c r="AX80" i="71"/>
  <c r="AE64" i="71"/>
  <c r="AE83" i="71"/>
  <c r="V99" i="71"/>
  <c r="AG27" i="71"/>
  <c r="AW99" i="71"/>
  <c r="AW27" i="71"/>
  <c r="AG51" i="71"/>
  <c r="CB27" i="71"/>
  <c r="CB40" i="71"/>
  <c r="CB99" i="71"/>
  <c r="AS80" i="71"/>
  <c r="BC58" i="71"/>
  <c r="BC76" i="71"/>
  <c r="AS59" i="71"/>
  <c r="AS83" i="71"/>
  <c r="CB49" i="71"/>
  <c r="CB88" i="71"/>
  <c r="AG76" i="71"/>
  <c r="AG79" i="71"/>
  <c r="AT52" i="71"/>
  <c r="AT62" i="71"/>
  <c r="V86" i="71"/>
  <c r="V84" i="71"/>
  <c r="AL58" i="71"/>
  <c r="AL86" i="71"/>
  <c r="AX57" i="71"/>
  <c r="AX83" i="71"/>
  <c r="AG99" i="71"/>
  <c r="AX40" i="71"/>
  <c r="BC85" i="71"/>
  <c r="BC81" i="71"/>
  <c r="AS53" i="71"/>
  <c r="AS88" i="71"/>
  <c r="CB54" i="71"/>
  <c r="AG49" i="71"/>
  <c r="AG83" i="71"/>
  <c r="AT88" i="71"/>
  <c r="AT80" i="71"/>
  <c r="V51" i="71"/>
  <c r="V88" i="71"/>
  <c r="AL52" i="71"/>
  <c r="AL79" i="71"/>
  <c r="AX51" i="71"/>
  <c r="AX79" i="71"/>
  <c r="AE56" i="71"/>
  <c r="AE78" i="71"/>
  <c r="V50" i="71"/>
  <c r="V49" i="71"/>
  <c r="BC52" i="71"/>
  <c r="BC80" i="71"/>
  <c r="AS63" i="71"/>
  <c r="AS86" i="71"/>
  <c r="CB59" i="71"/>
  <c r="AG54" i="71"/>
  <c r="AG78" i="71"/>
  <c r="AT57" i="71"/>
  <c r="AT81" i="71"/>
  <c r="V56" i="71"/>
  <c r="AL61" i="71"/>
  <c r="AL83" i="71"/>
  <c r="AX56" i="71"/>
  <c r="AX85" i="71"/>
  <c r="AE81" i="71"/>
  <c r="AE77" i="71"/>
  <c r="AG62" i="71"/>
  <c r="V83" i="71"/>
  <c r="CB52" i="71"/>
  <c r="V77" i="71"/>
  <c r="BC57" i="71"/>
  <c r="BC83" i="71"/>
  <c r="CB82" i="71"/>
  <c r="AG59" i="71"/>
  <c r="AG88" i="71"/>
  <c r="AT56" i="71"/>
  <c r="AT86" i="71"/>
  <c r="V62" i="71"/>
  <c r="AL57" i="71"/>
  <c r="AL84" i="71"/>
  <c r="AX50" i="71"/>
  <c r="AX78" i="71"/>
  <c r="Q99" i="71"/>
  <c r="AV27" i="71"/>
  <c r="AV99" i="71"/>
  <c r="AV40" i="71"/>
  <c r="CC99" i="71"/>
  <c r="CC27" i="71"/>
  <c r="T40" i="71"/>
  <c r="T27" i="71"/>
  <c r="T99" i="71"/>
  <c r="AS27" i="71"/>
  <c r="AS99" i="71"/>
  <c r="AS40" i="71"/>
  <c r="AX86" i="71"/>
  <c r="BC51" i="71"/>
  <c r="BC86" i="71"/>
  <c r="AS61" i="71"/>
  <c r="CB83" i="71"/>
  <c r="AG64" i="71"/>
  <c r="AT50" i="71"/>
  <c r="AT60" i="71"/>
  <c r="V60" i="71"/>
  <c r="AL51" i="71"/>
  <c r="AL88" i="71"/>
  <c r="AX55" i="71"/>
  <c r="AX88" i="71"/>
  <c r="AE55" i="71"/>
  <c r="AE82" i="71"/>
  <c r="BH40" i="71"/>
  <c r="BA27" i="71"/>
  <c r="BA40" i="71"/>
  <c r="BA99" i="71"/>
  <c r="AS52" i="71"/>
  <c r="AG85" i="71"/>
  <c r="BC60" i="71"/>
  <c r="AS81" i="71"/>
  <c r="CB53" i="71"/>
  <c r="CB62" i="71"/>
  <c r="AG63" i="71"/>
  <c r="AT58" i="71"/>
  <c r="AT64" i="71"/>
  <c r="V64" i="71"/>
  <c r="AL56" i="71"/>
  <c r="AX63" i="71"/>
  <c r="AE49" i="71"/>
  <c r="AE86" i="71"/>
  <c r="BC56" i="71"/>
  <c r="AS60" i="71"/>
  <c r="CB64" i="71"/>
  <c r="CB61" i="71"/>
  <c r="AT51" i="71"/>
  <c r="AT83" i="71"/>
  <c r="V55" i="71"/>
  <c r="AL60" i="71"/>
  <c r="AX64" i="71"/>
  <c r="AT99" i="71"/>
  <c r="BW78" i="71"/>
  <c r="BW57" i="71"/>
  <c r="BW84" i="71"/>
  <c r="BW55" i="71"/>
  <c r="BW63" i="71"/>
  <c r="BW40" i="71"/>
  <c r="BW99" i="71"/>
  <c r="BW64" i="71"/>
  <c r="BW56" i="71"/>
  <c r="BW27" i="71"/>
  <c r="BW79" i="71"/>
  <c r="BW51" i="71"/>
  <c r="BW50" i="71"/>
  <c r="BW61" i="71"/>
  <c r="BW80" i="71"/>
  <c r="BW62" i="71"/>
  <c r="BW52" i="71"/>
  <c r="BW86" i="71"/>
  <c r="BW58" i="71"/>
  <c r="BW85" i="71"/>
  <c r="BW53" i="71"/>
  <c r="BW77" i="71"/>
  <c r="BW81" i="71"/>
  <c r="BW59" i="71"/>
  <c r="BW83" i="71"/>
  <c r="BW60" i="71"/>
  <c r="BW76" i="71"/>
  <c r="BW54" i="71"/>
  <c r="BW82" i="71"/>
  <c r="BW49" i="71"/>
  <c r="BW88" i="71"/>
  <c r="AQ64" i="71"/>
  <c r="AQ57" i="71"/>
  <c r="AQ80" i="71"/>
  <c r="AQ61" i="71"/>
  <c r="AQ83" i="71"/>
  <c r="AQ79" i="71"/>
  <c r="AQ56" i="71"/>
  <c r="AQ62" i="71"/>
  <c r="AQ86" i="71"/>
  <c r="AQ52" i="71"/>
  <c r="AQ88" i="71"/>
  <c r="AQ58" i="71"/>
  <c r="AQ51" i="71"/>
  <c r="AQ84" i="71"/>
  <c r="AQ53" i="71"/>
  <c r="AQ81" i="71"/>
  <c r="AQ59" i="71"/>
  <c r="AQ40" i="71"/>
  <c r="AQ76" i="71"/>
  <c r="AQ54" i="71"/>
  <c r="AQ82" i="71"/>
  <c r="AQ49" i="71"/>
  <c r="AQ77" i="71"/>
  <c r="AQ60" i="71"/>
  <c r="AQ85" i="71"/>
  <c r="AQ50" i="71"/>
  <c r="AQ27" i="71"/>
  <c r="AQ63" i="71"/>
  <c r="AQ78" i="71"/>
  <c r="AQ55" i="71"/>
  <c r="AQ99" i="71"/>
  <c r="T14" i="72"/>
  <c r="U13" i="72"/>
  <c r="Y13" i="72"/>
  <c r="AF12" i="72"/>
  <c r="L65" i="71"/>
  <c r="L87" i="71"/>
  <c r="L47" i="71"/>
  <c r="L46" i="71"/>
  <c r="L48" i="71"/>
  <c r="L37" i="71"/>
  <c r="L96" i="71"/>
  <c r="L24" i="71"/>
  <c r="AD12" i="72"/>
  <c r="BS12" i="72"/>
  <c r="BO82" i="72"/>
  <c r="BO71" i="72"/>
  <c r="BO63" i="72"/>
  <c r="BO69" i="72"/>
  <c r="BO64" i="72"/>
  <c r="BO42" i="72"/>
  <c r="BO27" i="72"/>
  <c r="BO98" i="72"/>
  <c r="CA12" i="72"/>
  <c r="AF15" i="72"/>
  <c r="AQ13" i="72"/>
  <c r="BB13" i="72"/>
  <c r="R13" i="72"/>
  <c r="AQ14" i="72"/>
  <c r="BR14" i="72"/>
  <c r="CD75" i="72"/>
  <c r="CD74" i="72"/>
  <c r="CD29" i="72"/>
  <c r="CD73" i="72"/>
  <c r="CD44" i="72"/>
  <c r="CD100" i="72"/>
  <c r="CD76" i="72"/>
  <c r="AD14" i="72"/>
  <c r="AY80" i="72"/>
  <c r="AY85" i="72"/>
  <c r="AY81" i="72"/>
  <c r="AY65" i="72"/>
  <c r="AY79" i="72"/>
  <c r="AY56" i="72"/>
  <c r="AY61" i="72"/>
  <c r="AY87" i="72"/>
  <c r="AY101" i="72"/>
  <c r="AY88" i="72"/>
  <c r="AY45" i="72"/>
  <c r="AY55" i="72"/>
  <c r="AY30" i="72"/>
  <c r="AY86" i="72"/>
  <c r="AY57" i="72"/>
  <c r="AY54" i="72"/>
  <c r="AY84" i="72"/>
  <c r="AY60" i="72"/>
  <c r="AY68" i="72"/>
  <c r="AY59" i="72"/>
  <c r="AY58" i="72"/>
  <c r="AY89" i="72"/>
  <c r="AY78" i="72"/>
  <c r="AY67" i="72"/>
  <c r="AY66" i="72"/>
  <c r="BJ84" i="72"/>
  <c r="BJ81" i="72"/>
  <c r="BJ68" i="72"/>
  <c r="BJ89" i="72"/>
  <c r="BJ80" i="72"/>
  <c r="BJ88" i="72"/>
  <c r="BJ87" i="72"/>
  <c r="BJ86" i="72"/>
  <c r="BJ67" i="72"/>
  <c r="BJ79" i="72"/>
  <c r="BJ85" i="72"/>
  <c r="BJ66" i="72"/>
  <c r="BJ59" i="72"/>
  <c r="BJ78" i="72"/>
  <c r="BJ65" i="72"/>
  <c r="BJ55" i="72"/>
  <c r="BJ61" i="72"/>
  <c r="BJ58" i="72"/>
  <c r="BJ57" i="72"/>
  <c r="BJ54" i="72"/>
  <c r="BJ56" i="72"/>
  <c r="BJ60" i="72"/>
  <c r="BJ101" i="72"/>
  <c r="BJ45" i="72"/>
  <c r="BJ30" i="72"/>
  <c r="R73" i="71"/>
  <c r="R74" i="71"/>
  <c r="R75" i="71"/>
  <c r="R72" i="71"/>
  <c r="R66" i="71"/>
  <c r="R68" i="71"/>
  <c r="R70" i="71"/>
  <c r="R25" i="71"/>
  <c r="R97" i="71"/>
  <c r="R38" i="71"/>
  <c r="AE72" i="71"/>
  <c r="AE74" i="71"/>
  <c r="AE75" i="71"/>
  <c r="AE66" i="71"/>
  <c r="AE68" i="71"/>
  <c r="AE73" i="71"/>
  <c r="AE70" i="71"/>
  <c r="AE97" i="71"/>
  <c r="AE25" i="71"/>
  <c r="AE38" i="71"/>
  <c r="L73" i="71"/>
  <c r="L72" i="71"/>
  <c r="L70" i="71"/>
  <c r="L74" i="71"/>
  <c r="L66" i="71"/>
  <c r="L68" i="71"/>
  <c r="L75" i="71"/>
  <c r="L38" i="71"/>
  <c r="L25" i="71"/>
  <c r="L97" i="71"/>
  <c r="Y75" i="71"/>
  <c r="Y72" i="71"/>
  <c r="Y73" i="71"/>
  <c r="Y74" i="71"/>
  <c r="Y70" i="71"/>
  <c r="Y66" i="71"/>
  <c r="Y68" i="71"/>
  <c r="Y25" i="71"/>
  <c r="Y38" i="71"/>
  <c r="Y97" i="71"/>
  <c r="AW87" i="71"/>
  <c r="AW65" i="71"/>
  <c r="AW48" i="71"/>
  <c r="AW24" i="71"/>
  <c r="AW46" i="71"/>
  <c r="AW47" i="71"/>
  <c r="AW37" i="71"/>
  <c r="AW96" i="71"/>
  <c r="CA87" i="71"/>
  <c r="CA65" i="71"/>
  <c r="CA47" i="71"/>
  <c r="CA48" i="71"/>
  <c r="CA46" i="71"/>
  <c r="CA24" i="71"/>
  <c r="CA96" i="71"/>
  <c r="CA37" i="71"/>
  <c r="BX87" i="71"/>
  <c r="BX65" i="71"/>
  <c r="BX48" i="71"/>
  <c r="BX47" i="71"/>
  <c r="BX46" i="71"/>
  <c r="BX24" i="71"/>
  <c r="BX37" i="71"/>
  <c r="BX96" i="71"/>
  <c r="BT87" i="71"/>
  <c r="BT48" i="71"/>
  <c r="BT65" i="71"/>
  <c r="BT46" i="71"/>
  <c r="BT47" i="71"/>
  <c r="BT24" i="71"/>
  <c r="BT37" i="71"/>
  <c r="BT96" i="71"/>
  <c r="BQ87" i="71"/>
  <c r="BQ65" i="71"/>
  <c r="BQ46" i="71"/>
  <c r="BQ47" i="71"/>
  <c r="BQ48" i="71"/>
  <c r="BQ24" i="71"/>
  <c r="BQ96" i="71"/>
  <c r="BQ37" i="71"/>
  <c r="BA81" i="72"/>
  <c r="BA88" i="72"/>
  <c r="BA87" i="72"/>
  <c r="BA86" i="72"/>
  <c r="BA85" i="72"/>
  <c r="BA79" i="72"/>
  <c r="BA78" i="72"/>
  <c r="BA84" i="72"/>
  <c r="BA65" i="72"/>
  <c r="BA68" i="72"/>
  <c r="BA67" i="72"/>
  <c r="BA89" i="72"/>
  <c r="BA61" i="72"/>
  <c r="BA57" i="72"/>
  <c r="BA60" i="72"/>
  <c r="BA66" i="72"/>
  <c r="BA80" i="72"/>
  <c r="BA59" i="72"/>
  <c r="BA58" i="72"/>
  <c r="BA56" i="72"/>
  <c r="BA55" i="72"/>
  <c r="BA54" i="72"/>
  <c r="BA101" i="72"/>
  <c r="BA30" i="72"/>
  <c r="BA45" i="72"/>
  <c r="AL78" i="72"/>
  <c r="AL88" i="72"/>
  <c r="AL87" i="72"/>
  <c r="AL86" i="72"/>
  <c r="AL80" i="72"/>
  <c r="AL84" i="72"/>
  <c r="AL81" i="72"/>
  <c r="AL89" i="72"/>
  <c r="AL79" i="72"/>
  <c r="AL68" i="72"/>
  <c r="AL61" i="72"/>
  <c r="AL85" i="72"/>
  <c r="AL66" i="72"/>
  <c r="AL56" i="72"/>
  <c r="AL67" i="72"/>
  <c r="AL58" i="72"/>
  <c r="AL30" i="72"/>
  <c r="AL59" i="72"/>
  <c r="AL55" i="72"/>
  <c r="AL60" i="72"/>
  <c r="AL57" i="72"/>
  <c r="AL54" i="72"/>
  <c r="AL65" i="72"/>
  <c r="AL101" i="72"/>
  <c r="AL45" i="72"/>
  <c r="AO75" i="71"/>
  <c r="AO72" i="71"/>
  <c r="AO70" i="71"/>
  <c r="AO66" i="71"/>
  <c r="AO74" i="71"/>
  <c r="AO68" i="71"/>
  <c r="AO73" i="71"/>
  <c r="AO25" i="71"/>
  <c r="AO38" i="71"/>
  <c r="AO97" i="71"/>
  <c r="I87" i="71"/>
  <c r="I65" i="71"/>
  <c r="I48" i="71"/>
  <c r="I46" i="71"/>
  <c r="I47" i="71"/>
  <c r="I96" i="71"/>
  <c r="I24" i="71"/>
  <c r="I37" i="71"/>
  <c r="BW82" i="72"/>
  <c r="BW69" i="72"/>
  <c r="BW64" i="72"/>
  <c r="BW71" i="72"/>
  <c r="BW63" i="72"/>
  <c r="BW42" i="72"/>
  <c r="BW27" i="72"/>
  <c r="BW98" i="72"/>
  <c r="BC12" i="72"/>
  <c r="AY12" i="72"/>
  <c r="BK12" i="72"/>
  <c r="AH83" i="72"/>
  <c r="AH72" i="72"/>
  <c r="AH70" i="72"/>
  <c r="AH62" i="72"/>
  <c r="AH28" i="72"/>
  <c r="AH99" i="72"/>
  <c r="AH43" i="72"/>
  <c r="BV13" i="72"/>
  <c r="AL13" i="72"/>
  <c r="CC13" i="72"/>
  <c r="BV14" i="72"/>
  <c r="BB14" i="72"/>
  <c r="BN14" i="72"/>
  <c r="AB80" i="72"/>
  <c r="AB79" i="72"/>
  <c r="AB84" i="72"/>
  <c r="AB78" i="72"/>
  <c r="AB85" i="72"/>
  <c r="AB81" i="72"/>
  <c r="AB89" i="72"/>
  <c r="AB66" i="72"/>
  <c r="AB68" i="72"/>
  <c r="AB67" i="72"/>
  <c r="AB86" i="72"/>
  <c r="AB87" i="72"/>
  <c r="AB88" i="72"/>
  <c r="AB65" i="72"/>
  <c r="AB55" i="72"/>
  <c r="AB54" i="72"/>
  <c r="AB61" i="72"/>
  <c r="AB60" i="72"/>
  <c r="AB59" i="72"/>
  <c r="AB58" i="72"/>
  <c r="AB57" i="72"/>
  <c r="AB56" i="72"/>
  <c r="AB101" i="72"/>
  <c r="AB30" i="72"/>
  <c r="AB45" i="72"/>
  <c r="BP75" i="71"/>
  <c r="BP66" i="71"/>
  <c r="BP74" i="71"/>
  <c r="BP68" i="71"/>
  <c r="BP73" i="71"/>
  <c r="BP72" i="71"/>
  <c r="BP70" i="71"/>
  <c r="BP25" i="71"/>
  <c r="BP97" i="71"/>
  <c r="BP38" i="71"/>
  <c r="O72" i="71"/>
  <c r="O74" i="71"/>
  <c r="O66" i="71"/>
  <c r="O68" i="71"/>
  <c r="O73" i="71"/>
  <c r="O70" i="71"/>
  <c r="O75" i="71"/>
  <c r="O97" i="71"/>
  <c r="O25" i="71"/>
  <c r="O38" i="71"/>
  <c r="V74" i="71"/>
  <c r="V75" i="71"/>
  <c r="V68" i="71"/>
  <c r="V73" i="71"/>
  <c r="V72" i="71"/>
  <c r="V70" i="71"/>
  <c r="V66" i="71"/>
  <c r="V25" i="71"/>
  <c r="V97" i="71"/>
  <c r="V38" i="71"/>
  <c r="I75" i="71"/>
  <c r="I72" i="71"/>
  <c r="I70" i="71"/>
  <c r="I66" i="71"/>
  <c r="I68" i="71"/>
  <c r="I73" i="71"/>
  <c r="I74" i="71"/>
  <c r="I25" i="71"/>
  <c r="I38" i="71"/>
  <c r="I97" i="71"/>
  <c r="BU84" i="72"/>
  <c r="BU88" i="72"/>
  <c r="BU87" i="72"/>
  <c r="BU86" i="72"/>
  <c r="BU85" i="72"/>
  <c r="BU79" i="72"/>
  <c r="BU66" i="72"/>
  <c r="BU78" i="72"/>
  <c r="BU81" i="72"/>
  <c r="BU68" i="72"/>
  <c r="BU89" i="72"/>
  <c r="BU61" i="72"/>
  <c r="BU57" i="72"/>
  <c r="BU54" i="72"/>
  <c r="BU67" i="72"/>
  <c r="BU60" i="72"/>
  <c r="BU59" i="72"/>
  <c r="BU56" i="72"/>
  <c r="BU65" i="72"/>
  <c r="BU80" i="72"/>
  <c r="BU45" i="72"/>
  <c r="BU58" i="72"/>
  <c r="BU55" i="72"/>
  <c r="BU101" i="72"/>
  <c r="BU30" i="72"/>
  <c r="AG87" i="71"/>
  <c r="AG65" i="71"/>
  <c r="AG48" i="71"/>
  <c r="AG24" i="71"/>
  <c r="AG46" i="71"/>
  <c r="AG47" i="71"/>
  <c r="AG37" i="71"/>
  <c r="AG96" i="71"/>
  <c r="BJ87" i="71"/>
  <c r="BJ65" i="71"/>
  <c r="BJ48" i="71"/>
  <c r="BJ47" i="71"/>
  <c r="BJ46" i="71"/>
  <c r="BJ24" i="71"/>
  <c r="BJ37" i="71"/>
  <c r="BJ96" i="71"/>
  <c r="BG87" i="71"/>
  <c r="BG65" i="71"/>
  <c r="BG48" i="71"/>
  <c r="BG46" i="71"/>
  <c r="BG47" i="71"/>
  <c r="BG37" i="71"/>
  <c r="BG24" i="71"/>
  <c r="BG96" i="71"/>
  <c r="BD87" i="71"/>
  <c r="BD48" i="71"/>
  <c r="BD46" i="71"/>
  <c r="BD47" i="71"/>
  <c r="BD65" i="71"/>
  <c r="BD24" i="71"/>
  <c r="BD37" i="71"/>
  <c r="BD96" i="71"/>
  <c r="BA87" i="71"/>
  <c r="BA65" i="71"/>
  <c r="BA48" i="71"/>
  <c r="BA46" i="71"/>
  <c r="BA47" i="71"/>
  <c r="BA24" i="71"/>
  <c r="BA96" i="71"/>
  <c r="BA37" i="71"/>
  <c r="BW80" i="72"/>
  <c r="BW88" i="72"/>
  <c r="BW87" i="72"/>
  <c r="BW86" i="72"/>
  <c r="BW85" i="72"/>
  <c r="BW79" i="72"/>
  <c r="BW78" i="72"/>
  <c r="BW81" i="72"/>
  <c r="BW68" i="72"/>
  <c r="BW84" i="72"/>
  <c r="BW89" i="72"/>
  <c r="BW61" i="72"/>
  <c r="BW67" i="72"/>
  <c r="BW60" i="72"/>
  <c r="BW59" i="72"/>
  <c r="BW65" i="72"/>
  <c r="BW66" i="72"/>
  <c r="BW45" i="72"/>
  <c r="BW30" i="72"/>
  <c r="BW58" i="72"/>
  <c r="BW54" i="72"/>
  <c r="BW55" i="72"/>
  <c r="BW56" i="72"/>
  <c r="BW57" i="72"/>
  <c r="BW101" i="72"/>
  <c r="AX13" i="72"/>
  <c r="AH73" i="71"/>
  <c r="AH74" i="71"/>
  <c r="AH75" i="71"/>
  <c r="AH66" i="71"/>
  <c r="AH72" i="71"/>
  <c r="AH68" i="71"/>
  <c r="AH70" i="71"/>
  <c r="AH25" i="71"/>
  <c r="AH97" i="71"/>
  <c r="AH38" i="71"/>
  <c r="BP86" i="72"/>
  <c r="BP80" i="72"/>
  <c r="BP85" i="72"/>
  <c r="BP79" i="72"/>
  <c r="BP78" i="72"/>
  <c r="BP66" i="72"/>
  <c r="BP65" i="72"/>
  <c r="BP58" i="72"/>
  <c r="BP67" i="72"/>
  <c r="BP57" i="72"/>
  <c r="BP54" i="72"/>
  <c r="BP68" i="72"/>
  <c r="BP60" i="72"/>
  <c r="BP59" i="72"/>
  <c r="BP81" i="72"/>
  <c r="BP56" i="72"/>
  <c r="BP55" i="72"/>
  <c r="BP61" i="72"/>
  <c r="BP89" i="72"/>
  <c r="BP87" i="72"/>
  <c r="BP88" i="72"/>
  <c r="BP84" i="72"/>
  <c r="BP101" i="72"/>
  <c r="BP45" i="72"/>
  <c r="BP30" i="72"/>
  <c r="F87" i="71"/>
  <c r="F48" i="71"/>
  <c r="F46" i="71"/>
  <c r="F47" i="71"/>
  <c r="F24" i="71"/>
  <c r="F65" i="71"/>
  <c r="F96" i="71"/>
  <c r="F37" i="71"/>
  <c r="AA15" i="72"/>
  <c r="BG82" i="72"/>
  <c r="BG69" i="72"/>
  <c r="BG64" i="72"/>
  <c r="BG63" i="72"/>
  <c r="BG71" i="72"/>
  <c r="BG98" i="72"/>
  <c r="BG42" i="72"/>
  <c r="BG27" i="72"/>
  <c r="AM12" i="72"/>
  <c r="AI12" i="72"/>
  <c r="AU12" i="72"/>
  <c r="BF13" i="72"/>
  <c r="V13" i="72"/>
  <c r="BM13" i="72"/>
  <c r="CB14" i="72"/>
  <c r="BF14" i="72"/>
  <c r="AL14" i="72"/>
  <c r="AX14" i="72"/>
  <c r="BD78" i="72"/>
  <c r="BD80" i="72"/>
  <c r="BD84" i="72"/>
  <c r="BD81" i="72"/>
  <c r="BD89" i="72"/>
  <c r="BD68" i="72"/>
  <c r="BD86" i="72"/>
  <c r="BD87" i="72"/>
  <c r="BD85" i="72"/>
  <c r="BD88" i="72"/>
  <c r="BD61" i="72"/>
  <c r="BD57" i="72"/>
  <c r="BD60" i="72"/>
  <c r="BD66" i="72"/>
  <c r="BD56" i="72"/>
  <c r="BD67" i="72"/>
  <c r="BD58" i="72"/>
  <c r="BD59" i="72"/>
  <c r="BD65" i="72"/>
  <c r="BD55" i="72"/>
  <c r="BD45" i="72"/>
  <c r="BD79" i="72"/>
  <c r="BD54" i="72"/>
  <c r="BD30" i="72"/>
  <c r="BD101" i="72"/>
  <c r="AZ75" i="71"/>
  <c r="AZ66" i="71"/>
  <c r="AZ73" i="71"/>
  <c r="AZ72" i="71"/>
  <c r="AZ68" i="71"/>
  <c r="AZ70" i="71"/>
  <c r="AZ74" i="71"/>
  <c r="AZ25" i="71"/>
  <c r="AZ97" i="71"/>
  <c r="AZ38" i="71"/>
  <c r="BR74" i="71"/>
  <c r="BR75" i="71"/>
  <c r="BR68" i="71"/>
  <c r="BR73" i="71"/>
  <c r="BR72" i="71"/>
  <c r="BR70" i="71"/>
  <c r="BR66" i="71"/>
  <c r="BR25" i="71"/>
  <c r="BR97" i="71"/>
  <c r="BR38" i="71"/>
  <c r="BZ73" i="71"/>
  <c r="BZ74" i="71"/>
  <c r="BZ70" i="71"/>
  <c r="BZ72" i="71"/>
  <c r="BZ66" i="71"/>
  <c r="BZ75" i="71"/>
  <c r="BZ68" i="71"/>
  <c r="BZ97" i="71"/>
  <c r="BZ38" i="71"/>
  <c r="BZ25" i="71"/>
  <c r="BW72" i="71"/>
  <c r="BW73" i="71"/>
  <c r="BW68" i="71"/>
  <c r="BW74" i="71"/>
  <c r="BW70" i="71"/>
  <c r="BW66" i="71"/>
  <c r="BW75" i="71"/>
  <c r="BW97" i="71"/>
  <c r="BW38" i="71"/>
  <c r="BW25" i="71"/>
  <c r="BT75" i="71"/>
  <c r="BT72" i="71"/>
  <c r="BT68" i="71"/>
  <c r="BT74" i="71"/>
  <c r="BT73" i="71"/>
  <c r="BT66" i="71"/>
  <c r="BT70" i="71"/>
  <c r="BT25" i="71"/>
  <c r="BT97" i="71"/>
  <c r="BT38" i="71"/>
  <c r="Q65" i="71"/>
  <c r="Q87" i="71"/>
  <c r="Q48" i="71"/>
  <c r="Q46" i="71"/>
  <c r="Q24" i="71"/>
  <c r="Q47" i="71"/>
  <c r="Q37" i="71"/>
  <c r="Q96" i="71"/>
  <c r="AT87" i="71"/>
  <c r="AT65" i="71"/>
  <c r="AT48" i="71"/>
  <c r="AT47" i="71"/>
  <c r="AT46" i="71"/>
  <c r="AT37" i="71"/>
  <c r="AT96" i="71"/>
  <c r="AT24" i="71"/>
  <c r="AQ87" i="71"/>
  <c r="AQ65" i="71"/>
  <c r="AQ48" i="71"/>
  <c r="AQ46" i="71"/>
  <c r="AQ47" i="71"/>
  <c r="AQ37" i="71"/>
  <c r="AQ24" i="71"/>
  <c r="AQ96" i="71"/>
  <c r="AN87" i="71"/>
  <c r="AN65" i="71"/>
  <c r="AN48" i="71"/>
  <c r="AN46" i="71"/>
  <c r="AN47" i="71"/>
  <c r="AN37" i="71"/>
  <c r="AN96" i="71"/>
  <c r="AN24" i="71"/>
  <c r="AK87" i="71"/>
  <c r="AK65" i="71"/>
  <c r="AK46" i="71"/>
  <c r="AK47" i="71"/>
  <c r="AK48" i="71"/>
  <c r="AK24" i="71"/>
  <c r="AK96" i="71"/>
  <c r="AK37" i="71"/>
  <c r="BF89" i="72"/>
  <c r="BF84" i="72"/>
  <c r="BF85" i="72"/>
  <c r="BF78" i="72"/>
  <c r="BF81" i="72"/>
  <c r="BF68" i="72"/>
  <c r="BF80" i="72"/>
  <c r="BF88" i="72"/>
  <c r="BF87" i="72"/>
  <c r="BF86" i="72"/>
  <c r="BF60" i="72"/>
  <c r="BF66" i="72"/>
  <c r="BF56" i="72"/>
  <c r="BF79" i="72"/>
  <c r="BF65" i="72"/>
  <c r="BF58" i="72"/>
  <c r="BF67" i="72"/>
  <c r="BF59" i="72"/>
  <c r="BF55" i="72"/>
  <c r="BF57" i="72"/>
  <c r="BF54" i="72"/>
  <c r="BF30" i="72"/>
  <c r="BF45" i="72"/>
  <c r="BF61" i="72"/>
  <c r="BF101" i="72"/>
  <c r="AQ79" i="72"/>
  <c r="AQ89" i="72"/>
  <c r="AQ88" i="72"/>
  <c r="AQ87" i="72"/>
  <c r="AQ86" i="72"/>
  <c r="AQ80" i="72"/>
  <c r="AQ85" i="72"/>
  <c r="AQ78" i="72"/>
  <c r="AQ84" i="72"/>
  <c r="AQ81" i="72"/>
  <c r="AQ66" i="72"/>
  <c r="AQ67" i="72"/>
  <c r="AQ68" i="72"/>
  <c r="AQ65" i="72"/>
  <c r="AQ58" i="72"/>
  <c r="AQ59" i="72"/>
  <c r="AQ61" i="72"/>
  <c r="AQ60" i="72"/>
  <c r="AQ57" i="72"/>
  <c r="AQ55" i="72"/>
  <c r="AQ54" i="72"/>
  <c r="AQ56" i="72"/>
  <c r="AQ30" i="72"/>
  <c r="AQ45" i="72"/>
  <c r="AQ101" i="72"/>
  <c r="AA83" i="72"/>
  <c r="AA72" i="72"/>
  <c r="AA70" i="72"/>
  <c r="AA62" i="72"/>
  <c r="AA99" i="72"/>
  <c r="AA43" i="72"/>
  <c r="AA28" i="72"/>
  <c r="U74" i="71"/>
  <c r="U75" i="71"/>
  <c r="U66" i="71"/>
  <c r="U68" i="71"/>
  <c r="U73" i="71"/>
  <c r="U70" i="71"/>
  <c r="U72" i="71"/>
  <c r="U25" i="71"/>
  <c r="U97" i="71"/>
  <c r="U38" i="71"/>
  <c r="AQ82" i="72"/>
  <c r="AQ71" i="72"/>
  <c r="AQ64" i="72"/>
  <c r="AQ63" i="72"/>
  <c r="AQ69" i="72"/>
  <c r="AQ98" i="72"/>
  <c r="AQ42" i="72"/>
  <c r="AQ27" i="72"/>
  <c r="W12" i="72"/>
  <c r="S12" i="72"/>
  <c r="AE12" i="72"/>
  <c r="AP13" i="72"/>
  <c r="BQ13" i="72"/>
  <c r="AW13" i="72"/>
  <c r="BL14" i="72"/>
  <c r="AP14" i="72"/>
  <c r="V14" i="72"/>
  <c r="AH14" i="72"/>
  <c r="AJ75" i="71"/>
  <c r="AJ66" i="71"/>
  <c r="AJ68" i="71"/>
  <c r="AJ70" i="71"/>
  <c r="AJ73" i="71"/>
  <c r="AJ72" i="71"/>
  <c r="AJ74" i="71"/>
  <c r="AJ25" i="71"/>
  <c r="AJ97" i="71"/>
  <c r="AJ38" i="71"/>
  <c r="CC74" i="71"/>
  <c r="CC75" i="71"/>
  <c r="CC70" i="71"/>
  <c r="CC72" i="71"/>
  <c r="CC66" i="71"/>
  <c r="CC68" i="71"/>
  <c r="CC73" i="71"/>
  <c r="CC38" i="71"/>
  <c r="CC25" i="71"/>
  <c r="CC97" i="71"/>
  <c r="BJ73" i="71"/>
  <c r="BJ74" i="71"/>
  <c r="BJ72" i="71"/>
  <c r="BJ70" i="71"/>
  <c r="BJ66" i="71"/>
  <c r="BJ75" i="71"/>
  <c r="BJ68" i="71"/>
  <c r="BJ25" i="71"/>
  <c r="BJ38" i="71"/>
  <c r="BJ97" i="71"/>
  <c r="BG72" i="71"/>
  <c r="BG73" i="71"/>
  <c r="BG75" i="71"/>
  <c r="BG68" i="71"/>
  <c r="BG70" i="71"/>
  <c r="BG74" i="71"/>
  <c r="BG66" i="71"/>
  <c r="BG25" i="71"/>
  <c r="BG38" i="71"/>
  <c r="BG97" i="71"/>
  <c r="BD75" i="71"/>
  <c r="BD72" i="71"/>
  <c r="BD68" i="71"/>
  <c r="BD74" i="71"/>
  <c r="BD66" i="71"/>
  <c r="BD70" i="71"/>
  <c r="BD25" i="71"/>
  <c r="BD73" i="71"/>
  <c r="BD97" i="71"/>
  <c r="BD38" i="71"/>
  <c r="BM85" i="72"/>
  <c r="BM80" i="72"/>
  <c r="BM79" i="72"/>
  <c r="BM78" i="72"/>
  <c r="BM89" i="72"/>
  <c r="BM88" i="72"/>
  <c r="BM87" i="72"/>
  <c r="BM86" i="72"/>
  <c r="BM84" i="72"/>
  <c r="BM66" i="72"/>
  <c r="BM65" i="72"/>
  <c r="BM55" i="72"/>
  <c r="BM67" i="72"/>
  <c r="BM57" i="72"/>
  <c r="BM54" i="72"/>
  <c r="BM81" i="72"/>
  <c r="BM59" i="72"/>
  <c r="BM58" i="72"/>
  <c r="BM60" i="72"/>
  <c r="BM56" i="72"/>
  <c r="BM68" i="72"/>
  <c r="BM61" i="72"/>
  <c r="BM101" i="72"/>
  <c r="BM45" i="72"/>
  <c r="BM30" i="72"/>
  <c r="CC87" i="71"/>
  <c r="CC65" i="71"/>
  <c r="CC47" i="71"/>
  <c r="CC24" i="71"/>
  <c r="CC48" i="71"/>
  <c r="CC46" i="71"/>
  <c r="CC37" i="71"/>
  <c r="CC96" i="71"/>
  <c r="AD87" i="71"/>
  <c r="AD65" i="71"/>
  <c r="AD47" i="71"/>
  <c r="AD48" i="71"/>
  <c r="AD46" i="71"/>
  <c r="AD37" i="71"/>
  <c r="AD96" i="71"/>
  <c r="AD24" i="71"/>
  <c r="AA87" i="71"/>
  <c r="AA65" i="71"/>
  <c r="AA46" i="71"/>
  <c r="AA47" i="71"/>
  <c r="AA48" i="71"/>
  <c r="AA37" i="71"/>
  <c r="AA24" i="71"/>
  <c r="AA96" i="71"/>
  <c r="X87" i="71"/>
  <c r="X48" i="71"/>
  <c r="X65" i="71"/>
  <c r="X46" i="71"/>
  <c r="X47" i="71"/>
  <c r="X37" i="71"/>
  <c r="X96" i="71"/>
  <c r="X24" i="71"/>
  <c r="U87" i="71"/>
  <c r="U65" i="71"/>
  <c r="U46" i="71"/>
  <c r="U48" i="71"/>
  <c r="U47" i="71"/>
  <c r="U96" i="71"/>
  <c r="U37" i="71"/>
  <c r="U24" i="71"/>
  <c r="BK84" i="72"/>
  <c r="BK89" i="72"/>
  <c r="BK85" i="72"/>
  <c r="BK57" i="72"/>
  <c r="BK56" i="72"/>
  <c r="BK66" i="72"/>
  <c r="BK60" i="72"/>
  <c r="BK68" i="72"/>
  <c r="BK78" i="72"/>
  <c r="BK55" i="72"/>
  <c r="BK30" i="72"/>
  <c r="BK59" i="72"/>
  <c r="BK65" i="72"/>
  <c r="BK87" i="72"/>
  <c r="BK54" i="72"/>
  <c r="BK67" i="72"/>
  <c r="BK61" i="72"/>
  <c r="BK58" i="72"/>
  <c r="BK88" i="72"/>
  <c r="BK80" i="72"/>
  <c r="BK86" i="72"/>
  <c r="BK81" i="72"/>
  <c r="BK101" i="72"/>
  <c r="BK45" i="72"/>
  <c r="BK79" i="72"/>
  <c r="AM14" i="72"/>
  <c r="AB83" i="72"/>
  <c r="AB70" i="72"/>
  <c r="AB62" i="72"/>
  <c r="AB72" i="72"/>
  <c r="AB43" i="72"/>
  <c r="AB99" i="72"/>
  <c r="AB28" i="72"/>
  <c r="BV12" i="72"/>
  <c r="BR12" i="72"/>
  <c r="CD69" i="72"/>
  <c r="CD82" i="72"/>
  <c r="CD71" i="72"/>
  <c r="CD63" i="72"/>
  <c r="CD27" i="72"/>
  <c r="CD64" i="72"/>
  <c r="CD42" i="72"/>
  <c r="CD98" i="72"/>
  <c r="BY12" i="72"/>
  <c r="BU13" i="72"/>
  <c r="BA13" i="72"/>
  <c r="CB13" i="72"/>
  <c r="AV14" i="72"/>
  <c r="Z14" i="72"/>
  <c r="BQ14" i="72"/>
  <c r="R14" i="72"/>
  <c r="T70" i="72"/>
  <c r="T83" i="72"/>
  <c r="T72" i="72"/>
  <c r="T28" i="72"/>
  <c r="T62" i="72"/>
  <c r="T99" i="72"/>
  <c r="T43" i="72"/>
  <c r="BY84" i="72"/>
  <c r="BY85" i="72"/>
  <c r="BY78" i="72"/>
  <c r="BY81" i="72"/>
  <c r="BY67" i="72"/>
  <c r="BY87" i="72"/>
  <c r="BY88" i="72"/>
  <c r="BY60" i="72"/>
  <c r="BY68" i="72"/>
  <c r="BY59" i="72"/>
  <c r="BY66" i="72"/>
  <c r="BY65" i="72"/>
  <c r="BY79" i="72"/>
  <c r="BY80" i="72"/>
  <c r="BY58" i="72"/>
  <c r="BY55" i="72"/>
  <c r="BY61" i="72"/>
  <c r="BY57" i="72"/>
  <c r="BY86" i="72"/>
  <c r="BY54" i="72"/>
  <c r="BY89" i="72"/>
  <c r="BY56" i="72"/>
  <c r="BY45" i="72"/>
  <c r="BY30" i="72"/>
  <c r="BY101" i="72"/>
  <c r="AC85" i="72"/>
  <c r="AC84" i="72"/>
  <c r="AC78" i="72"/>
  <c r="AC79" i="72"/>
  <c r="AC81" i="72"/>
  <c r="AC89" i="72"/>
  <c r="AC88" i="72"/>
  <c r="AC87" i="72"/>
  <c r="AC86" i="72"/>
  <c r="AC68" i="72"/>
  <c r="AC67" i="72"/>
  <c r="AC80" i="72"/>
  <c r="AC65" i="72"/>
  <c r="AC61" i="72"/>
  <c r="AC30" i="72"/>
  <c r="AC60" i="72"/>
  <c r="AC59" i="72"/>
  <c r="AC58" i="72"/>
  <c r="AC57" i="72"/>
  <c r="AC56" i="72"/>
  <c r="AC55" i="72"/>
  <c r="AC54" i="72"/>
  <c r="AC66" i="72"/>
  <c r="AC101" i="72"/>
  <c r="AC45" i="72"/>
  <c r="T75" i="71"/>
  <c r="T66" i="71"/>
  <c r="T68" i="71"/>
  <c r="T74" i="71"/>
  <c r="T70" i="71"/>
  <c r="T73" i="71"/>
  <c r="T72" i="71"/>
  <c r="T25" i="71"/>
  <c r="T97" i="71"/>
  <c r="T38" i="71"/>
  <c r="BM74" i="71"/>
  <c r="BM75" i="71"/>
  <c r="BM70" i="71"/>
  <c r="BM66" i="71"/>
  <c r="BM68" i="71"/>
  <c r="BM73" i="71"/>
  <c r="BM72" i="71"/>
  <c r="BM38" i="71"/>
  <c r="BM25" i="71"/>
  <c r="BM97" i="71"/>
  <c r="AT73" i="71"/>
  <c r="AT74" i="71"/>
  <c r="AT70" i="71"/>
  <c r="AT66" i="71"/>
  <c r="AT72" i="71"/>
  <c r="AT68" i="71"/>
  <c r="AT75" i="71"/>
  <c r="AT25" i="71"/>
  <c r="AT38" i="71"/>
  <c r="AT97" i="71"/>
  <c r="AQ72" i="71"/>
  <c r="AQ73" i="71"/>
  <c r="AQ68" i="71"/>
  <c r="AQ75" i="71"/>
  <c r="AQ70" i="71"/>
  <c r="AQ66" i="71"/>
  <c r="AQ74" i="71"/>
  <c r="AQ25" i="71"/>
  <c r="AQ97" i="71"/>
  <c r="AQ38" i="71"/>
  <c r="AN75" i="71"/>
  <c r="AN72" i="71"/>
  <c r="AN74" i="71"/>
  <c r="AN68" i="71"/>
  <c r="AN73" i="71"/>
  <c r="AN66" i="71"/>
  <c r="AN70" i="71"/>
  <c r="AN25" i="71"/>
  <c r="AN97" i="71"/>
  <c r="AN38" i="71"/>
  <c r="CD87" i="71"/>
  <c r="CD65" i="71"/>
  <c r="CD47" i="71"/>
  <c r="CD24" i="71"/>
  <c r="CD48" i="71"/>
  <c r="CD46" i="71"/>
  <c r="CD96" i="71"/>
  <c r="CD37" i="71"/>
  <c r="N87" i="71"/>
  <c r="N65" i="71"/>
  <c r="N47" i="71"/>
  <c r="N48" i="71"/>
  <c r="N46" i="71"/>
  <c r="N96" i="71"/>
  <c r="N37" i="71"/>
  <c r="N24" i="71"/>
  <c r="K87" i="71"/>
  <c r="K65" i="71"/>
  <c r="K46" i="71"/>
  <c r="K47" i="71"/>
  <c r="K48" i="71"/>
  <c r="K37" i="71"/>
  <c r="K24" i="71"/>
  <c r="K96" i="71"/>
  <c r="H87" i="71"/>
  <c r="H48" i="71"/>
  <c r="H46" i="71"/>
  <c r="H47" i="71"/>
  <c r="H65" i="71"/>
  <c r="H37" i="71"/>
  <c r="H96" i="71"/>
  <c r="H24" i="71"/>
  <c r="E96" i="71"/>
  <c r="E37" i="71"/>
  <c r="E24" i="71"/>
  <c r="AK84" i="72"/>
  <c r="AK81" i="72"/>
  <c r="AK89" i="72"/>
  <c r="AK80" i="72"/>
  <c r="AK88" i="72"/>
  <c r="AK87" i="72"/>
  <c r="AK86" i="72"/>
  <c r="AK79" i="72"/>
  <c r="AK68" i="72"/>
  <c r="AK61" i="72"/>
  <c r="AK85" i="72"/>
  <c r="AK54" i="72"/>
  <c r="AK60" i="72"/>
  <c r="AK66" i="72"/>
  <c r="AK59" i="72"/>
  <c r="AK56" i="72"/>
  <c r="AK58" i="72"/>
  <c r="AK55" i="72"/>
  <c r="AK57" i="72"/>
  <c r="AK67" i="72"/>
  <c r="AK78" i="72"/>
  <c r="AK65" i="72"/>
  <c r="AK30" i="72"/>
  <c r="AK101" i="72"/>
  <c r="AK45" i="72"/>
  <c r="AW85" i="72"/>
  <c r="AW89" i="72"/>
  <c r="AW84" i="72"/>
  <c r="AW81" i="72"/>
  <c r="AW80" i="72"/>
  <c r="AW79" i="72"/>
  <c r="AW78" i="72"/>
  <c r="AW86" i="72"/>
  <c r="AW87" i="72"/>
  <c r="AW67" i="72"/>
  <c r="AW65" i="72"/>
  <c r="AW58" i="72"/>
  <c r="AW88" i="72"/>
  <c r="AW68" i="72"/>
  <c r="AW54" i="72"/>
  <c r="AW60" i="72"/>
  <c r="AW66" i="72"/>
  <c r="AW59" i="72"/>
  <c r="AW57" i="72"/>
  <c r="AW61" i="72"/>
  <c r="AW55" i="72"/>
  <c r="AW56" i="72"/>
  <c r="AW45" i="72"/>
  <c r="AW101" i="72"/>
  <c r="AW30" i="72"/>
  <c r="R84" i="72"/>
  <c r="R81" i="72"/>
  <c r="R89" i="72"/>
  <c r="R88" i="72"/>
  <c r="R87" i="72"/>
  <c r="R86" i="72"/>
  <c r="R80" i="72"/>
  <c r="R79" i="72"/>
  <c r="R78" i="72"/>
  <c r="R68" i="72"/>
  <c r="R65" i="72"/>
  <c r="R61" i="72"/>
  <c r="R54" i="72"/>
  <c r="R85" i="72"/>
  <c r="R60" i="72"/>
  <c r="R57" i="72"/>
  <c r="R66" i="72"/>
  <c r="R59" i="72"/>
  <c r="R56" i="72"/>
  <c r="R55" i="72"/>
  <c r="R67" i="72"/>
  <c r="R58" i="72"/>
  <c r="R45" i="72"/>
  <c r="R101" i="72"/>
  <c r="R30" i="72"/>
  <c r="AV78" i="72"/>
  <c r="AV89" i="72"/>
  <c r="AV84" i="72"/>
  <c r="AV88" i="72"/>
  <c r="AV87" i="72"/>
  <c r="AV86" i="72"/>
  <c r="AV80" i="72"/>
  <c r="AV79" i="72"/>
  <c r="AV85" i="72"/>
  <c r="AV81" i="72"/>
  <c r="AV67" i="72"/>
  <c r="AV65" i="72"/>
  <c r="AV68" i="72"/>
  <c r="AV61" i="72"/>
  <c r="AV57" i="72"/>
  <c r="AV30" i="72"/>
  <c r="AV66" i="72"/>
  <c r="AV58" i="72"/>
  <c r="AV54" i="72"/>
  <c r="AV59" i="72"/>
  <c r="AV55" i="72"/>
  <c r="AV60" i="72"/>
  <c r="AV56" i="72"/>
  <c r="AV101" i="72"/>
  <c r="AV45" i="72"/>
  <c r="X13" i="72"/>
  <c r="O15" i="72"/>
  <c r="BF12" i="72"/>
  <c r="BB12" i="72"/>
  <c r="BN82" i="72"/>
  <c r="BN71" i="72"/>
  <c r="BN63" i="72"/>
  <c r="BN69" i="72"/>
  <c r="BN64" i="72"/>
  <c r="BN27" i="72"/>
  <c r="BN42" i="72"/>
  <c r="BN98" i="72"/>
  <c r="BI82" i="72"/>
  <c r="BI69" i="72"/>
  <c r="BI64" i="72"/>
  <c r="BI63" i="72"/>
  <c r="BI71" i="72"/>
  <c r="BI98" i="72"/>
  <c r="BI42" i="72"/>
  <c r="BI27" i="72"/>
  <c r="I15" i="72"/>
  <c r="BE13" i="72"/>
  <c r="AK13" i="72"/>
  <c r="BL13" i="72"/>
  <c r="AF14" i="72"/>
  <c r="BU14" i="72"/>
  <c r="BA14" i="72"/>
  <c r="CC14" i="72"/>
  <c r="AH15" i="72"/>
  <c r="AW74" i="71"/>
  <c r="AW75" i="71"/>
  <c r="AW70" i="71"/>
  <c r="AW66" i="71"/>
  <c r="AW73" i="71"/>
  <c r="AW72" i="71"/>
  <c r="AW68" i="71"/>
  <c r="AW38" i="71"/>
  <c r="AW25" i="71"/>
  <c r="AW97" i="71"/>
  <c r="AD73" i="71"/>
  <c r="AD74" i="71"/>
  <c r="AD70" i="71"/>
  <c r="AD75" i="71"/>
  <c r="AD72" i="71"/>
  <c r="AD66" i="71"/>
  <c r="AD68" i="71"/>
  <c r="AD25" i="71"/>
  <c r="AD38" i="71"/>
  <c r="AD97" i="71"/>
  <c r="AA72" i="71"/>
  <c r="AA73" i="71"/>
  <c r="AA68" i="71"/>
  <c r="AA74" i="71"/>
  <c r="AA70" i="71"/>
  <c r="AA75" i="71"/>
  <c r="AA66" i="71"/>
  <c r="AA25" i="71"/>
  <c r="AA38" i="71"/>
  <c r="AA97" i="71"/>
  <c r="X75" i="71"/>
  <c r="X68" i="71"/>
  <c r="X73" i="71"/>
  <c r="X74" i="71"/>
  <c r="X66" i="71"/>
  <c r="X70" i="71"/>
  <c r="X72" i="71"/>
  <c r="X25" i="71"/>
  <c r="X97" i="71"/>
  <c r="X38" i="71"/>
  <c r="BL87" i="71"/>
  <c r="BL65" i="71"/>
  <c r="BL48" i="71"/>
  <c r="BL46" i="71"/>
  <c r="BL47" i="71"/>
  <c r="BL24" i="71"/>
  <c r="BL96" i="71"/>
  <c r="BL37" i="71"/>
  <c r="S87" i="71"/>
  <c r="S48" i="71"/>
  <c r="S46" i="71"/>
  <c r="S24" i="71"/>
  <c r="S65" i="71"/>
  <c r="S47" i="71"/>
  <c r="S96" i="71"/>
  <c r="S37" i="71"/>
  <c r="BV87" i="71"/>
  <c r="BV65" i="71"/>
  <c r="BV47" i="71"/>
  <c r="BV48" i="71"/>
  <c r="BV46" i="71"/>
  <c r="BV37" i="71"/>
  <c r="BV24" i="71"/>
  <c r="BV96" i="71"/>
  <c r="AY87" i="71"/>
  <c r="AY65" i="71"/>
  <c r="AY24" i="71"/>
  <c r="AY48" i="71"/>
  <c r="AY46" i="71"/>
  <c r="AY47" i="71"/>
  <c r="AY96" i="71"/>
  <c r="AY37" i="71"/>
  <c r="BP87" i="71"/>
  <c r="BP65" i="71"/>
  <c r="BP48" i="71"/>
  <c r="BP46" i="71"/>
  <c r="BP47" i="71"/>
  <c r="BP37" i="71"/>
  <c r="BP24" i="71"/>
  <c r="BP96" i="71"/>
  <c r="BQ89" i="72"/>
  <c r="BQ84" i="72"/>
  <c r="BQ80" i="72"/>
  <c r="BQ67" i="72"/>
  <c r="BQ88" i="72"/>
  <c r="BQ87" i="72"/>
  <c r="BQ86" i="72"/>
  <c r="BQ85" i="72"/>
  <c r="BQ79" i="72"/>
  <c r="BQ78" i="72"/>
  <c r="BQ65" i="72"/>
  <c r="BQ55" i="72"/>
  <c r="BQ61" i="72"/>
  <c r="BQ60" i="72"/>
  <c r="BQ59" i="72"/>
  <c r="BQ81" i="72"/>
  <c r="BQ58" i="72"/>
  <c r="BQ57" i="72"/>
  <c r="BQ56" i="72"/>
  <c r="BQ54" i="72"/>
  <c r="BQ66" i="72"/>
  <c r="BQ68" i="72"/>
  <c r="BQ101" i="72"/>
  <c r="BQ45" i="72"/>
  <c r="BQ30" i="72"/>
  <c r="AT12" i="72"/>
  <c r="AI15" i="72"/>
  <c r="T15" i="72"/>
  <c r="AP12" i="72"/>
  <c r="AL12" i="72"/>
  <c r="AX12" i="72"/>
  <c r="AS12" i="72"/>
  <c r="AG15" i="72"/>
  <c r="AO13" i="72"/>
  <c r="AV13" i="72"/>
  <c r="BY14" i="72"/>
  <c r="BE14" i="72"/>
  <c r="AK14" i="72"/>
  <c r="BM14" i="72"/>
  <c r="V15" i="72"/>
  <c r="BO80" i="72"/>
  <c r="BO81" i="72"/>
  <c r="BO85" i="72"/>
  <c r="BO65" i="72"/>
  <c r="BO66" i="72"/>
  <c r="BO79" i="72"/>
  <c r="BO56" i="72"/>
  <c r="BO61" i="72"/>
  <c r="BO87" i="72"/>
  <c r="BO88" i="72"/>
  <c r="BO55" i="72"/>
  <c r="BO101" i="72"/>
  <c r="BO86" i="72"/>
  <c r="BO45" i="72"/>
  <c r="BO30" i="72"/>
  <c r="BO57" i="72"/>
  <c r="BO54" i="72"/>
  <c r="BO84" i="72"/>
  <c r="BO60" i="72"/>
  <c r="BO68" i="72"/>
  <c r="BO59" i="72"/>
  <c r="BO58" i="72"/>
  <c r="BO89" i="72"/>
  <c r="BO78" i="72"/>
  <c r="BO67" i="72"/>
  <c r="BB74" i="71"/>
  <c r="BB75" i="71"/>
  <c r="BB73" i="71"/>
  <c r="BB72" i="71"/>
  <c r="BB68" i="71"/>
  <c r="BB70" i="71"/>
  <c r="BB66" i="71"/>
  <c r="BB25" i="71"/>
  <c r="BB97" i="71"/>
  <c r="BB38" i="71"/>
  <c r="AG74" i="71"/>
  <c r="AG75" i="71"/>
  <c r="AG73" i="71"/>
  <c r="AG70" i="71"/>
  <c r="AG66" i="71"/>
  <c r="AG72" i="71"/>
  <c r="AG68" i="71"/>
  <c r="AG38" i="71"/>
  <c r="AG25" i="71"/>
  <c r="AG97" i="71"/>
  <c r="N73" i="71"/>
  <c r="N74" i="71"/>
  <c r="N72" i="71"/>
  <c r="N70" i="71"/>
  <c r="N66" i="71"/>
  <c r="N75" i="71"/>
  <c r="N68" i="71"/>
  <c r="N25" i="71"/>
  <c r="N38" i="71"/>
  <c r="N97" i="71"/>
  <c r="K72" i="71"/>
  <c r="K73" i="71"/>
  <c r="K68" i="71"/>
  <c r="K70" i="71"/>
  <c r="K66" i="71"/>
  <c r="K74" i="71"/>
  <c r="K75" i="71"/>
  <c r="K38" i="71"/>
  <c r="K97" i="71"/>
  <c r="K25" i="71"/>
  <c r="AV87" i="71"/>
  <c r="AV65" i="71"/>
  <c r="AV48" i="71"/>
  <c r="AV46" i="71"/>
  <c r="AV47" i="71"/>
  <c r="AV24" i="71"/>
  <c r="AV96" i="71"/>
  <c r="AV37" i="71"/>
  <c r="BZ87" i="71"/>
  <c r="BZ65" i="71"/>
  <c r="BZ48" i="71"/>
  <c r="BZ47" i="71"/>
  <c r="BZ46" i="71"/>
  <c r="BZ24" i="71"/>
  <c r="BZ37" i="71"/>
  <c r="BZ96" i="71"/>
  <c r="BF87" i="71"/>
  <c r="BF65" i="71"/>
  <c r="BF47" i="71"/>
  <c r="BF48" i="71"/>
  <c r="BF46" i="71"/>
  <c r="BF96" i="71"/>
  <c r="BF37" i="71"/>
  <c r="BF24" i="71"/>
  <c r="BS87" i="71"/>
  <c r="BS65" i="71"/>
  <c r="BS47" i="71"/>
  <c r="BS46" i="71"/>
  <c r="BS48" i="71"/>
  <c r="BS37" i="71"/>
  <c r="BS96" i="71"/>
  <c r="BS24" i="71"/>
  <c r="AZ87" i="71"/>
  <c r="AZ65" i="71"/>
  <c r="AZ48" i="71"/>
  <c r="AZ46" i="71"/>
  <c r="AZ47" i="71"/>
  <c r="AZ37" i="71"/>
  <c r="AZ24" i="71"/>
  <c r="AZ96" i="71"/>
  <c r="AP88" i="72"/>
  <c r="AP87" i="72"/>
  <c r="AP86" i="72"/>
  <c r="AP80" i="72"/>
  <c r="AP85" i="72"/>
  <c r="AP79" i="72"/>
  <c r="AP81" i="72"/>
  <c r="AP89" i="72"/>
  <c r="AP78" i="72"/>
  <c r="AP84" i="72"/>
  <c r="AP66" i="72"/>
  <c r="AP56" i="72"/>
  <c r="AP67" i="72"/>
  <c r="AP55" i="72"/>
  <c r="AP58" i="72"/>
  <c r="AP59" i="72"/>
  <c r="AP61" i="72"/>
  <c r="AP60" i="72"/>
  <c r="AP57" i="72"/>
  <c r="AP54" i="72"/>
  <c r="AP30" i="72"/>
  <c r="AP68" i="72"/>
  <c r="AP65" i="72"/>
  <c r="AP101" i="72"/>
  <c r="AP45" i="72"/>
  <c r="BH80" i="72"/>
  <c r="BH79" i="72"/>
  <c r="BH84" i="72"/>
  <c r="BH81" i="72"/>
  <c r="BH89" i="72"/>
  <c r="BH88" i="72"/>
  <c r="BH87" i="72"/>
  <c r="BH86" i="72"/>
  <c r="BH67" i="72"/>
  <c r="BH60" i="72"/>
  <c r="BH66" i="72"/>
  <c r="BH56" i="72"/>
  <c r="BH78" i="72"/>
  <c r="BH65" i="72"/>
  <c r="BH55" i="72"/>
  <c r="BH85" i="72"/>
  <c r="BH58" i="72"/>
  <c r="BH59" i="72"/>
  <c r="BH57" i="72"/>
  <c r="BH54" i="72"/>
  <c r="BH68" i="72"/>
  <c r="BH61" i="72"/>
  <c r="BH101" i="72"/>
  <c r="BH30" i="72"/>
  <c r="BH45" i="72"/>
  <c r="BB89" i="72"/>
  <c r="BB84" i="72"/>
  <c r="BB88" i="72"/>
  <c r="BB87" i="72"/>
  <c r="BB86" i="72"/>
  <c r="BB85" i="72"/>
  <c r="BB79" i="72"/>
  <c r="BB78" i="72"/>
  <c r="BB81" i="72"/>
  <c r="BB68" i="72"/>
  <c r="BB67" i="72"/>
  <c r="BB61" i="72"/>
  <c r="BB59" i="72"/>
  <c r="BB66" i="72"/>
  <c r="BB80" i="72"/>
  <c r="BB58" i="72"/>
  <c r="BB56" i="72"/>
  <c r="BB65" i="72"/>
  <c r="BB60" i="72"/>
  <c r="BB57" i="72"/>
  <c r="BB55" i="72"/>
  <c r="BB54" i="72"/>
  <c r="BB30" i="72"/>
  <c r="BB101" i="72"/>
  <c r="BB45" i="72"/>
  <c r="X12" i="72"/>
  <c r="AD76" i="69"/>
  <c r="S13" i="71" s="1"/>
  <c r="AD60" i="69"/>
  <c r="AI13" i="71" s="1"/>
  <c r="AD44" i="69"/>
  <c r="AY13" i="71" s="1"/>
  <c r="AD28" i="69"/>
  <c r="BO13" i="71" s="1"/>
  <c r="AD75" i="69"/>
  <c r="T13" i="71" s="1"/>
  <c r="AD59" i="69"/>
  <c r="AJ13" i="71" s="1"/>
  <c r="AD43" i="69"/>
  <c r="AZ13" i="71" s="1"/>
  <c r="AD27" i="69"/>
  <c r="BP13" i="71" s="1"/>
  <c r="AD74" i="69"/>
  <c r="U13" i="71" s="1"/>
  <c r="AD58" i="69"/>
  <c r="AK13" i="71" s="1"/>
  <c r="AD42" i="69"/>
  <c r="BA13" i="71" s="1"/>
  <c r="AD26" i="69"/>
  <c r="BQ13" i="71" s="1"/>
  <c r="AD73" i="69"/>
  <c r="V13" i="71" s="1"/>
  <c r="AD57" i="69"/>
  <c r="AL13" i="71" s="1"/>
  <c r="AD41" i="69"/>
  <c r="BB13" i="71" s="1"/>
  <c r="AD25" i="69"/>
  <c r="BR13" i="71" s="1"/>
  <c r="AD72" i="69"/>
  <c r="W13" i="71" s="1"/>
  <c r="AD56" i="69"/>
  <c r="AM13" i="71" s="1"/>
  <c r="AD40" i="69"/>
  <c r="BC13" i="71" s="1"/>
  <c r="AD24" i="69"/>
  <c r="BS13" i="71" s="1"/>
  <c r="AD71" i="69"/>
  <c r="X13" i="71" s="1"/>
  <c r="AD55" i="69"/>
  <c r="AN13" i="71" s="1"/>
  <c r="AD39" i="69"/>
  <c r="BD13" i="71" s="1"/>
  <c r="AD23" i="69"/>
  <c r="BT13" i="71" s="1"/>
  <c r="AD86" i="69"/>
  <c r="I13" i="71" s="1"/>
  <c r="AD70" i="69"/>
  <c r="Y13" i="71" s="1"/>
  <c r="AD54" i="69"/>
  <c r="AO13" i="71" s="1"/>
  <c r="AD38" i="69"/>
  <c r="BE13" i="71" s="1"/>
  <c r="AD22" i="69"/>
  <c r="BU13" i="71" s="1"/>
  <c r="AD85" i="69"/>
  <c r="J13" i="71" s="1"/>
  <c r="AD69" i="69"/>
  <c r="Z13" i="71" s="1"/>
  <c r="AD53" i="69"/>
  <c r="AP13" i="71" s="1"/>
  <c r="AD37" i="69"/>
  <c r="BF13" i="71" s="1"/>
  <c r="AD21" i="69"/>
  <c r="BV13" i="71" s="1"/>
  <c r="AD84" i="69"/>
  <c r="K13" i="71" s="1"/>
  <c r="AD68" i="69"/>
  <c r="AA13" i="71" s="1"/>
  <c r="AD52" i="69"/>
  <c r="AQ13" i="71" s="1"/>
  <c r="AD36" i="69"/>
  <c r="BG13" i="71" s="1"/>
  <c r="AD20" i="69"/>
  <c r="BW13" i="71" s="1"/>
  <c r="AD83" i="69"/>
  <c r="L13" i="71" s="1"/>
  <c r="AD67" i="69"/>
  <c r="AB13" i="71" s="1"/>
  <c r="AD51" i="69"/>
  <c r="AR13" i="71" s="1"/>
  <c r="AD35" i="69"/>
  <c r="BH13" i="71" s="1"/>
  <c r="AD19" i="69"/>
  <c r="BX13" i="71" s="1"/>
  <c r="AD82" i="69"/>
  <c r="M13" i="71" s="1"/>
  <c r="AD66" i="69"/>
  <c r="AC13" i="71" s="1"/>
  <c r="AD50" i="69"/>
  <c r="AS13" i="71" s="1"/>
  <c r="AD34" i="69"/>
  <c r="BI13" i="71" s="1"/>
  <c r="AD18" i="69"/>
  <c r="BY13" i="71" s="1"/>
  <c r="AD81" i="69"/>
  <c r="N13" i="71" s="1"/>
  <c r="AD65" i="69"/>
  <c r="AD13" i="71" s="1"/>
  <c r="AD49" i="69"/>
  <c r="AT13" i="71" s="1"/>
  <c r="AD33" i="69"/>
  <c r="BJ13" i="71" s="1"/>
  <c r="AD17" i="69"/>
  <c r="BZ13" i="71" s="1"/>
  <c r="AD80" i="69"/>
  <c r="O13" i="71" s="1"/>
  <c r="AD64" i="69"/>
  <c r="AE13" i="71" s="1"/>
  <c r="AD48" i="69"/>
  <c r="AU13" i="71" s="1"/>
  <c r="AD32" i="69"/>
  <c r="BK13" i="71" s="1"/>
  <c r="AD16" i="69"/>
  <c r="CA13" i="71" s="1"/>
  <c r="AD79" i="69"/>
  <c r="P13" i="71" s="1"/>
  <c r="AD63" i="69"/>
  <c r="AF13" i="71" s="1"/>
  <c r="AD47" i="69"/>
  <c r="AV13" i="71" s="1"/>
  <c r="AD31" i="69"/>
  <c r="BL13" i="71" s="1"/>
  <c r="AD15" i="69"/>
  <c r="CB13" i="71" s="1"/>
  <c r="AD78" i="69"/>
  <c r="Q13" i="71" s="1"/>
  <c r="AD77" i="69"/>
  <c r="R13" i="71" s="1"/>
  <c r="AD62" i="69"/>
  <c r="AG13" i="71" s="1"/>
  <c r="AD61" i="69"/>
  <c r="AH13" i="71" s="1"/>
  <c r="AD46" i="69"/>
  <c r="AW13" i="71" s="1"/>
  <c r="AD45" i="69"/>
  <c r="AX13" i="71" s="1"/>
  <c r="AD30" i="69"/>
  <c r="BM13" i="71" s="1"/>
  <c r="AD29" i="69"/>
  <c r="BN13" i="71" s="1"/>
  <c r="AD14" i="69"/>
  <c r="CC13" i="71" s="1"/>
  <c r="AD13" i="69"/>
  <c r="CD13" i="71" s="1"/>
  <c r="AF13" i="72"/>
  <c r="N15" i="72"/>
  <c r="X15" i="72"/>
  <c r="Z12" i="72"/>
  <c r="V12" i="72"/>
  <c r="AH12" i="72"/>
  <c r="AC12" i="72"/>
  <c r="CA13" i="72"/>
  <c r="BP13" i="72"/>
  <c r="BZ13" i="72"/>
  <c r="BI14" i="72"/>
  <c r="AO14" i="72"/>
  <c r="U14" i="72"/>
  <c r="AW14" i="72"/>
  <c r="BO73" i="71"/>
  <c r="BO74" i="71"/>
  <c r="BO75" i="71"/>
  <c r="BO68" i="71"/>
  <c r="BO72" i="71"/>
  <c r="BO70" i="71"/>
  <c r="BO66" i="71"/>
  <c r="BO25" i="71"/>
  <c r="BO38" i="71"/>
  <c r="BO97" i="71"/>
  <c r="Q74" i="71"/>
  <c r="Q75" i="71"/>
  <c r="Q70" i="71"/>
  <c r="Q72" i="71"/>
  <c r="Q66" i="71"/>
  <c r="Q68" i="71"/>
  <c r="Q73" i="71"/>
  <c r="Q38" i="71"/>
  <c r="Q25" i="71"/>
  <c r="Q97" i="71"/>
  <c r="BY74" i="71"/>
  <c r="BY73" i="71"/>
  <c r="BY70" i="71"/>
  <c r="BY72" i="71"/>
  <c r="BY66" i="71"/>
  <c r="BY68" i="71"/>
  <c r="BY75" i="71"/>
  <c r="BY25" i="71"/>
  <c r="BY97" i="71"/>
  <c r="BY38" i="71"/>
  <c r="BV75" i="71"/>
  <c r="BV73" i="71"/>
  <c r="BV68" i="71"/>
  <c r="BV70" i="71"/>
  <c r="BV66" i="71"/>
  <c r="BV72" i="71"/>
  <c r="BV74" i="71"/>
  <c r="BV25" i="71"/>
  <c r="BV38" i="71"/>
  <c r="BV97" i="71"/>
  <c r="BS74" i="71"/>
  <c r="BS75" i="71"/>
  <c r="BS72" i="71"/>
  <c r="BS68" i="71"/>
  <c r="BS73" i="71"/>
  <c r="BS70" i="71"/>
  <c r="BS66" i="71"/>
  <c r="BS25" i="71"/>
  <c r="BS97" i="71"/>
  <c r="BS38" i="71"/>
  <c r="Z85" i="72"/>
  <c r="Z79" i="72"/>
  <c r="Z78" i="72"/>
  <c r="Z84" i="72"/>
  <c r="Z67" i="72"/>
  <c r="Z81" i="72"/>
  <c r="Z66" i="72"/>
  <c r="Z68" i="72"/>
  <c r="Z59" i="72"/>
  <c r="Z80" i="72"/>
  <c r="Z86" i="72"/>
  <c r="Z87" i="72"/>
  <c r="Z89" i="72"/>
  <c r="Z88" i="72"/>
  <c r="Z65" i="72"/>
  <c r="Z55" i="72"/>
  <c r="Z61" i="72"/>
  <c r="Z30" i="72"/>
  <c r="Z58" i="72"/>
  <c r="Z60" i="72"/>
  <c r="Z54" i="72"/>
  <c r="Z57" i="72"/>
  <c r="Z56" i="72"/>
  <c r="Z45" i="72"/>
  <c r="Z101" i="72"/>
  <c r="AF87" i="71"/>
  <c r="AF65" i="71"/>
  <c r="AF48" i="71"/>
  <c r="AF46" i="71"/>
  <c r="AF47" i="71"/>
  <c r="AF96" i="71"/>
  <c r="AF24" i="71"/>
  <c r="AF37" i="71"/>
  <c r="BI87" i="71"/>
  <c r="BI65" i="71"/>
  <c r="BI48" i="71"/>
  <c r="BI47" i="71"/>
  <c r="BI46" i="71"/>
  <c r="BI24" i="71"/>
  <c r="BI37" i="71"/>
  <c r="BI96" i="71"/>
  <c r="AP87" i="71"/>
  <c r="AP65" i="71"/>
  <c r="AP48" i="71"/>
  <c r="AP46" i="71"/>
  <c r="AP47" i="71"/>
  <c r="AP96" i="71"/>
  <c r="AP24" i="71"/>
  <c r="AP37" i="71"/>
  <c r="BC87" i="71"/>
  <c r="BC65" i="71"/>
  <c r="BC48" i="71"/>
  <c r="BC46" i="71"/>
  <c r="BC47" i="71"/>
  <c r="BC37" i="71"/>
  <c r="BC96" i="71"/>
  <c r="BC24" i="71"/>
  <c r="AJ87" i="71"/>
  <c r="AJ65" i="71"/>
  <c r="AJ48" i="71"/>
  <c r="AJ46" i="71"/>
  <c r="AJ47" i="71"/>
  <c r="AJ37" i="71"/>
  <c r="AJ24" i="71"/>
  <c r="AJ96" i="71"/>
  <c r="BV81" i="72"/>
  <c r="BV78" i="72"/>
  <c r="BV85" i="72"/>
  <c r="BV80" i="72"/>
  <c r="BV88" i="72"/>
  <c r="BV87" i="72"/>
  <c r="BV86" i="72"/>
  <c r="BV79" i="72"/>
  <c r="BV68" i="72"/>
  <c r="BV84" i="72"/>
  <c r="BV89" i="72"/>
  <c r="BV61" i="72"/>
  <c r="BV67" i="72"/>
  <c r="BV60" i="72"/>
  <c r="BV66" i="72"/>
  <c r="BV56" i="72"/>
  <c r="BV65" i="72"/>
  <c r="BV54" i="72"/>
  <c r="BV45" i="72"/>
  <c r="BV30" i="72"/>
  <c r="BV58" i="72"/>
  <c r="BV59" i="72"/>
  <c r="BV55" i="72"/>
  <c r="BV57" i="72"/>
  <c r="BV101" i="72"/>
  <c r="AG70" i="72"/>
  <c r="AG83" i="72"/>
  <c r="AG62" i="72"/>
  <c r="AG72" i="72"/>
  <c r="AG99" i="72"/>
  <c r="AG28" i="72"/>
  <c r="AG43" i="72"/>
  <c r="S14" i="72"/>
  <c r="AB73" i="71"/>
  <c r="AB74" i="71"/>
  <c r="AB70" i="71"/>
  <c r="AB68" i="71"/>
  <c r="AB72" i="71"/>
  <c r="AB75" i="71"/>
  <c r="AB66" i="71"/>
  <c r="AB38" i="71"/>
  <c r="AB25" i="71"/>
  <c r="AB97" i="71"/>
  <c r="BM87" i="71"/>
  <c r="BM65" i="71"/>
  <c r="BM47" i="71"/>
  <c r="BM48" i="71"/>
  <c r="BM24" i="71"/>
  <c r="BM46" i="71"/>
  <c r="BM37" i="71"/>
  <c r="BM96" i="71"/>
  <c r="BU71" i="72"/>
  <c r="BU82" i="72"/>
  <c r="BU69" i="72"/>
  <c r="BU64" i="72"/>
  <c r="BU63" i="72"/>
  <c r="BU42" i="72"/>
  <c r="BU27" i="72"/>
  <c r="BU98" i="72"/>
  <c r="BQ12" i="72"/>
  <c r="CC82" i="72"/>
  <c r="CC69" i="72"/>
  <c r="CC71" i="72"/>
  <c r="CC63" i="72"/>
  <c r="CC64" i="72"/>
  <c r="CC42" i="72"/>
  <c r="CC27" i="72"/>
  <c r="CC98" i="72"/>
  <c r="BX12" i="72"/>
  <c r="BK13" i="72"/>
  <c r="BT13" i="72"/>
  <c r="AZ13" i="72"/>
  <c r="BJ13" i="72"/>
  <c r="AS14" i="72"/>
  <c r="Y14" i="72"/>
  <c r="BP14" i="72"/>
  <c r="AG14" i="72"/>
  <c r="BS89" i="72"/>
  <c r="BS80" i="72"/>
  <c r="BS88" i="72"/>
  <c r="BS87" i="72"/>
  <c r="BS86" i="72"/>
  <c r="BS85" i="72"/>
  <c r="BS79" i="72"/>
  <c r="BS78" i="72"/>
  <c r="BS61" i="72"/>
  <c r="BS67" i="72"/>
  <c r="BS68" i="72"/>
  <c r="BS60" i="72"/>
  <c r="BS81" i="72"/>
  <c r="BS57" i="72"/>
  <c r="BS56" i="72"/>
  <c r="BS55" i="72"/>
  <c r="BS66" i="72"/>
  <c r="BS54" i="72"/>
  <c r="BS65" i="72"/>
  <c r="BS30" i="72"/>
  <c r="BS84" i="72"/>
  <c r="BS58" i="72"/>
  <c r="BS59" i="72"/>
  <c r="BS101" i="72"/>
  <c r="BS45" i="72"/>
  <c r="BT89" i="72"/>
  <c r="BT88" i="72"/>
  <c r="BT87" i="72"/>
  <c r="BT86" i="72"/>
  <c r="BT80" i="72"/>
  <c r="BT85" i="72"/>
  <c r="BT79" i="72"/>
  <c r="BT78" i="72"/>
  <c r="BT81" i="72"/>
  <c r="BT61" i="72"/>
  <c r="BT67" i="72"/>
  <c r="BT68" i="72"/>
  <c r="BT66" i="72"/>
  <c r="BT59" i="72"/>
  <c r="BT55" i="72"/>
  <c r="BT54" i="72"/>
  <c r="BT60" i="72"/>
  <c r="BT65" i="72"/>
  <c r="BT45" i="72"/>
  <c r="BT30" i="72"/>
  <c r="BT84" i="72"/>
  <c r="BT57" i="72"/>
  <c r="BT58" i="72"/>
  <c r="BT56" i="72"/>
  <c r="BT101" i="72"/>
  <c r="AZ86" i="72"/>
  <c r="AZ79" i="72"/>
  <c r="AZ78" i="72"/>
  <c r="AZ85" i="72"/>
  <c r="AZ81" i="72"/>
  <c r="AZ80" i="72"/>
  <c r="AZ65" i="72"/>
  <c r="AZ68" i="72"/>
  <c r="AZ67" i="72"/>
  <c r="AZ61" i="72"/>
  <c r="AZ54" i="72"/>
  <c r="AZ66" i="72"/>
  <c r="AZ59" i="72"/>
  <c r="AZ58" i="72"/>
  <c r="AZ60" i="72"/>
  <c r="AZ57" i="72"/>
  <c r="AZ56" i="72"/>
  <c r="AZ55" i="72"/>
  <c r="AZ89" i="72"/>
  <c r="AZ87" i="72"/>
  <c r="AZ88" i="72"/>
  <c r="AZ45" i="72"/>
  <c r="AZ84" i="72"/>
  <c r="AZ101" i="72"/>
  <c r="AZ30" i="72"/>
  <c r="AY74" i="71"/>
  <c r="AY75" i="71"/>
  <c r="AY73" i="71"/>
  <c r="AY72" i="71"/>
  <c r="AY68" i="71"/>
  <c r="AY70" i="71"/>
  <c r="AY66" i="71"/>
  <c r="AY25" i="71"/>
  <c r="AY38" i="71"/>
  <c r="AY97" i="71"/>
  <c r="CB74" i="71"/>
  <c r="CB75" i="71"/>
  <c r="CB70" i="71"/>
  <c r="CB73" i="71"/>
  <c r="CB72" i="71"/>
  <c r="CB66" i="71"/>
  <c r="CB68" i="71"/>
  <c r="CB97" i="71"/>
  <c r="CB25" i="71"/>
  <c r="CB38" i="71"/>
  <c r="BI74" i="71"/>
  <c r="BI70" i="71"/>
  <c r="BI66" i="71"/>
  <c r="BI73" i="71"/>
  <c r="BI68" i="71"/>
  <c r="BI75" i="71"/>
  <c r="BI72" i="71"/>
  <c r="BI97" i="71"/>
  <c r="BI38" i="71"/>
  <c r="BI25" i="71"/>
  <c r="BF75" i="71"/>
  <c r="BF73" i="71"/>
  <c r="BF68" i="71"/>
  <c r="BF72" i="71"/>
  <c r="BF70" i="71"/>
  <c r="BF74" i="71"/>
  <c r="BF66" i="71"/>
  <c r="BF25" i="71"/>
  <c r="BF38" i="71"/>
  <c r="BF97" i="71"/>
  <c r="BC74" i="71"/>
  <c r="BC75" i="71"/>
  <c r="BC72" i="71"/>
  <c r="BC73" i="71"/>
  <c r="BC68" i="71"/>
  <c r="BC70" i="71"/>
  <c r="BC66" i="71"/>
  <c r="BC25" i="71"/>
  <c r="BC97" i="71"/>
  <c r="BC38" i="71"/>
  <c r="P87" i="71"/>
  <c r="P65" i="71"/>
  <c r="P48" i="71"/>
  <c r="P46" i="71"/>
  <c r="P47" i="71"/>
  <c r="P96" i="71"/>
  <c r="P37" i="71"/>
  <c r="P24" i="71"/>
  <c r="AS87" i="71"/>
  <c r="AS65" i="71"/>
  <c r="AS48" i="71"/>
  <c r="AS47" i="71"/>
  <c r="AS46" i="71"/>
  <c r="AS96" i="71"/>
  <c r="AS37" i="71"/>
  <c r="AS24" i="71"/>
  <c r="Z87" i="71"/>
  <c r="Z65" i="71"/>
  <c r="Z48" i="71"/>
  <c r="Z46" i="71"/>
  <c r="Z47" i="71"/>
  <c r="Z24" i="71"/>
  <c r="Z96" i="71"/>
  <c r="Z37" i="71"/>
  <c r="AM65" i="71"/>
  <c r="AM87" i="71"/>
  <c r="AM46" i="71"/>
  <c r="AM47" i="71"/>
  <c r="AM48" i="71"/>
  <c r="AM37" i="71"/>
  <c r="AM96" i="71"/>
  <c r="AM24" i="71"/>
  <c r="T87" i="71"/>
  <c r="T65" i="71"/>
  <c r="T48" i="71"/>
  <c r="T46" i="71"/>
  <c r="T47" i="71"/>
  <c r="T37" i="71"/>
  <c r="T24" i="71"/>
  <c r="T96" i="71"/>
  <c r="CC88" i="72"/>
  <c r="CC87" i="72"/>
  <c r="CC86" i="72"/>
  <c r="CC85" i="72"/>
  <c r="CC78" i="72"/>
  <c r="CC81" i="72"/>
  <c r="CC68" i="72"/>
  <c r="CC84" i="72"/>
  <c r="CC89" i="72"/>
  <c r="CC67" i="72"/>
  <c r="CC80" i="72"/>
  <c r="CC59" i="72"/>
  <c r="CC66" i="72"/>
  <c r="CC65" i="72"/>
  <c r="CC79" i="72"/>
  <c r="CC55" i="72"/>
  <c r="CC61" i="72"/>
  <c r="CC57" i="72"/>
  <c r="CC60" i="72"/>
  <c r="CC58" i="72"/>
  <c r="CC54" i="72"/>
  <c r="CC56" i="72"/>
  <c r="CC30" i="72"/>
  <c r="CC101" i="72"/>
  <c r="CC45" i="72"/>
  <c r="BG84" i="72"/>
  <c r="BG81" i="72"/>
  <c r="BG89" i="72"/>
  <c r="BG80" i="72"/>
  <c r="BG88" i="72"/>
  <c r="BG87" i="72"/>
  <c r="BG86" i="72"/>
  <c r="BG79" i="72"/>
  <c r="BG67" i="72"/>
  <c r="BG85" i="72"/>
  <c r="BG68" i="72"/>
  <c r="BG66" i="72"/>
  <c r="BG59" i="72"/>
  <c r="BG78" i="72"/>
  <c r="BG58" i="72"/>
  <c r="BG55" i="72"/>
  <c r="BG57" i="72"/>
  <c r="BG65" i="72"/>
  <c r="BG56" i="72"/>
  <c r="BG54" i="72"/>
  <c r="BG60" i="72"/>
  <c r="BG30" i="72"/>
  <c r="BG45" i="72"/>
  <c r="BG61" i="72"/>
  <c r="BG101" i="72"/>
  <c r="S80" i="72"/>
  <c r="S81" i="72"/>
  <c r="S85" i="72"/>
  <c r="S65" i="72"/>
  <c r="S87" i="72"/>
  <c r="S88" i="72"/>
  <c r="S55" i="72"/>
  <c r="S86" i="72"/>
  <c r="S57" i="72"/>
  <c r="S54" i="72"/>
  <c r="S84" i="72"/>
  <c r="S60" i="72"/>
  <c r="S68" i="72"/>
  <c r="S59" i="72"/>
  <c r="S58" i="72"/>
  <c r="S89" i="72"/>
  <c r="S78" i="72"/>
  <c r="S67" i="72"/>
  <c r="S66" i="72"/>
  <c r="S101" i="72"/>
  <c r="S79" i="72"/>
  <c r="S56" i="72"/>
  <c r="S61" i="72"/>
  <c r="S30" i="72"/>
  <c r="S45" i="72"/>
  <c r="BG14" i="72"/>
  <c r="BE82" i="72"/>
  <c r="BE71" i="72"/>
  <c r="BE64" i="72"/>
  <c r="BE69" i="72"/>
  <c r="BE27" i="72"/>
  <c r="BE63" i="72"/>
  <c r="BE42" i="72"/>
  <c r="BE98" i="72"/>
  <c r="BA12" i="72"/>
  <c r="BM12" i="72"/>
  <c r="BH12" i="72"/>
  <c r="AU13" i="72"/>
  <c r="BD13" i="72"/>
  <c r="AJ13" i="72"/>
  <c r="AT13" i="72"/>
  <c r="AC14" i="72"/>
  <c r="BT14" i="72"/>
  <c r="AZ14" i="72"/>
  <c r="CA14" i="72"/>
  <c r="AI75" i="71"/>
  <c r="AI74" i="71"/>
  <c r="AI72" i="71"/>
  <c r="AI68" i="71"/>
  <c r="AI73" i="71"/>
  <c r="AI66" i="71"/>
  <c r="AI25" i="71"/>
  <c r="AI70" i="71"/>
  <c r="AI38" i="71"/>
  <c r="AI97" i="71"/>
  <c r="BL74" i="71"/>
  <c r="BL75" i="71"/>
  <c r="BL72" i="71"/>
  <c r="BL70" i="71"/>
  <c r="BL66" i="71"/>
  <c r="BL73" i="71"/>
  <c r="BL68" i="71"/>
  <c r="BL97" i="71"/>
  <c r="BL25" i="71"/>
  <c r="BL38" i="71"/>
  <c r="AS74" i="71"/>
  <c r="AS75" i="71"/>
  <c r="AS70" i="71"/>
  <c r="AS73" i="71"/>
  <c r="AS66" i="71"/>
  <c r="AS72" i="71"/>
  <c r="AS68" i="71"/>
  <c r="AS97" i="71"/>
  <c r="AS38" i="71"/>
  <c r="AS25" i="71"/>
  <c r="AP75" i="71"/>
  <c r="AP73" i="71"/>
  <c r="AP68" i="71"/>
  <c r="AP70" i="71"/>
  <c r="AP72" i="71"/>
  <c r="AP74" i="71"/>
  <c r="AP66" i="71"/>
  <c r="AP25" i="71"/>
  <c r="AP38" i="71"/>
  <c r="AP97" i="71"/>
  <c r="AM75" i="71"/>
  <c r="AM72" i="71"/>
  <c r="AM74" i="71"/>
  <c r="AM68" i="71"/>
  <c r="AM70" i="71"/>
  <c r="AM73" i="71"/>
  <c r="AM66" i="71"/>
  <c r="AM25" i="71"/>
  <c r="AM97" i="71"/>
  <c r="AM38" i="71"/>
  <c r="BN87" i="71"/>
  <c r="BN65" i="71"/>
  <c r="BN24" i="71"/>
  <c r="BN46" i="71"/>
  <c r="BN47" i="71"/>
  <c r="BN48" i="71"/>
  <c r="BN96" i="71"/>
  <c r="BN37" i="71"/>
  <c r="BW87" i="71"/>
  <c r="BW65" i="71"/>
  <c r="BW48" i="71"/>
  <c r="BW46" i="71"/>
  <c r="BW47" i="71"/>
  <c r="BW96" i="71"/>
  <c r="BW37" i="71"/>
  <c r="BW24" i="71"/>
  <c r="AC87" i="71"/>
  <c r="AC65" i="71"/>
  <c r="AC48" i="71"/>
  <c r="AC47" i="71"/>
  <c r="AC46" i="71"/>
  <c r="AC24" i="71"/>
  <c r="AC37" i="71"/>
  <c r="AC96" i="71"/>
  <c r="J87" i="71"/>
  <c r="J65" i="71"/>
  <c r="J48" i="71"/>
  <c r="J46" i="71"/>
  <c r="J47" i="71"/>
  <c r="J37" i="71"/>
  <c r="J24" i="71"/>
  <c r="J96" i="71"/>
  <c r="W87" i="71"/>
  <c r="W65" i="71"/>
  <c r="W46" i="71"/>
  <c r="W48" i="71"/>
  <c r="W47" i="71"/>
  <c r="W24" i="71"/>
  <c r="W37" i="71"/>
  <c r="W96" i="71"/>
  <c r="D96" i="71"/>
  <c r="D37" i="71"/>
  <c r="D24" i="71"/>
  <c r="BG13" i="72"/>
  <c r="AU72" i="71"/>
  <c r="AU74" i="71"/>
  <c r="AU75" i="71"/>
  <c r="AU66" i="71"/>
  <c r="AU73" i="71"/>
  <c r="AU68" i="71"/>
  <c r="AU70" i="71"/>
  <c r="AU38" i="71"/>
  <c r="AU97" i="71"/>
  <c r="AU25" i="71"/>
  <c r="O87" i="71"/>
  <c r="O65" i="71"/>
  <c r="O48" i="71"/>
  <c r="O46" i="71"/>
  <c r="O47" i="71"/>
  <c r="O96" i="71"/>
  <c r="O37" i="71"/>
  <c r="O24" i="71"/>
  <c r="AO12" i="72"/>
  <c r="AK12" i="72"/>
  <c r="AW12" i="72"/>
  <c r="AR12" i="72"/>
  <c r="AE13" i="72"/>
  <c r="AN13" i="72"/>
  <c r="BO13" i="72"/>
  <c r="AD13" i="72"/>
  <c r="BX14" i="72"/>
  <c r="BD14" i="72"/>
  <c r="AJ14" i="72"/>
  <c r="BK14" i="72"/>
  <c r="BN78" i="72"/>
  <c r="BN89" i="72"/>
  <c r="BN81" i="72"/>
  <c r="BN88" i="72"/>
  <c r="BN87" i="72"/>
  <c r="BN86" i="72"/>
  <c r="BN80" i="72"/>
  <c r="BN85" i="72"/>
  <c r="BN79" i="72"/>
  <c r="BN84" i="72"/>
  <c r="BN66" i="72"/>
  <c r="BN65" i="72"/>
  <c r="BN61" i="72"/>
  <c r="BN68" i="72"/>
  <c r="BN67" i="72"/>
  <c r="BN59" i="72"/>
  <c r="BN58" i="72"/>
  <c r="BN57" i="72"/>
  <c r="BN60" i="72"/>
  <c r="BN56" i="72"/>
  <c r="BN55" i="72"/>
  <c r="BN54" i="72"/>
  <c r="BN45" i="72"/>
  <c r="BN101" i="72"/>
  <c r="BN30" i="72"/>
  <c r="AS85" i="72"/>
  <c r="AS89" i="72"/>
  <c r="AS88" i="72"/>
  <c r="AS87" i="72"/>
  <c r="AS86" i="72"/>
  <c r="AS80" i="72"/>
  <c r="AS68" i="72"/>
  <c r="AS79" i="72"/>
  <c r="AS78" i="72"/>
  <c r="AS84" i="72"/>
  <c r="AS81" i="72"/>
  <c r="AS66" i="72"/>
  <c r="AS56" i="72"/>
  <c r="AS67" i="72"/>
  <c r="AS65" i="72"/>
  <c r="AS58" i="72"/>
  <c r="AS61" i="72"/>
  <c r="AS54" i="72"/>
  <c r="AS55" i="72"/>
  <c r="AS57" i="72"/>
  <c r="AS59" i="72"/>
  <c r="AS60" i="72"/>
  <c r="AS101" i="72"/>
  <c r="AS45" i="72"/>
  <c r="AS30" i="72"/>
  <c r="AT80" i="72"/>
  <c r="AT79" i="72"/>
  <c r="AT78" i="72"/>
  <c r="AT88" i="72"/>
  <c r="AT87" i="72"/>
  <c r="AT86" i="72"/>
  <c r="AT85" i="72"/>
  <c r="AT84" i="72"/>
  <c r="AT81" i="72"/>
  <c r="AT66" i="72"/>
  <c r="AT89" i="72"/>
  <c r="AT67" i="72"/>
  <c r="AT65" i="72"/>
  <c r="AT68" i="72"/>
  <c r="AT55" i="72"/>
  <c r="AT54" i="72"/>
  <c r="AT61" i="72"/>
  <c r="AT56" i="72"/>
  <c r="AT30" i="72"/>
  <c r="AT57" i="72"/>
  <c r="AT58" i="72"/>
  <c r="AT59" i="72"/>
  <c r="AT60" i="72"/>
  <c r="AT101" i="72"/>
  <c r="AT45" i="72"/>
  <c r="BE81" i="72"/>
  <c r="BE88" i="72"/>
  <c r="BE87" i="72"/>
  <c r="BE86" i="72"/>
  <c r="BE80" i="72"/>
  <c r="BE85" i="72"/>
  <c r="BE78" i="72"/>
  <c r="BE84" i="72"/>
  <c r="BE89" i="72"/>
  <c r="BE68" i="72"/>
  <c r="BE61" i="72"/>
  <c r="BE66" i="72"/>
  <c r="BE59" i="72"/>
  <c r="BE79" i="72"/>
  <c r="BE65" i="72"/>
  <c r="BE45" i="72"/>
  <c r="BE67" i="72"/>
  <c r="BE58" i="72"/>
  <c r="BE55" i="72"/>
  <c r="BE57" i="72"/>
  <c r="BE56" i="72"/>
  <c r="BE60" i="72"/>
  <c r="BE54" i="72"/>
  <c r="BE101" i="72"/>
  <c r="BE30" i="72"/>
  <c r="S75" i="71"/>
  <c r="S68" i="71"/>
  <c r="S73" i="71"/>
  <c r="S70" i="71"/>
  <c r="S66" i="71"/>
  <c r="S74" i="71"/>
  <c r="S72" i="71"/>
  <c r="S25" i="71"/>
  <c r="S38" i="71"/>
  <c r="S97" i="71"/>
  <c r="AV74" i="71"/>
  <c r="AV75" i="71"/>
  <c r="AV70" i="71"/>
  <c r="AV66" i="71"/>
  <c r="AV73" i="71"/>
  <c r="AV68" i="71"/>
  <c r="AV72" i="71"/>
  <c r="AV97" i="71"/>
  <c r="AV25" i="71"/>
  <c r="AV38" i="71"/>
  <c r="AC74" i="71"/>
  <c r="AC73" i="71"/>
  <c r="AC70" i="71"/>
  <c r="AC75" i="71"/>
  <c r="AC72" i="71"/>
  <c r="AC66" i="71"/>
  <c r="AC68" i="71"/>
  <c r="AC97" i="71"/>
  <c r="AC38" i="71"/>
  <c r="AC25" i="71"/>
  <c r="Z75" i="71"/>
  <c r="Z73" i="71"/>
  <c r="Z68" i="71"/>
  <c r="Z74" i="71"/>
  <c r="Z70" i="71"/>
  <c r="Z72" i="71"/>
  <c r="Z66" i="71"/>
  <c r="Z25" i="71"/>
  <c r="Z38" i="71"/>
  <c r="Z97" i="71"/>
  <c r="W75" i="71"/>
  <c r="W72" i="71"/>
  <c r="W68" i="71"/>
  <c r="W73" i="71"/>
  <c r="W70" i="71"/>
  <c r="W66" i="71"/>
  <c r="W74" i="71"/>
  <c r="W25" i="71"/>
  <c r="W97" i="71"/>
  <c r="W38" i="71"/>
  <c r="AX87" i="71"/>
  <c r="AX65" i="71"/>
  <c r="AX24" i="71"/>
  <c r="AX48" i="71"/>
  <c r="AX46" i="71"/>
  <c r="AX47" i="71"/>
  <c r="AX96" i="71"/>
  <c r="AX37" i="71"/>
  <c r="BO87" i="71"/>
  <c r="BO65" i="71"/>
  <c r="BO24" i="71"/>
  <c r="BO46" i="71"/>
  <c r="BO47" i="71"/>
  <c r="BO48" i="71"/>
  <c r="BO96" i="71"/>
  <c r="BO37" i="71"/>
  <c r="M87" i="71"/>
  <c r="M65" i="71"/>
  <c r="M48" i="71"/>
  <c r="M47" i="71"/>
  <c r="M46" i="71"/>
  <c r="M24" i="71"/>
  <c r="M37" i="71"/>
  <c r="M96" i="71"/>
  <c r="AI87" i="71"/>
  <c r="AI65" i="71"/>
  <c r="AI24" i="71"/>
  <c r="AI46" i="71"/>
  <c r="AI47" i="71"/>
  <c r="AI48" i="71"/>
  <c r="AI96" i="71"/>
  <c r="AI37" i="71"/>
  <c r="G87" i="71"/>
  <c r="G65" i="71"/>
  <c r="G48" i="71"/>
  <c r="G46" i="71"/>
  <c r="G47" i="71"/>
  <c r="G24" i="71"/>
  <c r="G96" i="71"/>
  <c r="G37" i="71"/>
  <c r="L89" i="72"/>
  <c r="L88" i="72"/>
  <c r="L87" i="72"/>
  <c r="L86" i="72"/>
  <c r="L85" i="72"/>
  <c r="L84" i="72"/>
  <c r="L81" i="72"/>
  <c r="L80" i="72"/>
  <c r="L79" i="72"/>
  <c r="L78" i="72"/>
  <c r="L58" i="72"/>
  <c r="L65" i="72"/>
  <c r="L54" i="72"/>
  <c r="L68" i="72"/>
  <c r="L60" i="72"/>
  <c r="L59" i="72"/>
  <c r="L57" i="72"/>
  <c r="L56" i="72"/>
  <c r="L55" i="72"/>
  <c r="L61" i="72"/>
  <c r="L67" i="72"/>
  <c r="L66" i="72"/>
  <c r="L101" i="72"/>
  <c r="L45" i="72"/>
  <c r="L30" i="72"/>
  <c r="W88" i="72"/>
  <c r="W87" i="72"/>
  <c r="W86" i="72"/>
  <c r="W81" i="72"/>
  <c r="W89" i="72"/>
  <c r="W80" i="72"/>
  <c r="W79" i="72"/>
  <c r="W85" i="72"/>
  <c r="W78" i="72"/>
  <c r="W84" i="72"/>
  <c r="W67" i="72"/>
  <c r="W66" i="72"/>
  <c r="W68" i="72"/>
  <c r="W59" i="72"/>
  <c r="W58" i="72"/>
  <c r="W65" i="72"/>
  <c r="W55" i="72"/>
  <c r="W61" i="72"/>
  <c r="W30" i="72"/>
  <c r="W60" i="72"/>
  <c r="W56" i="72"/>
  <c r="W57" i="72"/>
  <c r="W54" i="72"/>
  <c r="W101" i="72"/>
  <c r="W45" i="72"/>
  <c r="AX81" i="72"/>
  <c r="AX79" i="72"/>
  <c r="AX67" i="72"/>
  <c r="AX85" i="72"/>
  <c r="AX78" i="72"/>
  <c r="AX84" i="72"/>
  <c r="AX80" i="72"/>
  <c r="AX86" i="72"/>
  <c r="AX87" i="72"/>
  <c r="AX65" i="72"/>
  <c r="AX89" i="72"/>
  <c r="AX88" i="72"/>
  <c r="AX68" i="72"/>
  <c r="AX55" i="72"/>
  <c r="AX61" i="72"/>
  <c r="AX57" i="72"/>
  <c r="AX60" i="72"/>
  <c r="AX45" i="72"/>
  <c r="AX66" i="72"/>
  <c r="AX59" i="72"/>
  <c r="AX58" i="72"/>
  <c r="AX54" i="72"/>
  <c r="AX56" i="72"/>
  <c r="AX101" i="72"/>
  <c r="AX30" i="72"/>
  <c r="BR79" i="72"/>
  <c r="BR81" i="72"/>
  <c r="BR78" i="72"/>
  <c r="BR84" i="72"/>
  <c r="BR89" i="72"/>
  <c r="BR80" i="72"/>
  <c r="BR88" i="72"/>
  <c r="BR87" i="72"/>
  <c r="BR86" i="72"/>
  <c r="BR85" i="72"/>
  <c r="BR65" i="72"/>
  <c r="BR61" i="72"/>
  <c r="BR57" i="72"/>
  <c r="BR54" i="72"/>
  <c r="BR67" i="72"/>
  <c r="BR68" i="72"/>
  <c r="BR58" i="72"/>
  <c r="BR56" i="72"/>
  <c r="BR55" i="72"/>
  <c r="BR66" i="72"/>
  <c r="BR60" i="72"/>
  <c r="BR30" i="72"/>
  <c r="BR59" i="72"/>
  <c r="BR101" i="72"/>
  <c r="BR45" i="72"/>
  <c r="AA12" i="72"/>
  <c r="AA73" i="72"/>
  <c r="AA76" i="72"/>
  <c r="AA75" i="72"/>
  <c r="AA74" i="72"/>
  <c r="AA29" i="72"/>
  <c r="AA100" i="72"/>
  <c r="AA44" i="72"/>
  <c r="Y82" i="72"/>
  <c r="Y71" i="72"/>
  <c r="Y64" i="72"/>
  <c r="Y63" i="72"/>
  <c r="Y69" i="72"/>
  <c r="Y27" i="72"/>
  <c r="Y98" i="72"/>
  <c r="Y42" i="72"/>
  <c r="U12" i="72"/>
  <c r="AG12" i="72"/>
  <c r="BX13" i="72"/>
  <c r="BS13" i="72"/>
  <c r="AY13" i="72"/>
  <c r="BY13" i="72"/>
  <c r="BH14" i="72"/>
  <c r="AN14" i="72"/>
  <c r="AU14" i="72"/>
  <c r="AF74" i="71"/>
  <c r="AF75" i="71"/>
  <c r="AF73" i="71"/>
  <c r="AF70" i="71"/>
  <c r="AF66" i="71"/>
  <c r="AF72" i="71"/>
  <c r="AF68" i="71"/>
  <c r="AF25" i="71"/>
  <c r="AF38" i="71"/>
  <c r="AF97" i="71"/>
  <c r="M74" i="71"/>
  <c r="M72" i="71"/>
  <c r="M70" i="71"/>
  <c r="M66" i="71"/>
  <c r="M75" i="71"/>
  <c r="M68" i="71"/>
  <c r="M73" i="71"/>
  <c r="M97" i="71"/>
  <c r="M38" i="71"/>
  <c r="M25" i="71"/>
  <c r="J75" i="71"/>
  <c r="J73" i="71"/>
  <c r="J68" i="71"/>
  <c r="J72" i="71"/>
  <c r="J70" i="71"/>
  <c r="J66" i="71"/>
  <c r="J74" i="71"/>
  <c r="J25" i="71"/>
  <c r="J38" i="71"/>
  <c r="J97" i="71"/>
  <c r="AH87" i="71"/>
  <c r="AH65" i="71"/>
  <c r="AH24" i="71"/>
  <c r="AH46" i="71"/>
  <c r="AH47" i="71"/>
  <c r="AH48" i="71"/>
  <c r="AH96" i="71"/>
  <c r="AH37" i="71"/>
  <c r="CB87" i="71"/>
  <c r="CB65" i="71"/>
  <c r="CB47" i="71"/>
  <c r="CB48" i="71"/>
  <c r="CB46" i="71"/>
  <c r="CB24" i="71"/>
  <c r="CB96" i="71"/>
  <c r="CB37" i="71"/>
  <c r="BY87" i="71"/>
  <c r="BY65" i="71"/>
  <c r="BY48" i="71"/>
  <c r="BY47" i="71"/>
  <c r="BY46" i="71"/>
  <c r="BY96" i="71"/>
  <c r="BY24" i="71"/>
  <c r="BY37" i="71"/>
  <c r="BU87" i="71"/>
  <c r="BU65" i="71"/>
  <c r="BU48" i="71"/>
  <c r="BU46" i="71"/>
  <c r="BU47" i="71"/>
  <c r="BU37" i="71"/>
  <c r="BU24" i="71"/>
  <c r="BU96" i="71"/>
  <c r="BR87" i="71"/>
  <c r="BR47" i="71"/>
  <c r="BR46" i="71"/>
  <c r="BR65" i="71"/>
  <c r="BR48" i="71"/>
  <c r="BR37" i="71"/>
  <c r="BR24" i="71"/>
  <c r="BR96" i="71"/>
  <c r="T12" i="72"/>
  <c r="W74" i="72"/>
  <c r="W73" i="72"/>
  <c r="W76" i="72"/>
  <c r="W75" i="72"/>
  <c r="W100" i="72"/>
  <c r="W29" i="72"/>
  <c r="W44" i="72"/>
  <c r="BT71" i="72"/>
  <c r="BT69" i="72"/>
  <c r="BT82" i="72"/>
  <c r="BT64" i="72"/>
  <c r="BT63" i="72"/>
  <c r="BT42" i="72"/>
  <c r="BT27" i="72"/>
  <c r="BT98" i="72"/>
  <c r="BP12" i="72"/>
  <c r="CB63" i="72"/>
  <c r="CB64" i="72"/>
  <c r="CB71" i="72"/>
  <c r="CB27" i="72"/>
  <c r="CB69" i="72"/>
  <c r="CB42" i="72"/>
  <c r="CB82" i="72"/>
  <c r="CB98" i="72"/>
  <c r="BH13" i="72"/>
  <c r="BC13" i="72"/>
  <c r="AI13" i="72"/>
  <c r="BI13" i="72"/>
  <c r="AR14" i="72"/>
  <c r="X14" i="72"/>
  <c r="BO14" i="72"/>
  <c r="AE14" i="72"/>
  <c r="BC78" i="72"/>
  <c r="BC66" i="72"/>
  <c r="BC84" i="72"/>
  <c r="BC81" i="72"/>
  <c r="BC89" i="72"/>
  <c r="BC80" i="72"/>
  <c r="BC68" i="72"/>
  <c r="BC67" i="72"/>
  <c r="BC86" i="72"/>
  <c r="BC87" i="72"/>
  <c r="BC85" i="72"/>
  <c r="BC88" i="72"/>
  <c r="BC61" i="72"/>
  <c r="BC54" i="72"/>
  <c r="BC60" i="72"/>
  <c r="BC59" i="72"/>
  <c r="BC56" i="72"/>
  <c r="BC58" i="72"/>
  <c r="BC65" i="72"/>
  <c r="BC57" i="72"/>
  <c r="BC55" i="72"/>
  <c r="BC45" i="72"/>
  <c r="BC79" i="72"/>
  <c r="BC30" i="72"/>
  <c r="BC101" i="72"/>
  <c r="Y79" i="72"/>
  <c r="Y85" i="72"/>
  <c r="Y80" i="72"/>
  <c r="Y78" i="72"/>
  <c r="Y84" i="72"/>
  <c r="Y66" i="72"/>
  <c r="Y81" i="72"/>
  <c r="Y68" i="72"/>
  <c r="Y67" i="72"/>
  <c r="Y86" i="72"/>
  <c r="Y87" i="72"/>
  <c r="Y89" i="72"/>
  <c r="Y88" i="72"/>
  <c r="Y58" i="72"/>
  <c r="Y65" i="72"/>
  <c r="Y61" i="72"/>
  <c r="Y59" i="72"/>
  <c r="Y60" i="72"/>
  <c r="Y55" i="72"/>
  <c r="Y54" i="72"/>
  <c r="Y56" i="72"/>
  <c r="Y45" i="72"/>
  <c r="Y57" i="72"/>
  <c r="Y101" i="72"/>
  <c r="Y30" i="72"/>
  <c r="AN89" i="72"/>
  <c r="AN81" i="72"/>
  <c r="AN84" i="72"/>
  <c r="AN88" i="72"/>
  <c r="AN87" i="72"/>
  <c r="AN86" i="72"/>
  <c r="AN80" i="72"/>
  <c r="AN79" i="72"/>
  <c r="AN68" i="72"/>
  <c r="AN85" i="72"/>
  <c r="AN60" i="72"/>
  <c r="AN66" i="72"/>
  <c r="AN56" i="72"/>
  <c r="AN78" i="72"/>
  <c r="AN65" i="72"/>
  <c r="AN58" i="72"/>
  <c r="AN59" i="72"/>
  <c r="AN55" i="72"/>
  <c r="AN61" i="72"/>
  <c r="AN57" i="72"/>
  <c r="AN54" i="72"/>
  <c r="AN30" i="72"/>
  <c r="AN67" i="72"/>
  <c r="AN45" i="72"/>
  <c r="AN101" i="72"/>
  <c r="AJ86" i="72"/>
  <c r="AJ81" i="72"/>
  <c r="AJ80" i="72"/>
  <c r="AJ65" i="72"/>
  <c r="AJ61" i="72"/>
  <c r="AJ85" i="72"/>
  <c r="AJ57" i="72"/>
  <c r="AJ68" i="72"/>
  <c r="AJ59" i="72"/>
  <c r="AJ78" i="72"/>
  <c r="AJ45" i="72"/>
  <c r="AJ58" i="72"/>
  <c r="AJ56" i="72"/>
  <c r="AJ60" i="72"/>
  <c r="AJ55" i="72"/>
  <c r="AJ54" i="72"/>
  <c r="AJ67" i="72"/>
  <c r="AJ66" i="72"/>
  <c r="AJ79" i="72"/>
  <c r="AJ87" i="72"/>
  <c r="AJ88" i="72"/>
  <c r="AJ101" i="72"/>
  <c r="AJ84" i="72"/>
  <c r="AJ30" i="72"/>
  <c r="AJ89" i="72"/>
  <c r="BZ80" i="72"/>
  <c r="BZ79" i="72"/>
  <c r="BZ78" i="72"/>
  <c r="BZ81" i="72"/>
  <c r="BZ84" i="72"/>
  <c r="BZ67" i="72"/>
  <c r="BZ89" i="72"/>
  <c r="BZ88" i="72"/>
  <c r="BZ60" i="72"/>
  <c r="BZ68" i="72"/>
  <c r="BZ66" i="72"/>
  <c r="BZ56" i="72"/>
  <c r="BZ65" i="72"/>
  <c r="BZ55" i="72"/>
  <c r="BZ85" i="72"/>
  <c r="BZ30" i="72"/>
  <c r="BZ61" i="72"/>
  <c r="BZ87" i="72"/>
  <c r="BZ58" i="72"/>
  <c r="BZ57" i="72"/>
  <c r="BZ59" i="72"/>
  <c r="BZ54" i="72"/>
  <c r="BZ86" i="72"/>
  <c r="BZ101" i="72"/>
  <c r="BZ45" i="72"/>
  <c r="BQ74" i="71"/>
  <c r="BQ75" i="71"/>
  <c r="BQ66" i="71"/>
  <c r="BQ68" i="71"/>
  <c r="BQ70" i="71"/>
  <c r="BQ25" i="71"/>
  <c r="BQ73" i="71"/>
  <c r="BQ72" i="71"/>
  <c r="BQ38" i="71"/>
  <c r="BQ97" i="71"/>
  <c r="CD73" i="71"/>
  <c r="CD74" i="71"/>
  <c r="CD75" i="71"/>
  <c r="CD72" i="71"/>
  <c r="CD66" i="71"/>
  <c r="CD25" i="71"/>
  <c r="CD68" i="71"/>
  <c r="CD70" i="71"/>
  <c r="CD97" i="71"/>
  <c r="CD38" i="71"/>
  <c r="P74" i="71"/>
  <c r="P75" i="71"/>
  <c r="P70" i="71"/>
  <c r="P66" i="71"/>
  <c r="P73" i="71"/>
  <c r="P68" i="71"/>
  <c r="P72" i="71"/>
  <c r="P25" i="71"/>
  <c r="P38" i="71"/>
  <c r="P97" i="71"/>
  <c r="BX73" i="71"/>
  <c r="BX74" i="71"/>
  <c r="BX70" i="71"/>
  <c r="BX72" i="71"/>
  <c r="BX75" i="71"/>
  <c r="BX66" i="71"/>
  <c r="BX68" i="71"/>
  <c r="BX38" i="71"/>
  <c r="BX25" i="71"/>
  <c r="BX97" i="71"/>
  <c r="AL74" i="71"/>
  <c r="AL75" i="71"/>
  <c r="AL72" i="71"/>
  <c r="AL68" i="71"/>
  <c r="AL73" i="71"/>
  <c r="AL70" i="71"/>
  <c r="AL25" i="71"/>
  <c r="AL66" i="71"/>
  <c r="AL97" i="71"/>
  <c r="AL38" i="71"/>
  <c r="M85" i="72"/>
  <c r="M84" i="72"/>
  <c r="M89" i="72"/>
  <c r="M88" i="72"/>
  <c r="M87" i="72"/>
  <c r="M86" i="72"/>
  <c r="M81" i="72"/>
  <c r="M67" i="72"/>
  <c r="M80" i="72"/>
  <c r="M79" i="72"/>
  <c r="M78" i="72"/>
  <c r="M55" i="72"/>
  <c r="M65" i="72"/>
  <c r="M61" i="72"/>
  <c r="M60" i="72"/>
  <c r="M57" i="72"/>
  <c r="M59" i="72"/>
  <c r="M58" i="72"/>
  <c r="M56" i="72"/>
  <c r="M54" i="72"/>
  <c r="M66" i="72"/>
  <c r="M68" i="72"/>
  <c r="M30" i="72"/>
  <c r="M101" i="72"/>
  <c r="M45" i="72"/>
  <c r="R87" i="71"/>
  <c r="R65" i="71"/>
  <c r="R48" i="71"/>
  <c r="R46" i="71"/>
  <c r="R47" i="71"/>
  <c r="R96" i="71"/>
  <c r="R24" i="71"/>
  <c r="R37" i="71"/>
  <c r="BK87" i="71"/>
  <c r="BK47" i="71"/>
  <c r="BK48" i="71"/>
  <c r="BK65" i="71"/>
  <c r="BK46" i="71"/>
  <c r="BK24" i="71"/>
  <c r="BK96" i="71"/>
  <c r="BK37" i="71"/>
  <c r="BH65" i="71"/>
  <c r="BH87" i="71"/>
  <c r="BH48" i="71"/>
  <c r="BH47" i="71"/>
  <c r="BH46" i="71"/>
  <c r="BH24" i="71"/>
  <c r="BH37" i="71"/>
  <c r="BH96" i="71"/>
  <c r="BE87" i="71"/>
  <c r="BE65" i="71"/>
  <c r="BE48" i="71"/>
  <c r="BE46" i="71"/>
  <c r="BE47" i="71"/>
  <c r="BE37" i="71"/>
  <c r="BE96" i="71"/>
  <c r="BE24" i="71"/>
  <c r="BB87" i="71"/>
  <c r="BB48" i="71"/>
  <c r="BB46" i="71"/>
  <c r="BB47" i="71"/>
  <c r="BB65" i="71"/>
  <c r="BB37" i="71"/>
  <c r="BB24" i="71"/>
  <c r="BB96" i="71"/>
  <c r="BR13" i="72"/>
  <c r="AR89" i="72"/>
  <c r="AR88" i="72"/>
  <c r="AR87" i="72"/>
  <c r="AR86" i="72"/>
  <c r="AR80" i="72"/>
  <c r="AR79" i="72"/>
  <c r="AR85" i="72"/>
  <c r="AR78" i="72"/>
  <c r="AR67" i="72"/>
  <c r="AR84" i="72"/>
  <c r="AR81" i="72"/>
  <c r="AR66" i="72"/>
  <c r="AR59" i="72"/>
  <c r="AR68" i="72"/>
  <c r="AR65" i="72"/>
  <c r="AR55" i="72"/>
  <c r="AR61" i="72"/>
  <c r="AR60" i="72"/>
  <c r="AR57" i="72"/>
  <c r="AR54" i="72"/>
  <c r="AR56" i="72"/>
  <c r="AR58" i="72"/>
  <c r="AR101" i="72"/>
  <c r="AR30" i="72"/>
  <c r="AR45" i="72"/>
  <c r="K15" i="72"/>
  <c r="BZ69" i="72"/>
  <c r="BZ82" i="72"/>
  <c r="BZ64" i="72"/>
  <c r="BZ63" i="72"/>
  <c r="BZ71" i="72"/>
  <c r="BZ98" i="72"/>
  <c r="BZ42" i="72"/>
  <c r="BZ27" i="72"/>
  <c r="BD12" i="72"/>
  <c r="AZ12" i="72"/>
  <c r="BL12" i="72"/>
  <c r="P15" i="72"/>
  <c r="AR13" i="72"/>
  <c r="AM13" i="72"/>
  <c r="CD83" i="72"/>
  <c r="CD72" i="72"/>
  <c r="CD70" i="72"/>
  <c r="CD62" i="72"/>
  <c r="CD28" i="72"/>
  <c r="CD43" i="72"/>
  <c r="CD99" i="72"/>
  <c r="AS13" i="72"/>
  <c r="AB14" i="72"/>
  <c r="BS14" i="72"/>
  <c r="AY14" i="72"/>
  <c r="BZ14" i="72"/>
  <c r="BA74" i="71"/>
  <c r="BA75" i="71"/>
  <c r="BA66" i="71"/>
  <c r="BA72" i="71"/>
  <c r="BA68" i="71"/>
  <c r="BA70" i="71"/>
  <c r="BA25" i="71"/>
  <c r="BA73" i="71"/>
  <c r="BA38" i="71"/>
  <c r="BA97" i="71"/>
  <c r="BN73" i="71"/>
  <c r="BN74" i="71"/>
  <c r="BN75" i="71"/>
  <c r="BN66" i="71"/>
  <c r="BN68" i="71"/>
  <c r="BN70" i="71"/>
  <c r="BN72" i="71"/>
  <c r="BN38" i="71"/>
  <c r="BN25" i="71"/>
  <c r="BN97" i="71"/>
  <c r="CA72" i="71"/>
  <c r="CA73" i="71"/>
  <c r="CA74" i="71"/>
  <c r="CA66" i="71"/>
  <c r="CA75" i="71"/>
  <c r="CA68" i="71"/>
  <c r="CA70" i="71"/>
  <c r="CA38" i="71"/>
  <c r="CA97" i="71"/>
  <c r="CA25" i="71"/>
  <c r="BH73" i="71"/>
  <c r="BH72" i="71"/>
  <c r="BH70" i="71"/>
  <c r="BH74" i="71"/>
  <c r="BH66" i="71"/>
  <c r="BH68" i="71"/>
  <c r="BH75" i="71"/>
  <c r="BH38" i="71"/>
  <c r="BH25" i="71"/>
  <c r="BH97" i="71"/>
  <c r="BU75" i="71"/>
  <c r="BU72" i="71"/>
  <c r="BU74" i="71"/>
  <c r="BU73" i="71"/>
  <c r="BU70" i="71"/>
  <c r="BU66" i="71"/>
  <c r="BU68" i="71"/>
  <c r="BU25" i="71"/>
  <c r="BU38" i="71"/>
  <c r="BU97" i="71"/>
  <c r="AU87" i="71"/>
  <c r="AU65" i="71"/>
  <c r="AU48" i="71"/>
  <c r="AU46" i="71"/>
  <c r="AU47" i="71"/>
  <c r="AU96" i="71"/>
  <c r="AU37" i="71"/>
  <c r="AU24" i="71"/>
  <c r="AR87" i="71"/>
  <c r="AR65" i="71"/>
  <c r="AR48" i="71"/>
  <c r="AR47" i="71"/>
  <c r="AR46" i="71"/>
  <c r="AR37" i="71"/>
  <c r="AR24" i="71"/>
  <c r="AR96" i="71"/>
  <c r="AO87" i="71"/>
  <c r="AO65" i="71"/>
  <c r="AO48" i="71"/>
  <c r="AO46" i="71"/>
  <c r="AO47" i="71"/>
  <c r="AO37" i="71"/>
  <c r="AO24" i="71"/>
  <c r="AO96" i="71"/>
  <c r="AL87" i="71"/>
  <c r="AL65" i="71"/>
  <c r="AL46" i="71"/>
  <c r="AL47" i="71"/>
  <c r="AL48" i="71"/>
  <c r="AL37" i="71"/>
  <c r="AL24" i="71"/>
  <c r="AL96" i="71"/>
  <c r="BL84" i="72"/>
  <c r="BL81" i="72"/>
  <c r="BL89" i="72"/>
  <c r="BL68" i="72"/>
  <c r="BL80" i="72"/>
  <c r="BL88" i="72"/>
  <c r="BL87" i="72"/>
  <c r="BL86" i="72"/>
  <c r="BL85" i="72"/>
  <c r="BL79" i="72"/>
  <c r="BL78" i="72"/>
  <c r="BL66" i="72"/>
  <c r="BL56" i="72"/>
  <c r="BL65" i="72"/>
  <c r="BL58" i="72"/>
  <c r="BL61" i="72"/>
  <c r="BL67" i="72"/>
  <c r="BL57" i="72"/>
  <c r="BL54" i="72"/>
  <c r="BL59" i="72"/>
  <c r="BL55" i="72"/>
  <c r="BL60" i="72"/>
  <c r="BL30" i="72"/>
  <c r="BL101" i="72"/>
  <c r="BL45" i="72"/>
  <c r="CB79" i="72"/>
  <c r="CB78" i="72"/>
  <c r="CB81" i="72"/>
  <c r="CB84" i="72"/>
  <c r="CB89" i="72"/>
  <c r="CB67" i="72"/>
  <c r="CB60" i="72"/>
  <c r="CB68" i="72"/>
  <c r="CB66" i="72"/>
  <c r="CB65" i="72"/>
  <c r="CB58" i="72"/>
  <c r="CB80" i="72"/>
  <c r="CB85" i="72"/>
  <c r="CB88" i="72"/>
  <c r="CB30" i="72"/>
  <c r="CB61" i="72"/>
  <c r="CB87" i="72"/>
  <c r="CB57" i="72"/>
  <c r="CB59" i="72"/>
  <c r="CB55" i="72"/>
  <c r="CB54" i="72"/>
  <c r="CB56" i="72"/>
  <c r="CB86" i="72"/>
  <c r="CB101" i="72"/>
  <c r="CB45" i="72"/>
  <c r="AE84" i="72"/>
  <c r="AE89" i="72"/>
  <c r="AE85" i="72"/>
  <c r="AE57" i="72"/>
  <c r="AE66" i="72"/>
  <c r="AE60" i="72"/>
  <c r="AE68" i="72"/>
  <c r="AE78" i="72"/>
  <c r="AE30" i="72"/>
  <c r="AE55" i="72"/>
  <c r="AE59" i="72"/>
  <c r="AE65" i="72"/>
  <c r="AE87" i="72"/>
  <c r="AE54" i="72"/>
  <c r="AE67" i="72"/>
  <c r="AE61" i="72"/>
  <c r="AE58" i="72"/>
  <c r="AE88" i="72"/>
  <c r="AE80" i="72"/>
  <c r="AE86" i="72"/>
  <c r="AE81" i="72"/>
  <c r="AE79" i="72"/>
  <c r="AE45" i="72"/>
  <c r="AE56" i="72"/>
  <c r="AE101" i="72"/>
  <c r="AT14" i="72"/>
  <c r="R12" i="72"/>
  <c r="AD15" i="72"/>
  <c r="BJ71" i="72"/>
  <c r="BJ82" i="72"/>
  <c r="BJ64" i="72"/>
  <c r="BJ69" i="72"/>
  <c r="BJ63" i="72"/>
  <c r="BJ98" i="72"/>
  <c r="BJ42" i="72"/>
  <c r="BJ27" i="72"/>
  <c r="AN12" i="72"/>
  <c r="AJ12" i="72"/>
  <c r="AV12" i="72"/>
  <c r="BW13" i="72"/>
  <c r="W13" i="72"/>
  <c r="BN13" i="72"/>
  <c r="AC13" i="72"/>
  <c r="BW14" i="72"/>
  <c r="BC14" i="72"/>
  <c r="AI14" i="72"/>
  <c r="BJ14" i="72"/>
  <c r="BX89" i="72"/>
  <c r="BX88" i="72"/>
  <c r="BX87" i="72"/>
  <c r="BX86" i="72"/>
  <c r="BX85" i="72"/>
  <c r="BX79" i="72"/>
  <c r="BX78" i="72"/>
  <c r="BX81" i="72"/>
  <c r="BX68" i="72"/>
  <c r="BX84" i="72"/>
  <c r="BX67" i="72"/>
  <c r="BX60" i="72"/>
  <c r="BX66" i="72"/>
  <c r="BX56" i="72"/>
  <c r="BX80" i="72"/>
  <c r="BX58" i="72"/>
  <c r="BX65" i="72"/>
  <c r="BX61" i="72"/>
  <c r="BX59" i="72"/>
  <c r="BX57" i="72"/>
  <c r="BX55" i="72"/>
  <c r="BX54" i="72"/>
  <c r="BX101" i="72"/>
  <c r="BX30" i="72"/>
  <c r="BX45" i="72"/>
  <c r="U80" i="72"/>
  <c r="U89" i="72"/>
  <c r="U88" i="72"/>
  <c r="U87" i="72"/>
  <c r="U86" i="72"/>
  <c r="U79" i="72"/>
  <c r="U85" i="72"/>
  <c r="U78" i="72"/>
  <c r="U68" i="72"/>
  <c r="U61" i="72"/>
  <c r="U84" i="72"/>
  <c r="U81" i="72"/>
  <c r="U66" i="72"/>
  <c r="U67" i="72"/>
  <c r="U59" i="72"/>
  <c r="U57" i="72"/>
  <c r="U54" i="72"/>
  <c r="U65" i="72"/>
  <c r="U58" i="72"/>
  <c r="U60" i="72"/>
  <c r="U56" i="72"/>
  <c r="U55" i="72"/>
  <c r="U101" i="72"/>
  <c r="U30" i="72"/>
  <c r="U45" i="72"/>
  <c r="BI88" i="72"/>
  <c r="BI87" i="72"/>
  <c r="BI86" i="72"/>
  <c r="BI85" i="72"/>
  <c r="BI79" i="72"/>
  <c r="BI84" i="72"/>
  <c r="BI81" i="72"/>
  <c r="BI89" i="72"/>
  <c r="BI80" i="72"/>
  <c r="BI67" i="72"/>
  <c r="BI66" i="72"/>
  <c r="BI78" i="72"/>
  <c r="BI65" i="72"/>
  <c r="BI58" i="72"/>
  <c r="BI59" i="72"/>
  <c r="BI57" i="72"/>
  <c r="BI55" i="72"/>
  <c r="BI54" i="72"/>
  <c r="BI68" i="72"/>
  <c r="BI56" i="72"/>
  <c r="BI60" i="72"/>
  <c r="BI61" i="72"/>
  <c r="BI30" i="72"/>
  <c r="BI101" i="72"/>
  <c r="BI45" i="72"/>
  <c r="AO85" i="72"/>
  <c r="AO81" i="72"/>
  <c r="AO89" i="72"/>
  <c r="AO88" i="72"/>
  <c r="AO87" i="72"/>
  <c r="AO86" i="72"/>
  <c r="AO80" i="72"/>
  <c r="AO79" i="72"/>
  <c r="AO78" i="72"/>
  <c r="AO67" i="72"/>
  <c r="AO84" i="72"/>
  <c r="AO66" i="72"/>
  <c r="AO59" i="72"/>
  <c r="AO68" i="72"/>
  <c r="AO65" i="72"/>
  <c r="AO58" i="72"/>
  <c r="AO55" i="72"/>
  <c r="AO61" i="72"/>
  <c r="AO60" i="72"/>
  <c r="AO57" i="72"/>
  <c r="AO56" i="72"/>
  <c r="AO54" i="72"/>
  <c r="AO45" i="72"/>
  <c r="AO101" i="72"/>
  <c r="AO30" i="72"/>
  <c r="AK74" i="71"/>
  <c r="AK75" i="71"/>
  <c r="AK66" i="71"/>
  <c r="AK72" i="71"/>
  <c r="AK68" i="71"/>
  <c r="AK70" i="71"/>
  <c r="AK73" i="71"/>
  <c r="AK25" i="71"/>
  <c r="AK38" i="71"/>
  <c r="AK97" i="71"/>
  <c r="AX73" i="71"/>
  <c r="AX74" i="71"/>
  <c r="AX75" i="71"/>
  <c r="AX66" i="71"/>
  <c r="AX68" i="71"/>
  <c r="AX70" i="71"/>
  <c r="AX72" i="71"/>
  <c r="AX38" i="71"/>
  <c r="AX25" i="71"/>
  <c r="AX97" i="71"/>
  <c r="BK72" i="71"/>
  <c r="BK73" i="71"/>
  <c r="BK74" i="71"/>
  <c r="BK66" i="71"/>
  <c r="BK75" i="71"/>
  <c r="BK68" i="71"/>
  <c r="BK70" i="71"/>
  <c r="BK38" i="71"/>
  <c r="BK97" i="71"/>
  <c r="BK25" i="71"/>
  <c r="AR73" i="71"/>
  <c r="AR75" i="71"/>
  <c r="AR70" i="71"/>
  <c r="AR74" i="71"/>
  <c r="AR72" i="71"/>
  <c r="AR68" i="71"/>
  <c r="AR66" i="71"/>
  <c r="AR38" i="71"/>
  <c r="AR25" i="71"/>
  <c r="AR97" i="71"/>
  <c r="BE75" i="71"/>
  <c r="BE72" i="71"/>
  <c r="BE70" i="71"/>
  <c r="BE66" i="71"/>
  <c r="BE74" i="71"/>
  <c r="BE68" i="71"/>
  <c r="BE73" i="71"/>
  <c r="BE25" i="71"/>
  <c r="BE38" i="71"/>
  <c r="BE97" i="71"/>
  <c r="AE87" i="71"/>
  <c r="AE65" i="71"/>
  <c r="AE48" i="71"/>
  <c r="AE46" i="71"/>
  <c r="AE47" i="71"/>
  <c r="AE96" i="71"/>
  <c r="AE37" i="71"/>
  <c r="AE24" i="71"/>
  <c r="AB87" i="71"/>
  <c r="AB65" i="71"/>
  <c r="AB48" i="71"/>
  <c r="AB47" i="71"/>
  <c r="AB46" i="71"/>
  <c r="AB96" i="71"/>
  <c r="AB37" i="71"/>
  <c r="AB24" i="71"/>
  <c r="Y87" i="71"/>
  <c r="Y65" i="71"/>
  <c r="Y48" i="71"/>
  <c r="Y46" i="71"/>
  <c r="Y47" i="71"/>
  <c r="Y24" i="71"/>
  <c r="Y37" i="71"/>
  <c r="Y96" i="71"/>
  <c r="V87" i="71"/>
  <c r="V65" i="71"/>
  <c r="V46" i="71"/>
  <c r="V48" i="71"/>
  <c r="V47" i="71"/>
  <c r="V37" i="71"/>
  <c r="V24" i="71"/>
  <c r="V96" i="71"/>
  <c r="AU84" i="72"/>
  <c r="AU85" i="72"/>
  <c r="AU89" i="72"/>
  <c r="AU57" i="72"/>
  <c r="AU56" i="72"/>
  <c r="AU66" i="72"/>
  <c r="AU60" i="72"/>
  <c r="AU68" i="72"/>
  <c r="AU78" i="72"/>
  <c r="AU55" i="72"/>
  <c r="AU59" i="72"/>
  <c r="AU30" i="72"/>
  <c r="AU65" i="72"/>
  <c r="AU87" i="72"/>
  <c r="AU54" i="72"/>
  <c r="AU67" i="72"/>
  <c r="AU61" i="72"/>
  <c r="AU58" i="72"/>
  <c r="AU88" i="72"/>
  <c r="AU80" i="72"/>
  <c r="AU86" i="72"/>
  <c r="AU81" i="72"/>
  <c r="AU79" i="72"/>
  <c r="AU101" i="72"/>
  <c r="AU45" i="72"/>
  <c r="CA84" i="72"/>
  <c r="CA89" i="72"/>
  <c r="CA85" i="72"/>
  <c r="CA57" i="72"/>
  <c r="CA81" i="72"/>
  <c r="CA79" i="72"/>
  <c r="CA30" i="72"/>
  <c r="CA56" i="72"/>
  <c r="CA66" i="72"/>
  <c r="CA60" i="72"/>
  <c r="CA68" i="72"/>
  <c r="CA78" i="72"/>
  <c r="CA55" i="72"/>
  <c r="CA59" i="72"/>
  <c r="CA65" i="72"/>
  <c r="CA87" i="72"/>
  <c r="CA54" i="72"/>
  <c r="CA67" i="72"/>
  <c r="CA61" i="72"/>
  <c r="CA58" i="72"/>
  <c r="CA88" i="72"/>
  <c r="CA80" i="72"/>
  <c r="CA101" i="72"/>
  <c r="CA86" i="72"/>
  <c r="CA45" i="72"/>
  <c r="AM84" i="72"/>
  <c r="AM80" i="72"/>
  <c r="AM81" i="72"/>
  <c r="AM89" i="72"/>
  <c r="AM88" i="72"/>
  <c r="AM87" i="72"/>
  <c r="AM86" i="72"/>
  <c r="AM79" i="72"/>
  <c r="AM68" i="72"/>
  <c r="AM85" i="72"/>
  <c r="AM61" i="72"/>
  <c r="AM57" i="72"/>
  <c r="AM66" i="72"/>
  <c r="AM59" i="72"/>
  <c r="AM67" i="72"/>
  <c r="AM78" i="72"/>
  <c r="AM58" i="72"/>
  <c r="AM55" i="72"/>
  <c r="AM60" i="72"/>
  <c r="AM56" i="72"/>
  <c r="AM54" i="72"/>
  <c r="AM30" i="72"/>
  <c r="AM65" i="72"/>
  <c r="AM101" i="72"/>
  <c r="AM45" i="72"/>
  <c r="AE76" i="70"/>
  <c r="R67" i="70"/>
  <c r="AE69" i="70"/>
  <c r="H84" i="70"/>
  <c r="H68" i="70"/>
  <c r="AA11" i="72" s="1"/>
  <c r="H52" i="70"/>
  <c r="AQ11" i="72" s="1"/>
  <c r="H36" i="70"/>
  <c r="BG11" i="72" s="1"/>
  <c r="H20" i="70"/>
  <c r="BW11" i="72" s="1"/>
  <c r="H83" i="70"/>
  <c r="H67" i="70"/>
  <c r="AB11" i="72" s="1"/>
  <c r="H51" i="70"/>
  <c r="AR11" i="72" s="1"/>
  <c r="H35" i="70"/>
  <c r="BH11" i="72" s="1"/>
  <c r="H19" i="70"/>
  <c r="BX11" i="72" s="1"/>
  <c r="H81" i="70"/>
  <c r="H65" i="70"/>
  <c r="AD11" i="72" s="1"/>
  <c r="H49" i="70"/>
  <c r="AT11" i="72" s="1"/>
  <c r="H33" i="70"/>
  <c r="BJ11" i="72" s="1"/>
  <c r="H17" i="70"/>
  <c r="BZ11" i="72" s="1"/>
  <c r="H80" i="70"/>
  <c r="O11" i="72" s="1"/>
  <c r="H64" i="70"/>
  <c r="AE11" i="72" s="1"/>
  <c r="H48" i="70"/>
  <c r="AU11" i="72" s="1"/>
  <c r="H32" i="70"/>
  <c r="BK11" i="72" s="1"/>
  <c r="H16" i="70"/>
  <c r="CA11" i="72" s="1"/>
  <c r="H79" i="70"/>
  <c r="H63" i="70"/>
  <c r="AF11" i="72" s="1"/>
  <c r="H47" i="70"/>
  <c r="AV11" i="72" s="1"/>
  <c r="H31" i="70"/>
  <c r="BL11" i="72" s="1"/>
  <c r="H15" i="70"/>
  <c r="CB11" i="72" s="1"/>
  <c r="H78" i="70"/>
  <c r="Q11" i="72" s="1"/>
  <c r="H62" i="70"/>
  <c r="AG11" i="72" s="1"/>
  <c r="H46" i="70"/>
  <c r="AW11" i="72" s="1"/>
  <c r="H30" i="70"/>
  <c r="BM11" i="72" s="1"/>
  <c r="H14" i="70"/>
  <c r="CC11" i="72" s="1"/>
  <c r="H93" i="70"/>
  <c r="H77" i="70"/>
  <c r="H61" i="70"/>
  <c r="AH11" i="72" s="1"/>
  <c r="H45" i="70"/>
  <c r="AX11" i="72" s="1"/>
  <c r="H29" i="70"/>
  <c r="BN11" i="72" s="1"/>
  <c r="H13" i="70"/>
  <c r="H92" i="70"/>
  <c r="H76" i="70"/>
  <c r="S11" i="72" s="1"/>
  <c r="H60" i="70"/>
  <c r="AI11" i="72" s="1"/>
  <c r="H44" i="70"/>
  <c r="AY11" i="72" s="1"/>
  <c r="H28" i="70"/>
  <c r="BO11" i="72" s="1"/>
  <c r="H91" i="70"/>
  <c r="D11" i="72" s="1"/>
  <c r="H75" i="70"/>
  <c r="T11" i="72" s="1"/>
  <c r="H59" i="70"/>
  <c r="AJ11" i="72" s="1"/>
  <c r="H43" i="70"/>
  <c r="AZ11" i="72" s="1"/>
  <c r="H27" i="70"/>
  <c r="H90" i="70"/>
  <c r="E11" i="72" s="1"/>
  <c r="H74" i="70"/>
  <c r="U11" i="72" s="1"/>
  <c r="H58" i="70"/>
  <c r="AK11" i="72" s="1"/>
  <c r="H42" i="70"/>
  <c r="BA11" i="72" s="1"/>
  <c r="H26" i="70"/>
  <c r="BQ11" i="72" s="1"/>
  <c r="H89" i="70"/>
  <c r="F11" i="72" s="1"/>
  <c r="H73" i="70"/>
  <c r="V11" i="72" s="1"/>
  <c r="H57" i="70"/>
  <c r="AL11" i="72" s="1"/>
  <c r="H41" i="70"/>
  <c r="BB11" i="72" s="1"/>
  <c r="H25" i="70"/>
  <c r="BR11" i="72" s="1"/>
  <c r="H88" i="70"/>
  <c r="G11" i="72" s="1"/>
  <c r="H72" i="70"/>
  <c r="W11" i="72" s="1"/>
  <c r="H56" i="70"/>
  <c r="AM11" i="72" s="1"/>
  <c r="H40" i="70"/>
  <c r="BC11" i="72" s="1"/>
  <c r="H24" i="70"/>
  <c r="BS11" i="72" s="1"/>
  <c r="H87" i="70"/>
  <c r="H71" i="70"/>
  <c r="X11" i="72" s="1"/>
  <c r="H55" i="70"/>
  <c r="AN11" i="72" s="1"/>
  <c r="H39" i="70"/>
  <c r="BD11" i="72" s="1"/>
  <c r="H23" i="70"/>
  <c r="BT11" i="72" s="1"/>
  <c r="H86" i="70"/>
  <c r="I11" i="72" s="1"/>
  <c r="H70" i="70"/>
  <c r="Y11" i="72" s="1"/>
  <c r="H54" i="70"/>
  <c r="AO11" i="72" s="1"/>
  <c r="H38" i="70"/>
  <c r="BE11" i="72" s="1"/>
  <c r="H22" i="70"/>
  <c r="BU11" i="72" s="1"/>
  <c r="H85" i="70"/>
  <c r="H69" i="70"/>
  <c r="Z11" i="72" s="1"/>
  <c r="H53" i="70"/>
  <c r="AP11" i="72" s="1"/>
  <c r="H37" i="70"/>
  <c r="BF11" i="72" s="1"/>
  <c r="H21" i="70"/>
  <c r="BV11" i="72" s="1"/>
  <c r="H50" i="70"/>
  <c r="AS11" i="72" s="1"/>
  <c r="H34" i="70"/>
  <c r="BI11" i="72" s="1"/>
  <c r="H18" i="70"/>
  <c r="BY11" i="72" s="1"/>
  <c r="H66" i="70"/>
  <c r="AC11" i="72" s="1"/>
  <c r="H82" i="70"/>
  <c r="I26" i="56"/>
  <c r="D38" i="56"/>
  <c r="E38" i="56"/>
  <c r="F38" i="56"/>
  <c r="D39" i="56"/>
  <c r="E39" i="56"/>
  <c r="F39" i="56"/>
  <c r="D40" i="56"/>
  <c r="E40" i="56"/>
  <c r="F40" i="56"/>
  <c r="BX83" i="72" l="1"/>
  <c r="BX70" i="72"/>
  <c r="BX72" i="72"/>
  <c r="BX62" i="72"/>
  <c r="BX99" i="72"/>
  <c r="BX28" i="72"/>
  <c r="BX43" i="72"/>
  <c r="BZ70" i="72"/>
  <c r="BZ83" i="72"/>
  <c r="BZ72" i="72"/>
  <c r="BZ62" i="72"/>
  <c r="BZ43" i="72"/>
  <c r="BZ99" i="72"/>
  <c r="BZ28" i="72"/>
  <c r="J11" i="72"/>
  <c r="AT73" i="72"/>
  <c r="AT74" i="72"/>
  <c r="AT76" i="72"/>
  <c r="AT29" i="72"/>
  <c r="AT75" i="72"/>
  <c r="AT100" i="72"/>
  <c r="AT44" i="72"/>
  <c r="BH83" i="72"/>
  <c r="BH72" i="72"/>
  <c r="BH43" i="72"/>
  <c r="BH70" i="72"/>
  <c r="BH62" i="72"/>
  <c r="BH99" i="72"/>
  <c r="BH28" i="72"/>
  <c r="BL71" i="71"/>
  <c r="BL67" i="71"/>
  <c r="BL69" i="71"/>
  <c r="BL39" i="71"/>
  <c r="BL26" i="71"/>
  <c r="BL98" i="71"/>
  <c r="BE77" i="72"/>
  <c r="BE53" i="72"/>
  <c r="BE51" i="72"/>
  <c r="BE52" i="72"/>
  <c r="BE26" i="72"/>
  <c r="BE97" i="72"/>
  <c r="BE41" i="72"/>
  <c r="AL77" i="72"/>
  <c r="AL53" i="72"/>
  <c r="AL51" i="72"/>
  <c r="AL52" i="72"/>
  <c r="AL26" i="72"/>
  <c r="AL97" i="72"/>
  <c r="AL41" i="72"/>
  <c r="S77" i="72"/>
  <c r="S53" i="72"/>
  <c r="S52" i="72"/>
  <c r="S51" i="72"/>
  <c r="S97" i="72"/>
  <c r="S41" i="72"/>
  <c r="S26" i="72"/>
  <c r="AF77" i="72"/>
  <c r="AF52" i="72"/>
  <c r="AF41" i="72"/>
  <c r="AF53" i="72"/>
  <c r="AF51" i="72"/>
  <c r="AF26" i="72"/>
  <c r="AF97" i="72"/>
  <c r="L11" i="72"/>
  <c r="S13" i="72"/>
  <c r="AY76" i="72"/>
  <c r="AY74" i="72"/>
  <c r="AY75" i="72"/>
  <c r="AY73" i="72"/>
  <c r="AY100" i="72"/>
  <c r="AY29" i="72"/>
  <c r="AY44" i="72"/>
  <c r="AE76" i="72"/>
  <c r="AE73" i="72"/>
  <c r="AE75" i="72"/>
  <c r="AE74" i="72"/>
  <c r="AE100" i="72"/>
  <c r="AE29" i="72"/>
  <c r="AE44" i="72"/>
  <c r="AG82" i="72"/>
  <c r="AG69" i="72"/>
  <c r="AG63" i="72"/>
  <c r="AG71" i="72"/>
  <c r="AG64" i="72"/>
  <c r="AG27" i="72"/>
  <c r="AG42" i="72"/>
  <c r="AG98" i="72"/>
  <c r="BP83" i="72"/>
  <c r="BP72" i="72"/>
  <c r="BP70" i="72"/>
  <c r="BP62" i="72"/>
  <c r="BP28" i="72"/>
  <c r="BP99" i="72"/>
  <c r="BP43" i="72"/>
  <c r="AF71" i="71"/>
  <c r="AF67" i="71"/>
  <c r="AF69" i="71"/>
  <c r="AF39" i="71"/>
  <c r="AF26" i="71"/>
  <c r="AF98" i="71"/>
  <c r="M69" i="71"/>
  <c r="M71" i="71"/>
  <c r="M67" i="71"/>
  <c r="M26" i="71"/>
  <c r="M98" i="71"/>
  <c r="M39" i="71"/>
  <c r="BU71" i="71"/>
  <c r="BU69" i="71"/>
  <c r="BU39" i="71"/>
  <c r="BU67" i="71"/>
  <c r="BU26" i="71"/>
  <c r="BU98" i="71"/>
  <c r="V69" i="71"/>
  <c r="V71" i="71"/>
  <c r="V26" i="71"/>
  <c r="V67" i="71"/>
  <c r="V39" i="71"/>
  <c r="V98" i="71"/>
  <c r="BU74" i="72"/>
  <c r="BU76" i="72"/>
  <c r="BU75" i="72"/>
  <c r="BU73" i="72"/>
  <c r="BU29" i="72"/>
  <c r="BU100" i="72"/>
  <c r="BU44" i="72"/>
  <c r="O84" i="72"/>
  <c r="O89" i="72"/>
  <c r="O85" i="72"/>
  <c r="O57" i="72"/>
  <c r="O66" i="72"/>
  <c r="O60" i="72"/>
  <c r="O68" i="72"/>
  <c r="O78" i="72"/>
  <c r="O30" i="72"/>
  <c r="O55" i="72"/>
  <c r="O59" i="72"/>
  <c r="O101" i="72"/>
  <c r="O65" i="72"/>
  <c r="O45" i="72"/>
  <c r="O87" i="72"/>
  <c r="O54" i="72"/>
  <c r="O67" i="72"/>
  <c r="O61" i="72"/>
  <c r="O58" i="72"/>
  <c r="O88" i="72"/>
  <c r="O80" i="72"/>
  <c r="O86" i="72"/>
  <c r="O81" i="72"/>
  <c r="O79" i="72"/>
  <c r="O56" i="72"/>
  <c r="CB83" i="72"/>
  <c r="CB72" i="72"/>
  <c r="CB70" i="72"/>
  <c r="CB62" i="72"/>
  <c r="CB99" i="72"/>
  <c r="CB43" i="72"/>
  <c r="CB28" i="72"/>
  <c r="BR82" i="72"/>
  <c r="BR71" i="72"/>
  <c r="BR69" i="72"/>
  <c r="BR64" i="72"/>
  <c r="BR63" i="72"/>
  <c r="BR42" i="72"/>
  <c r="BR27" i="72"/>
  <c r="BR98" i="72"/>
  <c r="BF76" i="72"/>
  <c r="BF75" i="72"/>
  <c r="BF73" i="72"/>
  <c r="BF74" i="72"/>
  <c r="BF100" i="72"/>
  <c r="BF44" i="72"/>
  <c r="BF29" i="72"/>
  <c r="CA69" i="72"/>
  <c r="CA82" i="72"/>
  <c r="CA64" i="72"/>
  <c r="CA63" i="72"/>
  <c r="CA71" i="72"/>
  <c r="CA98" i="72"/>
  <c r="CA42" i="72"/>
  <c r="CA27" i="72"/>
  <c r="AV76" i="72"/>
  <c r="AV73" i="72"/>
  <c r="AV74" i="72"/>
  <c r="AV75" i="72"/>
  <c r="AV100" i="72"/>
  <c r="AV44" i="72"/>
  <c r="AV29" i="72"/>
  <c r="AM82" i="72"/>
  <c r="AM71" i="72"/>
  <c r="AM64" i="72"/>
  <c r="AM63" i="72"/>
  <c r="AM69" i="72"/>
  <c r="AM98" i="72"/>
  <c r="AM27" i="72"/>
  <c r="AM42" i="72"/>
  <c r="AV77" i="72"/>
  <c r="AV52" i="72"/>
  <c r="AV41" i="72"/>
  <c r="AV51" i="72"/>
  <c r="AV53" i="72"/>
  <c r="AV26" i="72"/>
  <c r="AV97" i="72"/>
  <c r="AO77" i="72"/>
  <c r="AO51" i="72"/>
  <c r="AO53" i="72"/>
  <c r="AO52" i="72"/>
  <c r="AO97" i="72"/>
  <c r="AO41" i="72"/>
  <c r="AO26" i="72"/>
  <c r="V77" i="72"/>
  <c r="V53" i="72"/>
  <c r="V51" i="72"/>
  <c r="V52" i="72"/>
  <c r="V26" i="72"/>
  <c r="V97" i="72"/>
  <c r="V41" i="72"/>
  <c r="P11" i="72"/>
  <c r="BW51" i="72"/>
  <c r="BW52" i="72"/>
  <c r="BW41" i="72"/>
  <c r="BW77" i="72"/>
  <c r="BW26" i="72"/>
  <c r="BW53" i="72"/>
  <c r="BW97" i="72"/>
  <c r="BN83" i="72"/>
  <c r="BN72" i="72"/>
  <c r="BN70" i="72"/>
  <c r="BN62" i="72"/>
  <c r="BN28" i="72"/>
  <c r="BN99" i="72"/>
  <c r="BN43" i="72"/>
  <c r="AR72" i="72"/>
  <c r="AR83" i="72"/>
  <c r="AR62" i="72"/>
  <c r="AR70" i="72"/>
  <c r="AR99" i="72"/>
  <c r="AR28" i="72"/>
  <c r="AR43" i="72"/>
  <c r="AD72" i="72"/>
  <c r="AD83" i="72"/>
  <c r="AD70" i="72"/>
  <c r="AD62" i="72"/>
  <c r="AD43" i="72"/>
  <c r="AD99" i="72"/>
  <c r="AD28" i="72"/>
  <c r="AJ83" i="72"/>
  <c r="AJ70" i="72"/>
  <c r="AJ62" i="72"/>
  <c r="AJ72" i="72"/>
  <c r="AJ28" i="72"/>
  <c r="AJ99" i="72"/>
  <c r="AJ43" i="72"/>
  <c r="BJ83" i="72"/>
  <c r="BJ72" i="72"/>
  <c r="BJ70" i="72"/>
  <c r="BJ62" i="72"/>
  <c r="BJ43" i="72"/>
  <c r="BJ99" i="72"/>
  <c r="BJ28" i="72"/>
  <c r="S74" i="72"/>
  <c r="S76" i="72"/>
  <c r="S73" i="72"/>
  <c r="S75" i="72"/>
  <c r="S44" i="72"/>
  <c r="S100" i="72"/>
  <c r="S29" i="72"/>
  <c r="AF83" i="72"/>
  <c r="AF72" i="72"/>
  <c r="AF70" i="72"/>
  <c r="AF62" i="72"/>
  <c r="AF28" i="72"/>
  <c r="AF43" i="72"/>
  <c r="AF99" i="72"/>
  <c r="P71" i="71"/>
  <c r="P67" i="71"/>
  <c r="P69" i="71"/>
  <c r="P98" i="71"/>
  <c r="P26" i="71"/>
  <c r="P39" i="71"/>
  <c r="BX71" i="71"/>
  <c r="BX67" i="71"/>
  <c r="BX69" i="71"/>
  <c r="BX26" i="71"/>
  <c r="BX98" i="71"/>
  <c r="BX39" i="71"/>
  <c r="BE69" i="71"/>
  <c r="BE71" i="71"/>
  <c r="BE39" i="71"/>
  <c r="BE67" i="71"/>
  <c r="BE26" i="71"/>
  <c r="BE98" i="71"/>
  <c r="BQ71" i="71"/>
  <c r="BQ67" i="71"/>
  <c r="BQ39" i="71"/>
  <c r="BQ26" i="71"/>
  <c r="BQ69" i="71"/>
  <c r="BQ98" i="71"/>
  <c r="AG85" i="72"/>
  <c r="AG79" i="72"/>
  <c r="AG84" i="72"/>
  <c r="AG78" i="72"/>
  <c r="AG88" i="72"/>
  <c r="AG87" i="72"/>
  <c r="AG86" i="72"/>
  <c r="AG81" i="72"/>
  <c r="AG89" i="72"/>
  <c r="AG80" i="72"/>
  <c r="AG67" i="72"/>
  <c r="AG65" i="72"/>
  <c r="AG61" i="72"/>
  <c r="AG54" i="72"/>
  <c r="AG57" i="72"/>
  <c r="AG66" i="72"/>
  <c r="AG59" i="72"/>
  <c r="AG58" i="72"/>
  <c r="AG60" i="72"/>
  <c r="AG56" i="72"/>
  <c r="AG55" i="72"/>
  <c r="AG68" i="72"/>
  <c r="AG45" i="72"/>
  <c r="AG101" i="72"/>
  <c r="AG30" i="72"/>
  <c r="AW70" i="72"/>
  <c r="AW83" i="72"/>
  <c r="AW62" i="72"/>
  <c r="AW72" i="72"/>
  <c r="AW99" i="72"/>
  <c r="AW28" i="72"/>
  <c r="AW43" i="72"/>
  <c r="BZ73" i="72"/>
  <c r="BZ74" i="72"/>
  <c r="BZ76" i="72"/>
  <c r="BZ29" i="72"/>
  <c r="BZ75" i="72"/>
  <c r="BZ100" i="72"/>
  <c r="BZ44" i="72"/>
  <c r="AL75" i="72"/>
  <c r="AL74" i="72"/>
  <c r="AL73" i="72"/>
  <c r="AL76" i="72"/>
  <c r="AL100" i="72"/>
  <c r="AL44" i="72"/>
  <c r="AL29" i="72"/>
  <c r="BB77" i="72"/>
  <c r="BB52" i="72"/>
  <c r="BB51" i="72"/>
  <c r="BB53" i="72"/>
  <c r="BB26" i="72"/>
  <c r="BB97" i="72"/>
  <c r="BB41" i="72"/>
  <c r="AM83" i="72"/>
  <c r="AM70" i="72"/>
  <c r="AM72" i="72"/>
  <c r="AM62" i="72"/>
  <c r="AM28" i="72"/>
  <c r="AM43" i="72"/>
  <c r="AM99" i="72"/>
  <c r="AS73" i="72"/>
  <c r="AS76" i="72"/>
  <c r="AS74" i="72"/>
  <c r="AS75" i="72"/>
  <c r="AS29" i="72"/>
  <c r="AS100" i="72"/>
  <c r="AS44" i="72"/>
  <c r="F77" i="72"/>
  <c r="F53" i="72"/>
  <c r="F51" i="72"/>
  <c r="F52" i="72"/>
  <c r="F97" i="72"/>
  <c r="F26" i="72"/>
  <c r="CD11" i="72"/>
  <c r="CA41" i="72"/>
  <c r="CA53" i="72"/>
  <c r="CA52" i="72"/>
  <c r="CA77" i="72"/>
  <c r="CA97" i="72"/>
  <c r="CA51" i="72"/>
  <c r="CA26" i="72"/>
  <c r="BS76" i="72"/>
  <c r="BS75" i="72"/>
  <c r="BS74" i="72"/>
  <c r="BS73" i="72"/>
  <c r="BS44" i="72"/>
  <c r="BS100" i="72"/>
  <c r="BS29" i="72"/>
  <c r="BO76" i="72"/>
  <c r="BO73" i="72"/>
  <c r="BO74" i="72"/>
  <c r="BO75" i="72"/>
  <c r="BO44" i="72"/>
  <c r="BO100" i="72"/>
  <c r="BO29" i="72"/>
  <c r="AU73" i="72"/>
  <c r="AU76" i="72"/>
  <c r="AU74" i="72"/>
  <c r="AU75" i="72"/>
  <c r="AU44" i="72"/>
  <c r="AU100" i="72"/>
  <c r="AU29" i="72"/>
  <c r="U82" i="72"/>
  <c r="U64" i="72"/>
  <c r="U69" i="72"/>
  <c r="U71" i="72"/>
  <c r="U42" i="72"/>
  <c r="U63" i="72"/>
  <c r="U98" i="72"/>
  <c r="U27" i="72"/>
  <c r="CA83" i="72"/>
  <c r="CA72" i="72"/>
  <c r="CA70" i="72"/>
  <c r="CA62" i="72"/>
  <c r="CA43" i="72"/>
  <c r="CA99" i="72"/>
  <c r="CA28" i="72"/>
  <c r="CA71" i="71"/>
  <c r="CA67" i="71"/>
  <c r="CA69" i="71"/>
  <c r="CA39" i="71"/>
  <c r="CA26" i="71"/>
  <c r="CA98" i="71"/>
  <c r="BH71" i="71"/>
  <c r="BH67" i="71"/>
  <c r="BH69" i="71"/>
  <c r="BH26" i="71"/>
  <c r="BH98" i="71"/>
  <c r="BH39" i="71"/>
  <c r="AO69" i="71"/>
  <c r="AO71" i="71"/>
  <c r="AO67" i="71"/>
  <c r="AO39" i="71"/>
  <c r="AO26" i="71"/>
  <c r="AO98" i="71"/>
  <c r="BA67" i="71"/>
  <c r="BA71" i="71"/>
  <c r="BA39" i="71"/>
  <c r="BA69" i="71"/>
  <c r="BA26" i="71"/>
  <c r="BA98" i="71"/>
  <c r="AF76" i="72"/>
  <c r="AF75" i="72"/>
  <c r="AF74" i="72"/>
  <c r="AF73" i="72"/>
  <c r="AF100" i="72"/>
  <c r="AF44" i="72"/>
  <c r="AF29" i="72"/>
  <c r="X83" i="72"/>
  <c r="X72" i="72"/>
  <c r="X70" i="72"/>
  <c r="X62" i="72"/>
  <c r="X43" i="72"/>
  <c r="X99" i="72"/>
  <c r="X28" i="72"/>
  <c r="BA83" i="72"/>
  <c r="BA72" i="72"/>
  <c r="BA70" i="72"/>
  <c r="BA62" i="72"/>
  <c r="BA43" i="72"/>
  <c r="BA99" i="72"/>
  <c r="BA28" i="72"/>
  <c r="BV82" i="72"/>
  <c r="BV71" i="72"/>
  <c r="BV69" i="72"/>
  <c r="BV64" i="72"/>
  <c r="BV63" i="72"/>
  <c r="BV42" i="72"/>
  <c r="BV98" i="72"/>
  <c r="BV27" i="72"/>
  <c r="CB76" i="72"/>
  <c r="CB73" i="72"/>
  <c r="CB75" i="72"/>
  <c r="CB44" i="72"/>
  <c r="CB74" i="72"/>
  <c r="CB100" i="72"/>
  <c r="CB29" i="72"/>
  <c r="BN75" i="72"/>
  <c r="BN74" i="72"/>
  <c r="BN29" i="72"/>
  <c r="BN73" i="72"/>
  <c r="BN44" i="72"/>
  <c r="BN76" i="72"/>
  <c r="BN100" i="72"/>
  <c r="BR75" i="72"/>
  <c r="BR74" i="72"/>
  <c r="BR76" i="72"/>
  <c r="BR73" i="72"/>
  <c r="BR44" i="72"/>
  <c r="BR100" i="72"/>
  <c r="BR29" i="72"/>
  <c r="BB71" i="71"/>
  <c r="BB69" i="71"/>
  <c r="BB67" i="71"/>
  <c r="BB26" i="71"/>
  <c r="BB39" i="71"/>
  <c r="BB98" i="71"/>
  <c r="BA76" i="72"/>
  <c r="BA75" i="72"/>
  <c r="BA74" i="72"/>
  <c r="BA73" i="72"/>
  <c r="BA29" i="72"/>
  <c r="BA44" i="72"/>
  <c r="BA100" i="72"/>
  <c r="AC62" i="72"/>
  <c r="AC99" i="72"/>
  <c r="AC28" i="72"/>
  <c r="AC43" i="72"/>
  <c r="AC83" i="72"/>
  <c r="AC70" i="72"/>
  <c r="AC72" i="72"/>
  <c r="AC69" i="71"/>
  <c r="AC71" i="71"/>
  <c r="AC67" i="71"/>
  <c r="AC98" i="71"/>
  <c r="AC39" i="71"/>
  <c r="AC26" i="71"/>
  <c r="Y77" i="72"/>
  <c r="Y52" i="72"/>
  <c r="Y53" i="72"/>
  <c r="Y51" i="72"/>
  <c r="Y97" i="72"/>
  <c r="Y41" i="72"/>
  <c r="Y26" i="72"/>
  <c r="BG51" i="72"/>
  <c r="BG52" i="72"/>
  <c r="BG77" i="72"/>
  <c r="BG97" i="72"/>
  <c r="BG26" i="72"/>
  <c r="BG53" i="72"/>
  <c r="BG41" i="72"/>
  <c r="I77" i="72"/>
  <c r="I53" i="72"/>
  <c r="I52" i="72"/>
  <c r="I51" i="72"/>
  <c r="I97" i="72"/>
  <c r="I41" i="72"/>
  <c r="I26" i="72"/>
  <c r="BQ77" i="72"/>
  <c r="BQ53" i="72"/>
  <c r="BQ52" i="72"/>
  <c r="BQ51" i="72"/>
  <c r="BQ26" i="72"/>
  <c r="BQ41" i="72"/>
  <c r="BQ97" i="72"/>
  <c r="BN77" i="72"/>
  <c r="BN52" i="72"/>
  <c r="BN53" i="72"/>
  <c r="BN51" i="72"/>
  <c r="BN97" i="72"/>
  <c r="BN41" i="72"/>
  <c r="BN26" i="72"/>
  <c r="BK77" i="72"/>
  <c r="BK53" i="72"/>
  <c r="BK52" i="72"/>
  <c r="BK41" i="72"/>
  <c r="BK26" i="72"/>
  <c r="BK97" i="72"/>
  <c r="BK51" i="72"/>
  <c r="AQ51" i="72"/>
  <c r="AQ52" i="72"/>
  <c r="AQ41" i="72"/>
  <c r="AQ97" i="72"/>
  <c r="AQ77" i="72"/>
  <c r="AQ26" i="72"/>
  <c r="AQ53" i="72"/>
  <c r="W70" i="72"/>
  <c r="W83" i="72"/>
  <c r="W72" i="72"/>
  <c r="W62" i="72"/>
  <c r="W28" i="72"/>
  <c r="W43" i="72"/>
  <c r="W99" i="72"/>
  <c r="P89" i="72"/>
  <c r="P81" i="72"/>
  <c r="P88" i="72"/>
  <c r="P87" i="72"/>
  <c r="P86" i="72"/>
  <c r="P80" i="72"/>
  <c r="P79" i="72"/>
  <c r="P65" i="72"/>
  <c r="P61" i="72"/>
  <c r="P85" i="72"/>
  <c r="P84" i="72"/>
  <c r="P68" i="72"/>
  <c r="P60" i="72"/>
  <c r="P57" i="72"/>
  <c r="P66" i="72"/>
  <c r="P67" i="72"/>
  <c r="P58" i="72"/>
  <c r="P78" i="72"/>
  <c r="P56" i="72"/>
  <c r="P55" i="72"/>
  <c r="P54" i="72"/>
  <c r="P59" i="72"/>
  <c r="P101" i="72"/>
  <c r="P45" i="72"/>
  <c r="P30" i="72"/>
  <c r="K78" i="72"/>
  <c r="K85" i="72"/>
  <c r="K84" i="72"/>
  <c r="K81" i="72"/>
  <c r="K89" i="72"/>
  <c r="K88" i="72"/>
  <c r="K87" i="72"/>
  <c r="K86" i="72"/>
  <c r="K80" i="72"/>
  <c r="K79" i="72"/>
  <c r="K65" i="72"/>
  <c r="K61" i="72"/>
  <c r="K68" i="72"/>
  <c r="K66" i="72"/>
  <c r="K60" i="72"/>
  <c r="K59" i="72"/>
  <c r="K58" i="72"/>
  <c r="K57" i="72"/>
  <c r="K56" i="72"/>
  <c r="K55" i="72"/>
  <c r="K54" i="72"/>
  <c r="K30" i="72"/>
  <c r="K67" i="72"/>
  <c r="K101" i="72"/>
  <c r="K45" i="72"/>
  <c r="BO72" i="72"/>
  <c r="BO70" i="72"/>
  <c r="BO62" i="72"/>
  <c r="BO83" i="72"/>
  <c r="BO28" i="72"/>
  <c r="BO99" i="72"/>
  <c r="BO43" i="72"/>
  <c r="BD70" i="72"/>
  <c r="BD83" i="72"/>
  <c r="BD72" i="72"/>
  <c r="BD62" i="72"/>
  <c r="BD99" i="72"/>
  <c r="BD28" i="72"/>
  <c r="BD43" i="72"/>
  <c r="AZ72" i="72"/>
  <c r="AZ70" i="72"/>
  <c r="AZ83" i="72"/>
  <c r="AZ62" i="72"/>
  <c r="AZ28" i="72"/>
  <c r="AZ43" i="72"/>
  <c r="AZ99" i="72"/>
  <c r="BQ69" i="72"/>
  <c r="BQ63" i="72"/>
  <c r="BQ64" i="72"/>
  <c r="BQ71" i="72"/>
  <c r="BQ82" i="72"/>
  <c r="BQ27" i="72"/>
  <c r="BQ98" i="72"/>
  <c r="BQ42" i="72"/>
  <c r="CD26" i="71"/>
  <c r="CD67" i="71"/>
  <c r="CD69" i="71"/>
  <c r="CD71" i="71"/>
  <c r="CD98" i="71"/>
  <c r="CD39" i="71"/>
  <c r="BK71" i="71"/>
  <c r="BK67" i="71"/>
  <c r="BK39" i="71"/>
  <c r="BK69" i="71"/>
  <c r="BK26" i="71"/>
  <c r="BK98" i="71"/>
  <c r="AR71" i="71"/>
  <c r="AR67" i="71"/>
  <c r="AR69" i="71"/>
  <c r="AR39" i="71"/>
  <c r="AR26" i="71"/>
  <c r="AR98" i="71"/>
  <c r="Y69" i="71"/>
  <c r="Y71" i="71"/>
  <c r="Y67" i="71"/>
  <c r="Y26" i="71"/>
  <c r="Y39" i="71"/>
  <c r="Y98" i="71"/>
  <c r="AK67" i="71"/>
  <c r="AK69" i="71"/>
  <c r="AK71" i="71"/>
  <c r="AK39" i="71"/>
  <c r="AK26" i="71"/>
  <c r="AK98" i="71"/>
  <c r="V89" i="72"/>
  <c r="V88" i="72"/>
  <c r="V87" i="72"/>
  <c r="V86" i="72"/>
  <c r="V80" i="72"/>
  <c r="V79" i="72"/>
  <c r="V85" i="72"/>
  <c r="V78" i="72"/>
  <c r="V68" i="72"/>
  <c r="V84" i="72"/>
  <c r="V60" i="72"/>
  <c r="V57" i="72"/>
  <c r="V81" i="72"/>
  <c r="V66" i="72"/>
  <c r="V67" i="72"/>
  <c r="V56" i="72"/>
  <c r="V58" i="72"/>
  <c r="V65" i="72"/>
  <c r="V61" i="72"/>
  <c r="V30" i="72"/>
  <c r="V54" i="72"/>
  <c r="V59" i="72"/>
  <c r="V55" i="72"/>
  <c r="V101" i="72"/>
  <c r="V45" i="72"/>
  <c r="AS82" i="72"/>
  <c r="AS69" i="72"/>
  <c r="AS71" i="72"/>
  <c r="AS64" i="72"/>
  <c r="AS63" i="72"/>
  <c r="AS98" i="72"/>
  <c r="AS27" i="72"/>
  <c r="AS42" i="72"/>
  <c r="BQ83" i="72"/>
  <c r="BQ72" i="72"/>
  <c r="BQ70" i="72"/>
  <c r="BQ62" i="72"/>
  <c r="BQ43" i="72"/>
  <c r="BQ99" i="72"/>
  <c r="BQ28" i="72"/>
  <c r="BT77" i="72"/>
  <c r="BT53" i="72"/>
  <c r="BT52" i="72"/>
  <c r="BT51" i="72"/>
  <c r="BT97" i="72"/>
  <c r="BT41" i="72"/>
  <c r="BT26" i="72"/>
  <c r="BA77" i="72"/>
  <c r="BA53" i="72"/>
  <c r="BA52" i="72"/>
  <c r="BA51" i="72"/>
  <c r="BA97" i="72"/>
  <c r="BA41" i="72"/>
  <c r="BA26" i="72"/>
  <c r="AX77" i="72"/>
  <c r="AX52" i="72"/>
  <c r="AX41" i="72"/>
  <c r="AX26" i="72"/>
  <c r="AX51" i="72"/>
  <c r="AX53" i="72"/>
  <c r="AX97" i="72"/>
  <c r="AU41" i="72"/>
  <c r="AU53" i="72"/>
  <c r="AU52" i="72"/>
  <c r="AU97" i="72"/>
  <c r="AU51" i="72"/>
  <c r="AU77" i="72"/>
  <c r="AU26" i="72"/>
  <c r="AA51" i="72"/>
  <c r="AA52" i="72"/>
  <c r="AA97" i="72"/>
  <c r="AA26" i="72"/>
  <c r="AA41" i="72"/>
  <c r="AA77" i="72"/>
  <c r="AA53" i="72"/>
  <c r="AB73" i="72"/>
  <c r="AB76" i="72"/>
  <c r="AB75" i="72"/>
  <c r="AB74" i="72"/>
  <c r="AB100" i="72"/>
  <c r="AB29" i="72"/>
  <c r="AB44" i="72"/>
  <c r="X75" i="72"/>
  <c r="X74" i="72"/>
  <c r="X73" i="72"/>
  <c r="X76" i="72"/>
  <c r="X29" i="72"/>
  <c r="X100" i="72"/>
  <c r="X44" i="72"/>
  <c r="AN75" i="72"/>
  <c r="AN74" i="72"/>
  <c r="AN73" i="72"/>
  <c r="AN76" i="72"/>
  <c r="AN29" i="72"/>
  <c r="AN100" i="72"/>
  <c r="AN44" i="72"/>
  <c r="AA82" i="72"/>
  <c r="AA71" i="72"/>
  <c r="AA64" i="72"/>
  <c r="AA63" i="72"/>
  <c r="AA69" i="72"/>
  <c r="AA98" i="72"/>
  <c r="AA42" i="72"/>
  <c r="AA27" i="72"/>
  <c r="AC82" i="72"/>
  <c r="AC71" i="72"/>
  <c r="AC63" i="72"/>
  <c r="AC69" i="72"/>
  <c r="AC64" i="72"/>
  <c r="AC98" i="72"/>
  <c r="AC42" i="72"/>
  <c r="AC27" i="72"/>
  <c r="CC67" i="71"/>
  <c r="CC71" i="71"/>
  <c r="CC69" i="71"/>
  <c r="CC26" i="71"/>
  <c r="CC39" i="71"/>
  <c r="CC98" i="71"/>
  <c r="AU71" i="71"/>
  <c r="AU67" i="71"/>
  <c r="AU69" i="71"/>
  <c r="AU39" i="71"/>
  <c r="AU26" i="71"/>
  <c r="AU98" i="71"/>
  <c r="AB71" i="71"/>
  <c r="AB67" i="71"/>
  <c r="AB69" i="71"/>
  <c r="AB26" i="71"/>
  <c r="AB98" i="71"/>
  <c r="AB39" i="71"/>
  <c r="I69" i="71"/>
  <c r="I67" i="71"/>
  <c r="I71" i="71"/>
  <c r="I26" i="71"/>
  <c r="I39" i="71"/>
  <c r="I98" i="71"/>
  <c r="U67" i="71"/>
  <c r="U69" i="71"/>
  <c r="U26" i="71"/>
  <c r="U71" i="71"/>
  <c r="U98" i="71"/>
  <c r="U39" i="71"/>
  <c r="BL72" i="72"/>
  <c r="BL83" i="72"/>
  <c r="BL70" i="72"/>
  <c r="BL62" i="72"/>
  <c r="BL99" i="72"/>
  <c r="BL28" i="72"/>
  <c r="BL43" i="72"/>
  <c r="BU70" i="72"/>
  <c r="BU83" i="72"/>
  <c r="BU72" i="72"/>
  <c r="BU62" i="72"/>
  <c r="BU43" i="72"/>
  <c r="BU28" i="72"/>
  <c r="BU99" i="72"/>
  <c r="BM70" i="72"/>
  <c r="BM83" i="72"/>
  <c r="BM62" i="72"/>
  <c r="BM72" i="72"/>
  <c r="BM99" i="72"/>
  <c r="BM28" i="72"/>
  <c r="BM43" i="72"/>
  <c r="BB74" i="72"/>
  <c r="BB76" i="72"/>
  <c r="BB75" i="72"/>
  <c r="BB29" i="72"/>
  <c r="BB73" i="72"/>
  <c r="BB44" i="72"/>
  <c r="BB100" i="72"/>
  <c r="AQ73" i="72"/>
  <c r="AQ76" i="72"/>
  <c r="AQ74" i="72"/>
  <c r="AQ75" i="72"/>
  <c r="AQ29" i="72"/>
  <c r="AQ100" i="72"/>
  <c r="AQ44" i="72"/>
  <c r="BR77" i="72"/>
  <c r="BR53" i="72"/>
  <c r="BR52" i="72"/>
  <c r="BR51" i="72"/>
  <c r="BR97" i="72"/>
  <c r="BR26" i="72"/>
  <c r="BR41" i="72"/>
  <c r="AI77" i="72"/>
  <c r="AI53" i="72"/>
  <c r="AI52" i="72"/>
  <c r="AI51" i="72"/>
  <c r="AI26" i="72"/>
  <c r="AI97" i="72"/>
  <c r="AI41" i="72"/>
  <c r="M11" i="72"/>
  <c r="BD77" i="72"/>
  <c r="BD51" i="72"/>
  <c r="BD53" i="72"/>
  <c r="BD52" i="72"/>
  <c r="BD26" i="72"/>
  <c r="BD97" i="72"/>
  <c r="BD41" i="72"/>
  <c r="AK77" i="72"/>
  <c r="AK51" i="72"/>
  <c r="AK53" i="72"/>
  <c r="AK41" i="72"/>
  <c r="AK52" i="72"/>
  <c r="AK97" i="72"/>
  <c r="AK26" i="72"/>
  <c r="AH77" i="72"/>
  <c r="AH52" i="72"/>
  <c r="AH41" i="72"/>
  <c r="AH53" i="72"/>
  <c r="AH51" i="72"/>
  <c r="AH26" i="72"/>
  <c r="AH97" i="72"/>
  <c r="AE77" i="72"/>
  <c r="AE52" i="72"/>
  <c r="AE53" i="72"/>
  <c r="AE26" i="72"/>
  <c r="AE97" i="72"/>
  <c r="AE51" i="72"/>
  <c r="AE41" i="72"/>
  <c r="K11" i="72"/>
  <c r="BW70" i="72"/>
  <c r="BW83" i="72"/>
  <c r="BW62" i="72"/>
  <c r="BW72" i="72"/>
  <c r="BW28" i="72"/>
  <c r="BW99" i="72"/>
  <c r="BW43" i="72"/>
  <c r="BL63" i="72"/>
  <c r="BL64" i="72"/>
  <c r="BL69" i="72"/>
  <c r="BL82" i="72"/>
  <c r="BL98" i="72"/>
  <c r="BL42" i="72"/>
  <c r="BL27" i="72"/>
  <c r="BL71" i="72"/>
  <c r="AN70" i="72"/>
  <c r="AN72" i="72"/>
  <c r="AN83" i="72"/>
  <c r="AN62" i="72"/>
  <c r="AN99" i="72"/>
  <c r="AN28" i="72"/>
  <c r="AN43" i="72"/>
  <c r="AU83" i="72"/>
  <c r="AU72" i="72"/>
  <c r="AU70" i="72"/>
  <c r="AU62" i="72"/>
  <c r="AU43" i="72"/>
  <c r="AU99" i="72"/>
  <c r="AU28" i="72"/>
  <c r="BT83" i="72"/>
  <c r="BT72" i="72"/>
  <c r="BT62" i="72"/>
  <c r="BT70" i="72"/>
  <c r="BT99" i="72"/>
  <c r="BT28" i="72"/>
  <c r="BT43" i="72"/>
  <c r="BN71" i="71"/>
  <c r="BN67" i="71"/>
  <c r="BN69" i="71"/>
  <c r="BN98" i="71"/>
  <c r="BN26" i="71"/>
  <c r="BN39" i="71"/>
  <c r="AE71" i="71"/>
  <c r="AE67" i="71"/>
  <c r="AE69" i="71"/>
  <c r="AE39" i="71"/>
  <c r="AE26" i="71"/>
  <c r="AE98" i="71"/>
  <c r="L71" i="71"/>
  <c r="L67" i="71"/>
  <c r="L69" i="71"/>
  <c r="L26" i="71"/>
  <c r="L39" i="71"/>
  <c r="L98" i="71"/>
  <c r="BT71" i="71"/>
  <c r="BT67" i="71"/>
  <c r="BT69" i="71"/>
  <c r="BT39" i="71"/>
  <c r="BT98" i="71"/>
  <c r="BT26" i="71"/>
  <c r="BP71" i="71"/>
  <c r="BP67" i="71"/>
  <c r="BP69" i="71"/>
  <c r="BP98" i="71"/>
  <c r="BP39" i="71"/>
  <c r="BP26" i="71"/>
  <c r="BM75" i="72"/>
  <c r="BM73" i="72"/>
  <c r="BM74" i="72"/>
  <c r="BM76" i="72"/>
  <c r="BM100" i="72"/>
  <c r="BM44" i="72"/>
  <c r="BM29" i="72"/>
  <c r="AX71" i="72"/>
  <c r="AX82" i="72"/>
  <c r="AX63" i="72"/>
  <c r="AX64" i="72"/>
  <c r="AX27" i="72"/>
  <c r="AX69" i="72"/>
  <c r="AX42" i="72"/>
  <c r="AX98" i="72"/>
  <c r="AP72" i="72"/>
  <c r="AP83" i="72"/>
  <c r="AP62" i="72"/>
  <c r="AP70" i="72"/>
  <c r="AP99" i="72"/>
  <c r="AP28" i="72"/>
  <c r="AP43" i="72"/>
  <c r="AX83" i="72"/>
  <c r="AX72" i="72"/>
  <c r="AX70" i="72"/>
  <c r="AX62" i="72"/>
  <c r="AX28" i="72"/>
  <c r="AX99" i="72"/>
  <c r="AX43" i="72"/>
  <c r="BK69" i="72"/>
  <c r="BK71" i="72"/>
  <c r="BK63" i="72"/>
  <c r="BK82" i="72"/>
  <c r="BK64" i="72"/>
  <c r="BK42" i="72"/>
  <c r="BK98" i="72"/>
  <c r="BK27" i="72"/>
  <c r="BL77" i="72"/>
  <c r="BL52" i="72"/>
  <c r="BL41" i="72"/>
  <c r="BL26" i="72"/>
  <c r="BL53" i="72"/>
  <c r="BL51" i="72"/>
  <c r="BL97" i="72"/>
  <c r="BU77" i="72"/>
  <c r="BU52" i="72"/>
  <c r="BU51" i="72"/>
  <c r="BU53" i="72"/>
  <c r="BU97" i="72"/>
  <c r="BU41" i="72"/>
  <c r="BU26" i="72"/>
  <c r="BX74" i="72"/>
  <c r="BX76" i="72"/>
  <c r="BX73" i="72"/>
  <c r="BX75" i="72"/>
  <c r="BX29" i="72"/>
  <c r="BX100" i="72"/>
  <c r="BX44" i="72"/>
  <c r="AC77" i="72"/>
  <c r="AC52" i="72"/>
  <c r="AC53" i="72"/>
  <c r="AC51" i="72"/>
  <c r="AC26" i="72"/>
  <c r="AC97" i="72"/>
  <c r="AC41" i="72"/>
  <c r="AN53" i="72"/>
  <c r="AN77" i="72"/>
  <c r="AN51" i="72"/>
  <c r="AN52" i="72"/>
  <c r="AN97" i="72"/>
  <c r="AN41" i="72"/>
  <c r="AN26" i="72"/>
  <c r="U77" i="72"/>
  <c r="U53" i="72"/>
  <c r="U51" i="72"/>
  <c r="U26" i="72"/>
  <c r="U52" i="72"/>
  <c r="U41" i="72"/>
  <c r="U97" i="72"/>
  <c r="R11" i="72"/>
  <c r="O41" i="72"/>
  <c r="O52" i="72"/>
  <c r="O53" i="72"/>
  <c r="O97" i="72"/>
  <c r="O51" i="72"/>
  <c r="O77" i="72"/>
  <c r="O26" i="72"/>
  <c r="AD89" i="72"/>
  <c r="AD78" i="72"/>
  <c r="AD85" i="72"/>
  <c r="AD84" i="72"/>
  <c r="AD81" i="72"/>
  <c r="AD88" i="72"/>
  <c r="AD87" i="72"/>
  <c r="AD86" i="72"/>
  <c r="AD68" i="72"/>
  <c r="AD67" i="72"/>
  <c r="AD80" i="72"/>
  <c r="AD79" i="72"/>
  <c r="AD58" i="72"/>
  <c r="AD65" i="72"/>
  <c r="AD54" i="72"/>
  <c r="AD60" i="72"/>
  <c r="AD57" i="72"/>
  <c r="AD61" i="72"/>
  <c r="AD30" i="72"/>
  <c r="AD59" i="72"/>
  <c r="AD56" i="72"/>
  <c r="AD55" i="72"/>
  <c r="AD66" i="72"/>
  <c r="AD101" i="72"/>
  <c r="AD45" i="72"/>
  <c r="AS62" i="72"/>
  <c r="AS72" i="72"/>
  <c r="AS99" i="72"/>
  <c r="AS28" i="72"/>
  <c r="AS83" i="72"/>
  <c r="AS70" i="72"/>
  <c r="AS43" i="72"/>
  <c r="AR73" i="72"/>
  <c r="AR76" i="72"/>
  <c r="AR74" i="72"/>
  <c r="AR75" i="72"/>
  <c r="AR29" i="72"/>
  <c r="AR44" i="72"/>
  <c r="AR100" i="72"/>
  <c r="BH75" i="72"/>
  <c r="BH73" i="72"/>
  <c r="BH76" i="72"/>
  <c r="BH74" i="72"/>
  <c r="BH29" i="72"/>
  <c r="BH100" i="72"/>
  <c r="BH44" i="72"/>
  <c r="BG76" i="72"/>
  <c r="BG75" i="72"/>
  <c r="BG73" i="72"/>
  <c r="BG74" i="72"/>
  <c r="BG29" i="72"/>
  <c r="BG100" i="72"/>
  <c r="BG44" i="72"/>
  <c r="AW76" i="72"/>
  <c r="AW73" i="72"/>
  <c r="AW74" i="72"/>
  <c r="AW75" i="72"/>
  <c r="AW44" i="72"/>
  <c r="AW100" i="72"/>
  <c r="AW29" i="72"/>
  <c r="AH82" i="72"/>
  <c r="AH71" i="72"/>
  <c r="AH69" i="72"/>
  <c r="AH64" i="72"/>
  <c r="AH42" i="72"/>
  <c r="AH63" i="72"/>
  <c r="AH27" i="72"/>
  <c r="AH98" i="72"/>
  <c r="BM71" i="71"/>
  <c r="BM67" i="71"/>
  <c r="BM69" i="71"/>
  <c r="BM26" i="71"/>
  <c r="BM98" i="71"/>
  <c r="BM39" i="71"/>
  <c r="O71" i="71"/>
  <c r="O67" i="71"/>
  <c r="O69" i="71"/>
  <c r="O26" i="71"/>
  <c r="O98" i="71"/>
  <c r="O39" i="71"/>
  <c r="BW69" i="71"/>
  <c r="BW67" i="71"/>
  <c r="BW71" i="71"/>
  <c r="BW26" i="71"/>
  <c r="BW98" i="71"/>
  <c r="BW39" i="71"/>
  <c r="BD71" i="71"/>
  <c r="BD67" i="71"/>
  <c r="BD69" i="71"/>
  <c r="BD39" i="71"/>
  <c r="BD26" i="71"/>
  <c r="BD98" i="71"/>
  <c r="AZ71" i="71"/>
  <c r="AZ67" i="71"/>
  <c r="AZ69" i="71"/>
  <c r="AZ39" i="71"/>
  <c r="AZ98" i="71"/>
  <c r="AZ26" i="71"/>
  <c r="AK83" i="72"/>
  <c r="AK70" i="72"/>
  <c r="AK72" i="72"/>
  <c r="AK62" i="72"/>
  <c r="AK43" i="72"/>
  <c r="AK99" i="72"/>
  <c r="AK28" i="72"/>
  <c r="BY69" i="72"/>
  <c r="BY82" i="72"/>
  <c r="BY64" i="72"/>
  <c r="BY63" i="72"/>
  <c r="BY71" i="72"/>
  <c r="BY98" i="72"/>
  <c r="BY42" i="72"/>
  <c r="BY27" i="72"/>
  <c r="V70" i="72"/>
  <c r="V83" i="72"/>
  <c r="V72" i="72"/>
  <c r="V62" i="72"/>
  <c r="V43" i="72"/>
  <c r="V28" i="72"/>
  <c r="V99" i="72"/>
  <c r="BV75" i="72"/>
  <c r="BV76" i="72"/>
  <c r="BV73" i="72"/>
  <c r="BV74" i="72"/>
  <c r="BV44" i="72"/>
  <c r="BV29" i="72"/>
  <c r="BV100" i="72"/>
  <c r="AF63" i="72"/>
  <c r="AF64" i="72"/>
  <c r="AF27" i="72"/>
  <c r="AF82" i="72"/>
  <c r="AF98" i="72"/>
  <c r="AF42" i="72"/>
  <c r="AF71" i="72"/>
  <c r="AF69" i="72"/>
  <c r="Z13" i="72"/>
  <c r="AF88" i="72"/>
  <c r="AF87" i="72"/>
  <c r="AF86" i="72"/>
  <c r="AF81" i="72"/>
  <c r="AF85" i="72"/>
  <c r="AF78" i="72"/>
  <c r="AF67" i="72"/>
  <c r="AF84" i="72"/>
  <c r="AF89" i="72"/>
  <c r="AF80" i="72"/>
  <c r="AF79" i="72"/>
  <c r="AF65" i="72"/>
  <c r="AF55" i="72"/>
  <c r="AF61" i="72"/>
  <c r="AF60" i="72"/>
  <c r="AF59" i="72"/>
  <c r="AF58" i="72"/>
  <c r="AF57" i="72"/>
  <c r="AF56" i="72"/>
  <c r="AF54" i="72"/>
  <c r="AF66" i="72"/>
  <c r="AF68" i="72"/>
  <c r="AF30" i="72"/>
  <c r="AF101" i="72"/>
  <c r="AF45" i="72"/>
  <c r="BY77" i="72"/>
  <c r="BY52" i="72"/>
  <c r="BY51" i="72"/>
  <c r="BY53" i="72"/>
  <c r="BY41" i="72"/>
  <c r="BY97" i="72"/>
  <c r="BY26" i="72"/>
  <c r="X77" i="72"/>
  <c r="X53" i="72"/>
  <c r="X51" i="72"/>
  <c r="X52" i="72"/>
  <c r="X26" i="72"/>
  <c r="X97" i="72"/>
  <c r="X41" i="72"/>
  <c r="BZ77" i="72"/>
  <c r="BZ53" i="72"/>
  <c r="BZ52" i="72"/>
  <c r="BZ51" i="72"/>
  <c r="BZ97" i="72"/>
  <c r="BZ41" i="72"/>
  <c r="BZ26" i="72"/>
  <c r="AB12" i="72"/>
  <c r="BJ73" i="72"/>
  <c r="BJ74" i="72"/>
  <c r="BJ76" i="72"/>
  <c r="BJ75" i="72"/>
  <c r="BJ100" i="72"/>
  <c r="BJ29" i="72"/>
  <c r="BJ44" i="72"/>
  <c r="AZ71" i="72"/>
  <c r="AZ82" i="72"/>
  <c r="AZ69" i="72"/>
  <c r="AZ64" i="72"/>
  <c r="AZ27" i="72"/>
  <c r="AZ63" i="72"/>
  <c r="AZ42" i="72"/>
  <c r="AZ98" i="72"/>
  <c r="AE72" i="72"/>
  <c r="AE83" i="72"/>
  <c r="AE70" i="72"/>
  <c r="AE62" i="72"/>
  <c r="AE43" i="72"/>
  <c r="AE99" i="72"/>
  <c r="AE28" i="72"/>
  <c r="BG70" i="72"/>
  <c r="BG83" i="72"/>
  <c r="BG72" i="72"/>
  <c r="BG62" i="72"/>
  <c r="BG28" i="72"/>
  <c r="BG99" i="72"/>
  <c r="BG43" i="72"/>
  <c r="CA75" i="72"/>
  <c r="CA74" i="72"/>
  <c r="CA76" i="72"/>
  <c r="CA73" i="72"/>
  <c r="CA44" i="72"/>
  <c r="CA100" i="72"/>
  <c r="CA29" i="72"/>
  <c r="BH63" i="72"/>
  <c r="BH98" i="72"/>
  <c r="BH69" i="72"/>
  <c r="BH42" i="72"/>
  <c r="BH82" i="72"/>
  <c r="BH64" i="72"/>
  <c r="BH27" i="72"/>
  <c r="BH71" i="72"/>
  <c r="BK83" i="72"/>
  <c r="BK72" i="72"/>
  <c r="BK70" i="72"/>
  <c r="BK62" i="72"/>
  <c r="BK43" i="72"/>
  <c r="BK99" i="72"/>
  <c r="BK28" i="72"/>
  <c r="AX39" i="71"/>
  <c r="AX67" i="71"/>
  <c r="AX69" i="71"/>
  <c r="AX71" i="71"/>
  <c r="AX98" i="71"/>
  <c r="AX26" i="71"/>
  <c r="BZ69" i="71"/>
  <c r="BZ67" i="71"/>
  <c r="BZ71" i="71"/>
  <c r="BZ39" i="71"/>
  <c r="BZ98" i="71"/>
  <c r="BZ26" i="71"/>
  <c r="BG69" i="71"/>
  <c r="BG67" i="71"/>
  <c r="BG71" i="71"/>
  <c r="BG26" i="71"/>
  <c r="BG39" i="71"/>
  <c r="BG98" i="71"/>
  <c r="AN67" i="71"/>
  <c r="AN69" i="71"/>
  <c r="AN71" i="71"/>
  <c r="AN39" i="71"/>
  <c r="AN98" i="71"/>
  <c r="AN26" i="71"/>
  <c r="AJ71" i="71"/>
  <c r="AJ67" i="71"/>
  <c r="AJ69" i="71"/>
  <c r="AJ39" i="71"/>
  <c r="AJ98" i="71"/>
  <c r="AJ26" i="71"/>
  <c r="AK75" i="72"/>
  <c r="AK74" i="72"/>
  <c r="AK73" i="72"/>
  <c r="AK76" i="72"/>
  <c r="AK29" i="72"/>
  <c r="AK100" i="72"/>
  <c r="AK44" i="72"/>
  <c r="AL71" i="72"/>
  <c r="AL69" i="72"/>
  <c r="AL82" i="72"/>
  <c r="AL64" i="72"/>
  <c r="AL63" i="72"/>
  <c r="AL98" i="72"/>
  <c r="AL42" i="72"/>
  <c r="AL27" i="72"/>
  <c r="AE82" i="72"/>
  <c r="AE71" i="72"/>
  <c r="AE63" i="72"/>
  <c r="AE69" i="72"/>
  <c r="AE64" i="72"/>
  <c r="AE42" i="72"/>
  <c r="AE27" i="72"/>
  <c r="AE98" i="72"/>
  <c r="AY82" i="72"/>
  <c r="AY69" i="72"/>
  <c r="AY63" i="72"/>
  <c r="AY71" i="72"/>
  <c r="AY64" i="72"/>
  <c r="AY42" i="72"/>
  <c r="AY27" i="72"/>
  <c r="AY98" i="72"/>
  <c r="AR77" i="72"/>
  <c r="AR53" i="72"/>
  <c r="AR41" i="72"/>
  <c r="AR52" i="72"/>
  <c r="AR51" i="72"/>
  <c r="AR26" i="72"/>
  <c r="AR97" i="72"/>
  <c r="BR72" i="72"/>
  <c r="BR70" i="72"/>
  <c r="BR62" i="72"/>
  <c r="BR43" i="72"/>
  <c r="BR83" i="72"/>
  <c r="BR28" i="72"/>
  <c r="BR99" i="72"/>
  <c r="AO69" i="72"/>
  <c r="AO82" i="72"/>
  <c r="AO71" i="72"/>
  <c r="AO64" i="72"/>
  <c r="AO63" i="72"/>
  <c r="AO42" i="72"/>
  <c r="AO98" i="72"/>
  <c r="AO27" i="72"/>
  <c r="AT82" i="72"/>
  <c r="AT71" i="72"/>
  <c r="AT63" i="72"/>
  <c r="AT64" i="72"/>
  <c r="AT69" i="72"/>
  <c r="AT98" i="72"/>
  <c r="AT42" i="72"/>
  <c r="AT27" i="72"/>
  <c r="BL75" i="72"/>
  <c r="BL73" i="72"/>
  <c r="BL74" i="72"/>
  <c r="BL76" i="72"/>
  <c r="BL44" i="72"/>
  <c r="BL100" i="72"/>
  <c r="BL29" i="72"/>
  <c r="BI53" i="72"/>
  <c r="BI77" i="72"/>
  <c r="BI52" i="72"/>
  <c r="BI51" i="72"/>
  <c r="BI41" i="72"/>
  <c r="BI97" i="72"/>
  <c r="BI26" i="72"/>
  <c r="H11" i="72"/>
  <c r="BP11" i="72"/>
  <c r="CC77" i="72"/>
  <c r="CC53" i="72"/>
  <c r="CC51" i="72"/>
  <c r="CC52" i="72"/>
  <c r="CC97" i="72"/>
  <c r="CC41" i="72"/>
  <c r="CC26" i="72"/>
  <c r="BJ77" i="72"/>
  <c r="BJ52" i="72"/>
  <c r="BJ26" i="72"/>
  <c r="BJ53" i="72"/>
  <c r="BJ51" i="72"/>
  <c r="BJ97" i="72"/>
  <c r="BJ41" i="72"/>
  <c r="AV63" i="72"/>
  <c r="AV27" i="72"/>
  <c r="AV42" i="72"/>
  <c r="AV64" i="72"/>
  <c r="AV69" i="72"/>
  <c r="AV82" i="72"/>
  <c r="AV98" i="72"/>
  <c r="AV71" i="72"/>
  <c r="BI62" i="72"/>
  <c r="BI72" i="72"/>
  <c r="BI43" i="72"/>
  <c r="BI99" i="72"/>
  <c r="BI83" i="72"/>
  <c r="BI28" i="72"/>
  <c r="BI70" i="72"/>
  <c r="BY62" i="72"/>
  <c r="BY83" i="72"/>
  <c r="BY72" i="72"/>
  <c r="BY43" i="72"/>
  <c r="BY99" i="72"/>
  <c r="BY28" i="72"/>
  <c r="BY70" i="72"/>
  <c r="U76" i="72"/>
  <c r="U74" i="72"/>
  <c r="U73" i="72"/>
  <c r="U75" i="72"/>
  <c r="U29" i="72"/>
  <c r="U100" i="72"/>
  <c r="U44" i="72"/>
  <c r="V69" i="72"/>
  <c r="V82" i="72"/>
  <c r="V64" i="72"/>
  <c r="V71" i="72"/>
  <c r="V63" i="72"/>
  <c r="V98" i="72"/>
  <c r="V42" i="72"/>
  <c r="V27" i="72"/>
  <c r="AW71" i="71"/>
  <c r="AW67" i="71"/>
  <c r="AW69" i="71"/>
  <c r="AW39" i="71"/>
  <c r="AW98" i="71"/>
  <c r="AW26" i="71"/>
  <c r="BJ69" i="71"/>
  <c r="BJ67" i="71"/>
  <c r="BJ71" i="71"/>
  <c r="BJ98" i="71"/>
  <c r="BJ26" i="71"/>
  <c r="BJ39" i="71"/>
  <c r="AQ69" i="71"/>
  <c r="AQ67" i="71"/>
  <c r="AQ71" i="71"/>
  <c r="AQ26" i="71"/>
  <c r="AQ98" i="71"/>
  <c r="AQ39" i="71"/>
  <c r="X67" i="71"/>
  <c r="X69" i="71"/>
  <c r="X71" i="71"/>
  <c r="X26" i="71"/>
  <c r="X98" i="71"/>
  <c r="X39" i="71"/>
  <c r="T71" i="71"/>
  <c r="T67" i="71"/>
  <c r="T69" i="71"/>
  <c r="T98" i="71"/>
  <c r="T39" i="71"/>
  <c r="T26" i="71"/>
  <c r="BE83" i="72"/>
  <c r="BE70" i="72"/>
  <c r="BE72" i="72"/>
  <c r="BE28" i="72"/>
  <c r="BE62" i="72"/>
  <c r="BE43" i="72"/>
  <c r="BE99" i="72"/>
  <c r="R75" i="72"/>
  <c r="R74" i="72"/>
  <c r="R44" i="72"/>
  <c r="R73" i="72"/>
  <c r="R76" i="72"/>
  <c r="R100" i="72"/>
  <c r="R29" i="72"/>
  <c r="BF70" i="72"/>
  <c r="BF83" i="72"/>
  <c r="BF72" i="72"/>
  <c r="BF62" i="72"/>
  <c r="BF28" i="72"/>
  <c r="BF99" i="72"/>
  <c r="BF43" i="72"/>
  <c r="AA79" i="72"/>
  <c r="AA78" i="72"/>
  <c r="AA68" i="72"/>
  <c r="AA85" i="72"/>
  <c r="AA84" i="72"/>
  <c r="AA81" i="72"/>
  <c r="AA66" i="72"/>
  <c r="AA80" i="72"/>
  <c r="AA67" i="72"/>
  <c r="AA56" i="72"/>
  <c r="AA86" i="72"/>
  <c r="AA87" i="72"/>
  <c r="AA89" i="72"/>
  <c r="AA88" i="72"/>
  <c r="AA58" i="72"/>
  <c r="AA65" i="72"/>
  <c r="AA61" i="72"/>
  <c r="AA54" i="72"/>
  <c r="AA30" i="72"/>
  <c r="AA60" i="72"/>
  <c r="AA59" i="72"/>
  <c r="AA57" i="72"/>
  <c r="AA55" i="72"/>
  <c r="AA101" i="72"/>
  <c r="AA45" i="72"/>
  <c r="CC70" i="72"/>
  <c r="CC99" i="72"/>
  <c r="CC43" i="72"/>
  <c r="CC83" i="72"/>
  <c r="CC62" i="72"/>
  <c r="CC72" i="72"/>
  <c r="CC28" i="72"/>
  <c r="R83" i="72"/>
  <c r="R70" i="72"/>
  <c r="R72" i="72"/>
  <c r="R62" i="72"/>
  <c r="R28" i="72"/>
  <c r="R99" i="72"/>
  <c r="R43" i="72"/>
  <c r="Y83" i="72"/>
  <c r="Y72" i="72"/>
  <c r="Y70" i="72"/>
  <c r="Y62" i="72"/>
  <c r="Y28" i="72"/>
  <c r="Y43" i="72"/>
  <c r="Y99" i="72"/>
  <c r="N79" i="72"/>
  <c r="N78" i="72"/>
  <c r="N81" i="72"/>
  <c r="N89" i="72"/>
  <c r="N88" i="72"/>
  <c r="N87" i="72"/>
  <c r="N86" i="72"/>
  <c r="N80" i="72"/>
  <c r="N65" i="72"/>
  <c r="N61" i="72"/>
  <c r="N54" i="72"/>
  <c r="N84" i="72"/>
  <c r="N68" i="72"/>
  <c r="N85" i="72"/>
  <c r="N57" i="72"/>
  <c r="N66" i="72"/>
  <c r="N59" i="72"/>
  <c r="N58" i="72"/>
  <c r="N60" i="72"/>
  <c r="N56" i="72"/>
  <c r="N55" i="72"/>
  <c r="N67" i="72"/>
  <c r="N101" i="72"/>
  <c r="N45" i="72"/>
  <c r="N30" i="72"/>
  <c r="AO70" i="72"/>
  <c r="AO72" i="72"/>
  <c r="AO83" i="72"/>
  <c r="AO62" i="72"/>
  <c r="AO43" i="72"/>
  <c r="AO28" i="72"/>
  <c r="AO99" i="72"/>
  <c r="E97" i="72"/>
  <c r="E26" i="72"/>
  <c r="AS77" i="72"/>
  <c r="AS52" i="72"/>
  <c r="AS53" i="72"/>
  <c r="AS41" i="72"/>
  <c r="AS51" i="72"/>
  <c r="AS26" i="72"/>
  <c r="AS97" i="72"/>
  <c r="BS77" i="72"/>
  <c r="BS53" i="72"/>
  <c r="BS52" i="72"/>
  <c r="BS51" i="72"/>
  <c r="BS97" i="72"/>
  <c r="BS41" i="72"/>
  <c r="BS26" i="72"/>
  <c r="AZ77" i="72"/>
  <c r="AZ53" i="72"/>
  <c r="AZ52" i="72"/>
  <c r="AZ51" i="72"/>
  <c r="AZ97" i="72"/>
  <c r="AZ26" i="72"/>
  <c r="AZ41" i="72"/>
  <c r="BM77" i="72"/>
  <c r="BM53" i="72"/>
  <c r="BM52" i="72"/>
  <c r="BM51" i="72"/>
  <c r="BM97" i="72"/>
  <c r="BM41" i="72"/>
  <c r="BM26" i="72"/>
  <c r="AT77" i="72"/>
  <c r="AT52" i="72"/>
  <c r="AT53" i="72"/>
  <c r="AT51" i="72"/>
  <c r="AT26" i="72"/>
  <c r="AT97" i="72"/>
  <c r="AT41" i="72"/>
  <c r="AI76" i="72"/>
  <c r="AI75" i="72"/>
  <c r="AI74" i="72"/>
  <c r="AI73" i="72"/>
  <c r="AI44" i="72"/>
  <c r="AI100" i="72"/>
  <c r="AI29" i="72"/>
  <c r="BD71" i="72"/>
  <c r="BD82" i="72"/>
  <c r="BD64" i="72"/>
  <c r="BD69" i="72"/>
  <c r="BD63" i="72"/>
  <c r="BD27" i="72"/>
  <c r="BD42" i="72"/>
  <c r="BD98" i="72"/>
  <c r="BP71" i="72"/>
  <c r="BP63" i="72"/>
  <c r="BP69" i="72"/>
  <c r="BP82" i="72"/>
  <c r="BP64" i="72"/>
  <c r="BP42" i="72"/>
  <c r="BP27" i="72"/>
  <c r="BP98" i="72"/>
  <c r="T71" i="72"/>
  <c r="T82" i="72"/>
  <c r="T64" i="72"/>
  <c r="T63" i="72"/>
  <c r="T69" i="72"/>
  <c r="T42" i="72"/>
  <c r="T27" i="72"/>
  <c r="T98" i="72"/>
  <c r="BK75" i="72"/>
  <c r="BK73" i="72"/>
  <c r="BK74" i="72"/>
  <c r="BK76" i="72"/>
  <c r="BK100" i="72"/>
  <c r="BK44" i="72"/>
  <c r="BK29" i="72"/>
  <c r="AR63" i="72"/>
  <c r="AR98" i="72"/>
  <c r="AR42" i="72"/>
  <c r="AR27" i="72"/>
  <c r="AR69" i="72"/>
  <c r="AR82" i="72"/>
  <c r="AR64" i="72"/>
  <c r="AR71" i="72"/>
  <c r="AZ75" i="72"/>
  <c r="AZ76" i="72"/>
  <c r="AZ74" i="72"/>
  <c r="AZ73" i="72"/>
  <c r="AZ29" i="72"/>
  <c r="AZ100" i="72"/>
  <c r="AZ44" i="72"/>
  <c r="BM82" i="72"/>
  <c r="BM71" i="72"/>
  <c r="BM63" i="72"/>
  <c r="BM69" i="72"/>
  <c r="BM64" i="72"/>
  <c r="BM27" i="72"/>
  <c r="BM42" i="72"/>
  <c r="BM98" i="72"/>
  <c r="AG75" i="72"/>
  <c r="AG76" i="72"/>
  <c r="AG74" i="72"/>
  <c r="AG73" i="72"/>
  <c r="AG44" i="72"/>
  <c r="AG100" i="72"/>
  <c r="AG29" i="72"/>
  <c r="BX63" i="72"/>
  <c r="BX71" i="72"/>
  <c r="BX69" i="72"/>
  <c r="BX82" i="72"/>
  <c r="BX64" i="72"/>
  <c r="BX98" i="72"/>
  <c r="BX42" i="72"/>
  <c r="BX27" i="72"/>
  <c r="AH39" i="71"/>
  <c r="AH67" i="71"/>
  <c r="AH69" i="71"/>
  <c r="AH71" i="71"/>
  <c r="AH98" i="71"/>
  <c r="AH26" i="71"/>
  <c r="AT69" i="71"/>
  <c r="AT71" i="71"/>
  <c r="AT67" i="71"/>
  <c r="AT39" i="71"/>
  <c r="AT98" i="71"/>
  <c r="AT26" i="71"/>
  <c r="AA69" i="71"/>
  <c r="AA67" i="71"/>
  <c r="AA71" i="71"/>
  <c r="AA26" i="71"/>
  <c r="AA98" i="71"/>
  <c r="AA39" i="71"/>
  <c r="BS67" i="71"/>
  <c r="BS69" i="71"/>
  <c r="BS71" i="71"/>
  <c r="BS39" i="71"/>
  <c r="BS26" i="71"/>
  <c r="BS98" i="71"/>
  <c r="BO71" i="71"/>
  <c r="BO67" i="71"/>
  <c r="BO69" i="71"/>
  <c r="BO26" i="71"/>
  <c r="BO39" i="71"/>
  <c r="BO98" i="71"/>
  <c r="BE76" i="72"/>
  <c r="BE74" i="72"/>
  <c r="BE75" i="72"/>
  <c r="BE73" i="72"/>
  <c r="BE29" i="72"/>
  <c r="BE100" i="72"/>
  <c r="BE44" i="72"/>
  <c r="AP69" i="72"/>
  <c r="AP82" i="72"/>
  <c r="AP71" i="72"/>
  <c r="AP64" i="72"/>
  <c r="AP63" i="72"/>
  <c r="AP42" i="72"/>
  <c r="AP98" i="72"/>
  <c r="AP27" i="72"/>
  <c r="AH75" i="72"/>
  <c r="AH74" i="72"/>
  <c r="AH73" i="72"/>
  <c r="AH44" i="72"/>
  <c r="AH76" i="72"/>
  <c r="AH100" i="72"/>
  <c r="AH29" i="72"/>
  <c r="S71" i="72"/>
  <c r="S82" i="72"/>
  <c r="S64" i="72"/>
  <c r="S69" i="72"/>
  <c r="S63" i="72"/>
  <c r="S27" i="72"/>
  <c r="S98" i="72"/>
  <c r="S42" i="72"/>
  <c r="BC82" i="72"/>
  <c r="BC71" i="72"/>
  <c r="BC64" i="72"/>
  <c r="BC69" i="72"/>
  <c r="BC63" i="72"/>
  <c r="BC42" i="72"/>
  <c r="BC98" i="72"/>
  <c r="BC27" i="72"/>
  <c r="AD73" i="72"/>
  <c r="AD74" i="72"/>
  <c r="AD75" i="72"/>
  <c r="AD100" i="72"/>
  <c r="AD29" i="72"/>
  <c r="AD44" i="72"/>
  <c r="AD76" i="72"/>
  <c r="AL69" i="71"/>
  <c r="AL71" i="71"/>
  <c r="AL67" i="71"/>
  <c r="AL39" i="71"/>
  <c r="AL26" i="71"/>
  <c r="AL98" i="71"/>
  <c r="BC77" i="72"/>
  <c r="BC53" i="72"/>
  <c r="BC52" i="72"/>
  <c r="BC51" i="72"/>
  <c r="BC26" i="72"/>
  <c r="BC97" i="72"/>
  <c r="BC41" i="72"/>
  <c r="AW77" i="72"/>
  <c r="AW52" i="72"/>
  <c r="AW51" i="72"/>
  <c r="AW53" i="72"/>
  <c r="AW97" i="72"/>
  <c r="AW41" i="72"/>
  <c r="AW26" i="72"/>
  <c r="AD77" i="72"/>
  <c r="AD52" i="72"/>
  <c r="AD53" i="72"/>
  <c r="AD51" i="72"/>
  <c r="AD26" i="72"/>
  <c r="AD97" i="72"/>
  <c r="AD41" i="72"/>
  <c r="AJ82" i="72"/>
  <c r="AJ71" i="72"/>
  <c r="AJ69" i="72"/>
  <c r="AJ64" i="72"/>
  <c r="AJ42" i="72"/>
  <c r="AJ63" i="72"/>
  <c r="AJ27" i="72"/>
  <c r="AJ98" i="72"/>
  <c r="R71" i="72"/>
  <c r="R69" i="72"/>
  <c r="R82" i="72"/>
  <c r="R64" i="72"/>
  <c r="R27" i="72"/>
  <c r="R42" i="72"/>
  <c r="R63" i="72"/>
  <c r="R98" i="72"/>
  <c r="AI72" i="72"/>
  <c r="AI83" i="72"/>
  <c r="AI70" i="72"/>
  <c r="AI62" i="72"/>
  <c r="AI28" i="72"/>
  <c r="AI43" i="72"/>
  <c r="AI99" i="72"/>
  <c r="AY72" i="72"/>
  <c r="AY70" i="72"/>
  <c r="AY83" i="72"/>
  <c r="AY62" i="72"/>
  <c r="AY28" i="72"/>
  <c r="AY43" i="72"/>
  <c r="AY99" i="72"/>
  <c r="AO75" i="72"/>
  <c r="AO74" i="72"/>
  <c r="AO73" i="72"/>
  <c r="AO76" i="72"/>
  <c r="AO100" i="72"/>
  <c r="AO44" i="72"/>
  <c r="AO29" i="72"/>
  <c r="Z82" i="72"/>
  <c r="Z71" i="72"/>
  <c r="Z64" i="72"/>
  <c r="Z63" i="72"/>
  <c r="Z69" i="72"/>
  <c r="Z27" i="72"/>
  <c r="Z42" i="72"/>
  <c r="Z98" i="72"/>
  <c r="AG71" i="71"/>
  <c r="AG67" i="71"/>
  <c r="AG69" i="71"/>
  <c r="AG39" i="71"/>
  <c r="AG98" i="71"/>
  <c r="AG26" i="71"/>
  <c r="AD69" i="71"/>
  <c r="AD71" i="71"/>
  <c r="AD67" i="71"/>
  <c r="AD39" i="71"/>
  <c r="AD98" i="71"/>
  <c r="AD26" i="71"/>
  <c r="K69" i="71"/>
  <c r="K67" i="71"/>
  <c r="K71" i="71"/>
  <c r="K26" i="71"/>
  <c r="K39" i="71"/>
  <c r="K98" i="71"/>
  <c r="BC67" i="71"/>
  <c r="BC69" i="71"/>
  <c r="BC71" i="71"/>
  <c r="BC26" i="71"/>
  <c r="BC39" i="71"/>
  <c r="BC98" i="71"/>
  <c r="AY71" i="71"/>
  <c r="AY67" i="71"/>
  <c r="AY69" i="71"/>
  <c r="AY39" i="71"/>
  <c r="AY26" i="71"/>
  <c r="AY98" i="71"/>
  <c r="AH89" i="72"/>
  <c r="AH85" i="72"/>
  <c r="AH78" i="72"/>
  <c r="AH84" i="72"/>
  <c r="AH81" i="72"/>
  <c r="AH88" i="72"/>
  <c r="AH87" i="72"/>
  <c r="AH86" i="72"/>
  <c r="AH80" i="72"/>
  <c r="AH79" i="72"/>
  <c r="AH65" i="72"/>
  <c r="AH61" i="72"/>
  <c r="AH60" i="72"/>
  <c r="AH66" i="72"/>
  <c r="AH59" i="72"/>
  <c r="AH45" i="72"/>
  <c r="AH58" i="72"/>
  <c r="AH56" i="72"/>
  <c r="AH57" i="72"/>
  <c r="AH55" i="72"/>
  <c r="AH54" i="72"/>
  <c r="AH67" i="72"/>
  <c r="AH68" i="72"/>
  <c r="AH30" i="72"/>
  <c r="AH101" i="72"/>
  <c r="I85" i="72"/>
  <c r="I84" i="72"/>
  <c r="I68" i="72"/>
  <c r="I81" i="72"/>
  <c r="I89" i="72"/>
  <c r="I88" i="72"/>
  <c r="I87" i="72"/>
  <c r="I86" i="72"/>
  <c r="I80" i="72"/>
  <c r="I67" i="72"/>
  <c r="I66" i="72"/>
  <c r="I78" i="72"/>
  <c r="I79" i="72"/>
  <c r="I56" i="72"/>
  <c r="I58" i="72"/>
  <c r="I65" i="72"/>
  <c r="I61" i="72"/>
  <c r="I54" i="72"/>
  <c r="I45" i="72"/>
  <c r="I60" i="72"/>
  <c r="I59" i="72"/>
  <c r="I55" i="72"/>
  <c r="I57" i="72"/>
  <c r="I30" i="72"/>
  <c r="I101" i="72"/>
  <c r="BQ74" i="72"/>
  <c r="BQ76" i="72"/>
  <c r="BQ75" i="72"/>
  <c r="BQ73" i="72"/>
  <c r="BQ29" i="72"/>
  <c r="BQ44" i="72"/>
  <c r="BQ100" i="72"/>
  <c r="AU71" i="72"/>
  <c r="AU82" i="72"/>
  <c r="AU63" i="72"/>
  <c r="AU69" i="72"/>
  <c r="AU64" i="72"/>
  <c r="AU98" i="72"/>
  <c r="AU42" i="72"/>
  <c r="AU27" i="72"/>
  <c r="AL83" i="72"/>
  <c r="AL70" i="72"/>
  <c r="AL72" i="72"/>
  <c r="AL62" i="72"/>
  <c r="AL28" i="72"/>
  <c r="AL43" i="72"/>
  <c r="AL99" i="72"/>
  <c r="BB83" i="72"/>
  <c r="BB62" i="72"/>
  <c r="BB72" i="72"/>
  <c r="BB70" i="72"/>
  <c r="BB43" i="72"/>
  <c r="BB28" i="72"/>
  <c r="BB99" i="72"/>
  <c r="BS71" i="72"/>
  <c r="BS69" i="72"/>
  <c r="BS82" i="72"/>
  <c r="BS64" i="72"/>
  <c r="BS63" i="72"/>
  <c r="BS42" i="72"/>
  <c r="BS98" i="72"/>
  <c r="BS27" i="72"/>
  <c r="U70" i="72"/>
  <c r="U83" i="72"/>
  <c r="U72" i="72"/>
  <c r="U43" i="72"/>
  <c r="U62" i="72"/>
  <c r="U99" i="72"/>
  <c r="U28" i="72"/>
  <c r="BF82" i="72"/>
  <c r="BF69" i="72"/>
  <c r="BF64" i="72"/>
  <c r="BF63" i="72"/>
  <c r="BF71" i="72"/>
  <c r="BF27" i="72"/>
  <c r="BF98" i="72"/>
  <c r="BF42" i="72"/>
  <c r="AV71" i="71"/>
  <c r="AV67" i="71"/>
  <c r="AV69" i="71"/>
  <c r="AV26" i="71"/>
  <c r="AV39" i="71"/>
  <c r="AV98" i="71"/>
  <c r="BV77" i="72"/>
  <c r="BV53" i="72"/>
  <c r="BV52" i="72"/>
  <c r="BV51" i="72"/>
  <c r="BV97" i="72"/>
  <c r="BV41" i="72"/>
  <c r="BV26" i="72"/>
  <c r="AJ53" i="72"/>
  <c r="AJ77" i="72"/>
  <c r="AJ51" i="72"/>
  <c r="AJ41" i="72"/>
  <c r="AJ52" i="72"/>
  <c r="AJ97" i="72"/>
  <c r="AJ26" i="72"/>
  <c r="BF77" i="72"/>
  <c r="BF51" i="72"/>
  <c r="BF53" i="72"/>
  <c r="BF52" i="72"/>
  <c r="BF97" i="72"/>
  <c r="BF41" i="72"/>
  <c r="BF26" i="72"/>
  <c r="AM77" i="72"/>
  <c r="AM51" i="72"/>
  <c r="AM53" i="72"/>
  <c r="AM52" i="72"/>
  <c r="AM97" i="72"/>
  <c r="AM41" i="72"/>
  <c r="AM26" i="72"/>
  <c r="T77" i="72"/>
  <c r="T53" i="72"/>
  <c r="T51" i="72"/>
  <c r="T52" i="72"/>
  <c r="T97" i="72"/>
  <c r="T26" i="72"/>
  <c r="T41" i="72"/>
  <c r="AG77" i="72"/>
  <c r="AG52" i="72"/>
  <c r="AG53" i="72"/>
  <c r="AG51" i="72"/>
  <c r="AG97" i="72"/>
  <c r="AG41" i="72"/>
  <c r="AG26" i="72"/>
  <c r="N11" i="72"/>
  <c r="BC74" i="72"/>
  <c r="BC76" i="72"/>
  <c r="BC75" i="72"/>
  <c r="BC73" i="72"/>
  <c r="BC100" i="72"/>
  <c r="BC29" i="72"/>
  <c r="BC44" i="72"/>
  <c r="AJ76" i="72"/>
  <c r="AJ75" i="72"/>
  <c r="AJ74" i="72"/>
  <c r="AJ73" i="72"/>
  <c r="AJ44" i="72"/>
  <c r="AJ29" i="72"/>
  <c r="AJ100" i="72"/>
  <c r="AW82" i="72"/>
  <c r="AW71" i="72"/>
  <c r="AW63" i="72"/>
  <c r="AW69" i="72"/>
  <c r="AW64" i="72"/>
  <c r="AW27" i="72"/>
  <c r="AW98" i="72"/>
  <c r="AW42" i="72"/>
  <c r="BT74" i="72"/>
  <c r="BT76" i="72"/>
  <c r="BT75" i="72"/>
  <c r="BT73" i="72"/>
  <c r="BT29" i="72"/>
  <c r="BT100" i="72"/>
  <c r="BT44" i="72"/>
  <c r="BA71" i="72"/>
  <c r="BA82" i="72"/>
  <c r="BA69" i="72"/>
  <c r="BA64" i="72"/>
  <c r="BA63" i="72"/>
  <c r="BA98" i="72"/>
  <c r="BA42" i="72"/>
  <c r="BA27" i="72"/>
  <c r="BP76" i="72"/>
  <c r="BP73" i="72"/>
  <c r="BP74" i="72"/>
  <c r="BP75" i="72"/>
  <c r="BP29" i="72"/>
  <c r="BP44" i="72"/>
  <c r="BP100" i="72"/>
  <c r="R67" i="71"/>
  <c r="R69" i="71"/>
  <c r="R71" i="71"/>
  <c r="R39" i="71"/>
  <c r="R98" i="71"/>
  <c r="R26" i="71"/>
  <c r="N69" i="71"/>
  <c r="N71" i="71"/>
  <c r="N67" i="71"/>
  <c r="N98" i="71"/>
  <c r="N39" i="71"/>
  <c r="N26" i="71"/>
  <c r="BV71" i="71"/>
  <c r="BV69" i="71"/>
  <c r="BV67" i="71"/>
  <c r="BV39" i="71"/>
  <c r="BV26" i="71"/>
  <c r="BV98" i="71"/>
  <c r="AM67" i="71"/>
  <c r="AM69" i="71"/>
  <c r="AM71" i="71"/>
  <c r="AM39" i="71"/>
  <c r="AM26" i="71"/>
  <c r="AM98" i="71"/>
  <c r="AI71" i="71"/>
  <c r="AI67" i="71"/>
  <c r="AI69" i="71"/>
  <c r="AI39" i="71"/>
  <c r="AI26" i="71"/>
  <c r="AI98" i="71"/>
  <c r="BY76" i="72"/>
  <c r="BY73" i="72"/>
  <c r="BY75" i="72"/>
  <c r="BY74" i="72"/>
  <c r="BY100" i="72"/>
  <c r="BY44" i="72"/>
  <c r="BY29" i="72"/>
  <c r="T86" i="72"/>
  <c r="T78" i="72"/>
  <c r="T80" i="72"/>
  <c r="T81" i="72"/>
  <c r="T79" i="72"/>
  <c r="T85" i="72"/>
  <c r="T68" i="72"/>
  <c r="T61" i="72"/>
  <c r="T66" i="72"/>
  <c r="T67" i="72"/>
  <c r="T56" i="72"/>
  <c r="T60" i="72"/>
  <c r="T57" i="72"/>
  <c r="T54" i="72"/>
  <c r="T65" i="72"/>
  <c r="T58" i="72"/>
  <c r="T59" i="72"/>
  <c r="T55" i="72"/>
  <c r="T88" i="72"/>
  <c r="T101" i="72"/>
  <c r="T30" i="72"/>
  <c r="T45" i="72"/>
  <c r="T84" i="72"/>
  <c r="T89" i="72"/>
  <c r="T87" i="72"/>
  <c r="AM76" i="72"/>
  <c r="AM75" i="72"/>
  <c r="AM74" i="72"/>
  <c r="AM73" i="72"/>
  <c r="AM29" i="72"/>
  <c r="AM44" i="72"/>
  <c r="AM100" i="72"/>
  <c r="V74" i="72"/>
  <c r="V73" i="72"/>
  <c r="V76" i="72"/>
  <c r="V75" i="72"/>
  <c r="V29" i="72"/>
  <c r="V100" i="72"/>
  <c r="V44" i="72"/>
  <c r="W69" i="72"/>
  <c r="W82" i="72"/>
  <c r="W64" i="72"/>
  <c r="W71" i="72"/>
  <c r="W63" i="72"/>
  <c r="W98" i="72"/>
  <c r="W42" i="72"/>
  <c r="W27" i="72"/>
  <c r="AY77" i="72"/>
  <c r="AY26" i="72"/>
  <c r="AY52" i="72"/>
  <c r="AY51" i="72"/>
  <c r="AY53" i="72"/>
  <c r="AY97" i="72"/>
  <c r="AY41" i="72"/>
  <c r="Z69" i="71"/>
  <c r="Z71" i="71"/>
  <c r="Z67" i="71"/>
  <c r="Z26" i="71"/>
  <c r="Z98" i="71"/>
  <c r="Z39" i="71"/>
  <c r="AT72" i="72"/>
  <c r="AT83" i="72"/>
  <c r="AT62" i="72"/>
  <c r="AT70" i="72"/>
  <c r="AT43" i="72"/>
  <c r="AT99" i="72"/>
  <c r="AT28" i="72"/>
  <c r="J69" i="71"/>
  <c r="J71" i="71"/>
  <c r="J26" i="71"/>
  <c r="J67" i="71"/>
  <c r="J98" i="71"/>
  <c r="J39" i="71"/>
  <c r="W77" i="72"/>
  <c r="W53" i="72"/>
  <c r="W51" i="72"/>
  <c r="W26" i="72"/>
  <c r="W52" i="72"/>
  <c r="W97" i="72"/>
  <c r="W41" i="72"/>
  <c r="D26" i="72"/>
  <c r="D97" i="72"/>
  <c r="BX77" i="72"/>
  <c r="BX51" i="72"/>
  <c r="BX52" i="72"/>
  <c r="BX41" i="72"/>
  <c r="BX53" i="72"/>
  <c r="BX97" i="72"/>
  <c r="BX26" i="72"/>
  <c r="AN69" i="72"/>
  <c r="AN82" i="72"/>
  <c r="AN71" i="72"/>
  <c r="AN64" i="72"/>
  <c r="AN63" i="72"/>
  <c r="AN98" i="72"/>
  <c r="AN27" i="72"/>
  <c r="AN42" i="72"/>
  <c r="BC70" i="72"/>
  <c r="BC83" i="72"/>
  <c r="BC72" i="72"/>
  <c r="BC62" i="72"/>
  <c r="BC43" i="72"/>
  <c r="BC99" i="72"/>
  <c r="BC28" i="72"/>
  <c r="BS72" i="72"/>
  <c r="BS70" i="72"/>
  <c r="BS62" i="72"/>
  <c r="BS83" i="72"/>
  <c r="BS99" i="72"/>
  <c r="BS28" i="72"/>
  <c r="BS43" i="72"/>
  <c r="BI75" i="72"/>
  <c r="BI73" i="72"/>
  <c r="BI76" i="72"/>
  <c r="BI74" i="72"/>
  <c r="BI44" i="72"/>
  <c r="BI100" i="72"/>
  <c r="BI29" i="72"/>
  <c r="X80" i="72"/>
  <c r="X79" i="72"/>
  <c r="X88" i="72"/>
  <c r="X87" i="72"/>
  <c r="X86" i="72"/>
  <c r="X85" i="72"/>
  <c r="X78" i="72"/>
  <c r="X84" i="72"/>
  <c r="X66" i="72"/>
  <c r="X81" i="72"/>
  <c r="X68" i="72"/>
  <c r="X67" i="72"/>
  <c r="X56" i="72"/>
  <c r="X89" i="72"/>
  <c r="X65" i="72"/>
  <c r="X55" i="72"/>
  <c r="X61" i="72"/>
  <c r="X30" i="72"/>
  <c r="X58" i="72"/>
  <c r="X59" i="72"/>
  <c r="X60" i="72"/>
  <c r="X57" i="72"/>
  <c r="X54" i="72"/>
  <c r="X101" i="72"/>
  <c r="X45" i="72"/>
  <c r="Q71" i="71"/>
  <c r="Q67" i="71"/>
  <c r="Q69" i="71"/>
  <c r="Q98" i="71"/>
  <c r="Q39" i="71"/>
  <c r="Q26" i="71"/>
  <c r="BY69" i="71"/>
  <c r="BY67" i="71"/>
  <c r="BY71" i="71"/>
  <c r="BY26" i="71"/>
  <c r="BY98" i="71"/>
  <c r="BY39" i="71"/>
  <c r="BF69" i="71"/>
  <c r="BF71" i="71"/>
  <c r="BF39" i="71"/>
  <c r="BF67" i="71"/>
  <c r="BF98" i="71"/>
  <c r="BF26" i="71"/>
  <c r="W67" i="71"/>
  <c r="W69" i="71"/>
  <c r="W71" i="71"/>
  <c r="W26" i="71"/>
  <c r="W39" i="71"/>
  <c r="W98" i="71"/>
  <c r="S71" i="71"/>
  <c r="S67" i="71"/>
  <c r="S69" i="71"/>
  <c r="S98" i="71"/>
  <c r="S39" i="71"/>
  <c r="S26" i="71"/>
  <c r="CC76" i="72"/>
  <c r="CC73" i="72"/>
  <c r="CC75" i="72"/>
  <c r="CC74" i="72"/>
  <c r="CC100" i="72"/>
  <c r="CC44" i="72"/>
  <c r="CC29" i="72"/>
  <c r="BB71" i="72"/>
  <c r="BB82" i="72"/>
  <c r="BB69" i="72"/>
  <c r="BB64" i="72"/>
  <c r="BB63" i="72"/>
  <c r="BB42" i="72"/>
  <c r="BB27" i="72"/>
  <c r="BB98" i="72"/>
  <c r="Z73" i="72"/>
  <c r="Z76" i="72"/>
  <c r="Z75" i="72"/>
  <c r="Z74" i="72"/>
  <c r="Z44" i="72"/>
  <c r="Z100" i="72"/>
  <c r="Z29" i="72"/>
  <c r="AX75" i="72"/>
  <c r="AX74" i="72"/>
  <c r="AX29" i="72"/>
  <c r="AX73" i="72"/>
  <c r="AX44" i="72"/>
  <c r="AX76" i="72"/>
  <c r="AX100" i="72"/>
  <c r="AI82" i="72"/>
  <c r="AI71" i="72"/>
  <c r="AI69" i="72"/>
  <c r="AI64" i="72"/>
  <c r="AI63" i="72"/>
  <c r="AI98" i="72"/>
  <c r="AI42" i="72"/>
  <c r="AI27" i="72"/>
  <c r="BV70" i="72"/>
  <c r="BV83" i="72"/>
  <c r="BV62" i="72"/>
  <c r="BV72" i="72"/>
  <c r="BV28" i="72"/>
  <c r="BV99" i="72"/>
  <c r="BV43" i="72"/>
  <c r="AQ72" i="72"/>
  <c r="AQ83" i="72"/>
  <c r="AQ62" i="72"/>
  <c r="AQ28" i="72"/>
  <c r="AQ70" i="72"/>
  <c r="AQ99" i="72"/>
  <c r="AQ43" i="72"/>
  <c r="AD82" i="72"/>
  <c r="AD71" i="72"/>
  <c r="AD63" i="72"/>
  <c r="AD69" i="72"/>
  <c r="AD64" i="72"/>
  <c r="AD42" i="72"/>
  <c r="AD27" i="72"/>
  <c r="AD98" i="72"/>
  <c r="T75" i="72"/>
  <c r="T74" i="72"/>
  <c r="T76" i="72"/>
  <c r="T73" i="72"/>
  <c r="T29" i="72"/>
  <c r="T44" i="72"/>
  <c r="T100" i="72"/>
  <c r="AS69" i="71"/>
  <c r="AS71" i="71"/>
  <c r="AS67" i="71"/>
  <c r="AS26" i="71"/>
  <c r="AS39" i="71"/>
  <c r="AS98" i="71"/>
  <c r="AB77" i="72"/>
  <c r="AB52" i="72"/>
  <c r="AB53" i="72"/>
  <c r="AB51" i="72"/>
  <c r="AB97" i="72"/>
  <c r="AB26" i="72"/>
  <c r="AB41" i="72"/>
  <c r="AP77" i="72"/>
  <c r="AP51" i="72"/>
  <c r="AP53" i="72"/>
  <c r="AP52" i="72"/>
  <c r="AP97" i="72"/>
  <c r="AP41" i="72"/>
  <c r="AP26" i="72"/>
  <c r="Q77" i="72"/>
  <c r="Q52" i="72"/>
  <c r="Q53" i="72"/>
  <c r="Q51" i="72"/>
  <c r="Q97" i="72"/>
  <c r="Q41" i="72"/>
  <c r="Q26" i="72"/>
  <c r="Z77" i="72"/>
  <c r="Z52" i="72"/>
  <c r="Z53" i="72"/>
  <c r="Z51" i="72"/>
  <c r="Z41" i="72"/>
  <c r="Z26" i="72"/>
  <c r="Z97" i="72"/>
  <c r="G77" i="72"/>
  <c r="G53" i="72"/>
  <c r="G52" i="72"/>
  <c r="G26" i="72"/>
  <c r="G51" i="72"/>
  <c r="G97" i="72"/>
  <c r="G41" i="72"/>
  <c r="BO77" i="72"/>
  <c r="BO53" i="72"/>
  <c r="BO52" i="72"/>
  <c r="BO51" i="72"/>
  <c r="BO41" i="72"/>
  <c r="BO97" i="72"/>
  <c r="BO26" i="72"/>
  <c r="CB77" i="72"/>
  <c r="CB52" i="72"/>
  <c r="CB51" i="72"/>
  <c r="CB26" i="72"/>
  <c r="CB53" i="72"/>
  <c r="CB41" i="72"/>
  <c r="CB97" i="72"/>
  <c r="BH77" i="72"/>
  <c r="BH51" i="72"/>
  <c r="BH53" i="72"/>
  <c r="BH52" i="72"/>
  <c r="BH97" i="72"/>
  <c r="BH26" i="72"/>
  <c r="BH41" i="72"/>
  <c r="BW76" i="72"/>
  <c r="BW74" i="72"/>
  <c r="BW73" i="72"/>
  <c r="BW75" i="72"/>
  <c r="BW29" i="72"/>
  <c r="BW100" i="72"/>
  <c r="BW44" i="72"/>
  <c r="BD75" i="72"/>
  <c r="BD74" i="72"/>
  <c r="BD76" i="72"/>
  <c r="BD73" i="72"/>
  <c r="BD29" i="72"/>
  <c r="BD44" i="72"/>
  <c r="BD100" i="72"/>
  <c r="AK82" i="72"/>
  <c r="AK71" i="72"/>
  <c r="AK69" i="72"/>
  <c r="AK64" i="72"/>
  <c r="AK63" i="72"/>
  <c r="AK27" i="72"/>
  <c r="AK98" i="72"/>
  <c r="AK42" i="72"/>
  <c r="AC76" i="72"/>
  <c r="AC73" i="72"/>
  <c r="AC75" i="72"/>
  <c r="AC74" i="72"/>
  <c r="AC29" i="72"/>
  <c r="AC100" i="72"/>
  <c r="AC44" i="72"/>
  <c r="Y74" i="72"/>
  <c r="Y73" i="72"/>
  <c r="Y76" i="72"/>
  <c r="Y75" i="72"/>
  <c r="Y29" i="72"/>
  <c r="Y100" i="72"/>
  <c r="Y44" i="72"/>
  <c r="CB67" i="71"/>
  <c r="CB69" i="71"/>
  <c r="CB71" i="71"/>
  <c r="CB98" i="71"/>
  <c r="CB26" i="71"/>
  <c r="CB39" i="71"/>
  <c r="BI69" i="71"/>
  <c r="BI71" i="71"/>
  <c r="BI67" i="71"/>
  <c r="BI98" i="71"/>
  <c r="BI39" i="71"/>
  <c r="BI26" i="71"/>
  <c r="AP69" i="71"/>
  <c r="AP71" i="71"/>
  <c r="AP67" i="71"/>
  <c r="AP39" i="71"/>
  <c r="AP98" i="71"/>
  <c r="AP26" i="71"/>
  <c r="BR71" i="71"/>
  <c r="BR69" i="71"/>
  <c r="BR67" i="71"/>
  <c r="BR39" i="71"/>
  <c r="BR26" i="71"/>
  <c r="BR98" i="71"/>
  <c r="X82" i="72"/>
  <c r="X64" i="72"/>
  <c r="X71" i="72"/>
  <c r="X63" i="72"/>
  <c r="X69" i="72"/>
  <c r="X98" i="72"/>
  <c r="X42" i="72"/>
  <c r="X27" i="72"/>
  <c r="AV83" i="72"/>
  <c r="AV72" i="72"/>
  <c r="AV70" i="72"/>
  <c r="AV62" i="72"/>
  <c r="AV99" i="72"/>
  <c r="AV28" i="72"/>
  <c r="AV43" i="72"/>
  <c r="AI80" i="72"/>
  <c r="AI81" i="72"/>
  <c r="AI65" i="72"/>
  <c r="AI85" i="72"/>
  <c r="AI101" i="72"/>
  <c r="AI87" i="72"/>
  <c r="AI88" i="72"/>
  <c r="AI55" i="72"/>
  <c r="AI86" i="72"/>
  <c r="AI57" i="72"/>
  <c r="AI54" i="72"/>
  <c r="AI84" i="72"/>
  <c r="AI45" i="72"/>
  <c r="AI60" i="72"/>
  <c r="AI68" i="72"/>
  <c r="AI59" i="72"/>
  <c r="AI58" i="72"/>
  <c r="AI89" i="72"/>
  <c r="AI78" i="72"/>
  <c r="AI67" i="72"/>
  <c r="AI66" i="72"/>
  <c r="AI61" i="72"/>
  <c r="AI30" i="72"/>
  <c r="AI79" i="72"/>
  <c r="AI56" i="72"/>
  <c r="AP75" i="72"/>
  <c r="AP73" i="72"/>
  <c r="AP76" i="72"/>
  <c r="AP74" i="72"/>
  <c r="AP44" i="72"/>
  <c r="AP100" i="72"/>
  <c r="AP29" i="72"/>
  <c r="J77" i="72" l="1"/>
  <c r="J53" i="72"/>
  <c r="J52" i="72"/>
  <c r="J51" i="72"/>
  <c r="J97" i="72"/>
  <c r="J41" i="72"/>
  <c r="J26" i="72"/>
  <c r="N52" i="72"/>
  <c r="N77" i="72"/>
  <c r="N53" i="72"/>
  <c r="N51" i="72"/>
  <c r="N97" i="72"/>
  <c r="N26" i="72"/>
  <c r="N41" i="72"/>
  <c r="AB63" i="72"/>
  <c r="AB69" i="72"/>
  <c r="AB82" i="72"/>
  <c r="AB64" i="72"/>
  <c r="AB71" i="72"/>
  <c r="AB98" i="72"/>
  <c r="AB42" i="72"/>
  <c r="AB27" i="72"/>
  <c r="Z83" i="72"/>
  <c r="Z72" i="72"/>
  <c r="Z70" i="72"/>
  <c r="Z62" i="72"/>
  <c r="Z43" i="72"/>
  <c r="Z28" i="72"/>
  <c r="Z99" i="72"/>
  <c r="R77" i="72"/>
  <c r="R53" i="72"/>
  <c r="R52" i="72"/>
  <c r="R51" i="72"/>
  <c r="R26" i="72"/>
  <c r="R41" i="72"/>
  <c r="R97" i="72"/>
  <c r="BP77" i="72"/>
  <c r="BP53" i="72"/>
  <c r="BP52" i="72"/>
  <c r="BP51" i="72"/>
  <c r="BP97" i="72"/>
  <c r="BP26" i="72"/>
  <c r="BP41" i="72"/>
  <c r="H77" i="72"/>
  <c r="H53" i="72"/>
  <c r="H52" i="72"/>
  <c r="H51" i="72"/>
  <c r="H97" i="72"/>
  <c r="H41" i="72"/>
  <c r="H26" i="72"/>
  <c r="M77" i="72"/>
  <c r="M41" i="72"/>
  <c r="M52" i="72"/>
  <c r="M53" i="72"/>
  <c r="M51" i="72"/>
  <c r="M97" i="72"/>
  <c r="M26" i="72"/>
  <c r="P77" i="72"/>
  <c r="P52" i="72"/>
  <c r="P53" i="72"/>
  <c r="P51" i="72"/>
  <c r="P97" i="72"/>
  <c r="P41" i="72"/>
  <c r="P26" i="72"/>
  <c r="K51" i="72"/>
  <c r="K41" i="72"/>
  <c r="K52" i="72"/>
  <c r="K26" i="72"/>
  <c r="K53" i="72"/>
  <c r="K77" i="72"/>
  <c r="K97" i="72"/>
  <c r="CD77" i="72"/>
  <c r="CD52" i="72"/>
  <c r="CD26" i="72"/>
  <c r="CD53" i="72"/>
  <c r="CD51" i="72"/>
  <c r="CD41" i="72"/>
  <c r="CD97" i="72"/>
  <c r="S83" i="72"/>
  <c r="S70" i="72"/>
  <c r="S72" i="72"/>
  <c r="S62" i="72"/>
  <c r="S28" i="72"/>
  <c r="S99" i="72"/>
  <c r="S43" i="72"/>
  <c r="L41" i="72"/>
  <c r="L77" i="72"/>
  <c r="L52" i="72"/>
  <c r="L53" i="72"/>
  <c r="L51" i="72"/>
  <c r="L97" i="72"/>
  <c r="L26" i="72"/>
  <c r="U31" i="10" l="1"/>
  <c r="U34" i="10"/>
  <c r="U40" i="10"/>
  <c r="U35" i="51"/>
  <c r="BG78" i="58"/>
  <c r="BG79" i="58"/>
  <c r="BG80" i="58"/>
  <c r="BG81" i="58"/>
  <c r="BG82" i="58"/>
  <c r="BG83" i="58"/>
  <c r="BI83" i="58" s="1"/>
  <c r="BG84" i="58"/>
  <c r="BG85" i="58"/>
  <c r="BI85" i="58" s="1"/>
  <c r="BG86" i="58"/>
  <c r="BI86" i="58" s="1"/>
  <c r="BD78" i="58"/>
  <c r="BD79" i="58"/>
  <c r="BF79" i="58" s="1"/>
  <c r="BD80" i="58"/>
  <c r="BF80" i="58" s="1"/>
  <c r="BD81" i="58"/>
  <c r="BD82" i="58"/>
  <c r="BD83" i="58"/>
  <c r="BD84" i="58"/>
  <c r="BD85" i="58"/>
  <c r="BF85" i="58" s="1"/>
  <c r="BD86" i="58"/>
  <c r="BF86" i="58" s="1"/>
  <c r="BD87" i="58"/>
  <c r="BF87" i="58" s="1"/>
  <c r="BD88" i="58"/>
  <c r="BD89" i="58"/>
  <c r="BD90" i="58"/>
  <c r="BD91" i="58"/>
  <c r="BF91" i="58" s="1"/>
  <c r="BD92" i="58"/>
  <c r="BF92" i="58" s="1"/>
  <c r="BD93" i="58"/>
  <c r="BA78" i="58"/>
  <c r="BA79" i="58"/>
  <c r="BA80" i="58"/>
  <c r="BA81" i="58"/>
  <c r="BA82" i="58"/>
  <c r="BA83" i="58"/>
  <c r="BA84" i="58"/>
  <c r="BA85" i="58"/>
  <c r="BA86" i="58"/>
  <c r="BA87" i="58"/>
  <c r="BC87" i="58" s="1"/>
  <c r="BA88" i="58"/>
  <c r="BC88" i="58" s="1"/>
  <c r="BA89" i="58"/>
  <c r="BC89" i="58" s="1"/>
  <c r="BA90" i="58"/>
  <c r="BC90" i="58" s="1"/>
  <c r="BA91" i="58"/>
  <c r="BC91" i="58" s="1"/>
  <c r="BA92" i="58"/>
  <c r="BC92" i="58" s="1"/>
  <c r="BA93" i="58"/>
  <c r="AN15" i="51"/>
  <c r="BI79" i="58"/>
  <c r="D65" i="56"/>
  <c r="D95" i="56"/>
  <c r="S35" i="55"/>
  <c r="S34" i="55"/>
  <c r="S33" i="55"/>
  <c r="S32" i="55"/>
  <c r="S31" i="55"/>
  <c r="S30" i="55"/>
  <c r="S29" i="55"/>
  <c r="S28" i="55"/>
  <c r="S27" i="55"/>
  <c r="S26" i="55"/>
  <c r="S25" i="55"/>
  <c r="S24" i="55"/>
  <c r="S23" i="55"/>
  <c r="S22" i="55"/>
  <c r="S21" i="55"/>
  <c r="S20" i="55"/>
  <c r="S19" i="55"/>
  <c r="S18" i="55"/>
  <c r="S17" i="55"/>
  <c r="S16" i="55"/>
  <c r="S15" i="55"/>
  <c r="S14" i="55"/>
  <c r="H8" i="54"/>
  <c r="I8" i="54"/>
  <c r="AH67" i="58"/>
  <c r="AJ67" i="58" s="1"/>
  <c r="U67" i="58"/>
  <c r="K67" i="58"/>
  <c r="C67" i="58"/>
  <c r="AH66" i="58"/>
  <c r="AJ66" i="58" s="1"/>
  <c r="U66" i="58"/>
  <c r="W66" i="58" s="1"/>
  <c r="K66" i="58"/>
  <c r="M66" i="58" s="1"/>
  <c r="C66" i="58"/>
  <c r="E66" i="58" s="1"/>
  <c r="G66" i="58" s="1"/>
  <c r="AH65" i="58"/>
  <c r="AJ65" i="58" s="1"/>
  <c r="U65" i="58"/>
  <c r="W65" i="58" s="1"/>
  <c r="K65" i="58"/>
  <c r="C65" i="58"/>
  <c r="AH64" i="58"/>
  <c r="AJ64" i="58" s="1"/>
  <c r="U64" i="58"/>
  <c r="W64" i="58" s="1"/>
  <c r="K64" i="58"/>
  <c r="C64" i="58"/>
  <c r="E64" i="58" s="1"/>
  <c r="G64" i="58" s="1"/>
  <c r="AH63" i="58"/>
  <c r="AJ63" i="58" s="1"/>
  <c r="U63" i="58"/>
  <c r="W63" i="58" s="1"/>
  <c r="K63" i="58"/>
  <c r="C63" i="58"/>
  <c r="E63" i="58" s="1"/>
  <c r="G63" i="58" s="1"/>
  <c r="AH62" i="58"/>
  <c r="AJ62" i="58" s="1"/>
  <c r="U62" i="58"/>
  <c r="W62" i="58" s="1"/>
  <c r="K62" i="58"/>
  <c r="M62" i="58" s="1"/>
  <c r="C62" i="58"/>
  <c r="E62" i="58" s="1"/>
  <c r="G62" i="58" s="1"/>
  <c r="AH61" i="58"/>
  <c r="AJ61" i="58" s="1"/>
  <c r="U61" i="58"/>
  <c r="W61" i="58" s="1"/>
  <c r="K61" i="58"/>
  <c r="C61" i="58"/>
  <c r="AH60" i="58"/>
  <c r="AJ60" i="58" s="1"/>
  <c r="U60" i="58"/>
  <c r="W60" i="58" s="1"/>
  <c r="K60" i="58"/>
  <c r="M60" i="58" s="1"/>
  <c r="C60" i="58"/>
  <c r="E60" i="58" s="1"/>
  <c r="G60" i="58" s="1"/>
  <c r="AR59" i="58"/>
  <c r="AK59" i="58"/>
  <c r="AH59" i="58"/>
  <c r="AJ59" i="58" s="1"/>
  <c r="AA59" i="58"/>
  <c r="U59" i="58"/>
  <c r="W59" i="58" s="1"/>
  <c r="K59" i="58"/>
  <c r="M59" i="58" s="1"/>
  <c r="C59" i="58"/>
  <c r="E59" i="58" s="1"/>
  <c r="G59" i="58" s="1"/>
  <c r="AR58" i="58"/>
  <c r="AT58" i="58" s="1"/>
  <c r="AK58" i="58"/>
  <c r="AM58" i="58" s="1"/>
  <c r="AH58" i="58"/>
  <c r="AJ58" i="58" s="1"/>
  <c r="AA58" i="58"/>
  <c r="AC58" i="58" s="1"/>
  <c r="U58" i="58"/>
  <c r="W58" i="58" s="1"/>
  <c r="K58" i="58"/>
  <c r="M58" i="58" s="1"/>
  <c r="C58" i="58"/>
  <c r="E58" i="58" s="1"/>
  <c r="G58" i="58" s="1"/>
  <c r="AR57" i="58"/>
  <c r="AK57" i="58"/>
  <c r="AM57" i="58" s="1"/>
  <c r="AH57" i="58"/>
  <c r="AJ57" i="58" s="1"/>
  <c r="AA57" i="58"/>
  <c r="AC57" i="58" s="1"/>
  <c r="U57" i="58"/>
  <c r="W57" i="58" s="1"/>
  <c r="K57" i="58"/>
  <c r="M57" i="58" s="1"/>
  <c r="C57" i="58"/>
  <c r="E57" i="58" s="1"/>
  <c r="G57" i="58" s="1"/>
  <c r="AR56" i="58"/>
  <c r="AT56" i="58" s="1"/>
  <c r="AK56" i="58"/>
  <c r="AM56" i="58" s="1"/>
  <c r="AH56" i="58"/>
  <c r="AJ56" i="58" s="1"/>
  <c r="AA56" i="58"/>
  <c r="AC56" i="58" s="1"/>
  <c r="U56" i="58"/>
  <c r="W56" i="58" s="1"/>
  <c r="K56" i="58"/>
  <c r="C56" i="58"/>
  <c r="AR55" i="58"/>
  <c r="AT55" i="58" s="1"/>
  <c r="AK55" i="58"/>
  <c r="AM55" i="58" s="1"/>
  <c r="AH55" i="58"/>
  <c r="AJ55" i="58" s="1"/>
  <c r="AA55" i="58"/>
  <c r="AC55" i="58" s="1"/>
  <c r="U55" i="58"/>
  <c r="W55" i="58" s="1"/>
  <c r="K55" i="58"/>
  <c r="M55" i="58" s="1"/>
  <c r="C55" i="58"/>
  <c r="E55" i="58" s="1"/>
  <c r="G55" i="58" s="1"/>
  <c r="AR54" i="58"/>
  <c r="AT54" i="58" s="1"/>
  <c r="AK54" i="58"/>
  <c r="AM54" i="58" s="1"/>
  <c r="AH54" i="58"/>
  <c r="AJ54" i="58" s="1"/>
  <c r="AA54" i="58"/>
  <c r="AC54" i="58" s="1"/>
  <c r="U54" i="58"/>
  <c r="W54" i="58" s="1"/>
  <c r="K54" i="58"/>
  <c r="M54" i="58" s="1"/>
  <c r="C54" i="58"/>
  <c r="E54" i="58" s="1"/>
  <c r="G54" i="58" s="1"/>
  <c r="AR53" i="58"/>
  <c r="AK53" i="58"/>
  <c r="AH53" i="58"/>
  <c r="AJ53" i="58" s="1"/>
  <c r="AA53" i="58"/>
  <c r="AC53" i="58" s="1"/>
  <c r="U53" i="58"/>
  <c r="W53" i="58" s="1"/>
  <c r="K53" i="58"/>
  <c r="M53" i="58" s="1"/>
  <c r="C53" i="58"/>
  <c r="E53" i="58" s="1"/>
  <c r="G53" i="58" s="1"/>
  <c r="AR52" i="58"/>
  <c r="AT52" i="58" s="1"/>
  <c r="AK52" i="58"/>
  <c r="AM52" i="58" s="1"/>
  <c r="AH52" i="58"/>
  <c r="AJ52" i="58" s="1"/>
  <c r="AA52" i="58"/>
  <c r="AC52" i="58" s="1"/>
  <c r="U52" i="58"/>
  <c r="W52" i="58" s="1"/>
  <c r="K52" i="58"/>
  <c r="M52" i="58" s="1"/>
  <c r="C52" i="58"/>
  <c r="E52" i="58" s="1"/>
  <c r="G52" i="58" s="1"/>
  <c r="AR51" i="58"/>
  <c r="AT51" i="58" s="1"/>
  <c r="AK51" i="58"/>
  <c r="AM51" i="58" s="1"/>
  <c r="AH51" i="58"/>
  <c r="AJ51" i="58" s="1"/>
  <c r="AA51" i="58"/>
  <c r="AC51" i="58" s="1"/>
  <c r="U51" i="58"/>
  <c r="W51" i="58" s="1"/>
  <c r="K51" i="58"/>
  <c r="M51" i="58" s="1"/>
  <c r="C51" i="58"/>
  <c r="E51" i="58" s="1"/>
  <c r="G51" i="58" s="1"/>
  <c r="AR50" i="58"/>
  <c r="AT50" i="58" s="1"/>
  <c r="AK50" i="58"/>
  <c r="AM50" i="58" s="1"/>
  <c r="AH50" i="58"/>
  <c r="AJ50" i="58" s="1"/>
  <c r="AA50" i="58"/>
  <c r="AC50" i="58" s="1"/>
  <c r="U50" i="58"/>
  <c r="W50" i="58" s="1"/>
  <c r="K50" i="58"/>
  <c r="M50" i="58" s="1"/>
  <c r="C50" i="58"/>
  <c r="E50" i="58" s="1"/>
  <c r="G50" i="58" s="1"/>
  <c r="AR49" i="58"/>
  <c r="AT49" i="58" s="1"/>
  <c r="AK49" i="58"/>
  <c r="AM49" i="58" s="1"/>
  <c r="AH49" i="58"/>
  <c r="AJ49" i="58" s="1"/>
  <c r="AA49" i="58"/>
  <c r="AC49" i="58" s="1"/>
  <c r="U49" i="58"/>
  <c r="W49" i="58" s="1"/>
  <c r="K49" i="58"/>
  <c r="C49" i="58"/>
  <c r="E49" i="58" s="1"/>
  <c r="G49" i="58" s="1"/>
  <c r="AR48" i="58"/>
  <c r="AT48" i="58" s="1"/>
  <c r="AK48" i="58"/>
  <c r="AM48" i="58" s="1"/>
  <c r="AH48" i="58"/>
  <c r="AJ48" i="58" s="1"/>
  <c r="AA48" i="58"/>
  <c r="AC48" i="58" s="1"/>
  <c r="U48" i="58"/>
  <c r="W48" i="58" s="1"/>
  <c r="K48" i="58"/>
  <c r="M48" i="58" s="1"/>
  <c r="C48" i="58"/>
  <c r="E48" i="58" s="1"/>
  <c r="G48" i="58" s="1"/>
  <c r="AR47" i="58"/>
  <c r="AT47" i="58" s="1"/>
  <c r="AK47" i="58"/>
  <c r="AM47" i="58" s="1"/>
  <c r="AH47" i="58"/>
  <c r="AJ47" i="58" s="1"/>
  <c r="AA47" i="58"/>
  <c r="AC47" i="58" s="1"/>
  <c r="U47" i="58"/>
  <c r="W47" i="58" s="1"/>
  <c r="K47" i="58"/>
  <c r="M47" i="58" s="1"/>
  <c r="C47" i="58"/>
  <c r="AR46" i="58"/>
  <c r="AT46" i="58" s="1"/>
  <c r="AK46" i="58"/>
  <c r="AM46" i="58" s="1"/>
  <c r="AH46" i="58"/>
  <c r="AJ46" i="58" s="1"/>
  <c r="AA46" i="58"/>
  <c r="AC46" i="58" s="1"/>
  <c r="U46" i="58"/>
  <c r="W46" i="58" s="1"/>
  <c r="K46" i="58"/>
  <c r="M46" i="58" s="1"/>
  <c r="C46" i="58"/>
  <c r="E46" i="58" s="1"/>
  <c r="G46" i="58" s="1"/>
  <c r="AR45" i="58"/>
  <c r="AK45" i="58"/>
  <c r="AM45" i="58" s="1"/>
  <c r="AH45" i="58"/>
  <c r="AJ45" i="58" s="1"/>
  <c r="AA45" i="58"/>
  <c r="AC45" i="58" s="1"/>
  <c r="U45" i="58"/>
  <c r="W45" i="58" s="1"/>
  <c r="K45" i="58"/>
  <c r="M45" i="58" s="1"/>
  <c r="C45" i="58"/>
  <c r="E45" i="58" s="1"/>
  <c r="G45" i="58" s="1"/>
  <c r="AR44" i="58"/>
  <c r="AT44" i="58" s="1"/>
  <c r="AK44" i="58"/>
  <c r="AM44" i="58" s="1"/>
  <c r="AH44" i="58"/>
  <c r="AJ44" i="58" s="1"/>
  <c r="AA44" i="58"/>
  <c r="AC44" i="58" s="1"/>
  <c r="U44" i="58"/>
  <c r="W44" i="58" s="1"/>
  <c r="K44" i="58"/>
  <c r="M44" i="58" s="1"/>
  <c r="C44" i="58"/>
  <c r="E44" i="58" s="1"/>
  <c r="G44" i="58" s="1"/>
  <c r="AR43" i="58"/>
  <c r="AT43" i="58" s="1"/>
  <c r="AK43" i="58"/>
  <c r="AM43" i="58" s="1"/>
  <c r="AH43" i="58"/>
  <c r="AJ43" i="58" s="1"/>
  <c r="AA43" i="58"/>
  <c r="AC43" i="58" s="1"/>
  <c r="U43" i="58"/>
  <c r="W43" i="58" s="1"/>
  <c r="K43" i="58"/>
  <c r="M43" i="58" s="1"/>
  <c r="C43" i="58"/>
  <c r="AR42" i="58"/>
  <c r="AT42" i="58" s="1"/>
  <c r="AK42" i="58"/>
  <c r="AM42" i="58" s="1"/>
  <c r="AH42" i="58"/>
  <c r="AJ42" i="58" s="1"/>
  <c r="AA42" i="58"/>
  <c r="AC42" i="58" s="1"/>
  <c r="U42" i="58"/>
  <c r="W42" i="58" s="1"/>
  <c r="K42" i="58"/>
  <c r="M42" i="58" s="1"/>
  <c r="C42" i="58"/>
  <c r="E42" i="58" s="1"/>
  <c r="G42" i="58" s="1"/>
  <c r="AR41" i="58"/>
  <c r="AT41" i="58" s="1"/>
  <c r="AK41" i="58"/>
  <c r="AM41" i="58" s="1"/>
  <c r="AH41" i="58"/>
  <c r="AJ41" i="58" s="1"/>
  <c r="AA41" i="58"/>
  <c r="AC41" i="58" s="1"/>
  <c r="U41" i="58"/>
  <c r="K41" i="58"/>
  <c r="M41" i="58" s="1"/>
  <c r="C41" i="58"/>
  <c r="E41" i="58" s="1"/>
  <c r="G41" i="58" s="1"/>
  <c r="AR40" i="58"/>
  <c r="AT40" i="58" s="1"/>
  <c r="AK40" i="58"/>
  <c r="AM40" i="58" s="1"/>
  <c r="AH40" i="58"/>
  <c r="AJ40" i="58" s="1"/>
  <c r="AA40" i="58"/>
  <c r="AC40" i="58" s="1"/>
  <c r="X40" i="58"/>
  <c r="U40" i="58"/>
  <c r="W40" i="58" s="1"/>
  <c r="N40" i="58"/>
  <c r="K40" i="58"/>
  <c r="M40" i="58" s="1"/>
  <c r="C40" i="58"/>
  <c r="E40" i="58" s="1"/>
  <c r="G40" i="58" s="1"/>
  <c r="AR39" i="58"/>
  <c r="AT39" i="58" s="1"/>
  <c r="AK39" i="58"/>
  <c r="AM39" i="58" s="1"/>
  <c r="AH39" i="58"/>
  <c r="AJ39" i="58" s="1"/>
  <c r="AA39" i="58"/>
  <c r="AC39" i="58" s="1"/>
  <c r="X39" i="58"/>
  <c r="Z39" i="58" s="1"/>
  <c r="U39" i="58"/>
  <c r="W39" i="58" s="1"/>
  <c r="N39" i="58"/>
  <c r="P39" i="58" s="1"/>
  <c r="K39" i="58"/>
  <c r="M39" i="58" s="1"/>
  <c r="C39" i="58"/>
  <c r="E39" i="58" s="1"/>
  <c r="G39" i="58" s="1"/>
  <c r="AR38" i="58"/>
  <c r="AT38" i="58" s="1"/>
  <c r="AK38" i="58"/>
  <c r="AM38" i="58" s="1"/>
  <c r="AH38" i="58"/>
  <c r="AJ38" i="58" s="1"/>
  <c r="AA38" i="58"/>
  <c r="AC38" i="58" s="1"/>
  <c r="X38" i="58"/>
  <c r="U38" i="58"/>
  <c r="W38" i="58" s="1"/>
  <c r="N38" i="58"/>
  <c r="P38" i="58" s="1"/>
  <c r="K38" i="58"/>
  <c r="M38" i="58" s="1"/>
  <c r="C38" i="58"/>
  <c r="E38" i="58" s="1"/>
  <c r="G38" i="58" s="1"/>
  <c r="AR37" i="58"/>
  <c r="AT37" i="58" s="1"/>
  <c r="AK37" i="58"/>
  <c r="AM37" i="58" s="1"/>
  <c r="AH37" i="58"/>
  <c r="AA37" i="58"/>
  <c r="AC37" i="58" s="1"/>
  <c r="X37" i="58"/>
  <c r="Z37" i="58" s="1"/>
  <c r="U37" i="58"/>
  <c r="W37" i="58" s="1"/>
  <c r="N37" i="58"/>
  <c r="K37" i="58"/>
  <c r="M37" i="58" s="1"/>
  <c r="C37" i="58"/>
  <c r="E37" i="58" s="1"/>
  <c r="G37" i="58" s="1"/>
  <c r="AR36" i="58"/>
  <c r="AT36" i="58" s="1"/>
  <c r="AK36" i="58"/>
  <c r="AM36" i="58" s="1"/>
  <c r="AH36" i="58"/>
  <c r="AJ36" i="58" s="1"/>
  <c r="AA36" i="58"/>
  <c r="X36" i="58"/>
  <c r="Z36" i="58" s="1"/>
  <c r="U36" i="58"/>
  <c r="W36" i="58" s="1"/>
  <c r="N36" i="58"/>
  <c r="P36" i="58" s="1"/>
  <c r="K36" i="58"/>
  <c r="M36" i="58" s="1"/>
  <c r="C36" i="58"/>
  <c r="E36" i="58" s="1"/>
  <c r="G36" i="58" s="1"/>
  <c r="AR35" i="58"/>
  <c r="AT35" i="58" s="1"/>
  <c r="AK35" i="58"/>
  <c r="AM35" i="58" s="1"/>
  <c r="AH35" i="58"/>
  <c r="AJ35" i="58" s="1"/>
  <c r="AA35" i="58"/>
  <c r="AC35" i="58" s="1"/>
  <c r="X35" i="58"/>
  <c r="Z35" i="58" s="1"/>
  <c r="U35" i="58"/>
  <c r="W35" i="58" s="1"/>
  <c r="N35" i="58"/>
  <c r="P35" i="58" s="1"/>
  <c r="K35" i="58"/>
  <c r="M35" i="58" s="1"/>
  <c r="C35" i="58"/>
  <c r="E35" i="58" s="1"/>
  <c r="G35" i="58" s="1"/>
  <c r="AR34" i="58"/>
  <c r="AT34" i="58" s="1"/>
  <c r="AK34" i="58"/>
  <c r="AM34" i="58" s="1"/>
  <c r="AH34" i="58"/>
  <c r="AJ34" i="58" s="1"/>
  <c r="AA34" i="58"/>
  <c r="AC34" i="58" s="1"/>
  <c r="X34" i="58"/>
  <c r="Z34" i="58" s="1"/>
  <c r="U34" i="58"/>
  <c r="W34" i="58" s="1"/>
  <c r="N34" i="58"/>
  <c r="P34" i="58" s="1"/>
  <c r="K34" i="58"/>
  <c r="M34" i="58" s="1"/>
  <c r="C34" i="58"/>
  <c r="E34" i="58" s="1"/>
  <c r="G34" i="58" s="1"/>
  <c r="AR33" i="58"/>
  <c r="AT33" i="58" s="1"/>
  <c r="AK33" i="58"/>
  <c r="AM33" i="58" s="1"/>
  <c r="AH33" i="58"/>
  <c r="AJ33" i="58" s="1"/>
  <c r="AA33" i="58"/>
  <c r="AC33" i="58" s="1"/>
  <c r="X33" i="58"/>
  <c r="Z33" i="58" s="1"/>
  <c r="U33" i="58"/>
  <c r="W33" i="58" s="1"/>
  <c r="N33" i="58"/>
  <c r="P33" i="58" s="1"/>
  <c r="K33" i="58"/>
  <c r="C33" i="58"/>
  <c r="E33" i="58" s="1"/>
  <c r="G33" i="58" s="1"/>
  <c r="AR32" i="58"/>
  <c r="AT32" i="58" s="1"/>
  <c r="AK32" i="58"/>
  <c r="AM32" i="58" s="1"/>
  <c r="AH32" i="58"/>
  <c r="AJ32" i="58" s="1"/>
  <c r="AA32" i="58"/>
  <c r="AC32" i="58" s="1"/>
  <c r="X32" i="58"/>
  <c r="Z32" i="58" s="1"/>
  <c r="U32" i="58"/>
  <c r="W32" i="58" s="1"/>
  <c r="N32" i="58"/>
  <c r="P32" i="58" s="1"/>
  <c r="K32" i="58"/>
  <c r="M32" i="58" s="1"/>
  <c r="C32" i="58"/>
  <c r="E32" i="58" s="1"/>
  <c r="G32" i="58" s="1"/>
  <c r="AR31" i="58"/>
  <c r="AT31" i="58" s="1"/>
  <c r="AK31" i="58"/>
  <c r="AM31" i="58" s="1"/>
  <c r="AH31" i="58"/>
  <c r="AJ31" i="58" s="1"/>
  <c r="AA31" i="58"/>
  <c r="AC31" i="58" s="1"/>
  <c r="X31" i="58"/>
  <c r="U31" i="58"/>
  <c r="W31" i="58" s="1"/>
  <c r="N31" i="58"/>
  <c r="P31" i="58" s="1"/>
  <c r="K31" i="58"/>
  <c r="M31" i="58" s="1"/>
  <c r="C31" i="58"/>
  <c r="E31" i="58" s="1"/>
  <c r="G31" i="58" s="1"/>
  <c r="AR30" i="58"/>
  <c r="AT30" i="58" s="1"/>
  <c r="AK30" i="58"/>
  <c r="AM30" i="58" s="1"/>
  <c r="AH30" i="58"/>
  <c r="AJ30" i="58" s="1"/>
  <c r="AA30" i="58"/>
  <c r="AC30" i="58" s="1"/>
  <c r="X30" i="58"/>
  <c r="Z30" i="58" s="1"/>
  <c r="U30" i="58"/>
  <c r="W30" i="58" s="1"/>
  <c r="N30" i="58"/>
  <c r="P30" i="58" s="1"/>
  <c r="K30" i="58"/>
  <c r="M30" i="58" s="1"/>
  <c r="C30" i="58"/>
  <c r="E30" i="58" s="1"/>
  <c r="G30" i="58" s="1"/>
  <c r="AR29" i="58"/>
  <c r="AT29" i="58" s="1"/>
  <c r="AK29" i="58"/>
  <c r="AM29" i="58" s="1"/>
  <c r="AH29" i="58"/>
  <c r="AJ29" i="58" s="1"/>
  <c r="AA29" i="58"/>
  <c r="AC29" i="58" s="1"/>
  <c r="X29" i="58"/>
  <c r="U29" i="58"/>
  <c r="W29" i="58" s="1"/>
  <c r="N29" i="58"/>
  <c r="P29" i="58" s="1"/>
  <c r="K29" i="58"/>
  <c r="M29" i="58" s="1"/>
  <c r="C29" i="58"/>
  <c r="E29" i="58" s="1"/>
  <c r="G29" i="58" s="1"/>
  <c r="AR28" i="58"/>
  <c r="AT28" i="58" s="1"/>
  <c r="AK28" i="58"/>
  <c r="AH28" i="58"/>
  <c r="AJ28" i="58" s="1"/>
  <c r="AA28" i="58"/>
  <c r="AC28" i="58" s="1"/>
  <c r="X28" i="58"/>
  <c r="Z28" i="58" s="1"/>
  <c r="U28" i="58"/>
  <c r="W28" i="58" s="1"/>
  <c r="N28" i="58"/>
  <c r="P28" i="58" s="1"/>
  <c r="K28" i="58"/>
  <c r="M28" i="58" s="1"/>
  <c r="C28" i="58"/>
  <c r="E28" i="58" s="1"/>
  <c r="G28" i="58" s="1"/>
  <c r="AR27" i="58"/>
  <c r="AK27" i="58"/>
  <c r="AM27" i="58" s="1"/>
  <c r="AH27" i="58"/>
  <c r="AJ27" i="58" s="1"/>
  <c r="AA27" i="58"/>
  <c r="AC27" i="58" s="1"/>
  <c r="X27" i="58"/>
  <c r="Z27" i="58" s="1"/>
  <c r="U27" i="58"/>
  <c r="W27" i="58" s="1"/>
  <c r="N27" i="58"/>
  <c r="P27" i="58" s="1"/>
  <c r="K27" i="58"/>
  <c r="M27" i="58" s="1"/>
  <c r="C27" i="58"/>
  <c r="E27" i="58" s="1"/>
  <c r="G27" i="58" s="1"/>
  <c r="AR26" i="58"/>
  <c r="AT26" i="58" s="1"/>
  <c r="AK26" i="58"/>
  <c r="AM26" i="58" s="1"/>
  <c r="AH26" i="58"/>
  <c r="AJ26" i="58" s="1"/>
  <c r="AA26" i="58"/>
  <c r="AC26" i="58" s="1"/>
  <c r="X26" i="58"/>
  <c r="Z26" i="58" s="1"/>
  <c r="U26" i="58"/>
  <c r="W26" i="58" s="1"/>
  <c r="N26" i="58"/>
  <c r="P26" i="58" s="1"/>
  <c r="K26" i="58"/>
  <c r="C26" i="58"/>
  <c r="AR25" i="58"/>
  <c r="AT25" i="58" s="1"/>
  <c r="AK25" i="58"/>
  <c r="AM25" i="58" s="1"/>
  <c r="AH25" i="58"/>
  <c r="AJ25" i="58" s="1"/>
  <c r="AA25" i="58"/>
  <c r="AC25" i="58" s="1"/>
  <c r="X25" i="58"/>
  <c r="Z25" i="58" s="1"/>
  <c r="U25" i="58"/>
  <c r="W25" i="58" s="1"/>
  <c r="N25" i="58"/>
  <c r="P25" i="58" s="1"/>
  <c r="K25" i="58"/>
  <c r="M25" i="58" s="1"/>
  <c r="C25" i="58"/>
  <c r="E25" i="58" s="1"/>
  <c r="G25" i="58" s="1"/>
  <c r="AR24" i="58"/>
  <c r="AT24" i="58" s="1"/>
  <c r="AK24" i="58"/>
  <c r="AM24" i="58" s="1"/>
  <c r="AH24" i="58"/>
  <c r="AJ24" i="58" s="1"/>
  <c r="AA24" i="58"/>
  <c r="AC24" i="58" s="1"/>
  <c r="X24" i="58"/>
  <c r="Z24" i="58" s="1"/>
  <c r="U24" i="58"/>
  <c r="W24" i="58" s="1"/>
  <c r="N24" i="58"/>
  <c r="P24" i="58" s="1"/>
  <c r="K24" i="58"/>
  <c r="M24" i="58" s="1"/>
  <c r="C24" i="58"/>
  <c r="E24" i="58" s="1"/>
  <c r="G24" i="58" s="1"/>
  <c r="AR23" i="58"/>
  <c r="AT23" i="58" s="1"/>
  <c r="AK23" i="58"/>
  <c r="AM23" i="58" s="1"/>
  <c r="AH23" i="58"/>
  <c r="AJ23" i="58" s="1"/>
  <c r="AA23" i="58"/>
  <c r="AC23" i="58" s="1"/>
  <c r="X23" i="58"/>
  <c r="U23" i="58"/>
  <c r="W23" i="58" s="1"/>
  <c r="N23" i="58"/>
  <c r="P23" i="58" s="1"/>
  <c r="K23" i="58"/>
  <c r="M23" i="58" s="1"/>
  <c r="C23" i="58"/>
  <c r="E23" i="58" s="1"/>
  <c r="G23" i="58" s="1"/>
  <c r="AR22" i="58"/>
  <c r="AT22" i="58" s="1"/>
  <c r="AK22" i="58"/>
  <c r="AM22" i="58" s="1"/>
  <c r="AH22" i="58"/>
  <c r="AJ22" i="58" s="1"/>
  <c r="AA22" i="58"/>
  <c r="AC22" i="58" s="1"/>
  <c r="X22" i="58"/>
  <c r="Z22" i="58" s="1"/>
  <c r="U22" i="58"/>
  <c r="W22" i="58" s="1"/>
  <c r="N22" i="58"/>
  <c r="P22" i="58" s="1"/>
  <c r="K22" i="58"/>
  <c r="M22" i="58" s="1"/>
  <c r="C22" i="58"/>
  <c r="E22" i="58" s="1"/>
  <c r="G22" i="58" s="1"/>
  <c r="AR21" i="58"/>
  <c r="AT21" i="58" s="1"/>
  <c r="AK21" i="58"/>
  <c r="AM21" i="58" s="1"/>
  <c r="AH21" i="58"/>
  <c r="AJ21" i="58" s="1"/>
  <c r="AA21" i="58"/>
  <c r="AC21" i="58" s="1"/>
  <c r="X21" i="58"/>
  <c r="Z21" i="58" s="1"/>
  <c r="U21" i="58"/>
  <c r="W21" i="58" s="1"/>
  <c r="N21" i="58"/>
  <c r="P21" i="58" s="1"/>
  <c r="K21" i="58"/>
  <c r="M21" i="58" s="1"/>
  <c r="C21" i="58"/>
  <c r="E21" i="58" s="1"/>
  <c r="G21" i="58" s="1"/>
  <c r="AR20" i="58"/>
  <c r="AT20" i="58" s="1"/>
  <c r="AK20" i="58"/>
  <c r="AM20" i="58" s="1"/>
  <c r="AH20" i="58"/>
  <c r="AJ20" i="58" s="1"/>
  <c r="AA20" i="58"/>
  <c r="AC20" i="58" s="1"/>
  <c r="X20" i="58"/>
  <c r="Z20" i="58" s="1"/>
  <c r="U20" i="58"/>
  <c r="W20" i="58" s="1"/>
  <c r="N20" i="58"/>
  <c r="P20" i="58" s="1"/>
  <c r="K20" i="58"/>
  <c r="M20" i="58" s="1"/>
  <c r="C20" i="58"/>
  <c r="E20" i="58" s="1"/>
  <c r="G20" i="58" s="1"/>
  <c r="AR19" i="58"/>
  <c r="AT19" i="58" s="1"/>
  <c r="AK19" i="58"/>
  <c r="AM19" i="58" s="1"/>
  <c r="AH19" i="58"/>
  <c r="AJ19" i="58" s="1"/>
  <c r="AA19" i="58"/>
  <c r="AC19" i="58" s="1"/>
  <c r="X19" i="58"/>
  <c r="Z19" i="58" s="1"/>
  <c r="U19" i="58"/>
  <c r="W19" i="58" s="1"/>
  <c r="N19" i="58"/>
  <c r="P19" i="58" s="1"/>
  <c r="K19" i="58"/>
  <c r="M19" i="58" s="1"/>
  <c r="C19" i="58"/>
  <c r="E19" i="58" s="1"/>
  <c r="G19" i="58" s="1"/>
  <c r="AR18" i="58"/>
  <c r="AK18" i="58"/>
  <c r="AM18" i="58" s="1"/>
  <c r="AH18" i="58"/>
  <c r="AJ18" i="58" s="1"/>
  <c r="AA18" i="58"/>
  <c r="AC18" i="58" s="1"/>
  <c r="X18" i="58"/>
  <c r="Z18" i="58" s="1"/>
  <c r="U18" i="58"/>
  <c r="W18" i="58" s="1"/>
  <c r="N18" i="58"/>
  <c r="P18" i="58" s="1"/>
  <c r="K18" i="58"/>
  <c r="M18" i="58" s="1"/>
  <c r="C18" i="58"/>
  <c r="E18" i="58" s="1"/>
  <c r="G18" i="58" s="1"/>
  <c r="AR17" i="58"/>
  <c r="AT17" i="58" s="1"/>
  <c r="AK17" i="58"/>
  <c r="AM17" i="58" s="1"/>
  <c r="AH17" i="58"/>
  <c r="AJ17" i="58" s="1"/>
  <c r="AA17" i="58"/>
  <c r="AC17" i="58" s="1"/>
  <c r="X17" i="58"/>
  <c r="Z17" i="58" s="1"/>
  <c r="U17" i="58"/>
  <c r="W17" i="58" s="1"/>
  <c r="N17" i="58"/>
  <c r="P17" i="58" s="1"/>
  <c r="K17" i="58"/>
  <c r="M17" i="58" s="1"/>
  <c r="C17" i="58"/>
  <c r="E17" i="58" s="1"/>
  <c r="G17" i="58" s="1"/>
  <c r="AR16" i="58"/>
  <c r="AT16" i="58" s="1"/>
  <c r="AK16" i="58"/>
  <c r="AM16" i="58" s="1"/>
  <c r="AH16" i="58"/>
  <c r="AJ16" i="58" s="1"/>
  <c r="AA16" i="58"/>
  <c r="AC16" i="58" s="1"/>
  <c r="X16" i="58"/>
  <c r="Z16" i="58" s="1"/>
  <c r="U16" i="58"/>
  <c r="W16" i="58" s="1"/>
  <c r="N16" i="58"/>
  <c r="P16" i="58" s="1"/>
  <c r="K16" i="58"/>
  <c r="M16" i="58" s="1"/>
  <c r="C16" i="58"/>
  <c r="E16" i="58" s="1"/>
  <c r="G16" i="58" s="1"/>
  <c r="AR15" i="58"/>
  <c r="AT15" i="58" s="1"/>
  <c r="AK15" i="58"/>
  <c r="AM15" i="58" s="1"/>
  <c r="AH15" i="58"/>
  <c r="AJ15" i="58" s="1"/>
  <c r="AA15" i="58"/>
  <c r="AC15" i="58" s="1"/>
  <c r="X15" i="58"/>
  <c r="Z15" i="58" s="1"/>
  <c r="U15" i="58"/>
  <c r="W15" i="58" s="1"/>
  <c r="N15" i="58"/>
  <c r="P15" i="58" s="1"/>
  <c r="K15" i="58"/>
  <c r="M15" i="58" s="1"/>
  <c r="C15" i="58"/>
  <c r="E15" i="58" s="1"/>
  <c r="G15" i="58" s="1"/>
  <c r="AR14" i="58"/>
  <c r="AT14" i="58" s="1"/>
  <c r="AK14" i="58"/>
  <c r="AM14" i="58" s="1"/>
  <c r="AH14" i="58"/>
  <c r="AJ14" i="58" s="1"/>
  <c r="AA14" i="58"/>
  <c r="AC14" i="58" s="1"/>
  <c r="X14" i="58"/>
  <c r="Z14" i="58" s="1"/>
  <c r="U14" i="58"/>
  <c r="W14" i="58" s="1"/>
  <c r="N14" i="58"/>
  <c r="K14" i="58"/>
  <c r="M14" i="58" s="1"/>
  <c r="C14" i="58"/>
  <c r="E14" i="58" s="1"/>
  <c r="AM28" i="58"/>
  <c r="Z23" i="58"/>
  <c r="M65" i="58"/>
  <c r="E65" i="58"/>
  <c r="G65" i="58" s="1"/>
  <c r="M64" i="58"/>
  <c r="M63" i="58"/>
  <c r="M61" i="58"/>
  <c r="E61" i="58"/>
  <c r="G61" i="58" s="1"/>
  <c r="AT57" i="58"/>
  <c r="M56" i="58"/>
  <c r="E56" i="58"/>
  <c r="G56" i="58" s="1"/>
  <c r="AT53" i="58"/>
  <c r="AM53" i="58"/>
  <c r="M49" i="58"/>
  <c r="E47" i="58"/>
  <c r="G47" i="58" s="1"/>
  <c r="AT45" i="58"/>
  <c r="E43" i="58"/>
  <c r="G43" i="58" s="1"/>
  <c r="W41" i="58"/>
  <c r="Z38" i="58"/>
  <c r="AJ37" i="58"/>
  <c r="P37" i="58"/>
  <c r="AC36" i="58"/>
  <c r="M33" i="58"/>
  <c r="Z31" i="58"/>
  <c r="Z29" i="58"/>
  <c r="AT27" i="58"/>
  <c r="M26" i="58"/>
  <c r="E26" i="58"/>
  <c r="G26" i="58" s="1"/>
  <c r="AT18" i="58"/>
  <c r="AR13" i="58"/>
  <c r="AK13" i="58"/>
  <c r="AH13" i="58"/>
  <c r="AA13" i="58"/>
  <c r="X13" i="58"/>
  <c r="U13" i="58"/>
  <c r="N13" i="58"/>
  <c r="K13" i="58"/>
  <c r="C13" i="58"/>
  <c r="AR12" i="58"/>
  <c r="AK12" i="58"/>
  <c r="AH12" i="58"/>
  <c r="AA12" i="58"/>
  <c r="X12" i="58"/>
  <c r="U12" i="58"/>
  <c r="N12" i="58"/>
  <c r="K12" i="58"/>
  <c r="C12" i="58"/>
  <c r="AR11" i="58"/>
  <c r="AK11" i="58"/>
  <c r="AH11" i="58"/>
  <c r="AA11" i="58"/>
  <c r="X11" i="58"/>
  <c r="U11" i="58"/>
  <c r="N11" i="58"/>
  <c r="K11" i="58"/>
  <c r="C11" i="58"/>
  <c r="AR10" i="58"/>
  <c r="AK10" i="58"/>
  <c r="AH10" i="58"/>
  <c r="AA10" i="58"/>
  <c r="X10" i="58"/>
  <c r="U10" i="58"/>
  <c r="N10" i="58"/>
  <c r="K10" i="58"/>
  <c r="C10" i="58"/>
  <c r="AR9" i="58"/>
  <c r="AK9" i="58"/>
  <c r="AH9" i="58"/>
  <c r="AA9" i="58"/>
  <c r="X9" i="58"/>
  <c r="U9" i="58"/>
  <c r="N9" i="58"/>
  <c r="K9" i="58"/>
  <c r="C9" i="58"/>
  <c r="AS8" i="58"/>
  <c r="AR8" i="58"/>
  <c r="AL8" i="58"/>
  <c r="AK8" i="58"/>
  <c r="AI8" i="58"/>
  <c r="AH8" i="58"/>
  <c r="AB8" i="58"/>
  <c r="AA8" i="58"/>
  <c r="Y8" i="58"/>
  <c r="X8" i="58"/>
  <c r="V8" i="58"/>
  <c r="U8" i="58"/>
  <c r="O8" i="58"/>
  <c r="N8" i="58"/>
  <c r="L8" i="58"/>
  <c r="K8" i="58"/>
  <c r="F8" i="58"/>
  <c r="D8" i="58"/>
  <c r="C8" i="58"/>
  <c r="H14" i="56"/>
  <c r="G14" i="56"/>
  <c r="G40" i="56" s="1"/>
  <c r="F14" i="56"/>
  <c r="E14" i="56"/>
  <c r="E27" i="56" s="1"/>
  <c r="D14" i="56"/>
  <c r="D27" i="56" s="1"/>
  <c r="H13" i="56"/>
  <c r="H39" i="56" s="1"/>
  <c r="G13" i="56"/>
  <c r="G39" i="56" s="1"/>
  <c r="F13" i="56"/>
  <c r="E13" i="56"/>
  <c r="E26" i="56" s="1"/>
  <c r="D13" i="56"/>
  <c r="D26" i="56" s="1"/>
  <c r="H25" i="56"/>
  <c r="G25" i="56"/>
  <c r="E25" i="56"/>
  <c r="D25" i="56"/>
  <c r="CC95" i="56"/>
  <c r="CB95" i="56"/>
  <c r="CA95" i="56"/>
  <c r="BZ95" i="56"/>
  <c r="BY95" i="56"/>
  <c r="BX95" i="56"/>
  <c r="BW95" i="56"/>
  <c r="BV95" i="56"/>
  <c r="BU95" i="56"/>
  <c r="BT95" i="56"/>
  <c r="BS95"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P95" i="56"/>
  <c r="O95" i="56"/>
  <c r="N95" i="56"/>
  <c r="M95" i="56"/>
  <c r="L95" i="56"/>
  <c r="K95" i="56"/>
  <c r="J95" i="56"/>
  <c r="I95" i="56"/>
  <c r="H95" i="56"/>
  <c r="G95" i="56"/>
  <c r="F95" i="56"/>
  <c r="E95" i="56"/>
  <c r="E65" i="56"/>
  <c r="F25" i="56"/>
  <c r="E14" i="55"/>
  <c r="G14" i="55" s="1"/>
  <c r="X67" i="55"/>
  <c r="K67" i="55"/>
  <c r="M67" i="55" s="1"/>
  <c r="O67" i="55" s="1"/>
  <c r="C67" i="55"/>
  <c r="X66" i="55"/>
  <c r="Z66" i="55" s="1"/>
  <c r="AB66" i="55" s="1"/>
  <c r="K66" i="55"/>
  <c r="M66" i="55" s="1"/>
  <c r="O66" i="55" s="1"/>
  <c r="C66" i="55"/>
  <c r="E66" i="55" s="1"/>
  <c r="G66" i="55" s="1"/>
  <c r="X65" i="55"/>
  <c r="Z65" i="55" s="1"/>
  <c r="AB65" i="55" s="1"/>
  <c r="K65" i="55"/>
  <c r="C65" i="55"/>
  <c r="E65" i="55" s="1"/>
  <c r="G65" i="55" s="1"/>
  <c r="X64" i="55"/>
  <c r="Z64" i="55" s="1"/>
  <c r="AB64" i="55" s="1"/>
  <c r="K64" i="55"/>
  <c r="M64" i="55" s="1"/>
  <c r="C64" i="55"/>
  <c r="X63" i="55"/>
  <c r="K63" i="55"/>
  <c r="C63" i="55"/>
  <c r="E63" i="55" s="1"/>
  <c r="G63" i="55" s="1"/>
  <c r="X62" i="55"/>
  <c r="Z62" i="55" s="1"/>
  <c r="AB62" i="55" s="1"/>
  <c r="K62" i="55"/>
  <c r="M62" i="55" s="1"/>
  <c r="O62" i="55" s="1"/>
  <c r="C62" i="55"/>
  <c r="E62" i="55" s="1"/>
  <c r="G62" i="55" s="1"/>
  <c r="X61" i="55"/>
  <c r="K61" i="55"/>
  <c r="M61" i="55" s="1"/>
  <c r="O61" i="55" s="1"/>
  <c r="C61" i="55"/>
  <c r="E61" i="55" s="1"/>
  <c r="G61" i="55" s="1"/>
  <c r="X60" i="55"/>
  <c r="Z60" i="55" s="1"/>
  <c r="AB60" i="55" s="1"/>
  <c r="K60" i="55"/>
  <c r="M60" i="55" s="1"/>
  <c r="O60" i="55" s="1"/>
  <c r="C60" i="55"/>
  <c r="AG59" i="55"/>
  <c r="AI59" i="55" s="1"/>
  <c r="X59" i="55"/>
  <c r="Z59" i="55" s="1"/>
  <c r="AB59" i="55" s="1"/>
  <c r="K59" i="55"/>
  <c r="C59" i="55"/>
  <c r="AG58" i="55"/>
  <c r="AI58" i="55" s="1"/>
  <c r="X58" i="55"/>
  <c r="K58" i="55"/>
  <c r="M58" i="55" s="1"/>
  <c r="O58" i="55" s="1"/>
  <c r="C58" i="55"/>
  <c r="E58" i="55" s="1"/>
  <c r="G58" i="55" s="1"/>
  <c r="AG57" i="55"/>
  <c r="AI57" i="55" s="1"/>
  <c r="X57" i="55"/>
  <c r="Z57" i="55" s="1"/>
  <c r="AB57" i="55" s="1"/>
  <c r="K57" i="55"/>
  <c r="M57" i="55" s="1"/>
  <c r="O57" i="55" s="1"/>
  <c r="C57" i="55"/>
  <c r="E57" i="55" s="1"/>
  <c r="G57" i="55" s="1"/>
  <c r="AG56" i="55"/>
  <c r="AI56" i="55" s="1"/>
  <c r="X56" i="55"/>
  <c r="Z56" i="55" s="1"/>
  <c r="AB56" i="55" s="1"/>
  <c r="K56" i="55"/>
  <c r="M56" i="55" s="1"/>
  <c r="O56" i="55" s="1"/>
  <c r="C56" i="55"/>
  <c r="AG55" i="55"/>
  <c r="AI55" i="55" s="1"/>
  <c r="X55" i="55"/>
  <c r="Z55" i="55" s="1"/>
  <c r="AB55" i="55" s="1"/>
  <c r="K55" i="55"/>
  <c r="M55" i="55" s="1"/>
  <c r="O55" i="55" s="1"/>
  <c r="C55" i="55"/>
  <c r="AG54" i="55"/>
  <c r="AI54" i="55" s="1"/>
  <c r="X54" i="55"/>
  <c r="Z54" i="55" s="1"/>
  <c r="AB54" i="55" s="1"/>
  <c r="K54" i="55"/>
  <c r="C54" i="55"/>
  <c r="E54" i="55" s="1"/>
  <c r="G54" i="55" s="1"/>
  <c r="AG53" i="55"/>
  <c r="AI53" i="55" s="1"/>
  <c r="X53" i="55"/>
  <c r="Z53" i="55" s="1"/>
  <c r="AB53" i="55" s="1"/>
  <c r="K53" i="55"/>
  <c r="M53" i="55" s="1"/>
  <c r="O53" i="55" s="1"/>
  <c r="C53" i="55"/>
  <c r="E53" i="55" s="1"/>
  <c r="G53" i="55" s="1"/>
  <c r="AG52" i="55"/>
  <c r="AI52" i="55" s="1"/>
  <c r="X52" i="55"/>
  <c r="K52" i="55"/>
  <c r="M52" i="55" s="1"/>
  <c r="O52" i="55" s="1"/>
  <c r="C52" i="55"/>
  <c r="AG51" i="55"/>
  <c r="AI51" i="55" s="1"/>
  <c r="X51" i="55"/>
  <c r="K51" i="55"/>
  <c r="M51" i="55" s="1"/>
  <c r="O51" i="55" s="1"/>
  <c r="C51" i="55"/>
  <c r="E51" i="55" s="1"/>
  <c r="G51" i="55" s="1"/>
  <c r="AG50" i="55"/>
  <c r="AI50" i="55" s="1"/>
  <c r="X50" i="55"/>
  <c r="Z50" i="55" s="1"/>
  <c r="AB50" i="55" s="1"/>
  <c r="K50" i="55"/>
  <c r="M50" i="55" s="1"/>
  <c r="O50" i="55" s="1"/>
  <c r="C50" i="55"/>
  <c r="E50" i="55" s="1"/>
  <c r="G50" i="55" s="1"/>
  <c r="AG49" i="55"/>
  <c r="AI49" i="55" s="1"/>
  <c r="X49" i="55"/>
  <c r="Z49" i="55" s="1"/>
  <c r="AB49" i="55" s="1"/>
  <c r="K49" i="55"/>
  <c r="M49" i="55" s="1"/>
  <c r="O49" i="55" s="1"/>
  <c r="C49" i="55"/>
  <c r="E49" i="55" s="1"/>
  <c r="G49" i="55" s="1"/>
  <c r="AG48" i="55"/>
  <c r="X48" i="55"/>
  <c r="Z48" i="55" s="1"/>
  <c r="AB48" i="55" s="1"/>
  <c r="K48" i="55"/>
  <c r="M48" i="55" s="1"/>
  <c r="O48" i="55" s="1"/>
  <c r="C48" i="55"/>
  <c r="E48" i="55" s="1"/>
  <c r="G48" i="55" s="1"/>
  <c r="AG47" i="55"/>
  <c r="AI47" i="55" s="1"/>
  <c r="X47" i="55"/>
  <c r="Z47" i="55" s="1"/>
  <c r="AB47" i="55" s="1"/>
  <c r="K47" i="55"/>
  <c r="M47" i="55" s="1"/>
  <c r="O47" i="55" s="1"/>
  <c r="C47" i="55"/>
  <c r="AG46" i="55"/>
  <c r="AI46" i="55" s="1"/>
  <c r="X46" i="55"/>
  <c r="Z46" i="55" s="1"/>
  <c r="AB46" i="55" s="1"/>
  <c r="K46" i="55"/>
  <c r="M46" i="55" s="1"/>
  <c r="O46" i="55" s="1"/>
  <c r="C46" i="55"/>
  <c r="E46" i="55" s="1"/>
  <c r="G46" i="55" s="1"/>
  <c r="AG45" i="55"/>
  <c r="AI45" i="55" s="1"/>
  <c r="X45" i="55"/>
  <c r="Z45" i="55" s="1"/>
  <c r="AB45" i="55" s="1"/>
  <c r="K45" i="55"/>
  <c r="M45" i="55" s="1"/>
  <c r="O45" i="55" s="1"/>
  <c r="C45" i="55"/>
  <c r="E45" i="55" s="1"/>
  <c r="G45" i="55" s="1"/>
  <c r="AG44" i="55"/>
  <c r="X44" i="55"/>
  <c r="K44" i="55"/>
  <c r="M44" i="55" s="1"/>
  <c r="O44" i="55" s="1"/>
  <c r="C44" i="55"/>
  <c r="AG43" i="55"/>
  <c r="AI43" i="55" s="1"/>
  <c r="X43" i="55"/>
  <c r="Z43" i="55" s="1"/>
  <c r="AB43" i="55" s="1"/>
  <c r="K43" i="55"/>
  <c r="C43" i="55"/>
  <c r="AG42" i="55"/>
  <c r="X42" i="55"/>
  <c r="K42" i="55"/>
  <c r="M42" i="55" s="1"/>
  <c r="O42" i="55" s="1"/>
  <c r="C42" i="55"/>
  <c r="E42" i="55" s="1"/>
  <c r="G42" i="55" s="1"/>
  <c r="AG41" i="55"/>
  <c r="AI41" i="55" s="1"/>
  <c r="X41" i="55"/>
  <c r="Z41" i="55" s="1"/>
  <c r="AB41" i="55" s="1"/>
  <c r="K41" i="55"/>
  <c r="M41" i="55" s="1"/>
  <c r="O41" i="55" s="1"/>
  <c r="C41" i="55"/>
  <c r="E41" i="55" s="1"/>
  <c r="G41" i="55" s="1"/>
  <c r="AG40" i="55"/>
  <c r="AI40" i="55" s="1"/>
  <c r="X40" i="55"/>
  <c r="Z40" i="55" s="1"/>
  <c r="AB40" i="55" s="1"/>
  <c r="K40" i="55"/>
  <c r="M40" i="55" s="1"/>
  <c r="O40" i="55" s="1"/>
  <c r="C40" i="55"/>
  <c r="AG39" i="55"/>
  <c r="AI39" i="55" s="1"/>
  <c r="X39" i="55"/>
  <c r="Z39" i="55" s="1"/>
  <c r="AB39" i="55" s="1"/>
  <c r="K39" i="55"/>
  <c r="M39" i="55" s="1"/>
  <c r="O39" i="55" s="1"/>
  <c r="C39" i="55"/>
  <c r="AG38" i="55"/>
  <c r="AI38" i="55" s="1"/>
  <c r="X38" i="55"/>
  <c r="Z38" i="55" s="1"/>
  <c r="AB38" i="55" s="1"/>
  <c r="K38" i="55"/>
  <c r="M38" i="55" s="1"/>
  <c r="O38" i="55" s="1"/>
  <c r="C38" i="55"/>
  <c r="E38" i="55" s="1"/>
  <c r="G38" i="55" s="1"/>
  <c r="AG37" i="55"/>
  <c r="AI37" i="55" s="1"/>
  <c r="X37" i="55"/>
  <c r="Z37" i="55" s="1"/>
  <c r="AB37" i="55" s="1"/>
  <c r="K37" i="55"/>
  <c r="M37" i="55" s="1"/>
  <c r="O37" i="55" s="1"/>
  <c r="C37" i="55"/>
  <c r="E37" i="55" s="1"/>
  <c r="G37" i="55" s="1"/>
  <c r="AG36" i="55"/>
  <c r="AI36" i="55" s="1"/>
  <c r="X36" i="55"/>
  <c r="K36" i="55"/>
  <c r="M36" i="55" s="1"/>
  <c r="O36" i="55" s="1"/>
  <c r="C36" i="55"/>
  <c r="AG35" i="55"/>
  <c r="AI35" i="55" s="1"/>
  <c r="X35" i="55"/>
  <c r="Z35" i="55" s="1"/>
  <c r="AB35" i="55" s="1"/>
  <c r="K35" i="55"/>
  <c r="C35" i="55"/>
  <c r="E35" i="55" s="1"/>
  <c r="G35" i="55" s="1"/>
  <c r="AG34" i="55"/>
  <c r="X34" i="55"/>
  <c r="K34" i="55"/>
  <c r="M34" i="55" s="1"/>
  <c r="O34" i="55" s="1"/>
  <c r="C34" i="55"/>
  <c r="E34" i="55" s="1"/>
  <c r="G34" i="55" s="1"/>
  <c r="AG33" i="55"/>
  <c r="AI33" i="55" s="1"/>
  <c r="X33" i="55"/>
  <c r="K33" i="55"/>
  <c r="M33" i="55" s="1"/>
  <c r="O33" i="55" s="1"/>
  <c r="C33" i="55"/>
  <c r="E33" i="55" s="1"/>
  <c r="G33" i="55" s="1"/>
  <c r="AG32" i="55"/>
  <c r="AI32" i="55" s="1"/>
  <c r="X32" i="55"/>
  <c r="Z32" i="55" s="1"/>
  <c r="AB32" i="55" s="1"/>
  <c r="K32" i="55"/>
  <c r="M32" i="55" s="1"/>
  <c r="O32" i="55" s="1"/>
  <c r="C32" i="55"/>
  <c r="AG31" i="55"/>
  <c r="AI31" i="55" s="1"/>
  <c r="X31" i="55"/>
  <c r="Z31" i="55" s="1"/>
  <c r="AB31" i="55" s="1"/>
  <c r="K31" i="55"/>
  <c r="M31" i="55" s="1"/>
  <c r="O31" i="55" s="1"/>
  <c r="C31" i="55"/>
  <c r="E31" i="55" s="1"/>
  <c r="G31" i="55" s="1"/>
  <c r="AG30" i="55"/>
  <c r="AI30" i="55" s="1"/>
  <c r="X30" i="55"/>
  <c r="K30" i="55"/>
  <c r="M30" i="55" s="1"/>
  <c r="O30" i="55" s="1"/>
  <c r="C30" i="55"/>
  <c r="E30" i="55" s="1"/>
  <c r="G30" i="55" s="1"/>
  <c r="AG29" i="55"/>
  <c r="AI29" i="55" s="1"/>
  <c r="X29" i="55"/>
  <c r="Z29" i="55" s="1"/>
  <c r="AB29" i="55" s="1"/>
  <c r="K29" i="55"/>
  <c r="M29" i="55" s="1"/>
  <c r="O29" i="55" s="1"/>
  <c r="C29" i="55"/>
  <c r="E29" i="55" s="1"/>
  <c r="G29" i="55" s="1"/>
  <c r="AG28" i="55"/>
  <c r="AI28" i="55" s="1"/>
  <c r="X28" i="55"/>
  <c r="Z28" i="55" s="1"/>
  <c r="AB28" i="55" s="1"/>
  <c r="K28" i="55"/>
  <c r="M28" i="55" s="1"/>
  <c r="O28" i="55" s="1"/>
  <c r="C28" i="55"/>
  <c r="AG27" i="55"/>
  <c r="AI27" i="55" s="1"/>
  <c r="X27" i="55"/>
  <c r="Z27" i="55" s="1"/>
  <c r="AB27" i="55" s="1"/>
  <c r="K27" i="55"/>
  <c r="C27" i="55"/>
  <c r="E27" i="55" s="1"/>
  <c r="G27" i="55" s="1"/>
  <c r="AG26" i="55"/>
  <c r="AI26" i="55" s="1"/>
  <c r="X26" i="55"/>
  <c r="K26" i="55"/>
  <c r="M26" i="55" s="1"/>
  <c r="O26" i="55" s="1"/>
  <c r="C26" i="55"/>
  <c r="E26" i="55" s="1"/>
  <c r="G26" i="55" s="1"/>
  <c r="AG25" i="55"/>
  <c r="AI25" i="55" s="1"/>
  <c r="X25" i="55"/>
  <c r="Z25" i="55" s="1"/>
  <c r="AB25" i="55" s="1"/>
  <c r="K25" i="55"/>
  <c r="C25" i="55"/>
  <c r="E25" i="55" s="1"/>
  <c r="G25" i="55" s="1"/>
  <c r="AG24" i="55"/>
  <c r="X24" i="55"/>
  <c r="Z24" i="55" s="1"/>
  <c r="AB24" i="55" s="1"/>
  <c r="K24" i="55"/>
  <c r="M24" i="55" s="1"/>
  <c r="O24" i="55" s="1"/>
  <c r="C24" i="55"/>
  <c r="AG23" i="55"/>
  <c r="AI23" i="55" s="1"/>
  <c r="X23" i="55"/>
  <c r="Z23" i="55" s="1"/>
  <c r="AB23" i="55" s="1"/>
  <c r="K23" i="55"/>
  <c r="M23" i="55" s="1"/>
  <c r="O23" i="55" s="1"/>
  <c r="C23" i="55"/>
  <c r="E23" i="55" s="1"/>
  <c r="G23" i="55" s="1"/>
  <c r="AG22" i="55"/>
  <c r="AI22" i="55" s="1"/>
  <c r="X22" i="55"/>
  <c r="K22" i="55"/>
  <c r="M22" i="55" s="1"/>
  <c r="O22" i="55" s="1"/>
  <c r="C22" i="55"/>
  <c r="E22" i="55" s="1"/>
  <c r="G22" i="55" s="1"/>
  <c r="AG21" i="55"/>
  <c r="AI21" i="55" s="1"/>
  <c r="X21" i="55"/>
  <c r="Z21" i="55" s="1"/>
  <c r="AB21" i="55" s="1"/>
  <c r="K21" i="55"/>
  <c r="M21" i="55" s="1"/>
  <c r="O21" i="55" s="1"/>
  <c r="C21" i="55"/>
  <c r="E21" i="55" s="1"/>
  <c r="G21" i="55" s="1"/>
  <c r="AG20" i="55"/>
  <c r="AI20" i="55" s="1"/>
  <c r="X20" i="55"/>
  <c r="Z20" i="55" s="1"/>
  <c r="AB20" i="55" s="1"/>
  <c r="K20" i="55"/>
  <c r="M20" i="55" s="1"/>
  <c r="O20" i="55" s="1"/>
  <c r="C20" i="55"/>
  <c r="E20" i="55" s="1"/>
  <c r="G20" i="55" s="1"/>
  <c r="AG19" i="55"/>
  <c r="AI19" i="55" s="1"/>
  <c r="X19" i="55"/>
  <c r="Z19" i="55" s="1"/>
  <c r="AB19" i="55" s="1"/>
  <c r="K19" i="55"/>
  <c r="C19" i="55"/>
  <c r="E19" i="55" s="1"/>
  <c r="G19" i="55" s="1"/>
  <c r="AG18" i="55"/>
  <c r="X18" i="55"/>
  <c r="K18" i="55"/>
  <c r="M18" i="55" s="1"/>
  <c r="O18" i="55" s="1"/>
  <c r="C18" i="55"/>
  <c r="E18" i="55" s="1"/>
  <c r="G18" i="55" s="1"/>
  <c r="AG17" i="55"/>
  <c r="AI17" i="55" s="1"/>
  <c r="X17" i="55"/>
  <c r="Z17" i="55" s="1"/>
  <c r="AB17" i="55" s="1"/>
  <c r="K17" i="55"/>
  <c r="M17" i="55" s="1"/>
  <c r="O17" i="55" s="1"/>
  <c r="C17" i="55"/>
  <c r="E17" i="55" s="1"/>
  <c r="G17" i="55" s="1"/>
  <c r="AG16" i="55"/>
  <c r="AI16" i="55" s="1"/>
  <c r="X16" i="55"/>
  <c r="Z16" i="55" s="1"/>
  <c r="AB16" i="55" s="1"/>
  <c r="K16" i="55"/>
  <c r="M16" i="55" s="1"/>
  <c r="O16" i="55" s="1"/>
  <c r="C16" i="55"/>
  <c r="AG15" i="55"/>
  <c r="AI15" i="55" s="1"/>
  <c r="X15" i="55"/>
  <c r="Z15" i="55" s="1"/>
  <c r="AB15" i="55" s="1"/>
  <c r="K15" i="55"/>
  <c r="C15" i="55"/>
  <c r="E15" i="55" s="1"/>
  <c r="G15" i="55" s="1"/>
  <c r="AG14" i="55"/>
  <c r="AI14" i="55" s="1"/>
  <c r="X14" i="55"/>
  <c r="K14" i="55"/>
  <c r="M14" i="55" s="1"/>
  <c r="O14" i="55" s="1"/>
  <c r="M65" i="55"/>
  <c r="O65" i="55" s="1"/>
  <c r="O64" i="55"/>
  <c r="E64" i="55"/>
  <c r="G64" i="55" s="1"/>
  <c r="Z63" i="55"/>
  <c r="AB63" i="55" s="1"/>
  <c r="M63" i="55"/>
  <c r="O63" i="55" s="1"/>
  <c r="Z61" i="55"/>
  <c r="AB61" i="55" s="1"/>
  <c r="E60" i="55"/>
  <c r="G60" i="55" s="1"/>
  <c r="M59" i="55"/>
  <c r="O59" i="55" s="1"/>
  <c r="E59" i="55"/>
  <c r="G59" i="55" s="1"/>
  <c r="Z58" i="55"/>
  <c r="AB58" i="55" s="1"/>
  <c r="E56" i="55"/>
  <c r="G56" i="55" s="1"/>
  <c r="E55" i="55"/>
  <c r="G55" i="55" s="1"/>
  <c r="M54" i="55"/>
  <c r="O54" i="55" s="1"/>
  <c r="Z52" i="55"/>
  <c r="AB52" i="55" s="1"/>
  <c r="E52" i="55"/>
  <c r="G52" i="55" s="1"/>
  <c r="Z51" i="55"/>
  <c r="AB51" i="55" s="1"/>
  <c r="AI48" i="55"/>
  <c r="E47" i="55"/>
  <c r="G47" i="55" s="1"/>
  <c r="AI44" i="55"/>
  <c r="Z44" i="55"/>
  <c r="AB44" i="55" s="1"/>
  <c r="E44" i="55"/>
  <c r="G44" i="55" s="1"/>
  <c r="M43" i="55"/>
  <c r="O43" i="55" s="1"/>
  <c r="E43" i="55"/>
  <c r="G43" i="55" s="1"/>
  <c r="AI42" i="55"/>
  <c r="Z42" i="55"/>
  <c r="AB42" i="55" s="1"/>
  <c r="E40" i="55"/>
  <c r="G40" i="55" s="1"/>
  <c r="E39" i="55"/>
  <c r="G39" i="55" s="1"/>
  <c r="Z36" i="55"/>
  <c r="AB36" i="55" s="1"/>
  <c r="E36" i="55"/>
  <c r="G36" i="55" s="1"/>
  <c r="M35" i="55"/>
  <c r="O35" i="55" s="1"/>
  <c r="AI34" i="55"/>
  <c r="Z34" i="55"/>
  <c r="AB34" i="55" s="1"/>
  <c r="Z33" i="55"/>
  <c r="AB33" i="55" s="1"/>
  <c r="E32" i="55"/>
  <c r="G32" i="55" s="1"/>
  <c r="Z30" i="55"/>
  <c r="AB30" i="55" s="1"/>
  <c r="E28" i="55"/>
  <c r="G28" i="55" s="1"/>
  <c r="M27" i="55"/>
  <c r="O27" i="55" s="1"/>
  <c r="Z26" i="55"/>
  <c r="AB26" i="55" s="1"/>
  <c r="M25" i="55"/>
  <c r="O25" i="55" s="1"/>
  <c r="AI24" i="55"/>
  <c r="E24" i="55"/>
  <c r="G24" i="55" s="1"/>
  <c r="Z22" i="55"/>
  <c r="AB22" i="55" s="1"/>
  <c r="M19" i="55"/>
  <c r="O19" i="55" s="1"/>
  <c r="AI18" i="55"/>
  <c r="Z18" i="55"/>
  <c r="AB18" i="55" s="1"/>
  <c r="E16" i="55"/>
  <c r="G16" i="55" s="1"/>
  <c r="M15" i="55"/>
  <c r="O15" i="55" s="1"/>
  <c r="Z14" i="55"/>
  <c r="AB14" i="55" s="1"/>
  <c r="AG13" i="55"/>
  <c r="X13" i="55"/>
  <c r="S13" i="55"/>
  <c r="K13" i="55"/>
  <c r="C13" i="55"/>
  <c r="AG12" i="55"/>
  <c r="X12" i="55"/>
  <c r="S12" i="55"/>
  <c r="K12" i="55"/>
  <c r="C12" i="55"/>
  <c r="AG11" i="55"/>
  <c r="X11" i="55"/>
  <c r="S11" i="55"/>
  <c r="K11" i="55"/>
  <c r="C11" i="55"/>
  <c r="AG10" i="55"/>
  <c r="X10" i="55"/>
  <c r="S10" i="55"/>
  <c r="K10" i="55"/>
  <c r="C10" i="55"/>
  <c r="AG9" i="55"/>
  <c r="X9" i="55"/>
  <c r="S9" i="55"/>
  <c r="K9" i="55"/>
  <c r="C9" i="55"/>
  <c r="AH8" i="55"/>
  <c r="AG8" i="55"/>
  <c r="AA8" i="55"/>
  <c r="Y8" i="55"/>
  <c r="X8" i="55"/>
  <c r="W8" i="55"/>
  <c r="V8" i="55"/>
  <c r="T8" i="55"/>
  <c r="S8" i="55"/>
  <c r="N8" i="55"/>
  <c r="L8" i="55"/>
  <c r="K8" i="55"/>
  <c r="F8" i="55"/>
  <c r="D8" i="55"/>
  <c r="C8" i="55"/>
  <c r="T90" i="54"/>
  <c r="T89" i="54"/>
  <c r="T88" i="54"/>
  <c r="T87" i="54"/>
  <c r="T86" i="54"/>
  <c r="K86" i="54"/>
  <c r="T85" i="54"/>
  <c r="K85" i="54"/>
  <c r="T84" i="54"/>
  <c r="K84" i="54"/>
  <c r="T83" i="54"/>
  <c r="K83" i="54"/>
  <c r="T82" i="54"/>
  <c r="K82" i="54"/>
  <c r="T81" i="54"/>
  <c r="K81" i="54"/>
  <c r="T80" i="54"/>
  <c r="K80" i="54"/>
  <c r="T79" i="54"/>
  <c r="K79" i="54"/>
  <c r="T78" i="54"/>
  <c r="K78" i="54"/>
  <c r="T77" i="54"/>
  <c r="K77" i="54"/>
  <c r="T76" i="54"/>
  <c r="K76" i="54"/>
  <c r="T75" i="54"/>
  <c r="K75" i="54"/>
  <c r="T74" i="54"/>
  <c r="K74" i="54"/>
  <c r="T73" i="54"/>
  <c r="K73" i="54"/>
  <c r="T72" i="54"/>
  <c r="K72" i="54"/>
  <c r="T71" i="54"/>
  <c r="K71" i="54"/>
  <c r="T70" i="54"/>
  <c r="K70" i="54"/>
  <c r="T69" i="54"/>
  <c r="K69" i="54"/>
  <c r="T68" i="54"/>
  <c r="K68" i="54"/>
  <c r="T67" i="54"/>
  <c r="K67" i="54"/>
  <c r="T66" i="54"/>
  <c r="K66" i="54"/>
  <c r="T65" i="54"/>
  <c r="K65" i="54"/>
  <c r="T64" i="54"/>
  <c r="K64" i="54"/>
  <c r="T63" i="54"/>
  <c r="K63" i="54"/>
  <c r="T62" i="54"/>
  <c r="K62" i="54"/>
  <c r="T61" i="54"/>
  <c r="K61" i="54"/>
  <c r="T60" i="54"/>
  <c r="K60" i="54"/>
  <c r="T59" i="54"/>
  <c r="K59" i="54"/>
  <c r="T58" i="54"/>
  <c r="K58" i="54"/>
  <c r="T57" i="54"/>
  <c r="K57" i="54"/>
  <c r="T56" i="54"/>
  <c r="K56" i="54"/>
  <c r="T55" i="54"/>
  <c r="K55" i="54"/>
  <c r="T54" i="54"/>
  <c r="K54" i="54"/>
  <c r="T53" i="54"/>
  <c r="K53" i="54"/>
  <c r="T52" i="54"/>
  <c r="K52" i="54"/>
  <c r="T51" i="54"/>
  <c r="K51" i="54"/>
  <c r="T50" i="54"/>
  <c r="K50" i="54"/>
  <c r="T49" i="54"/>
  <c r="K49" i="54"/>
  <c r="T48" i="54"/>
  <c r="K48" i="54"/>
  <c r="T47" i="54"/>
  <c r="K47" i="54"/>
  <c r="T46" i="54"/>
  <c r="K46" i="54"/>
  <c r="T45" i="54"/>
  <c r="K45" i="54"/>
  <c r="T44" i="54"/>
  <c r="K44" i="54"/>
  <c r="T43" i="54"/>
  <c r="K43" i="54"/>
  <c r="T42" i="54"/>
  <c r="K42" i="54"/>
  <c r="T41" i="54"/>
  <c r="K41" i="54"/>
  <c r="T40" i="54"/>
  <c r="K40" i="54"/>
  <c r="T39" i="54"/>
  <c r="K39" i="54"/>
  <c r="T38" i="54"/>
  <c r="K38" i="54"/>
  <c r="T37" i="54"/>
  <c r="K37" i="54"/>
  <c r="T36" i="54"/>
  <c r="K36" i="54"/>
  <c r="T35" i="54"/>
  <c r="K35" i="54"/>
  <c r="T34" i="54"/>
  <c r="K34" i="54"/>
  <c r="T33" i="54"/>
  <c r="K33" i="54"/>
  <c r="T32" i="54"/>
  <c r="K32" i="54"/>
  <c r="T31" i="54"/>
  <c r="K31" i="54"/>
  <c r="T30" i="54"/>
  <c r="K30" i="54"/>
  <c r="T29" i="54"/>
  <c r="K29" i="54"/>
  <c r="T28" i="54"/>
  <c r="K28" i="54"/>
  <c r="T27" i="54"/>
  <c r="K27" i="54"/>
  <c r="T26" i="54"/>
  <c r="K26" i="54"/>
  <c r="T25" i="54"/>
  <c r="K25" i="54"/>
  <c r="T24" i="54"/>
  <c r="K24" i="54"/>
  <c r="T23" i="54"/>
  <c r="K23" i="54"/>
  <c r="T22" i="54"/>
  <c r="K22" i="54"/>
  <c r="T21" i="54"/>
  <c r="K21" i="54"/>
  <c r="T20" i="54"/>
  <c r="K20" i="54"/>
  <c r="T19" i="54"/>
  <c r="K19" i="54"/>
  <c r="T18" i="54"/>
  <c r="K18" i="54"/>
  <c r="T17" i="54"/>
  <c r="K17" i="54"/>
  <c r="T16" i="54"/>
  <c r="K16" i="54"/>
  <c r="T15" i="54"/>
  <c r="K15" i="54"/>
  <c r="T14" i="54"/>
  <c r="K14" i="54"/>
  <c r="T13" i="54"/>
  <c r="K13" i="54"/>
  <c r="T12" i="54"/>
  <c r="K12" i="54"/>
  <c r="T11" i="54"/>
  <c r="K11" i="54"/>
  <c r="T10" i="54"/>
  <c r="K10" i="54"/>
  <c r="T9" i="54"/>
  <c r="K9" i="54"/>
  <c r="W8" i="54"/>
  <c r="V8" i="54"/>
  <c r="U8" i="54"/>
  <c r="R8" i="54"/>
  <c r="Q8" i="54"/>
  <c r="P8" i="54"/>
  <c r="O8" i="54"/>
  <c r="N8" i="54"/>
  <c r="M8" i="54"/>
  <c r="L8" i="54"/>
  <c r="G8" i="54"/>
  <c r="F8" i="54"/>
  <c r="E8" i="54"/>
  <c r="D8" i="54"/>
  <c r="C8" i="54"/>
  <c r="P57" i="7"/>
  <c r="H40" i="50"/>
  <c r="I40" i="50"/>
  <c r="J40" i="50"/>
  <c r="AU19" i="58" l="1"/>
  <c r="AU35" i="58"/>
  <c r="AU51" i="58"/>
  <c r="AU20" i="58"/>
  <c r="AU36" i="58"/>
  <c r="AU52" i="58"/>
  <c r="AU68" i="58"/>
  <c r="AU21" i="58"/>
  <c r="AU37" i="58"/>
  <c r="AU53" i="58"/>
  <c r="AU22" i="58"/>
  <c r="AU38" i="58"/>
  <c r="AU54" i="58"/>
  <c r="AU23" i="58"/>
  <c r="AU39" i="58"/>
  <c r="AU55" i="58"/>
  <c r="AU24" i="58"/>
  <c r="AU40" i="58"/>
  <c r="AU56" i="58"/>
  <c r="AU72" i="58"/>
  <c r="AU25" i="58"/>
  <c r="AU41" i="58"/>
  <c r="AU57" i="58"/>
  <c r="AU27" i="58"/>
  <c r="AU43" i="58"/>
  <c r="AU45" i="58"/>
  <c r="AU26" i="58"/>
  <c r="AU42" i="58"/>
  <c r="AU58" i="58"/>
  <c r="AU74" i="58"/>
  <c r="AU28" i="58"/>
  <c r="AU44" i="58"/>
  <c r="AU29" i="58"/>
  <c r="AU14" i="58"/>
  <c r="AU30" i="58"/>
  <c r="AU46" i="58"/>
  <c r="AU15" i="58"/>
  <c r="AU31" i="58"/>
  <c r="AU47" i="58"/>
  <c r="AU16" i="58"/>
  <c r="AU32" i="58"/>
  <c r="AU48" i="58"/>
  <c r="AU17" i="58"/>
  <c r="AU33" i="58"/>
  <c r="AU49" i="58"/>
  <c r="AU18" i="58"/>
  <c r="AU34" i="58"/>
  <c r="AU50" i="58"/>
  <c r="BF81" i="58"/>
  <c r="BI82" i="58"/>
  <c r="BF90" i="58"/>
  <c r="BF89" i="58"/>
  <c r="BF82" i="58"/>
  <c r="BF93" i="58"/>
  <c r="BI80" i="58"/>
  <c r="BF88" i="58"/>
  <c r="BF84" i="58"/>
  <c r="BF83" i="58"/>
  <c r="BI84" i="58"/>
  <c r="BI81" i="58"/>
  <c r="BI78" i="58"/>
  <c r="BF78" i="58"/>
  <c r="BC93" i="58"/>
  <c r="AZ13" i="58"/>
  <c r="AZ12" i="58"/>
  <c r="AZ11" i="58"/>
  <c r="AZ10" i="58"/>
  <c r="AZ9" i="58"/>
  <c r="F53" i="56"/>
  <c r="F27" i="56"/>
  <c r="AJ26" i="55"/>
  <c r="BQ14" i="56" s="1"/>
  <c r="BQ81" i="56" s="1"/>
  <c r="G27" i="56"/>
  <c r="V76" i="55"/>
  <c r="H61" i="56"/>
  <c r="H59" i="56"/>
  <c r="H55" i="56"/>
  <c r="H49" i="55"/>
  <c r="AT11" i="56" s="1"/>
  <c r="AT48" i="56" s="1"/>
  <c r="H57" i="55"/>
  <c r="AL11" i="56" s="1"/>
  <c r="AL87" i="56" s="1"/>
  <c r="P64" i="55"/>
  <c r="AE75" i="56" s="1"/>
  <c r="AH74" i="55"/>
  <c r="AN33" i="58"/>
  <c r="AE74" i="56"/>
  <c r="AE72" i="56"/>
  <c r="AE70" i="56"/>
  <c r="AE68" i="56"/>
  <c r="AE73" i="56"/>
  <c r="AI72" i="58"/>
  <c r="V68" i="58"/>
  <c r="V76" i="58"/>
  <c r="L74" i="58"/>
  <c r="D70" i="58"/>
  <c r="AI73" i="58"/>
  <c r="V69" i="58"/>
  <c r="V77" i="58"/>
  <c r="L75" i="58"/>
  <c r="D71" i="58"/>
  <c r="AI74" i="58"/>
  <c r="V70" i="58"/>
  <c r="V67" i="58"/>
  <c r="W12" i="58" s="1"/>
  <c r="L68" i="58"/>
  <c r="L76" i="58"/>
  <c r="D72" i="58"/>
  <c r="AI75" i="58"/>
  <c r="V71" i="58"/>
  <c r="L69" i="58"/>
  <c r="L77" i="58"/>
  <c r="D73" i="58"/>
  <c r="AI68" i="58"/>
  <c r="AI76" i="58"/>
  <c r="V72" i="58"/>
  <c r="L70" i="58"/>
  <c r="L67" i="58"/>
  <c r="D74" i="58"/>
  <c r="D67" i="58"/>
  <c r="AI69" i="58"/>
  <c r="AI77" i="58"/>
  <c r="V73" i="58"/>
  <c r="L71" i="58"/>
  <c r="D75" i="58"/>
  <c r="AI71" i="58"/>
  <c r="V75" i="58"/>
  <c r="L73" i="58"/>
  <c r="D69" i="58"/>
  <c r="D77" i="58"/>
  <c r="E77" i="58" s="1"/>
  <c r="D68" i="58"/>
  <c r="D76" i="58"/>
  <c r="L72" i="58"/>
  <c r="AI67" i="58"/>
  <c r="AJ11" i="58" s="1"/>
  <c r="V74" i="58"/>
  <c r="AI70" i="58"/>
  <c r="F91" i="55"/>
  <c r="F87" i="55"/>
  <c r="F82" i="55"/>
  <c r="L76" i="55"/>
  <c r="Y74" i="55"/>
  <c r="D73" i="55"/>
  <c r="L68" i="55"/>
  <c r="D67" i="55"/>
  <c r="E11" i="55" s="1"/>
  <c r="N90" i="55"/>
  <c r="N85" i="55"/>
  <c r="AA83" i="55"/>
  <c r="N80" i="55"/>
  <c r="AA78" i="55"/>
  <c r="N77" i="55"/>
  <c r="D76" i="55"/>
  <c r="L71" i="55"/>
  <c r="Y69" i="55"/>
  <c r="D68" i="55"/>
  <c r="F90" i="55"/>
  <c r="AA86" i="55"/>
  <c r="F85" i="55"/>
  <c r="AA81" i="55"/>
  <c r="F80" i="55"/>
  <c r="L77" i="55"/>
  <c r="L74" i="55"/>
  <c r="Y72" i="55"/>
  <c r="D71" i="55"/>
  <c r="N93" i="55"/>
  <c r="N83" i="55"/>
  <c r="F77" i="55"/>
  <c r="D74" i="55"/>
  <c r="Y67" i="55"/>
  <c r="N89" i="55"/>
  <c r="N78" i="55"/>
  <c r="Y75" i="55"/>
  <c r="L69" i="55"/>
  <c r="F93" i="55"/>
  <c r="F89" i="55"/>
  <c r="N86" i="55"/>
  <c r="AA84" i="55"/>
  <c r="N81" i="55"/>
  <c r="AA79" i="55"/>
  <c r="F78" i="55"/>
  <c r="D77" i="55"/>
  <c r="E77" i="55" s="1"/>
  <c r="L72" i="55"/>
  <c r="Y70" i="55"/>
  <c r="D69" i="55"/>
  <c r="N92" i="55"/>
  <c r="N88" i="55"/>
  <c r="F86" i="55"/>
  <c r="AA82" i="55"/>
  <c r="F81" i="55"/>
  <c r="L75" i="55"/>
  <c r="Y73" i="55"/>
  <c r="D72" i="55"/>
  <c r="E72" i="55" s="1"/>
  <c r="G72" i="55" s="1"/>
  <c r="H72" i="55" s="1"/>
  <c r="W11" i="56" s="1"/>
  <c r="F92" i="55"/>
  <c r="F88" i="55"/>
  <c r="N84" i="55"/>
  <c r="N79" i="55"/>
  <c r="AA77" i="55"/>
  <c r="Y76" i="55"/>
  <c r="D75" i="55"/>
  <c r="L70" i="55"/>
  <c r="Y68" i="55"/>
  <c r="Z68" i="55" s="1"/>
  <c r="AB68" i="55" s="1"/>
  <c r="L73" i="55"/>
  <c r="AA85" i="55"/>
  <c r="H65" i="55"/>
  <c r="AD11" i="56" s="1"/>
  <c r="AD96" i="56" s="1"/>
  <c r="P16" i="55"/>
  <c r="CA25" i="56" s="1"/>
  <c r="AJ34" i="55"/>
  <c r="BI14" i="56" s="1"/>
  <c r="BI27" i="56" s="1"/>
  <c r="AL48" i="56"/>
  <c r="BQ86" i="56"/>
  <c r="BQ84" i="56"/>
  <c r="BQ76" i="56"/>
  <c r="BQ83" i="56"/>
  <c r="BQ57" i="56"/>
  <c r="BQ63" i="56"/>
  <c r="BQ56" i="56"/>
  <c r="BQ52" i="56"/>
  <c r="BQ62" i="56"/>
  <c r="BQ54" i="56"/>
  <c r="BQ51" i="56"/>
  <c r="T40" i="55"/>
  <c r="N91" i="55"/>
  <c r="AJ18" i="55"/>
  <c r="BY14" i="56" s="1"/>
  <c r="P17" i="55"/>
  <c r="P25" i="55"/>
  <c r="BR97" i="56" s="1"/>
  <c r="P33" i="55"/>
  <c r="BJ25" i="56" s="1"/>
  <c r="P41" i="55"/>
  <c r="BB25" i="56" s="1"/>
  <c r="P49" i="55"/>
  <c r="P57" i="55"/>
  <c r="P65" i="55"/>
  <c r="P18" i="55"/>
  <c r="BY97" i="56" s="1"/>
  <c r="P26" i="55"/>
  <c r="BQ38" i="56" s="1"/>
  <c r="P34" i="55"/>
  <c r="BI97" i="56" s="1"/>
  <c r="P42" i="55"/>
  <c r="BA97" i="56" s="1"/>
  <c r="P50" i="55"/>
  <c r="P58" i="55"/>
  <c r="P66" i="55"/>
  <c r="P19" i="55"/>
  <c r="P27" i="55"/>
  <c r="P35" i="55"/>
  <c r="P43" i="55"/>
  <c r="AZ97" i="56" s="1"/>
  <c r="P51" i="55"/>
  <c r="AR38" i="56" s="1"/>
  <c r="P59" i="55"/>
  <c r="AJ25" i="56" s="1"/>
  <c r="P67" i="55"/>
  <c r="P28" i="55"/>
  <c r="P36" i="55"/>
  <c r="P44" i="55"/>
  <c r="AY97" i="56" s="1"/>
  <c r="P60" i="55"/>
  <c r="AI97" i="56" s="1"/>
  <c r="P20" i="55"/>
  <c r="BW25" i="56" s="1"/>
  <c r="P52" i="55"/>
  <c r="AQ25" i="56" s="1"/>
  <c r="P21" i="55"/>
  <c r="P29" i="55"/>
  <c r="P37" i="55"/>
  <c r="P45" i="55"/>
  <c r="P53" i="55"/>
  <c r="P61" i="55"/>
  <c r="P22" i="55"/>
  <c r="BU97" i="56" s="1"/>
  <c r="P30" i="55"/>
  <c r="BM97" i="56" s="1"/>
  <c r="P38" i="55"/>
  <c r="BE97" i="56" s="1"/>
  <c r="P46" i="55"/>
  <c r="P54" i="55"/>
  <c r="P62" i="55"/>
  <c r="P15" i="55"/>
  <c r="CB97" i="56" s="1"/>
  <c r="P23" i="55"/>
  <c r="BT97" i="56" s="1"/>
  <c r="P31" i="55"/>
  <c r="BL97" i="56" s="1"/>
  <c r="P39" i="55"/>
  <c r="P47" i="55"/>
  <c r="P55" i="55"/>
  <c r="P63" i="55"/>
  <c r="P14" i="55"/>
  <c r="T36" i="55"/>
  <c r="N87" i="55"/>
  <c r="AS63" i="58"/>
  <c r="AS71" i="58"/>
  <c r="AS79" i="58"/>
  <c r="AS59" i="58"/>
  <c r="AT10" i="58" s="1"/>
  <c r="AL67" i="58"/>
  <c r="AL75" i="58"/>
  <c r="AB61" i="58"/>
  <c r="AC61" i="58" s="1"/>
  <c r="AB69" i="58"/>
  <c r="AB77" i="58"/>
  <c r="Y47" i="58"/>
  <c r="Y55" i="58"/>
  <c r="Y63" i="58"/>
  <c r="Y71" i="58"/>
  <c r="O46" i="58"/>
  <c r="O54" i="58"/>
  <c r="O62" i="58"/>
  <c r="O70" i="58"/>
  <c r="O40" i="58"/>
  <c r="AS64" i="58"/>
  <c r="AS72" i="58"/>
  <c r="AS80" i="58"/>
  <c r="AL60" i="58"/>
  <c r="AL68" i="58"/>
  <c r="AL76" i="58"/>
  <c r="AB62" i="58"/>
  <c r="AB70" i="58"/>
  <c r="AB59" i="58"/>
  <c r="AC9" i="58" s="1"/>
  <c r="Y48" i="58"/>
  <c r="Y56" i="58"/>
  <c r="Y64" i="58"/>
  <c r="Y72" i="58"/>
  <c r="O47" i="58"/>
  <c r="O55" i="58"/>
  <c r="O63" i="58"/>
  <c r="P63" i="58" s="1"/>
  <c r="Q63" i="58" s="1"/>
  <c r="O71" i="58"/>
  <c r="AS65" i="58"/>
  <c r="AT65" i="58" s="1"/>
  <c r="AU65" i="58" s="1"/>
  <c r="AS73" i="58"/>
  <c r="AS81" i="58"/>
  <c r="AL61" i="58"/>
  <c r="AL69" i="58"/>
  <c r="AL77" i="58"/>
  <c r="AB63" i="58"/>
  <c r="AB71" i="58"/>
  <c r="Y41" i="58"/>
  <c r="Y49" i="58"/>
  <c r="Y57" i="58"/>
  <c r="Y65" i="58"/>
  <c r="Y73" i="58"/>
  <c r="O48" i="58"/>
  <c r="O56" i="58"/>
  <c r="O64" i="58"/>
  <c r="O72" i="58"/>
  <c r="AS66" i="58"/>
  <c r="AS74" i="58"/>
  <c r="AS82" i="58"/>
  <c r="AL62" i="58"/>
  <c r="AL70" i="58"/>
  <c r="AL59" i="58"/>
  <c r="AB64" i="58"/>
  <c r="AB72" i="58"/>
  <c r="Y42" i="58"/>
  <c r="Y50" i="58"/>
  <c r="Y58" i="58"/>
  <c r="Y66" i="58"/>
  <c r="Y74" i="58"/>
  <c r="O41" i="58"/>
  <c r="P41" i="58" s="1"/>
  <c r="Q41" i="58" s="1"/>
  <c r="O49" i="58"/>
  <c r="O57" i="58"/>
  <c r="O65" i="58"/>
  <c r="P65" i="58" s="1"/>
  <c r="Q65" i="58" s="1"/>
  <c r="O73" i="58"/>
  <c r="AS67" i="58"/>
  <c r="AS75" i="58"/>
  <c r="AL63" i="58"/>
  <c r="AM63" i="58" s="1"/>
  <c r="AN63" i="58" s="1"/>
  <c r="AL71" i="58"/>
  <c r="AB65" i="58"/>
  <c r="AB73" i="58"/>
  <c r="Y43" i="58"/>
  <c r="Y51" i="58"/>
  <c r="Y59" i="58"/>
  <c r="Y67" i="58"/>
  <c r="Y75" i="58"/>
  <c r="O42" i="58"/>
  <c r="O50" i="58"/>
  <c r="O58" i="58"/>
  <c r="O66" i="58"/>
  <c r="O74" i="58"/>
  <c r="AS60" i="58"/>
  <c r="AS68" i="58"/>
  <c r="AT68" i="58" s="1"/>
  <c r="AS76" i="58"/>
  <c r="AS84" i="58"/>
  <c r="AL64" i="58"/>
  <c r="AL72" i="58"/>
  <c r="AB66" i="58"/>
  <c r="AB74" i="58"/>
  <c r="Y44" i="58"/>
  <c r="Y52" i="58"/>
  <c r="Y60" i="58"/>
  <c r="Y68" i="58"/>
  <c r="Y76" i="58"/>
  <c r="O43" i="58"/>
  <c r="O51" i="58"/>
  <c r="O59" i="58"/>
  <c r="O67" i="58"/>
  <c r="O75" i="58"/>
  <c r="AS62" i="58"/>
  <c r="AS70" i="58"/>
  <c r="AS78" i="58"/>
  <c r="AS86" i="58"/>
  <c r="AT86" i="58" s="1"/>
  <c r="AU86" i="58" s="1"/>
  <c r="AL66" i="58"/>
  <c r="AL74" i="58"/>
  <c r="AB60" i="58"/>
  <c r="AB68" i="58"/>
  <c r="AB76" i="58"/>
  <c r="Y46" i="58"/>
  <c r="Y54" i="58"/>
  <c r="Y62" i="58"/>
  <c r="Y70" i="58"/>
  <c r="Y40" i="58"/>
  <c r="Z9" i="58" s="1"/>
  <c r="O45" i="58"/>
  <c r="O53" i="58"/>
  <c r="O61" i="58"/>
  <c r="O69" i="58"/>
  <c r="O77" i="58"/>
  <c r="P77" i="58" s="1"/>
  <c r="AS61" i="58"/>
  <c r="AB67" i="58"/>
  <c r="AC67" i="58" s="1"/>
  <c r="O44" i="58"/>
  <c r="AS69" i="58"/>
  <c r="AB75" i="58"/>
  <c r="O52" i="58"/>
  <c r="P52" i="58" s="1"/>
  <c r="Q52" i="58" s="1"/>
  <c r="AS77" i="58"/>
  <c r="Y45" i="58"/>
  <c r="O60" i="58"/>
  <c r="P60" i="58" s="1"/>
  <c r="Q60" i="58" s="1"/>
  <c r="AS85" i="58"/>
  <c r="Y53" i="58"/>
  <c r="Z53" i="58" s="1"/>
  <c r="AD53" i="58" s="1"/>
  <c r="O68" i="58"/>
  <c r="AL65" i="58"/>
  <c r="Y61" i="58"/>
  <c r="O76" i="58"/>
  <c r="AL73" i="58"/>
  <c r="Y69" i="58"/>
  <c r="Y77" i="58"/>
  <c r="V85" i="55"/>
  <c r="AH83" i="55"/>
  <c r="V80" i="55"/>
  <c r="AH78" i="55"/>
  <c r="V77" i="55"/>
  <c r="V71" i="55"/>
  <c r="AH69" i="55"/>
  <c r="T62" i="55"/>
  <c r="AH60" i="55"/>
  <c r="T59" i="55"/>
  <c r="T51" i="55"/>
  <c r="T43" i="55"/>
  <c r="AH86" i="55"/>
  <c r="AH81" i="55"/>
  <c r="V74" i="55"/>
  <c r="AH72" i="55"/>
  <c r="T65" i="55"/>
  <c r="AH63" i="55"/>
  <c r="T54" i="55"/>
  <c r="T46" i="55"/>
  <c r="T38" i="55"/>
  <c r="U38" i="55" s="1"/>
  <c r="V83" i="55"/>
  <c r="V78" i="55"/>
  <c r="AH75" i="55"/>
  <c r="V69" i="55"/>
  <c r="AH67" i="55"/>
  <c r="AI67" i="55" s="1"/>
  <c r="AJ67" i="55" s="1"/>
  <c r="AB14" i="56" s="1"/>
  <c r="AH66" i="55"/>
  <c r="T60" i="55"/>
  <c r="T57" i="55"/>
  <c r="T49" i="55"/>
  <c r="T41" i="55"/>
  <c r="V86" i="55"/>
  <c r="AH79" i="55"/>
  <c r="AH70" i="55"/>
  <c r="T63" i="55"/>
  <c r="AH61" i="55"/>
  <c r="AH84" i="55"/>
  <c r="V81" i="55"/>
  <c r="V72" i="55"/>
  <c r="T52" i="55"/>
  <c r="T44" i="55"/>
  <c r="U44" i="55" s="1"/>
  <c r="AH82" i="55"/>
  <c r="V75" i="55"/>
  <c r="AH73" i="55"/>
  <c r="T66" i="55"/>
  <c r="AH64" i="55"/>
  <c r="T55" i="55"/>
  <c r="T47" i="55"/>
  <c r="T39" i="55"/>
  <c r="V84" i="55"/>
  <c r="V79" i="55"/>
  <c r="AH77" i="55"/>
  <c r="AH76" i="55"/>
  <c r="V70" i="55"/>
  <c r="AH68" i="55"/>
  <c r="V67" i="55"/>
  <c r="T61" i="55"/>
  <c r="U61" i="55" s="1"/>
  <c r="AH59" i="55"/>
  <c r="AI74" i="55" s="1"/>
  <c r="AJ74" i="55" s="1"/>
  <c r="U14" i="56" s="1"/>
  <c r="U27" i="56" s="1"/>
  <c r="T58" i="55"/>
  <c r="T50" i="55"/>
  <c r="T42" i="55"/>
  <c r="AH85" i="55"/>
  <c r="V82" i="55"/>
  <c r="AH80" i="55"/>
  <c r="V73" i="55"/>
  <c r="AH71" i="55"/>
  <c r="T67" i="55"/>
  <c r="T64" i="55"/>
  <c r="AH62" i="55"/>
  <c r="T53" i="55"/>
  <c r="T45" i="55"/>
  <c r="T37" i="55"/>
  <c r="H18" i="55"/>
  <c r="BY11" i="56" s="1"/>
  <c r="BY24" i="56" s="1"/>
  <c r="H26" i="55"/>
  <c r="BQ11" i="56" s="1"/>
  <c r="BQ96" i="56" s="1"/>
  <c r="H34" i="55"/>
  <c r="BI11" i="56" s="1"/>
  <c r="BI37" i="56" s="1"/>
  <c r="H42" i="55"/>
  <c r="BA11" i="56" s="1"/>
  <c r="H50" i="55"/>
  <c r="AS11" i="56" s="1"/>
  <c r="AS96" i="56" s="1"/>
  <c r="H58" i="55"/>
  <c r="AK11" i="56" s="1"/>
  <c r="AK96" i="56" s="1"/>
  <c r="H66" i="55"/>
  <c r="AC11" i="56" s="1"/>
  <c r="H19" i="55"/>
  <c r="BX11" i="56" s="1"/>
  <c r="BX37" i="56" s="1"/>
  <c r="H27" i="55"/>
  <c r="BP11" i="56" s="1"/>
  <c r="BP96" i="56" s="1"/>
  <c r="H35" i="55"/>
  <c r="BH11" i="56" s="1"/>
  <c r="BH96" i="56" s="1"/>
  <c r="H43" i="55"/>
  <c r="AZ11" i="56" s="1"/>
  <c r="AZ96" i="56" s="1"/>
  <c r="H51" i="55"/>
  <c r="AR11" i="56" s="1"/>
  <c r="H59" i="55"/>
  <c r="AJ11" i="56" s="1"/>
  <c r="AJ96" i="56" s="1"/>
  <c r="H20" i="55"/>
  <c r="BW11" i="56" s="1"/>
  <c r="BW37" i="56" s="1"/>
  <c r="H28" i="55"/>
  <c r="BO11" i="56" s="1"/>
  <c r="H36" i="55"/>
  <c r="BG11" i="56" s="1"/>
  <c r="BG24" i="56" s="1"/>
  <c r="H44" i="55"/>
  <c r="AY11" i="56" s="1"/>
  <c r="AY37" i="56" s="1"/>
  <c r="H52" i="55"/>
  <c r="AQ11" i="56" s="1"/>
  <c r="AQ37" i="56" s="1"/>
  <c r="H60" i="55"/>
  <c r="AI11" i="56" s="1"/>
  <c r="AI96" i="56" s="1"/>
  <c r="H21" i="55"/>
  <c r="BV11" i="56" s="1"/>
  <c r="H37" i="55"/>
  <c r="BF11" i="56" s="1"/>
  <c r="BF37" i="56" s="1"/>
  <c r="H45" i="55"/>
  <c r="AX11" i="56" s="1"/>
  <c r="AX48" i="56" s="1"/>
  <c r="H53" i="55"/>
  <c r="AP11" i="56" s="1"/>
  <c r="H29" i="55"/>
  <c r="BN11" i="56" s="1"/>
  <c r="BN48" i="56" s="1"/>
  <c r="H61" i="55"/>
  <c r="AH11" i="56" s="1"/>
  <c r="AH96" i="56" s="1"/>
  <c r="H22" i="55"/>
  <c r="BU11" i="56" s="1"/>
  <c r="BU96" i="56" s="1"/>
  <c r="H30" i="55"/>
  <c r="BM11" i="56" s="1"/>
  <c r="BM96" i="56" s="1"/>
  <c r="H38" i="55"/>
  <c r="BE11" i="56" s="1"/>
  <c r="H46" i="55"/>
  <c r="AW11" i="56" s="1"/>
  <c r="AW96" i="56" s="1"/>
  <c r="H54" i="55"/>
  <c r="AO11" i="56" s="1"/>
  <c r="H62" i="55"/>
  <c r="AG11" i="56" s="1"/>
  <c r="H16" i="55"/>
  <c r="CA11" i="56" s="1"/>
  <c r="CA24" i="56" s="1"/>
  <c r="H23" i="55"/>
  <c r="BT11" i="56" s="1"/>
  <c r="BT24" i="56" s="1"/>
  <c r="H31" i="55"/>
  <c r="BL11" i="56" s="1"/>
  <c r="BL96" i="56" s="1"/>
  <c r="H39" i="55"/>
  <c r="BD11" i="56" s="1"/>
  <c r="BD37" i="56" s="1"/>
  <c r="H47" i="55"/>
  <c r="AV11" i="56" s="1"/>
  <c r="H55" i="55"/>
  <c r="AN11" i="56" s="1"/>
  <c r="AN24" i="56" s="1"/>
  <c r="H63" i="55"/>
  <c r="AF11" i="56" s="1"/>
  <c r="AF24" i="56" s="1"/>
  <c r="H15" i="55"/>
  <c r="CB11" i="56" s="1"/>
  <c r="H24" i="55"/>
  <c r="BS11" i="56" s="1"/>
  <c r="BS37" i="56" s="1"/>
  <c r="H32" i="55"/>
  <c r="BK11" i="56" s="1"/>
  <c r="BK96" i="56" s="1"/>
  <c r="H40" i="55"/>
  <c r="BC11" i="56" s="1"/>
  <c r="BC37" i="56" s="1"/>
  <c r="H48" i="55"/>
  <c r="AU11" i="56" s="1"/>
  <c r="AU96" i="56" s="1"/>
  <c r="H56" i="55"/>
  <c r="AM11" i="56" s="1"/>
  <c r="H64" i="55"/>
  <c r="AE11" i="56" s="1"/>
  <c r="AE37" i="56" s="1"/>
  <c r="H14" i="55"/>
  <c r="CC11" i="56" s="1"/>
  <c r="U19" i="55"/>
  <c r="U26" i="55"/>
  <c r="T48" i="55"/>
  <c r="U48" i="55" s="1"/>
  <c r="L67" i="55"/>
  <c r="M11" i="55" s="1"/>
  <c r="Y77" i="55"/>
  <c r="Z77" i="55" s="1"/>
  <c r="H41" i="55"/>
  <c r="BB11" i="56" s="1"/>
  <c r="P56" i="55"/>
  <c r="AJ19" i="55"/>
  <c r="BX14" i="56" s="1"/>
  <c r="BX99" i="56" s="1"/>
  <c r="AJ27" i="55"/>
  <c r="BP14" i="56" s="1"/>
  <c r="BP40" i="56" s="1"/>
  <c r="AJ35" i="55"/>
  <c r="BH14" i="56" s="1"/>
  <c r="BH27" i="56" s="1"/>
  <c r="AJ43" i="55"/>
  <c r="AZ14" i="56" s="1"/>
  <c r="AZ40" i="56" s="1"/>
  <c r="AJ51" i="55"/>
  <c r="AR14" i="56" s="1"/>
  <c r="AR40" i="56" s="1"/>
  <c r="AJ59" i="55"/>
  <c r="AJ20" i="55"/>
  <c r="BW14" i="56" s="1"/>
  <c r="AJ28" i="55"/>
  <c r="BO14" i="56" s="1"/>
  <c r="AJ36" i="55"/>
  <c r="BG14" i="56" s="1"/>
  <c r="AJ44" i="55"/>
  <c r="AY14" i="56" s="1"/>
  <c r="AJ52" i="55"/>
  <c r="AQ14" i="56" s="1"/>
  <c r="AQ99" i="56" s="1"/>
  <c r="AJ21" i="55"/>
  <c r="BV14" i="56" s="1"/>
  <c r="BV99" i="56" s="1"/>
  <c r="AJ29" i="55"/>
  <c r="BN14" i="56" s="1"/>
  <c r="BN99" i="56" s="1"/>
  <c r="AJ37" i="55"/>
  <c r="BF14" i="56" s="1"/>
  <c r="BF99" i="56" s="1"/>
  <c r="AJ45" i="55"/>
  <c r="AX14" i="56" s="1"/>
  <c r="AJ53" i="55"/>
  <c r="AP14" i="56" s="1"/>
  <c r="AJ30" i="55"/>
  <c r="BM14" i="56" s="1"/>
  <c r="BM99" i="56" s="1"/>
  <c r="AJ22" i="55"/>
  <c r="BU14" i="56" s="1"/>
  <c r="BU99" i="56" s="1"/>
  <c r="AJ38" i="55"/>
  <c r="BE14" i="56" s="1"/>
  <c r="BE99" i="56" s="1"/>
  <c r="AJ46" i="55"/>
  <c r="AW14" i="56" s="1"/>
  <c r="AJ54" i="55"/>
  <c r="AO14" i="56" s="1"/>
  <c r="AJ23" i="55"/>
  <c r="BT14" i="56" s="1"/>
  <c r="BT99" i="56" s="1"/>
  <c r="AJ31" i="55"/>
  <c r="BL14" i="56" s="1"/>
  <c r="AJ39" i="55"/>
  <c r="BD14" i="56" s="1"/>
  <c r="BD40" i="56" s="1"/>
  <c r="AJ47" i="55"/>
  <c r="AV14" i="56" s="1"/>
  <c r="AJ55" i="55"/>
  <c r="AN14" i="56" s="1"/>
  <c r="AN99" i="56" s="1"/>
  <c r="AJ15" i="55"/>
  <c r="CB14" i="56" s="1"/>
  <c r="CB40" i="56" s="1"/>
  <c r="AJ16" i="55"/>
  <c r="CA14" i="56" s="1"/>
  <c r="CA99" i="56" s="1"/>
  <c r="AJ24" i="55"/>
  <c r="BS14" i="56" s="1"/>
  <c r="BS99" i="56" s="1"/>
  <c r="AJ32" i="55"/>
  <c r="BK14" i="56" s="1"/>
  <c r="BK27" i="56" s="1"/>
  <c r="AJ40" i="55"/>
  <c r="BC14" i="56" s="1"/>
  <c r="AJ48" i="55"/>
  <c r="AU14" i="56" s="1"/>
  <c r="AJ56" i="55"/>
  <c r="AM14" i="56" s="1"/>
  <c r="AM99" i="56" s="1"/>
  <c r="AJ14" i="55"/>
  <c r="CC14" i="56" s="1"/>
  <c r="AJ17" i="55"/>
  <c r="BZ14" i="56" s="1"/>
  <c r="BZ99" i="56" s="1"/>
  <c r="AJ25" i="55"/>
  <c r="BR14" i="56" s="1"/>
  <c r="AJ33" i="55"/>
  <c r="BJ14" i="56" s="1"/>
  <c r="AJ41" i="55"/>
  <c r="BB14" i="56" s="1"/>
  <c r="AJ49" i="55"/>
  <c r="AT14" i="56" s="1"/>
  <c r="AJ57" i="55"/>
  <c r="AL14" i="56" s="1"/>
  <c r="AL99" i="56" s="1"/>
  <c r="T35" i="55"/>
  <c r="U17" i="55" s="1"/>
  <c r="T56" i="55"/>
  <c r="Z10" i="55"/>
  <c r="F79" i="55"/>
  <c r="G79" i="55" s="1"/>
  <c r="H79" i="55" s="1"/>
  <c r="P11" i="56" s="1"/>
  <c r="P96" i="56" s="1"/>
  <c r="F83" i="55"/>
  <c r="G83" i="55" s="1"/>
  <c r="H83" i="55" s="1"/>
  <c r="L11" i="56" s="1"/>
  <c r="L24" i="56" s="1"/>
  <c r="H33" i="55"/>
  <c r="BJ11" i="56" s="1"/>
  <c r="BJ96" i="56" s="1"/>
  <c r="P48" i="55"/>
  <c r="AU97" i="56" s="1"/>
  <c r="E12" i="55"/>
  <c r="U21" i="55"/>
  <c r="U29" i="55"/>
  <c r="AH65" i="55"/>
  <c r="V68" i="55"/>
  <c r="AA80" i="55"/>
  <c r="H25" i="55"/>
  <c r="BR11" i="56" s="1"/>
  <c r="BR24" i="56" s="1"/>
  <c r="P40" i="55"/>
  <c r="AJ58" i="55"/>
  <c r="AK14" i="56" s="1"/>
  <c r="AK40" i="56" s="1"/>
  <c r="F67" i="56"/>
  <c r="F69" i="56"/>
  <c r="F71" i="56"/>
  <c r="D70" i="55"/>
  <c r="E70" i="55" s="1"/>
  <c r="G70" i="55" s="1"/>
  <c r="H70" i="55" s="1"/>
  <c r="Y11" i="56" s="1"/>
  <c r="Y37" i="56" s="1"/>
  <c r="N82" i="55"/>
  <c r="H17" i="55"/>
  <c r="BZ11" i="56" s="1"/>
  <c r="P32" i="55"/>
  <c r="BK25" i="56" s="1"/>
  <c r="AJ50" i="55"/>
  <c r="AS14" i="56" s="1"/>
  <c r="AS27" i="56" s="1"/>
  <c r="F81" i="58"/>
  <c r="F89" i="58"/>
  <c r="F82" i="58"/>
  <c r="F90" i="58"/>
  <c r="F83" i="58"/>
  <c r="F91" i="58"/>
  <c r="F84" i="58"/>
  <c r="F92" i="58"/>
  <c r="F85" i="58"/>
  <c r="F93" i="58"/>
  <c r="F78" i="58"/>
  <c r="F86" i="58"/>
  <c r="F77" i="58"/>
  <c r="F80" i="58"/>
  <c r="F88" i="58"/>
  <c r="F87" i="58"/>
  <c r="F79" i="58"/>
  <c r="Y71" i="55"/>
  <c r="Z71" i="55" s="1"/>
  <c r="AB71" i="55" s="1"/>
  <c r="F84" i="55"/>
  <c r="P24" i="55"/>
  <c r="AJ42" i="55"/>
  <c r="BA14" i="56" s="1"/>
  <c r="BA40" i="56" s="1"/>
  <c r="U18" i="55"/>
  <c r="G69" i="56"/>
  <c r="G71" i="56"/>
  <c r="G67" i="56"/>
  <c r="F88" i="56"/>
  <c r="F86" i="56"/>
  <c r="F85" i="56"/>
  <c r="F79" i="56"/>
  <c r="F78" i="56"/>
  <c r="F84" i="56"/>
  <c r="F77" i="56"/>
  <c r="F76" i="56"/>
  <c r="F83" i="56"/>
  <c r="F82" i="56"/>
  <c r="F81" i="56"/>
  <c r="F80" i="56"/>
  <c r="F64" i="56"/>
  <c r="F63" i="56"/>
  <c r="F61" i="56"/>
  <c r="F59" i="56"/>
  <c r="F57" i="56"/>
  <c r="F55" i="56"/>
  <c r="F62" i="56"/>
  <c r="F60" i="56"/>
  <c r="F58" i="56"/>
  <c r="F56" i="56"/>
  <c r="F54" i="56"/>
  <c r="F52" i="56"/>
  <c r="F51" i="56"/>
  <c r="F49" i="56"/>
  <c r="G86" i="56"/>
  <c r="G84" i="56"/>
  <c r="G82" i="56"/>
  <c r="G80" i="56"/>
  <c r="G78" i="56"/>
  <c r="G76" i="56"/>
  <c r="G85" i="56"/>
  <c r="G79" i="56"/>
  <c r="G77" i="56"/>
  <c r="G83" i="56"/>
  <c r="G88" i="56"/>
  <c r="G81" i="56"/>
  <c r="G63" i="56"/>
  <c r="G61" i="56"/>
  <c r="G64" i="56"/>
  <c r="G62" i="56"/>
  <c r="G60" i="56"/>
  <c r="G58" i="56"/>
  <c r="G56" i="56"/>
  <c r="G54" i="56"/>
  <c r="G52" i="56"/>
  <c r="G51" i="56"/>
  <c r="G49" i="56"/>
  <c r="G57" i="56"/>
  <c r="G53" i="56"/>
  <c r="G59" i="56"/>
  <c r="G55" i="56"/>
  <c r="E13" i="55"/>
  <c r="G13" i="55" s="1"/>
  <c r="H86" i="56"/>
  <c r="H84" i="56"/>
  <c r="H82" i="56"/>
  <c r="H80" i="56"/>
  <c r="H78" i="56"/>
  <c r="H76" i="56"/>
  <c r="H77" i="56"/>
  <c r="H83" i="56"/>
  <c r="H81" i="56"/>
  <c r="H85" i="56"/>
  <c r="H79" i="56"/>
  <c r="H64" i="56"/>
  <c r="H88" i="56"/>
  <c r="H60" i="56"/>
  <c r="H56" i="56"/>
  <c r="H51" i="56"/>
  <c r="H49" i="56"/>
  <c r="H62" i="56"/>
  <c r="H57" i="56"/>
  <c r="H53" i="56"/>
  <c r="H52" i="56"/>
  <c r="H63" i="56"/>
  <c r="H58" i="56"/>
  <c r="H54" i="56"/>
  <c r="H50" i="56"/>
  <c r="H73" i="56"/>
  <c r="H68" i="56"/>
  <c r="H75" i="56"/>
  <c r="H70" i="56"/>
  <c r="H72" i="56"/>
  <c r="H66" i="56"/>
  <c r="H74" i="56"/>
  <c r="H38" i="56"/>
  <c r="F50" i="56"/>
  <c r="G50" i="56"/>
  <c r="F75" i="56"/>
  <c r="F66" i="56"/>
  <c r="F68" i="56"/>
  <c r="F74" i="56"/>
  <c r="F72" i="56"/>
  <c r="F73" i="56"/>
  <c r="F70" i="56"/>
  <c r="H71" i="56"/>
  <c r="H69" i="56"/>
  <c r="H67" i="56"/>
  <c r="G75" i="56"/>
  <c r="G74" i="56"/>
  <c r="G72" i="56"/>
  <c r="G70" i="56"/>
  <c r="G68" i="56"/>
  <c r="G66" i="56"/>
  <c r="G73" i="56"/>
  <c r="AC11" i="58"/>
  <c r="AN30" i="58"/>
  <c r="Q16" i="58"/>
  <c r="Q32" i="58"/>
  <c r="AN35" i="58"/>
  <c r="BN37" i="56"/>
  <c r="BN24" i="56"/>
  <c r="BN87" i="56"/>
  <c r="BN47" i="56"/>
  <c r="AT71" i="58"/>
  <c r="AU71" i="58" s="1"/>
  <c r="AT66" i="58"/>
  <c r="AU66" i="58" s="1"/>
  <c r="AN37" i="58"/>
  <c r="AN42" i="58"/>
  <c r="AJ12" i="58"/>
  <c r="AC64" i="58"/>
  <c r="AC10" i="58"/>
  <c r="AC13" i="58"/>
  <c r="AC69" i="58"/>
  <c r="AC12" i="58"/>
  <c r="AC60" i="58"/>
  <c r="AD30" i="58"/>
  <c r="Q38" i="58"/>
  <c r="Q31" i="58"/>
  <c r="M67" i="58"/>
  <c r="AN24" i="58"/>
  <c r="AN15" i="58"/>
  <c r="AN22" i="58"/>
  <c r="AN55" i="58"/>
  <c r="AD20" i="58"/>
  <c r="Q28" i="58"/>
  <c r="AD33" i="58"/>
  <c r="AN26" i="58"/>
  <c r="AN47" i="58"/>
  <c r="Q34" i="58"/>
  <c r="AD21" i="58"/>
  <c r="AD28" i="58"/>
  <c r="AN34" i="58"/>
  <c r="AN44" i="58"/>
  <c r="AN21" i="58"/>
  <c r="AN57" i="58"/>
  <c r="AD14" i="58"/>
  <c r="AD36" i="58"/>
  <c r="AN50" i="58"/>
  <c r="AN36" i="58"/>
  <c r="AD23" i="58"/>
  <c r="Q30" i="58"/>
  <c r="AN43" i="58"/>
  <c r="AN18" i="58"/>
  <c r="AN45" i="58"/>
  <c r="AN52" i="58"/>
  <c r="AN48" i="58"/>
  <c r="AN38" i="58"/>
  <c r="Q19" i="58"/>
  <c r="Q39" i="58"/>
  <c r="AD26" i="58"/>
  <c r="E12" i="58"/>
  <c r="AN39" i="58"/>
  <c r="Q33" i="58"/>
  <c r="AN41" i="58"/>
  <c r="Q18" i="58"/>
  <c r="AN16" i="58"/>
  <c r="AD18" i="58"/>
  <c r="AN31" i="58"/>
  <c r="Q20" i="58"/>
  <c r="E11" i="58"/>
  <c r="Q15" i="58"/>
  <c r="AN51" i="58"/>
  <c r="AN28" i="58"/>
  <c r="E10" i="58"/>
  <c r="AD25" i="58"/>
  <c r="Q27" i="58"/>
  <c r="Q17" i="58"/>
  <c r="Q22" i="58"/>
  <c r="AD27" i="58"/>
  <c r="E9" i="58"/>
  <c r="AN20" i="58"/>
  <c r="AD22" i="58"/>
  <c r="AN25" i="58"/>
  <c r="Q29" i="58"/>
  <c r="AN58" i="58"/>
  <c r="AT72" i="58"/>
  <c r="AN32" i="58"/>
  <c r="AN54" i="58"/>
  <c r="E76" i="58"/>
  <c r="G76" i="58" s="1"/>
  <c r="AD19" i="58"/>
  <c r="AD24" i="58"/>
  <c r="AD34" i="58"/>
  <c r="AD39" i="58"/>
  <c r="E13" i="58"/>
  <c r="Q21" i="58"/>
  <c r="Q26" i="58"/>
  <c r="Q36" i="58"/>
  <c r="AN14" i="58"/>
  <c r="AD15" i="58"/>
  <c r="AN19" i="58"/>
  <c r="AN23" i="58"/>
  <c r="Q35" i="58"/>
  <c r="Q37" i="58"/>
  <c r="P76" i="58"/>
  <c r="AN17" i="58"/>
  <c r="AD35" i="58"/>
  <c r="AD37" i="58"/>
  <c r="AD38" i="58"/>
  <c r="AD32" i="58"/>
  <c r="P66" i="58"/>
  <c r="Q66" i="58" s="1"/>
  <c r="AN49" i="58"/>
  <c r="Q24" i="58"/>
  <c r="Q25" i="58"/>
  <c r="AD29" i="58"/>
  <c r="AD31" i="58"/>
  <c r="AN40" i="58"/>
  <c r="P45" i="58"/>
  <c r="Q45" i="58" s="1"/>
  <c r="AN56" i="58"/>
  <c r="Q23" i="58"/>
  <c r="AN46" i="58"/>
  <c r="AN27" i="58"/>
  <c r="AN29" i="58"/>
  <c r="AN53" i="58"/>
  <c r="AD16" i="58"/>
  <c r="AD17" i="58"/>
  <c r="P57" i="58"/>
  <c r="Q57" i="58" s="1"/>
  <c r="P14" i="58"/>
  <c r="Q14" i="58" s="1"/>
  <c r="P40" i="58"/>
  <c r="Q40" i="58" s="1"/>
  <c r="AT74" i="58"/>
  <c r="AM59" i="58"/>
  <c r="AN59" i="58" s="1"/>
  <c r="W67" i="58"/>
  <c r="AC71" i="58"/>
  <c r="E68" i="58"/>
  <c r="G68" i="58" s="1"/>
  <c r="Z40" i="58"/>
  <c r="AD40" i="58" s="1"/>
  <c r="AT59" i="58"/>
  <c r="AU59" i="58" s="1"/>
  <c r="E67" i="58"/>
  <c r="G67" i="58" s="1"/>
  <c r="AT69" i="58"/>
  <c r="AU69" i="58" s="1"/>
  <c r="AC59" i="58"/>
  <c r="AC73" i="58"/>
  <c r="CC38" i="56"/>
  <c r="AO96" i="56"/>
  <c r="AO24" i="56"/>
  <c r="AP96" i="56"/>
  <c r="BV96" i="56"/>
  <c r="AC97" i="56"/>
  <c r="AC38" i="56"/>
  <c r="AS97" i="56"/>
  <c r="AS38" i="56"/>
  <c r="AY99" i="56"/>
  <c r="BO99" i="56"/>
  <c r="AM25" i="56"/>
  <c r="BO37" i="56"/>
  <c r="BW96" i="56"/>
  <c r="AD97" i="56"/>
  <c r="AD38" i="56"/>
  <c r="AT97" i="56"/>
  <c r="AT38" i="56"/>
  <c r="BJ97" i="56"/>
  <c r="BJ38" i="56"/>
  <c r="BZ97" i="56"/>
  <c r="BZ38" i="56"/>
  <c r="AZ99" i="56"/>
  <c r="CB24" i="56"/>
  <c r="BF25" i="56"/>
  <c r="AR96" i="56"/>
  <c r="BX96" i="56"/>
  <c r="AE97" i="56"/>
  <c r="BK97" i="56"/>
  <c r="BA99" i="56"/>
  <c r="BQ99" i="56"/>
  <c r="BG25" i="56"/>
  <c r="BZ25" i="56"/>
  <c r="AZ27" i="56"/>
  <c r="AG37" i="56"/>
  <c r="AP25" i="56"/>
  <c r="BA27" i="56"/>
  <c r="AZ37" i="56"/>
  <c r="AC96" i="56"/>
  <c r="BZ96" i="56"/>
  <c r="AG97" i="56"/>
  <c r="AW97" i="56"/>
  <c r="BC99" i="56"/>
  <c r="AC24" i="56"/>
  <c r="BA37" i="56"/>
  <c r="BQ40" i="56"/>
  <c r="CA96" i="56"/>
  <c r="AH97" i="56"/>
  <c r="AX97" i="56"/>
  <c r="BN97" i="56"/>
  <c r="AV40" i="56"/>
  <c r="AF96" i="56"/>
  <c r="AV96" i="56"/>
  <c r="AV37" i="56"/>
  <c r="CB37" i="56"/>
  <c r="BO97" i="56"/>
  <c r="AO99" i="56"/>
  <c r="AO40" i="56"/>
  <c r="AT25" i="56"/>
  <c r="AJ97" i="56"/>
  <c r="BP97" i="56"/>
  <c r="BP25" i="56"/>
  <c r="G26" i="56"/>
  <c r="AP99" i="56"/>
  <c r="AP40" i="56"/>
  <c r="AP27" i="56"/>
  <c r="AU25" i="56"/>
  <c r="F26" i="56"/>
  <c r="BK38" i="56"/>
  <c r="H40" i="56"/>
  <c r="AG96" i="56"/>
  <c r="AG24" i="56"/>
  <c r="AZ25" i="56"/>
  <c r="BN96" i="56"/>
  <c r="AK97" i="56"/>
  <c r="AK38" i="56"/>
  <c r="BA38" i="56"/>
  <c r="BQ97" i="56"/>
  <c r="BG99" i="56"/>
  <c r="BW99" i="56"/>
  <c r="AD25" i="56"/>
  <c r="BN25" i="56"/>
  <c r="H26" i="56"/>
  <c r="BG27" i="56"/>
  <c r="BW40" i="56"/>
  <c r="BO96" i="56"/>
  <c r="AL97" i="56"/>
  <c r="AL38" i="56"/>
  <c r="AR99" i="56"/>
  <c r="BS24" i="56"/>
  <c r="AE25" i="56"/>
  <c r="BO25" i="56"/>
  <c r="AO37" i="56"/>
  <c r="BG37" i="56"/>
  <c r="BC97" i="56"/>
  <c r="BY99" i="56"/>
  <c r="AX25" i="56"/>
  <c r="BN38" i="56"/>
  <c r="BY40" i="56"/>
  <c r="AM97" i="56"/>
  <c r="BA96" i="56"/>
  <c r="AR27" i="56"/>
  <c r="CA37" i="56"/>
  <c r="BO38" i="56"/>
  <c r="BS97" i="56"/>
  <c r="AL96" i="56"/>
  <c r="BB96" i="56"/>
  <c r="AO97" i="56"/>
  <c r="AU99" i="56"/>
  <c r="AL24" i="56"/>
  <c r="BW24" i="56"/>
  <c r="AH25" i="56"/>
  <c r="BS25" i="56"/>
  <c r="H27" i="56"/>
  <c r="AR37" i="56"/>
  <c r="G38" i="56"/>
  <c r="BP38" i="56"/>
  <c r="BG40" i="56"/>
  <c r="AM96" i="56"/>
  <c r="AP97" i="56"/>
  <c r="BF97" i="56"/>
  <c r="BV97" i="56"/>
  <c r="AV99" i="56"/>
  <c r="BL99" i="56"/>
  <c r="AM24" i="56"/>
  <c r="BX24" i="56"/>
  <c r="BL27" i="56"/>
  <c r="BS38" i="56"/>
  <c r="BH40" i="56"/>
  <c r="BD96" i="56"/>
  <c r="BG97" i="56"/>
  <c r="AW99" i="56"/>
  <c r="AW40" i="56"/>
  <c r="AX38" i="56"/>
  <c r="BE96" i="56"/>
  <c r="BE24" i="56"/>
  <c r="AB97" i="56"/>
  <c r="AB25" i="56"/>
  <c r="BH97" i="56"/>
  <c r="BH25" i="56"/>
  <c r="BX97" i="56"/>
  <c r="BX25" i="56"/>
  <c r="AX99" i="56"/>
  <c r="AX27" i="56"/>
  <c r="AX40" i="56"/>
  <c r="AL25" i="56"/>
  <c r="BV25" i="56"/>
  <c r="AV27" i="56"/>
  <c r="AC37" i="56"/>
  <c r="AE38" i="56"/>
  <c r="AN97" i="56"/>
  <c r="BD97" i="56"/>
  <c r="AT99" i="56"/>
  <c r="BJ99" i="56"/>
  <c r="AF97" i="56"/>
  <c r="AV97" i="56"/>
  <c r="BB99" i="56"/>
  <c r="BR99" i="56"/>
  <c r="E9" i="55"/>
  <c r="E76" i="55"/>
  <c r="G76" i="55" s="1"/>
  <c r="H76" i="55" s="1"/>
  <c r="S11" i="56" s="1"/>
  <c r="S37" i="56" s="1"/>
  <c r="G12" i="55"/>
  <c r="E68" i="55"/>
  <c r="G68" i="55" s="1"/>
  <c r="H68" i="55" s="1"/>
  <c r="AA11" i="56" s="1"/>
  <c r="AA96" i="56" s="1"/>
  <c r="E10" i="55"/>
  <c r="E71" i="55"/>
  <c r="G71" i="55" s="1"/>
  <c r="H71" i="55" s="1"/>
  <c r="X11" i="56" s="1"/>
  <c r="X96" i="56" s="1"/>
  <c r="U10" i="55"/>
  <c r="U12" i="55"/>
  <c r="U9" i="55"/>
  <c r="U11" i="55"/>
  <c r="U57" i="55"/>
  <c r="U62" i="55"/>
  <c r="U66" i="55"/>
  <c r="W66" i="55" s="1"/>
  <c r="AC66" i="55" s="1"/>
  <c r="G77" i="55"/>
  <c r="H77" i="55" s="1"/>
  <c r="R11" i="56" s="1"/>
  <c r="G92" i="55"/>
  <c r="H92" i="55" s="1"/>
  <c r="U41" i="55"/>
  <c r="AB79" i="55"/>
  <c r="G88" i="55"/>
  <c r="H88" i="55" s="1"/>
  <c r="G11" i="56" s="1"/>
  <c r="U53" i="55"/>
  <c r="U55" i="55"/>
  <c r="U36" i="55"/>
  <c r="U40" i="55"/>
  <c r="U42" i="55"/>
  <c r="U65" i="55"/>
  <c r="U67" i="55"/>
  <c r="W80" i="55" s="1"/>
  <c r="U63" i="55"/>
  <c r="W63" i="55" s="1"/>
  <c r="AC63" i="55" s="1"/>
  <c r="Z67" i="55"/>
  <c r="AB67" i="55" s="1"/>
  <c r="E67" i="55"/>
  <c r="G67" i="55" s="1"/>
  <c r="H67" i="55" s="1"/>
  <c r="AB11" i="56" s="1"/>
  <c r="AB37" i="56" s="1"/>
  <c r="U56" i="55"/>
  <c r="W56" i="55" s="1"/>
  <c r="AC56" i="55" s="1"/>
  <c r="AI68" i="55"/>
  <c r="AJ68" i="55" s="1"/>
  <c r="AA14" i="56" s="1"/>
  <c r="AA27" i="56" s="1"/>
  <c r="AI63" i="55"/>
  <c r="AJ63" i="55" s="1"/>
  <c r="AF14" i="56" s="1"/>
  <c r="U52" i="55"/>
  <c r="O6" i="53"/>
  <c r="U6" i="53"/>
  <c r="M7" i="53"/>
  <c r="N7" i="53"/>
  <c r="O7" i="53"/>
  <c r="R7" i="53"/>
  <c r="T7" i="53"/>
  <c r="U7" i="53"/>
  <c r="V7" i="53"/>
  <c r="Z7" i="53"/>
  <c r="M8" i="53"/>
  <c r="N8" i="53"/>
  <c r="O8" i="53"/>
  <c r="R8" i="53"/>
  <c r="T8" i="53"/>
  <c r="U8" i="53"/>
  <c r="V8" i="53"/>
  <c r="Z8" i="53"/>
  <c r="M9" i="53"/>
  <c r="N9" i="53"/>
  <c r="O9" i="53"/>
  <c r="R9" i="53"/>
  <c r="T9" i="53"/>
  <c r="U9" i="53"/>
  <c r="V9" i="53"/>
  <c r="Z9" i="53"/>
  <c r="M10" i="53"/>
  <c r="N10" i="53"/>
  <c r="O10" i="53"/>
  <c r="R10" i="53"/>
  <c r="T10" i="53"/>
  <c r="U10" i="53"/>
  <c r="V10" i="53"/>
  <c r="Z10" i="53"/>
  <c r="M11" i="53"/>
  <c r="N11" i="53"/>
  <c r="O11" i="53"/>
  <c r="R11" i="53"/>
  <c r="T11" i="53"/>
  <c r="U11" i="53"/>
  <c r="V11" i="53"/>
  <c r="Z11" i="53"/>
  <c r="M12" i="53"/>
  <c r="N12" i="53"/>
  <c r="O12" i="53"/>
  <c r="R12" i="53"/>
  <c r="T12" i="53"/>
  <c r="U12" i="53"/>
  <c r="V12" i="53"/>
  <c r="Z12" i="53"/>
  <c r="M13" i="53"/>
  <c r="N13" i="53"/>
  <c r="O13" i="53"/>
  <c r="R13" i="53"/>
  <c r="T13" i="53"/>
  <c r="U13" i="53"/>
  <c r="V13" i="53"/>
  <c r="Z13" i="53"/>
  <c r="M14" i="53"/>
  <c r="N14" i="53"/>
  <c r="O14" i="53"/>
  <c r="R14" i="53"/>
  <c r="T14" i="53"/>
  <c r="U14" i="53"/>
  <c r="V14" i="53"/>
  <c r="Z14" i="53"/>
  <c r="M15" i="53"/>
  <c r="N15" i="53"/>
  <c r="O15" i="53"/>
  <c r="R15" i="53"/>
  <c r="T15" i="53"/>
  <c r="U15" i="53"/>
  <c r="V15" i="53"/>
  <c r="Z15" i="53"/>
  <c r="M16" i="53"/>
  <c r="N16" i="53"/>
  <c r="O16" i="53"/>
  <c r="R16" i="53"/>
  <c r="T16" i="53"/>
  <c r="U16" i="53"/>
  <c r="V16" i="53"/>
  <c r="Z16" i="53"/>
  <c r="M17" i="53"/>
  <c r="N17" i="53"/>
  <c r="O17" i="53"/>
  <c r="R17" i="53"/>
  <c r="T17" i="53"/>
  <c r="U17" i="53"/>
  <c r="V17" i="53"/>
  <c r="Z17" i="53"/>
  <c r="M18" i="53"/>
  <c r="N18" i="53"/>
  <c r="O18" i="53"/>
  <c r="R18" i="53"/>
  <c r="T18" i="53"/>
  <c r="U18" i="53"/>
  <c r="V18" i="53"/>
  <c r="Z18" i="53"/>
  <c r="M19" i="53"/>
  <c r="N19" i="53"/>
  <c r="O19" i="53"/>
  <c r="R19" i="53"/>
  <c r="T19" i="53"/>
  <c r="U19" i="53"/>
  <c r="V19" i="53"/>
  <c r="Z19" i="53"/>
  <c r="M20" i="53"/>
  <c r="N20" i="53"/>
  <c r="O20" i="53"/>
  <c r="R20" i="53"/>
  <c r="T20" i="53"/>
  <c r="U20" i="53"/>
  <c r="V20" i="53"/>
  <c r="Z20" i="53"/>
  <c r="M21" i="53"/>
  <c r="N21" i="53"/>
  <c r="O21" i="53"/>
  <c r="R21" i="53"/>
  <c r="T21" i="53"/>
  <c r="U21" i="53"/>
  <c r="V21" i="53"/>
  <c r="Z21" i="53"/>
  <c r="M22" i="53"/>
  <c r="N22" i="53"/>
  <c r="O22" i="53"/>
  <c r="R22" i="53"/>
  <c r="T22" i="53"/>
  <c r="U22" i="53"/>
  <c r="V22" i="53"/>
  <c r="Z22" i="53"/>
  <c r="M23" i="53"/>
  <c r="N23" i="53"/>
  <c r="O23" i="53"/>
  <c r="R23" i="53"/>
  <c r="T23" i="53"/>
  <c r="U23" i="53"/>
  <c r="V23" i="53"/>
  <c r="Z23" i="53"/>
  <c r="M24" i="53"/>
  <c r="N24" i="53"/>
  <c r="O24" i="53"/>
  <c r="R24" i="53"/>
  <c r="T24" i="53"/>
  <c r="U24" i="53"/>
  <c r="V24" i="53"/>
  <c r="Z24" i="53"/>
  <c r="M25" i="53"/>
  <c r="N25" i="53"/>
  <c r="O25" i="53"/>
  <c r="R25" i="53"/>
  <c r="T25" i="53"/>
  <c r="U25" i="53"/>
  <c r="V25" i="53"/>
  <c r="Z25" i="53"/>
  <c r="M26" i="53"/>
  <c r="N26" i="53"/>
  <c r="O26" i="53"/>
  <c r="R26" i="53"/>
  <c r="T26" i="53"/>
  <c r="U26" i="53"/>
  <c r="V26" i="53"/>
  <c r="Z26" i="53"/>
  <c r="M27" i="53"/>
  <c r="N27" i="53"/>
  <c r="O27" i="53"/>
  <c r="R27" i="53"/>
  <c r="T27" i="53"/>
  <c r="U27" i="53"/>
  <c r="V27" i="53"/>
  <c r="Z27" i="53"/>
  <c r="M28" i="53"/>
  <c r="N28" i="53"/>
  <c r="O28" i="53"/>
  <c r="R28" i="53"/>
  <c r="T28" i="53"/>
  <c r="U28" i="53"/>
  <c r="V28" i="53"/>
  <c r="Z28" i="53"/>
  <c r="M29" i="53"/>
  <c r="N29" i="53"/>
  <c r="O29" i="53"/>
  <c r="R29" i="53"/>
  <c r="T29" i="53"/>
  <c r="U29" i="53"/>
  <c r="V29" i="53"/>
  <c r="Z29" i="53"/>
  <c r="M30" i="53"/>
  <c r="N30" i="53"/>
  <c r="O30" i="53"/>
  <c r="R30" i="53"/>
  <c r="T30" i="53"/>
  <c r="U30" i="53"/>
  <c r="V30" i="53"/>
  <c r="Z30" i="53"/>
  <c r="M31" i="53"/>
  <c r="N31" i="53"/>
  <c r="O31" i="53"/>
  <c r="R31" i="53"/>
  <c r="T31" i="53"/>
  <c r="U31" i="53"/>
  <c r="V31" i="53"/>
  <c r="Z31" i="53"/>
  <c r="M32" i="53"/>
  <c r="N32" i="53"/>
  <c r="O32" i="53"/>
  <c r="R32" i="53"/>
  <c r="T32" i="53"/>
  <c r="U32" i="53"/>
  <c r="V32" i="53"/>
  <c r="Z32" i="53"/>
  <c r="M33" i="53"/>
  <c r="N33" i="53"/>
  <c r="O33" i="53"/>
  <c r="R33" i="53"/>
  <c r="T33" i="53"/>
  <c r="U33" i="53"/>
  <c r="V33" i="53"/>
  <c r="Z33" i="53"/>
  <c r="M34" i="53"/>
  <c r="N34" i="53"/>
  <c r="O34" i="53"/>
  <c r="R34" i="53"/>
  <c r="T34" i="53"/>
  <c r="U34" i="53"/>
  <c r="V34" i="53"/>
  <c r="Z34" i="53"/>
  <c r="M35" i="53"/>
  <c r="N35" i="53"/>
  <c r="O35" i="53"/>
  <c r="R35" i="53"/>
  <c r="T35" i="53"/>
  <c r="U35" i="53"/>
  <c r="V35" i="53"/>
  <c r="Z35" i="53"/>
  <c r="M36" i="53"/>
  <c r="N36" i="53"/>
  <c r="O36" i="53"/>
  <c r="R36" i="53"/>
  <c r="T36" i="53"/>
  <c r="U36" i="53"/>
  <c r="V36" i="53"/>
  <c r="Z36" i="53"/>
  <c r="M37" i="53"/>
  <c r="N37" i="53"/>
  <c r="O37" i="53"/>
  <c r="R37" i="53"/>
  <c r="T37" i="53"/>
  <c r="U37" i="53"/>
  <c r="V37" i="53"/>
  <c r="Z37" i="53"/>
  <c r="M38" i="53"/>
  <c r="N38" i="53"/>
  <c r="O38" i="53"/>
  <c r="R38" i="53"/>
  <c r="T38" i="53"/>
  <c r="U38" i="53"/>
  <c r="V38" i="53"/>
  <c r="Z38" i="53"/>
  <c r="M39" i="53"/>
  <c r="N39" i="53"/>
  <c r="O39" i="53"/>
  <c r="R39" i="53"/>
  <c r="T39" i="53"/>
  <c r="U39" i="53"/>
  <c r="V39" i="53"/>
  <c r="Z39" i="53"/>
  <c r="M40" i="53"/>
  <c r="N40" i="53"/>
  <c r="O40" i="53"/>
  <c r="R40" i="53"/>
  <c r="T40" i="53"/>
  <c r="U40" i="53"/>
  <c r="V40" i="53"/>
  <c r="Z40" i="53"/>
  <c r="M41" i="53"/>
  <c r="N41" i="53"/>
  <c r="O41" i="53"/>
  <c r="R41" i="53"/>
  <c r="T41" i="53"/>
  <c r="U41" i="53"/>
  <c r="V41" i="53"/>
  <c r="Z41" i="53"/>
  <c r="M42" i="53"/>
  <c r="N42" i="53"/>
  <c r="O42" i="53"/>
  <c r="R42" i="53"/>
  <c r="T42" i="53"/>
  <c r="U42" i="53"/>
  <c r="V42" i="53"/>
  <c r="Z42" i="53"/>
  <c r="M43" i="53"/>
  <c r="N43" i="53"/>
  <c r="O43" i="53"/>
  <c r="R43" i="53"/>
  <c r="T43" i="53"/>
  <c r="U43" i="53"/>
  <c r="V43" i="53"/>
  <c r="Z43" i="53"/>
  <c r="M44" i="53"/>
  <c r="N44" i="53"/>
  <c r="O44" i="53"/>
  <c r="R44" i="53"/>
  <c r="T44" i="53"/>
  <c r="U44" i="53"/>
  <c r="V44" i="53"/>
  <c r="Z44" i="53"/>
  <c r="M45" i="53"/>
  <c r="N45" i="53"/>
  <c r="O45" i="53"/>
  <c r="R45" i="53"/>
  <c r="T45" i="53"/>
  <c r="U45" i="53"/>
  <c r="V45" i="53"/>
  <c r="Z45" i="53"/>
  <c r="M46" i="53"/>
  <c r="N46" i="53"/>
  <c r="O46" i="53"/>
  <c r="R46" i="53"/>
  <c r="T46" i="53"/>
  <c r="U46" i="53"/>
  <c r="V46" i="53"/>
  <c r="Z46" i="53"/>
  <c r="M47" i="53"/>
  <c r="N47" i="53"/>
  <c r="O47" i="53"/>
  <c r="R47" i="53"/>
  <c r="T47" i="53"/>
  <c r="U47" i="53"/>
  <c r="V47" i="53"/>
  <c r="Z47" i="53"/>
  <c r="M48" i="53"/>
  <c r="N48" i="53"/>
  <c r="O48" i="53"/>
  <c r="R48" i="53"/>
  <c r="T48" i="53"/>
  <c r="U48" i="53"/>
  <c r="V48" i="53"/>
  <c r="Z48" i="53"/>
  <c r="M49" i="53"/>
  <c r="N49" i="53"/>
  <c r="O49" i="53"/>
  <c r="R49" i="53"/>
  <c r="T49" i="53"/>
  <c r="U49" i="53"/>
  <c r="V49" i="53"/>
  <c r="Z49" i="53"/>
  <c r="M50" i="53"/>
  <c r="N50" i="53"/>
  <c r="O50" i="53"/>
  <c r="R50" i="53"/>
  <c r="T50" i="53"/>
  <c r="U50" i="53"/>
  <c r="V50" i="53"/>
  <c r="Y50" i="53"/>
  <c r="Z50" i="53"/>
  <c r="M51" i="53"/>
  <c r="N51" i="53"/>
  <c r="O51" i="53"/>
  <c r="R51" i="53"/>
  <c r="T51" i="53"/>
  <c r="U51" i="53"/>
  <c r="V51" i="53"/>
  <c r="Y51" i="53"/>
  <c r="Z51" i="53"/>
  <c r="M52" i="53"/>
  <c r="N52" i="53"/>
  <c r="O52" i="53"/>
  <c r="R52" i="53"/>
  <c r="T52" i="53"/>
  <c r="U52" i="53"/>
  <c r="V52" i="53" s="1"/>
  <c r="Y52" i="53"/>
  <c r="Z52" i="53"/>
  <c r="M53" i="53"/>
  <c r="N53" i="53"/>
  <c r="O53" i="53"/>
  <c r="R53" i="53"/>
  <c r="T53" i="53"/>
  <c r="U53" i="53"/>
  <c r="V53" i="53"/>
  <c r="Y53" i="53"/>
  <c r="Z53" i="53"/>
  <c r="M54" i="53"/>
  <c r="N54" i="53"/>
  <c r="O54" i="53"/>
  <c r="R54" i="53"/>
  <c r="T54" i="53"/>
  <c r="U54" i="53"/>
  <c r="V54" i="53" s="1"/>
  <c r="Y54" i="53"/>
  <c r="Z54" i="53"/>
  <c r="M55" i="53"/>
  <c r="N55" i="53"/>
  <c r="O55" i="53"/>
  <c r="R55" i="53"/>
  <c r="T55" i="53"/>
  <c r="U55" i="53"/>
  <c r="V55" i="53"/>
  <c r="Y55" i="53"/>
  <c r="Z55" i="53"/>
  <c r="M56" i="53"/>
  <c r="N56" i="53"/>
  <c r="O56" i="53"/>
  <c r="R56" i="53"/>
  <c r="T56" i="53"/>
  <c r="U56" i="53"/>
  <c r="V56" i="53" s="1"/>
  <c r="Y56" i="53"/>
  <c r="Z56" i="53"/>
  <c r="M57" i="53"/>
  <c r="N57" i="53"/>
  <c r="O57" i="53"/>
  <c r="R57" i="53"/>
  <c r="T57" i="53"/>
  <c r="U57" i="53"/>
  <c r="V57" i="53"/>
  <c r="Y57" i="53"/>
  <c r="Z57" i="53"/>
  <c r="M58" i="53"/>
  <c r="N58" i="53"/>
  <c r="O58" i="53"/>
  <c r="R58" i="53"/>
  <c r="T58" i="53"/>
  <c r="U58" i="53"/>
  <c r="V58" i="53"/>
  <c r="Y58" i="53"/>
  <c r="Z58" i="53"/>
  <c r="M59" i="53"/>
  <c r="N59" i="53"/>
  <c r="O59" i="53"/>
  <c r="T59" i="53"/>
  <c r="U59" i="53"/>
  <c r="V59" i="53"/>
  <c r="Y59" i="53"/>
  <c r="Z59" i="53"/>
  <c r="M60" i="53"/>
  <c r="N60" i="53"/>
  <c r="O60" i="53"/>
  <c r="T60" i="53"/>
  <c r="U60" i="53"/>
  <c r="V60" i="53"/>
  <c r="Y60" i="53"/>
  <c r="Z60" i="53"/>
  <c r="M61" i="53"/>
  <c r="N61" i="53"/>
  <c r="O61" i="53"/>
  <c r="T61" i="53"/>
  <c r="U61" i="53"/>
  <c r="V61" i="53"/>
  <c r="Y61" i="53"/>
  <c r="Z61" i="53"/>
  <c r="M62" i="53"/>
  <c r="N62" i="53"/>
  <c r="O62" i="53"/>
  <c r="T62" i="53"/>
  <c r="U62" i="53"/>
  <c r="V62" i="53"/>
  <c r="Y62" i="53"/>
  <c r="Z62" i="53"/>
  <c r="M63" i="53"/>
  <c r="N63" i="53"/>
  <c r="O63" i="53"/>
  <c r="T63" i="53"/>
  <c r="U63" i="53"/>
  <c r="V63" i="53"/>
  <c r="Y63" i="53"/>
  <c r="Z63" i="53"/>
  <c r="M64" i="53"/>
  <c r="N64" i="53"/>
  <c r="O64" i="53"/>
  <c r="T64" i="53"/>
  <c r="U64" i="53"/>
  <c r="V64" i="53"/>
  <c r="Y64" i="53"/>
  <c r="Z64" i="53"/>
  <c r="M65" i="53"/>
  <c r="N65" i="53"/>
  <c r="O65" i="53"/>
  <c r="T65" i="53"/>
  <c r="U65" i="53"/>
  <c r="V65" i="53"/>
  <c r="Y65" i="53"/>
  <c r="Z65" i="53"/>
  <c r="M66" i="53"/>
  <c r="N66" i="53"/>
  <c r="O66" i="53"/>
  <c r="T66" i="53"/>
  <c r="U66" i="53"/>
  <c r="V66" i="53"/>
  <c r="Y66" i="53"/>
  <c r="Z66" i="53"/>
  <c r="M67" i="53"/>
  <c r="N67" i="53"/>
  <c r="O67" i="53"/>
  <c r="T67" i="53"/>
  <c r="U67" i="53"/>
  <c r="V67" i="53"/>
  <c r="Y67" i="53"/>
  <c r="Z67" i="53"/>
  <c r="M68" i="53"/>
  <c r="N68" i="53"/>
  <c r="O68" i="53"/>
  <c r="T68" i="53"/>
  <c r="U68" i="53"/>
  <c r="V68" i="53"/>
  <c r="Y68" i="53"/>
  <c r="Z68" i="53"/>
  <c r="M69" i="53"/>
  <c r="N69" i="53"/>
  <c r="O69" i="53"/>
  <c r="T69" i="53"/>
  <c r="U69" i="53"/>
  <c r="V69" i="53"/>
  <c r="Y69" i="53"/>
  <c r="Z69" i="53"/>
  <c r="M70" i="53"/>
  <c r="N70" i="53"/>
  <c r="O70" i="53"/>
  <c r="T70" i="53"/>
  <c r="U70" i="53"/>
  <c r="V70" i="53"/>
  <c r="Y70" i="53"/>
  <c r="Z70" i="53"/>
  <c r="M71" i="53"/>
  <c r="N71" i="53"/>
  <c r="O71" i="53"/>
  <c r="T71" i="53"/>
  <c r="U71" i="53"/>
  <c r="V71" i="53"/>
  <c r="Y71" i="53"/>
  <c r="Z71" i="53"/>
  <c r="M72" i="53"/>
  <c r="N72" i="53"/>
  <c r="O72" i="53"/>
  <c r="T72" i="53"/>
  <c r="U72" i="53"/>
  <c r="V72" i="53"/>
  <c r="Y72" i="53"/>
  <c r="Z72" i="53"/>
  <c r="M73" i="53"/>
  <c r="N73" i="53"/>
  <c r="O73" i="53"/>
  <c r="T73" i="53"/>
  <c r="U73" i="53"/>
  <c r="V73" i="53"/>
  <c r="Y73" i="53"/>
  <c r="Z73" i="53"/>
  <c r="M74" i="53"/>
  <c r="N74" i="53"/>
  <c r="O74" i="53"/>
  <c r="T74" i="53"/>
  <c r="U74" i="53"/>
  <c r="V74" i="53"/>
  <c r="Y74" i="53"/>
  <c r="Z74" i="53"/>
  <c r="M75" i="53"/>
  <c r="N75" i="53"/>
  <c r="O75" i="53"/>
  <c r="T75" i="53"/>
  <c r="U75" i="53"/>
  <c r="V75" i="53"/>
  <c r="Y75" i="53"/>
  <c r="Z75" i="53"/>
  <c r="M76" i="53"/>
  <c r="N76" i="53"/>
  <c r="O76" i="53"/>
  <c r="T76" i="53"/>
  <c r="U76" i="53"/>
  <c r="V76" i="53"/>
  <c r="Y76" i="53"/>
  <c r="Z76" i="53"/>
  <c r="M77" i="53"/>
  <c r="N77" i="53"/>
  <c r="O77" i="53"/>
  <c r="T77" i="53"/>
  <c r="U77" i="53"/>
  <c r="V77" i="53"/>
  <c r="Y77" i="53"/>
  <c r="Z77" i="53"/>
  <c r="M78" i="53"/>
  <c r="N78" i="53"/>
  <c r="M79" i="53"/>
  <c r="N79" i="53"/>
  <c r="M80" i="53"/>
  <c r="N80" i="53"/>
  <c r="M81" i="53"/>
  <c r="N81" i="53"/>
  <c r="M82" i="53"/>
  <c r="N82" i="53"/>
  <c r="M83" i="53"/>
  <c r="N83" i="53"/>
  <c r="M84" i="53"/>
  <c r="N84" i="53"/>
  <c r="E69" i="58" l="1"/>
  <c r="G69" i="58" s="1"/>
  <c r="P56" i="58"/>
  <c r="Q56" i="58" s="1"/>
  <c r="AC65" i="58"/>
  <c r="AT83" i="58"/>
  <c r="AU83" i="58" s="1"/>
  <c r="BS96" i="56"/>
  <c r="BF96" i="56"/>
  <c r="AN37" i="56"/>
  <c r="AN96" i="56"/>
  <c r="BJ37" i="56"/>
  <c r="BG96" i="56"/>
  <c r="AS37" i="56"/>
  <c r="AT96" i="56"/>
  <c r="AF37" i="56"/>
  <c r="BP37" i="56"/>
  <c r="AL46" i="56"/>
  <c r="AL47" i="56"/>
  <c r="AL37" i="56"/>
  <c r="AH37" i="56"/>
  <c r="AL65" i="56"/>
  <c r="P13" i="58"/>
  <c r="Z62" i="58"/>
  <c r="P58" i="58"/>
  <c r="Q58" i="58" s="1"/>
  <c r="P64" i="58"/>
  <c r="Q64" i="58" s="1"/>
  <c r="P71" i="58"/>
  <c r="P11" i="58"/>
  <c r="P53" i="58"/>
  <c r="Q53" i="58" s="1"/>
  <c r="P75" i="58"/>
  <c r="Z50" i="58"/>
  <c r="AD50" i="58" s="1"/>
  <c r="Z10" i="58"/>
  <c r="W10" i="58"/>
  <c r="Z59" i="58"/>
  <c r="AD59" i="58" s="1"/>
  <c r="AE59" i="58" s="1"/>
  <c r="Z71" i="58"/>
  <c r="AD71" i="58" s="1"/>
  <c r="AE71" i="58" s="1"/>
  <c r="Z54" i="58"/>
  <c r="AD54" i="58" s="1"/>
  <c r="Z45" i="58"/>
  <c r="AD45" i="58" s="1"/>
  <c r="Z76" i="58"/>
  <c r="W11" i="58"/>
  <c r="Z11" i="58"/>
  <c r="Z55" i="58"/>
  <c r="AD55" i="58" s="1"/>
  <c r="W13" i="58"/>
  <c r="W77" i="58"/>
  <c r="Z66" i="58"/>
  <c r="Z44" i="58"/>
  <c r="AD44" i="58" s="1"/>
  <c r="AE44" i="58" s="1"/>
  <c r="Z73" i="58"/>
  <c r="W72" i="58"/>
  <c r="Z69" i="58"/>
  <c r="P44" i="58"/>
  <c r="Q44" i="58" s="1"/>
  <c r="E73" i="58"/>
  <c r="G73" i="58" s="1"/>
  <c r="W9" i="58"/>
  <c r="AD9" i="58" s="1"/>
  <c r="Z47" i="58"/>
  <c r="AD47" i="58" s="1"/>
  <c r="Z64" i="58"/>
  <c r="W69" i="58"/>
  <c r="W70" i="58"/>
  <c r="Z42" i="58"/>
  <c r="AD42" i="58" s="1"/>
  <c r="Z56" i="58"/>
  <c r="AD56" i="58" s="1"/>
  <c r="Z13" i="58"/>
  <c r="Z77" i="58"/>
  <c r="Z57" i="58"/>
  <c r="AD57" i="58" s="1"/>
  <c r="W73" i="58"/>
  <c r="AD73" i="58" s="1"/>
  <c r="AE73" i="58" s="1"/>
  <c r="Z43" i="58"/>
  <c r="AD43" i="58" s="1"/>
  <c r="AE43" i="58" s="1"/>
  <c r="AJ13" i="58"/>
  <c r="AT70" i="58"/>
  <c r="AU70" i="58" s="1"/>
  <c r="AT78" i="58"/>
  <c r="AU78" i="58" s="1"/>
  <c r="AJ71" i="58"/>
  <c r="AT61" i="58"/>
  <c r="AU61" i="58" s="1"/>
  <c r="AT11" i="58"/>
  <c r="P61" i="58"/>
  <c r="Q61" i="58" s="1"/>
  <c r="AT62" i="58"/>
  <c r="AU62" i="58" s="1"/>
  <c r="AT76" i="58"/>
  <c r="AU76" i="58" s="1"/>
  <c r="AM77" i="58"/>
  <c r="AC63" i="58"/>
  <c r="AC70" i="58"/>
  <c r="AT60" i="58"/>
  <c r="AU60" i="58" s="1"/>
  <c r="AT12" i="58"/>
  <c r="AT75" i="58"/>
  <c r="AU75" i="58" s="1"/>
  <c r="AT9" i="58"/>
  <c r="AJ69" i="58"/>
  <c r="AT67" i="58"/>
  <c r="AU67" i="58" s="1"/>
  <c r="AT13" i="58"/>
  <c r="E74" i="58"/>
  <c r="G74" i="58" s="1"/>
  <c r="AT80" i="58"/>
  <c r="AU80" i="58" s="1"/>
  <c r="AT77" i="58"/>
  <c r="AU77" i="58" s="1"/>
  <c r="AT64" i="58"/>
  <c r="AU64" i="58" s="1"/>
  <c r="AT79" i="58"/>
  <c r="AU79" i="58" s="1"/>
  <c r="M72" i="58"/>
  <c r="AT82" i="58"/>
  <c r="AU82" i="58" s="1"/>
  <c r="AJ76" i="58"/>
  <c r="AC76" i="58"/>
  <c r="AC75" i="58"/>
  <c r="AC68" i="58"/>
  <c r="AC74" i="58"/>
  <c r="M69" i="58"/>
  <c r="AC72" i="58"/>
  <c r="AT85" i="58"/>
  <c r="AT81" i="58"/>
  <c r="AU81" i="58" s="1"/>
  <c r="AT73" i="58"/>
  <c r="Z70" i="58"/>
  <c r="AD70" i="58" s="1"/>
  <c r="AE70" i="58" s="1"/>
  <c r="W74" i="58"/>
  <c r="Z46" i="58"/>
  <c r="AD46" i="58" s="1"/>
  <c r="AE46" i="58" s="1"/>
  <c r="Z68" i="58"/>
  <c r="Z51" i="58"/>
  <c r="AD51" i="58" s="1"/>
  <c r="Z58" i="58"/>
  <c r="AD58" i="58" s="1"/>
  <c r="Z65" i="58"/>
  <c r="AD65" i="58" s="1"/>
  <c r="AE65" i="58" s="1"/>
  <c r="Z72" i="58"/>
  <c r="W71" i="58"/>
  <c r="W68" i="58"/>
  <c r="Z61" i="58"/>
  <c r="AD61" i="58" s="1"/>
  <c r="AE61" i="58" s="1"/>
  <c r="AT63" i="58"/>
  <c r="AU63" i="58" s="1"/>
  <c r="Z41" i="58"/>
  <c r="AD41" i="58" s="1"/>
  <c r="Z48" i="58"/>
  <c r="AD48" i="58" s="1"/>
  <c r="Z63" i="58"/>
  <c r="AC62" i="58"/>
  <c r="BJ37" i="58"/>
  <c r="BL37" i="58" s="1"/>
  <c r="BJ26" i="58"/>
  <c r="BL26" i="58" s="1"/>
  <c r="BJ27" i="58"/>
  <c r="BL27" i="58" s="1"/>
  <c r="BJ16" i="58"/>
  <c r="BL16" i="58" s="1"/>
  <c r="BJ29" i="58"/>
  <c r="BL29" i="58" s="1"/>
  <c r="E75" i="58"/>
  <c r="G75" i="58" s="1"/>
  <c r="BJ55" i="58"/>
  <c r="BL55" i="58" s="1"/>
  <c r="BJ52" i="58"/>
  <c r="BL52" i="58" s="1"/>
  <c r="AM65" i="58"/>
  <c r="AN65" i="58" s="1"/>
  <c r="AM70" i="58"/>
  <c r="AC77" i="58"/>
  <c r="BJ47" i="58"/>
  <c r="BL47" i="58" s="1"/>
  <c r="BJ44" i="58"/>
  <c r="BL44" i="58" s="1"/>
  <c r="BJ57" i="58"/>
  <c r="BL57" i="58" s="1"/>
  <c r="BJ39" i="58"/>
  <c r="BL39" i="58" s="1"/>
  <c r="BJ36" i="58"/>
  <c r="BL36" i="58" s="1"/>
  <c r="BJ49" i="58"/>
  <c r="BL49" i="58" s="1"/>
  <c r="BJ31" i="58"/>
  <c r="BL31" i="58" s="1"/>
  <c r="BJ28" i="58"/>
  <c r="BL28" i="58" s="1"/>
  <c r="BJ41" i="58"/>
  <c r="BL41" i="58" s="1"/>
  <c r="BJ23" i="58"/>
  <c r="BL23" i="58" s="1"/>
  <c r="BJ20" i="58"/>
  <c r="BL20" i="58" s="1"/>
  <c r="BJ19" i="58"/>
  <c r="BL19" i="58" s="1"/>
  <c r="BJ33" i="58"/>
  <c r="BL33" i="58" s="1"/>
  <c r="BJ54" i="58"/>
  <c r="BL54" i="58" s="1"/>
  <c r="M70" i="58"/>
  <c r="BJ25" i="58"/>
  <c r="BL25" i="58" s="1"/>
  <c r="BJ46" i="58"/>
  <c r="BL46" i="58" s="1"/>
  <c r="BJ21" i="58"/>
  <c r="BL21" i="58" s="1"/>
  <c r="BJ42" i="58"/>
  <c r="BL42" i="58" s="1"/>
  <c r="BJ17" i="58"/>
  <c r="BL17" i="58" s="1"/>
  <c r="BJ38" i="58"/>
  <c r="BL38" i="58" s="1"/>
  <c r="BJ24" i="58"/>
  <c r="BL24" i="58" s="1"/>
  <c r="BJ14" i="58"/>
  <c r="BL14" i="58" s="1"/>
  <c r="BJ30" i="58"/>
  <c r="BL30" i="58" s="1"/>
  <c r="Z52" i="58"/>
  <c r="AD52" i="58" s="1"/>
  <c r="Z67" i="58"/>
  <c r="AD67" i="58" s="1"/>
  <c r="AE67" i="58" s="1"/>
  <c r="Z74" i="58"/>
  <c r="P48" i="58"/>
  <c r="Q48" i="58" s="1"/>
  <c r="P55" i="58"/>
  <c r="Q55" i="58" s="1"/>
  <c r="P70" i="58"/>
  <c r="BJ15" i="58"/>
  <c r="BL15" i="58" s="1"/>
  <c r="AM10" i="58"/>
  <c r="BJ56" i="58"/>
  <c r="BL56" i="58" s="1"/>
  <c r="BJ22" i="58"/>
  <c r="BL22" i="58" s="1"/>
  <c r="BJ35" i="58"/>
  <c r="BL35" i="58" s="1"/>
  <c r="BJ50" i="58"/>
  <c r="BL50" i="58" s="1"/>
  <c r="BJ18" i="58"/>
  <c r="BL18" i="58" s="1"/>
  <c r="BJ48" i="58"/>
  <c r="BL48" i="58" s="1"/>
  <c r="BJ51" i="58"/>
  <c r="BL51" i="58" s="1"/>
  <c r="BJ40" i="58"/>
  <c r="BL40" i="58" s="1"/>
  <c r="BJ53" i="58"/>
  <c r="BL53" i="58" s="1"/>
  <c r="BJ58" i="58"/>
  <c r="BL58" i="58" s="1"/>
  <c r="BJ43" i="58"/>
  <c r="BL43" i="58" s="1"/>
  <c r="BJ32" i="58"/>
  <c r="BL32" i="58" s="1"/>
  <c r="BJ45" i="58"/>
  <c r="BL45" i="58" s="1"/>
  <c r="BJ34" i="58"/>
  <c r="BL34" i="58" s="1"/>
  <c r="BT37" i="56"/>
  <c r="U99" i="56"/>
  <c r="AX47" i="56"/>
  <c r="BQ53" i="56"/>
  <c r="Z75" i="55"/>
  <c r="AB75" i="55" s="1"/>
  <c r="BT96" i="56"/>
  <c r="AX96" i="56"/>
  <c r="AI65" i="55"/>
  <c r="AJ65" i="55" s="1"/>
  <c r="AD14" i="56" s="1"/>
  <c r="AD99" i="56" s="1"/>
  <c r="AX87" i="56"/>
  <c r="BQ59" i="56"/>
  <c r="CA40" i="56"/>
  <c r="BY96" i="56"/>
  <c r="AI76" i="55"/>
  <c r="AJ76" i="55" s="1"/>
  <c r="S14" i="56" s="1"/>
  <c r="AY38" i="56"/>
  <c r="Y24" i="56"/>
  <c r="AQ96" i="56"/>
  <c r="E74" i="55"/>
  <c r="G74" i="55" s="1"/>
  <c r="H74" i="55" s="1"/>
  <c r="U11" i="56" s="1"/>
  <c r="AI69" i="55"/>
  <c r="AJ69" i="55" s="1"/>
  <c r="Z14" i="56" s="1"/>
  <c r="Z99" i="56" s="1"/>
  <c r="AI70" i="55"/>
  <c r="AJ70" i="55" s="1"/>
  <c r="Y14" i="56" s="1"/>
  <c r="Y88" i="56" s="1"/>
  <c r="Y96" i="56"/>
  <c r="AU38" i="56"/>
  <c r="BX40" i="56"/>
  <c r="AH48" i="56"/>
  <c r="BQ79" i="56"/>
  <c r="Z70" i="55"/>
  <c r="AB70" i="55" s="1"/>
  <c r="BN40" i="56"/>
  <c r="BY37" i="56"/>
  <c r="AI71" i="55"/>
  <c r="AJ71" i="55" s="1"/>
  <c r="X14" i="56" s="1"/>
  <c r="BN27" i="56"/>
  <c r="BM27" i="56"/>
  <c r="AI25" i="56"/>
  <c r="Z72" i="55"/>
  <c r="AB72" i="55" s="1"/>
  <c r="AY25" i="56"/>
  <c r="BY38" i="56"/>
  <c r="AI83" i="55"/>
  <c r="AJ83" i="55" s="1"/>
  <c r="L14" i="56" s="1"/>
  <c r="L99" i="56" s="1"/>
  <c r="BM40" i="56"/>
  <c r="AK24" i="56"/>
  <c r="AI75" i="55"/>
  <c r="AJ75" i="55" s="1"/>
  <c r="T14" i="56" s="1"/>
  <c r="T99" i="56" s="1"/>
  <c r="BV27" i="56"/>
  <c r="BV40" i="56"/>
  <c r="AB86" i="55"/>
  <c r="Z73" i="55"/>
  <c r="AB73" i="55" s="1"/>
  <c r="AW24" i="56"/>
  <c r="AJ37" i="56"/>
  <c r="Z60" i="58"/>
  <c r="Z75" i="58"/>
  <c r="P42" i="58"/>
  <c r="Q42" i="58" s="1"/>
  <c r="BQ82" i="56"/>
  <c r="AT47" i="56"/>
  <c r="AK27" i="56"/>
  <c r="AT87" i="56"/>
  <c r="BD27" i="56"/>
  <c r="BD99" i="56"/>
  <c r="BQ78" i="56"/>
  <c r="Z69" i="55"/>
  <c r="AB69" i="55" s="1"/>
  <c r="AE24" i="56"/>
  <c r="AK99" i="56"/>
  <c r="BB38" i="56"/>
  <c r="BB97" i="56"/>
  <c r="CA97" i="56"/>
  <c r="BC86" i="58"/>
  <c r="G91" i="55"/>
  <c r="H91" i="55" s="1"/>
  <c r="D11" i="56" s="1"/>
  <c r="D37" i="56" s="1"/>
  <c r="E71" i="58"/>
  <c r="G71" i="58" s="1"/>
  <c r="AT84" i="58"/>
  <c r="AU84" i="58" s="1"/>
  <c r="BQ58" i="56"/>
  <c r="BQ85" i="56"/>
  <c r="Z76" i="55"/>
  <c r="AB76" i="55" s="1"/>
  <c r="AJ24" i="56"/>
  <c r="AE96" i="56"/>
  <c r="CA38" i="56"/>
  <c r="AM72" i="58"/>
  <c r="BC82" i="58"/>
  <c r="BC83" i="58"/>
  <c r="BC80" i="58"/>
  <c r="BC85" i="58"/>
  <c r="G89" i="55"/>
  <c r="H89" i="55" s="1"/>
  <c r="F11" i="56" s="1"/>
  <c r="F37" i="56" s="1"/>
  <c r="E73" i="55"/>
  <c r="G73" i="55" s="1"/>
  <c r="H73" i="55" s="1"/>
  <c r="V11" i="56" s="1"/>
  <c r="V96" i="56" s="1"/>
  <c r="U58" i="55"/>
  <c r="W58" i="55" s="1"/>
  <c r="AC58" i="55" s="1"/>
  <c r="U54" i="55"/>
  <c r="W54" i="55" s="1"/>
  <c r="AC54" i="55" s="1"/>
  <c r="U51" i="55"/>
  <c r="AE66" i="56"/>
  <c r="AA37" i="56"/>
  <c r="U64" i="55"/>
  <c r="W64" i="55" s="1"/>
  <c r="AC64" i="55" s="1"/>
  <c r="U50" i="55"/>
  <c r="U60" i="55"/>
  <c r="W60" i="55" s="1"/>
  <c r="AC60" i="55" s="1"/>
  <c r="U46" i="55"/>
  <c r="W46" i="55" s="1"/>
  <c r="AC46" i="55" s="1"/>
  <c r="U43" i="55"/>
  <c r="AB82" i="55"/>
  <c r="BK99" i="56"/>
  <c r="BF27" i="56"/>
  <c r="AA24" i="56"/>
  <c r="BQ50" i="56"/>
  <c r="BQ55" i="56"/>
  <c r="BQ77" i="56"/>
  <c r="BQ88" i="56"/>
  <c r="AB85" i="55"/>
  <c r="BM24" i="56"/>
  <c r="BF40" i="56"/>
  <c r="AT65" i="56"/>
  <c r="AB84" i="55"/>
  <c r="BM37" i="56"/>
  <c r="AB10" i="55"/>
  <c r="AT24" i="56"/>
  <c r="AB77" i="55"/>
  <c r="BQ49" i="56"/>
  <c r="BQ61" i="56"/>
  <c r="BQ80" i="56"/>
  <c r="AT37" i="56"/>
  <c r="AB80" i="55"/>
  <c r="AU37" i="56"/>
  <c r="BR96" i="56"/>
  <c r="AI24" i="56"/>
  <c r="BQ27" i="56"/>
  <c r="BQ60" i="56"/>
  <c r="BQ64" i="56"/>
  <c r="AT46" i="56"/>
  <c r="AB83" i="55"/>
  <c r="BT40" i="56"/>
  <c r="W24" i="56"/>
  <c r="W96" i="56"/>
  <c r="U96" i="56"/>
  <c r="U37" i="56"/>
  <c r="U24" i="56"/>
  <c r="P68" i="58"/>
  <c r="W17" i="55"/>
  <c r="AC17" i="55" s="1"/>
  <c r="U59" i="55"/>
  <c r="AM62" i="58"/>
  <c r="AN62" i="58" s="1"/>
  <c r="AO62" i="58" s="1"/>
  <c r="P47" i="58"/>
  <c r="Q47" i="58" s="1"/>
  <c r="R47" i="58" s="1"/>
  <c r="AM76" i="58"/>
  <c r="Z74" i="55"/>
  <c r="AB74" i="55" s="1"/>
  <c r="W65" i="55"/>
  <c r="AC65" i="55" s="1"/>
  <c r="W62" i="55"/>
  <c r="AC62" i="55" s="1"/>
  <c r="L27" i="56"/>
  <c r="BI40" i="56"/>
  <c r="AH24" i="56"/>
  <c r="BP24" i="56"/>
  <c r="P62" i="58"/>
  <c r="Q62" i="58" s="1"/>
  <c r="R62" i="58" s="1"/>
  <c r="G81" i="55"/>
  <c r="H81" i="55" s="1"/>
  <c r="N11" i="56" s="1"/>
  <c r="N87" i="56" s="1"/>
  <c r="W55" i="55"/>
  <c r="AC55" i="55" s="1"/>
  <c r="G84" i="55"/>
  <c r="H84" i="55" s="1"/>
  <c r="K11" i="56" s="1"/>
  <c r="K46" i="56" s="1"/>
  <c r="AN40" i="56"/>
  <c r="CB99" i="56"/>
  <c r="BC96" i="56"/>
  <c r="BR25" i="56"/>
  <c r="BI99" i="56"/>
  <c r="BH99" i="56"/>
  <c r="BE27" i="56"/>
  <c r="BI38" i="56"/>
  <c r="AM69" i="58"/>
  <c r="P73" i="58"/>
  <c r="P59" i="58"/>
  <c r="Q59" i="58" s="1"/>
  <c r="R59" i="58" s="1"/>
  <c r="P72" i="58"/>
  <c r="AJ73" i="58"/>
  <c r="AM74" i="58"/>
  <c r="U16" i="55"/>
  <c r="W16" i="55" s="1"/>
  <c r="AC16" i="55" s="1"/>
  <c r="AI12" i="55"/>
  <c r="U39" i="55"/>
  <c r="W39" i="55" s="1"/>
  <c r="AC39" i="55" s="1"/>
  <c r="AI79" i="55"/>
  <c r="AJ79" i="55" s="1"/>
  <c r="P14" i="56" s="1"/>
  <c r="P99" i="56" s="1"/>
  <c r="AI60" i="55"/>
  <c r="AJ60" i="55" s="1"/>
  <c r="AI14" i="56" s="1"/>
  <c r="AI79" i="56" s="1"/>
  <c r="AM61" i="58"/>
  <c r="AN61" i="58" s="1"/>
  <c r="AM68" i="58"/>
  <c r="G80" i="55"/>
  <c r="H80" i="55" s="1"/>
  <c r="O11" i="56" s="1"/>
  <c r="O87" i="56" s="1"/>
  <c r="E72" i="58"/>
  <c r="G72" i="58" s="1"/>
  <c r="P69" i="58"/>
  <c r="M76" i="58"/>
  <c r="Q76" i="58" s="1"/>
  <c r="R76" i="58" s="1"/>
  <c r="AJ10" i="58"/>
  <c r="AM11" i="58"/>
  <c r="AN11" i="58" s="1"/>
  <c r="AH47" i="56"/>
  <c r="U37" i="55"/>
  <c r="AI80" i="55"/>
  <c r="AJ80" i="55" s="1"/>
  <c r="O14" i="56" s="1"/>
  <c r="O85" i="56" s="1"/>
  <c r="U47" i="55"/>
  <c r="AI72" i="55"/>
  <c r="AJ72" i="55" s="1"/>
  <c r="W14" i="56" s="1"/>
  <c r="W86" i="56" s="1"/>
  <c r="AM66" i="58"/>
  <c r="AN66" i="58" s="1"/>
  <c r="AO66" i="58" s="1"/>
  <c r="G78" i="55"/>
  <c r="H78" i="55" s="1"/>
  <c r="Q11" i="56" s="1"/>
  <c r="Q87" i="56" s="1"/>
  <c r="BA25" i="56"/>
  <c r="P12" i="58"/>
  <c r="P67" i="58"/>
  <c r="Q67" i="58" s="1"/>
  <c r="M75" i="58"/>
  <c r="Q75" i="58" s="1"/>
  <c r="R75" i="58" s="1"/>
  <c r="G90" i="55"/>
  <c r="H90" i="55" s="1"/>
  <c r="E11" i="56" s="1"/>
  <c r="E37" i="56" s="1"/>
  <c r="G11" i="55"/>
  <c r="BU24" i="56"/>
  <c r="BU40" i="56"/>
  <c r="AR25" i="56"/>
  <c r="W73" i="55"/>
  <c r="AC73" i="55" s="1"/>
  <c r="G86" i="55"/>
  <c r="H86" i="55" s="1"/>
  <c r="I11" i="56" s="1"/>
  <c r="BH24" i="56"/>
  <c r="BW97" i="56"/>
  <c r="BH37" i="56"/>
  <c r="AY96" i="56"/>
  <c r="AN27" i="56"/>
  <c r="BI96" i="56"/>
  <c r="AR97" i="56"/>
  <c r="M71" i="58"/>
  <c r="P54" i="58"/>
  <c r="Q54" i="58" s="1"/>
  <c r="R54" i="58" s="1"/>
  <c r="P50" i="58"/>
  <c r="Q50" i="58" s="1"/>
  <c r="R50" i="58" s="1"/>
  <c r="M12" i="58"/>
  <c r="AJ68" i="58"/>
  <c r="AM73" i="58"/>
  <c r="P10" i="58"/>
  <c r="AJ77" i="58"/>
  <c r="AN77" i="58" s="1"/>
  <c r="AO77" i="58" s="1"/>
  <c r="M68" i="58"/>
  <c r="AJ9" i="58"/>
  <c r="W48" i="55"/>
  <c r="AC48" i="55" s="1"/>
  <c r="G82" i="55"/>
  <c r="H82" i="55" s="1"/>
  <c r="M11" i="56" s="1"/>
  <c r="M96" i="56" s="1"/>
  <c r="AS99" i="56"/>
  <c r="AM71" i="58"/>
  <c r="W61" i="55"/>
  <c r="AC61" i="55" s="1"/>
  <c r="W44" i="55"/>
  <c r="AC44" i="55" s="1"/>
  <c r="G85" i="55"/>
  <c r="H85" i="55" s="1"/>
  <c r="J11" i="56" s="1"/>
  <c r="J87" i="56" s="1"/>
  <c r="G87" i="55"/>
  <c r="H87" i="55" s="1"/>
  <c r="H11" i="56" s="1"/>
  <c r="H48" i="56" s="1"/>
  <c r="G10" i="55"/>
  <c r="S24" i="56"/>
  <c r="BR38" i="56"/>
  <c r="BE40" i="56"/>
  <c r="BL37" i="56"/>
  <c r="P49" i="58"/>
  <c r="Q49" i="58" s="1"/>
  <c r="R49" i="58" s="1"/>
  <c r="P9" i="58"/>
  <c r="P74" i="58"/>
  <c r="P43" i="58"/>
  <c r="Q43" i="58" s="1"/>
  <c r="U25" i="55"/>
  <c r="W75" i="58"/>
  <c r="W36" i="55"/>
  <c r="AC36" i="55" s="1"/>
  <c r="G9" i="55"/>
  <c r="BK37" i="56"/>
  <c r="P46" i="58"/>
  <c r="Q46" i="58" s="1"/>
  <c r="AM75" i="58"/>
  <c r="W53" i="55"/>
  <c r="AC53" i="55" s="1"/>
  <c r="P51" i="58"/>
  <c r="Q51" i="58" s="1"/>
  <c r="W52" i="55"/>
  <c r="AC52" i="55" s="1"/>
  <c r="W42" i="55"/>
  <c r="AC42" i="55" s="1"/>
  <c r="G93" i="55"/>
  <c r="H93" i="55" s="1"/>
  <c r="AQ97" i="56"/>
  <c r="U22" i="55"/>
  <c r="U15" i="55"/>
  <c r="S88" i="56"/>
  <c r="S85" i="56"/>
  <c r="S83" i="56"/>
  <c r="S81" i="56"/>
  <c r="S79" i="56"/>
  <c r="S77" i="56"/>
  <c r="S78" i="56"/>
  <c r="S86" i="56"/>
  <c r="S84" i="56"/>
  <c r="S76" i="56"/>
  <c r="S82" i="56"/>
  <c r="S64" i="56"/>
  <c r="S62" i="56"/>
  <c r="S63" i="56"/>
  <c r="S61" i="56"/>
  <c r="S59" i="56"/>
  <c r="S57" i="56"/>
  <c r="S55" i="56"/>
  <c r="S53" i="56"/>
  <c r="S80" i="56"/>
  <c r="S50" i="56"/>
  <c r="S52" i="56"/>
  <c r="S40" i="56"/>
  <c r="S60" i="56"/>
  <c r="S56" i="56"/>
  <c r="S58" i="56"/>
  <c r="S54" i="56"/>
  <c r="S49" i="56"/>
  <c r="S51" i="56"/>
  <c r="S27" i="56"/>
  <c r="Z40" i="56"/>
  <c r="X86" i="56"/>
  <c r="X84" i="56"/>
  <c r="X82" i="56"/>
  <c r="X80" i="56"/>
  <c r="X78" i="56"/>
  <c r="X76" i="56"/>
  <c r="X81" i="56"/>
  <c r="X88" i="56"/>
  <c r="X79" i="56"/>
  <c r="X85" i="56"/>
  <c r="X83" i="56"/>
  <c r="X77" i="56"/>
  <c r="X64" i="56"/>
  <c r="X63" i="56"/>
  <c r="X61" i="56"/>
  <c r="X60" i="56"/>
  <c r="X56" i="56"/>
  <c r="X51" i="56"/>
  <c r="X49" i="56"/>
  <c r="X57" i="56"/>
  <c r="X53" i="56"/>
  <c r="X62" i="56"/>
  <c r="X58" i="56"/>
  <c r="X54" i="56"/>
  <c r="X50" i="56"/>
  <c r="X52" i="56"/>
  <c r="X55" i="56"/>
  <c r="X40" i="56"/>
  <c r="X59" i="56"/>
  <c r="X99" i="56"/>
  <c r="K48" i="56"/>
  <c r="AB24" i="56"/>
  <c r="L96" i="56"/>
  <c r="L85" i="56"/>
  <c r="L83" i="56"/>
  <c r="L77" i="56"/>
  <c r="L82" i="56"/>
  <c r="L84" i="56"/>
  <c r="L76" i="56"/>
  <c r="L78" i="56"/>
  <c r="L64" i="56"/>
  <c r="L62" i="56"/>
  <c r="L57" i="56"/>
  <c r="L53" i="56"/>
  <c r="L58" i="56"/>
  <c r="L59" i="56"/>
  <c r="L55" i="56"/>
  <c r="L52" i="56"/>
  <c r="L56" i="56"/>
  <c r="L60" i="56"/>
  <c r="AA87" i="56"/>
  <c r="AA65" i="56"/>
  <c r="AA46" i="56"/>
  <c r="AA48" i="56"/>
  <c r="AA47" i="56"/>
  <c r="X27" i="56"/>
  <c r="P37" i="56"/>
  <c r="U88" i="56"/>
  <c r="U86" i="56"/>
  <c r="U85" i="56"/>
  <c r="U84" i="56"/>
  <c r="U77" i="56"/>
  <c r="U83" i="56"/>
  <c r="U82" i="56"/>
  <c r="U81" i="56"/>
  <c r="U80" i="56"/>
  <c r="U78" i="56"/>
  <c r="U79" i="56"/>
  <c r="U63" i="56"/>
  <c r="U61" i="56"/>
  <c r="U59" i="56"/>
  <c r="U57" i="56"/>
  <c r="U55" i="56"/>
  <c r="U53" i="56"/>
  <c r="U76" i="56"/>
  <c r="U52" i="56"/>
  <c r="U60" i="56"/>
  <c r="U56" i="56"/>
  <c r="U51" i="56"/>
  <c r="U49" i="56"/>
  <c r="U62" i="56"/>
  <c r="U64" i="56"/>
  <c r="U50" i="56"/>
  <c r="U54" i="56"/>
  <c r="U40" i="56"/>
  <c r="U58" i="56"/>
  <c r="Y85" i="56"/>
  <c r="Y82" i="56"/>
  <c r="Y81" i="56"/>
  <c r="Y79" i="56"/>
  <c r="Y78" i="56"/>
  <c r="Y77" i="56"/>
  <c r="Y84" i="56"/>
  <c r="Y76" i="56"/>
  <c r="Y58" i="56"/>
  <c r="Y56" i="56"/>
  <c r="Y57" i="56"/>
  <c r="Y53" i="56"/>
  <c r="Y50" i="56"/>
  <c r="Y61" i="56"/>
  <c r="Y51" i="56"/>
  <c r="Y49" i="56"/>
  <c r="Y52" i="56"/>
  <c r="Y59" i="56"/>
  <c r="AB88" i="56"/>
  <c r="AB85" i="56"/>
  <c r="AB83" i="56"/>
  <c r="AB81" i="56"/>
  <c r="AB79" i="56"/>
  <c r="AB77" i="56"/>
  <c r="AB78" i="56"/>
  <c r="AB84" i="56"/>
  <c r="AB76" i="56"/>
  <c r="AB82" i="56"/>
  <c r="AB80" i="56"/>
  <c r="AB64" i="56"/>
  <c r="AB63" i="56"/>
  <c r="AB86" i="56"/>
  <c r="AB57" i="56"/>
  <c r="AB53" i="56"/>
  <c r="AB50" i="56"/>
  <c r="AB62" i="56"/>
  <c r="AB58" i="56"/>
  <c r="AB54" i="56"/>
  <c r="AB52" i="56"/>
  <c r="AB59" i="56"/>
  <c r="AB55" i="56"/>
  <c r="AB51" i="56"/>
  <c r="AB49" i="56"/>
  <c r="AB40" i="56"/>
  <c r="AB61" i="56"/>
  <c r="AB60" i="56"/>
  <c r="AB56" i="56"/>
  <c r="AB99" i="56"/>
  <c r="AI88" i="56"/>
  <c r="AI85" i="56"/>
  <c r="AI83" i="56"/>
  <c r="AI81" i="56"/>
  <c r="AI77" i="56"/>
  <c r="AI82" i="56"/>
  <c r="AI80" i="56"/>
  <c r="AI78" i="56"/>
  <c r="AI84" i="56"/>
  <c r="AI76" i="56"/>
  <c r="AI64" i="56"/>
  <c r="AI63" i="56"/>
  <c r="AI61" i="56"/>
  <c r="AI59" i="56"/>
  <c r="AI57" i="56"/>
  <c r="AI55" i="56"/>
  <c r="AI53" i="56"/>
  <c r="AI60" i="56"/>
  <c r="AI56" i="56"/>
  <c r="AI58" i="56"/>
  <c r="AI27" i="56"/>
  <c r="AI49" i="56"/>
  <c r="AI52" i="56"/>
  <c r="AI40" i="56"/>
  <c r="T88" i="56"/>
  <c r="T83" i="56"/>
  <c r="T81" i="56"/>
  <c r="T86" i="56"/>
  <c r="T84" i="56"/>
  <c r="T80" i="56"/>
  <c r="T78" i="56"/>
  <c r="T63" i="56"/>
  <c r="T59" i="56"/>
  <c r="T55" i="56"/>
  <c r="T50" i="56"/>
  <c r="T52" i="56"/>
  <c r="T60" i="56"/>
  <c r="T53" i="56"/>
  <c r="T51" i="56"/>
  <c r="T54" i="56"/>
  <c r="T58" i="56"/>
  <c r="T40" i="56"/>
  <c r="Z86" i="56"/>
  <c r="Z80" i="56"/>
  <c r="Z79" i="56"/>
  <c r="Z77" i="56"/>
  <c r="Z85" i="56"/>
  <c r="Z82" i="56"/>
  <c r="Z81" i="56"/>
  <c r="Z62" i="56"/>
  <c r="Z60" i="56"/>
  <c r="Z58" i="56"/>
  <c r="Z54" i="56"/>
  <c r="Z63" i="56"/>
  <c r="Z61" i="56"/>
  <c r="Z57" i="56"/>
  <c r="Z55" i="56"/>
  <c r="Z52" i="56"/>
  <c r="Z51" i="56"/>
  <c r="S87" i="56"/>
  <c r="S65" i="56"/>
  <c r="S48" i="56"/>
  <c r="S47" i="56"/>
  <c r="S46" i="56"/>
  <c r="N24" i="56"/>
  <c r="R46" i="56"/>
  <c r="R65" i="56"/>
  <c r="R87" i="56"/>
  <c r="R96" i="56"/>
  <c r="R37" i="56"/>
  <c r="R24" i="56"/>
  <c r="R48" i="56"/>
  <c r="R47" i="56"/>
  <c r="T27" i="56"/>
  <c r="O86" i="56"/>
  <c r="O82" i="56"/>
  <c r="O80" i="56"/>
  <c r="O81" i="56"/>
  <c r="O79" i="56"/>
  <c r="O63" i="56"/>
  <c r="O61" i="56"/>
  <c r="O64" i="56"/>
  <c r="O60" i="56"/>
  <c r="O58" i="56"/>
  <c r="O56" i="56"/>
  <c r="O52" i="56"/>
  <c r="O51" i="56"/>
  <c r="O57" i="56"/>
  <c r="O53" i="56"/>
  <c r="AB87" i="56"/>
  <c r="AB65" i="56"/>
  <c r="AB46" i="56"/>
  <c r="AB48" i="56"/>
  <c r="AB47" i="56"/>
  <c r="AF86" i="56"/>
  <c r="AF84" i="56"/>
  <c r="AF82" i="56"/>
  <c r="AF80" i="56"/>
  <c r="AF78" i="56"/>
  <c r="AF76" i="56"/>
  <c r="AF88" i="56"/>
  <c r="AF85" i="56"/>
  <c r="AF83" i="56"/>
  <c r="AF81" i="56"/>
  <c r="AF79" i="56"/>
  <c r="AF77" i="56"/>
  <c r="AF62" i="56"/>
  <c r="AF58" i="56"/>
  <c r="AF54" i="56"/>
  <c r="AF51" i="56"/>
  <c r="AF49" i="56"/>
  <c r="AF52" i="56"/>
  <c r="AF59" i="56"/>
  <c r="AF55" i="56"/>
  <c r="AF60" i="56"/>
  <c r="AF56" i="56"/>
  <c r="AF50" i="56"/>
  <c r="AF64" i="56"/>
  <c r="AF61" i="56"/>
  <c r="AF53" i="56"/>
  <c r="AF63" i="56"/>
  <c r="AF57" i="56"/>
  <c r="AF40" i="56"/>
  <c r="AF99" i="56"/>
  <c r="F65" i="56"/>
  <c r="F48" i="56"/>
  <c r="F47" i="56"/>
  <c r="F46" i="56"/>
  <c r="F96" i="56"/>
  <c r="G87" i="56"/>
  <c r="G65" i="56"/>
  <c r="G48" i="56"/>
  <c r="G37" i="56"/>
  <c r="G47" i="56"/>
  <c r="G46" i="56"/>
  <c r="G96" i="56"/>
  <c r="G24" i="56"/>
  <c r="I87" i="56"/>
  <c r="I65" i="56"/>
  <c r="I48" i="56"/>
  <c r="I47" i="56"/>
  <c r="I46" i="56"/>
  <c r="I96" i="56"/>
  <c r="I24" i="56"/>
  <c r="H87" i="56"/>
  <c r="I37" i="56"/>
  <c r="S96" i="56"/>
  <c r="AF27" i="56"/>
  <c r="AI99" i="56"/>
  <c r="Y87" i="56"/>
  <c r="Y65" i="56"/>
  <c r="Y47" i="56"/>
  <c r="Y46" i="56"/>
  <c r="Y48" i="56"/>
  <c r="Q24" i="56"/>
  <c r="S99" i="56"/>
  <c r="AA88" i="56"/>
  <c r="AA85" i="56"/>
  <c r="AA83" i="56"/>
  <c r="AA81" i="56"/>
  <c r="AA79" i="56"/>
  <c r="AA77" i="56"/>
  <c r="AA80" i="56"/>
  <c r="AA78" i="56"/>
  <c r="AA84" i="56"/>
  <c r="AA76" i="56"/>
  <c r="AA86" i="56"/>
  <c r="AA62" i="56"/>
  <c r="AA64" i="56"/>
  <c r="AA82" i="56"/>
  <c r="AA63" i="56"/>
  <c r="AA61" i="56"/>
  <c r="AA59" i="56"/>
  <c r="AA57" i="56"/>
  <c r="AA55" i="56"/>
  <c r="AA53" i="56"/>
  <c r="AA50" i="56"/>
  <c r="AA58" i="56"/>
  <c r="AA54" i="56"/>
  <c r="AA40" i="56"/>
  <c r="AA52" i="56"/>
  <c r="AA60" i="56"/>
  <c r="AA56" i="56"/>
  <c r="AA51" i="56"/>
  <c r="AA49" i="56"/>
  <c r="AA99" i="56"/>
  <c r="L87" i="56"/>
  <c r="L65" i="56"/>
  <c r="L48" i="56"/>
  <c r="L47" i="56"/>
  <c r="L46" i="56"/>
  <c r="L37" i="56"/>
  <c r="AB27" i="56"/>
  <c r="AB96" i="56"/>
  <c r="P87" i="56"/>
  <c r="P65" i="56"/>
  <c r="P48" i="56"/>
  <c r="P46" i="56"/>
  <c r="P47" i="56"/>
  <c r="X87" i="56"/>
  <c r="X65" i="56"/>
  <c r="X48" i="56"/>
  <c r="X47" i="56"/>
  <c r="X46" i="56"/>
  <c r="X24" i="56"/>
  <c r="AD88" i="56"/>
  <c r="AD84" i="56"/>
  <c r="AD77" i="56"/>
  <c r="AD76" i="56"/>
  <c r="AD83" i="56"/>
  <c r="AD82" i="56"/>
  <c r="AD79" i="56"/>
  <c r="AD78" i="56"/>
  <c r="AD63" i="56"/>
  <c r="AD61" i="56"/>
  <c r="AD59" i="56"/>
  <c r="AD57" i="56"/>
  <c r="AD53" i="56"/>
  <c r="AD62" i="56"/>
  <c r="AD60" i="56"/>
  <c r="AD56" i="56"/>
  <c r="AD54" i="56"/>
  <c r="AD49" i="56"/>
  <c r="AD27" i="56"/>
  <c r="AD50" i="56"/>
  <c r="X37" i="56"/>
  <c r="P24" i="56"/>
  <c r="Y99" i="56"/>
  <c r="V87" i="56"/>
  <c r="V48" i="56"/>
  <c r="V47" i="56"/>
  <c r="V46" i="56"/>
  <c r="V24" i="56"/>
  <c r="W29" i="55"/>
  <c r="AC29" i="55" s="1"/>
  <c r="AT88" i="56"/>
  <c r="AT86" i="56"/>
  <c r="AT81" i="56"/>
  <c r="AT80" i="56"/>
  <c r="AT79" i="56"/>
  <c r="AT78" i="56"/>
  <c r="AT85" i="56"/>
  <c r="AT84" i="56"/>
  <c r="AT83" i="56"/>
  <c r="AT82" i="56"/>
  <c r="AT76" i="56"/>
  <c r="AT64" i="56"/>
  <c r="AT63" i="56"/>
  <c r="AT61" i="56"/>
  <c r="AT59" i="56"/>
  <c r="AT57" i="56"/>
  <c r="AT55" i="56"/>
  <c r="AT53" i="56"/>
  <c r="AT62" i="56"/>
  <c r="AT60" i="56"/>
  <c r="AT58" i="56"/>
  <c r="AT56" i="56"/>
  <c r="AT54" i="56"/>
  <c r="AT52" i="56"/>
  <c r="AT51" i="56"/>
  <c r="AT49" i="56"/>
  <c r="AT40" i="56"/>
  <c r="AT27" i="56"/>
  <c r="AT77" i="56"/>
  <c r="AT50" i="56"/>
  <c r="BM86" i="56"/>
  <c r="BM88" i="56"/>
  <c r="BM85" i="56"/>
  <c r="BM83" i="56"/>
  <c r="BM76" i="56"/>
  <c r="BM82" i="56"/>
  <c r="BM81" i="56"/>
  <c r="BM84" i="56"/>
  <c r="BM80" i="56"/>
  <c r="BM79" i="56"/>
  <c r="BM78" i="56"/>
  <c r="BM62" i="56"/>
  <c r="BM60" i="56"/>
  <c r="BM58" i="56"/>
  <c r="BM56" i="56"/>
  <c r="BM54" i="56"/>
  <c r="BM77" i="56"/>
  <c r="BM64" i="56"/>
  <c r="BM51" i="56"/>
  <c r="BM61" i="56"/>
  <c r="BM52" i="56"/>
  <c r="BM59" i="56"/>
  <c r="BM55" i="56"/>
  <c r="BM50" i="56"/>
  <c r="BM49" i="56"/>
  <c r="BM57" i="56"/>
  <c r="BM63" i="56"/>
  <c r="BM53" i="56"/>
  <c r="BN88" i="56"/>
  <c r="BN85" i="56"/>
  <c r="BN86" i="56"/>
  <c r="BN82" i="56"/>
  <c r="BN81" i="56"/>
  <c r="BN84" i="56"/>
  <c r="BN80" i="56"/>
  <c r="BN79" i="56"/>
  <c r="BN83" i="56"/>
  <c r="BN76" i="56"/>
  <c r="BN78" i="56"/>
  <c r="BN63" i="56"/>
  <c r="BN64" i="56"/>
  <c r="BN62" i="56"/>
  <c r="BN60" i="56"/>
  <c r="BN58" i="56"/>
  <c r="BN56" i="56"/>
  <c r="BN54" i="56"/>
  <c r="BN77" i="56"/>
  <c r="BN51" i="56"/>
  <c r="BN61" i="56"/>
  <c r="BN59" i="56"/>
  <c r="BN57" i="56"/>
  <c r="BN55" i="56"/>
  <c r="BN53" i="56"/>
  <c r="BN50" i="56"/>
  <c r="BN52" i="56"/>
  <c r="BN49" i="56"/>
  <c r="BG88" i="56"/>
  <c r="BG85" i="56"/>
  <c r="BG83" i="56"/>
  <c r="BG81" i="56"/>
  <c r="BG79" i="56"/>
  <c r="BG77" i="56"/>
  <c r="BG80" i="56"/>
  <c r="BG78" i="56"/>
  <c r="BG86" i="56"/>
  <c r="BG76" i="56"/>
  <c r="BG84" i="56"/>
  <c r="BG82" i="56"/>
  <c r="BG62" i="56"/>
  <c r="BG60" i="56"/>
  <c r="BG64" i="56"/>
  <c r="BG63" i="56"/>
  <c r="BG61" i="56"/>
  <c r="BG59" i="56"/>
  <c r="BG57" i="56"/>
  <c r="BG55" i="56"/>
  <c r="BG53" i="56"/>
  <c r="BG50" i="56"/>
  <c r="BG58" i="56"/>
  <c r="BG54" i="56"/>
  <c r="BG52" i="56"/>
  <c r="BG56" i="56"/>
  <c r="BG51" i="56"/>
  <c r="BG49" i="56"/>
  <c r="AZ88" i="56"/>
  <c r="AZ85" i="56"/>
  <c r="AZ83" i="56"/>
  <c r="AZ81" i="56"/>
  <c r="AZ79" i="56"/>
  <c r="AZ77" i="56"/>
  <c r="AZ76" i="56"/>
  <c r="AZ84" i="56"/>
  <c r="AZ82" i="56"/>
  <c r="AZ86" i="56"/>
  <c r="AZ80" i="56"/>
  <c r="AZ78" i="56"/>
  <c r="AZ63" i="56"/>
  <c r="AZ59" i="56"/>
  <c r="AZ55" i="56"/>
  <c r="AZ50" i="56"/>
  <c r="AZ52" i="56"/>
  <c r="AZ64" i="56"/>
  <c r="AZ60" i="56"/>
  <c r="AZ56" i="56"/>
  <c r="AZ62" i="56"/>
  <c r="AZ57" i="56"/>
  <c r="AZ53" i="56"/>
  <c r="AZ51" i="56"/>
  <c r="AZ49" i="56"/>
  <c r="AZ58" i="56"/>
  <c r="AZ61" i="56"/>
  <c r="AZ54" i="56"/>
  <c r="AM87" i="56"/>
  <c r="AM65" i="56"/>
  <c r="AM48" i="56"/>
  <c r="AM47" i="56"/>
  <c r="AM46" i="56"/>
  <c r="AM37" i="56"/>
  <c r="BU87" i="56"/>
  <c r="BU65" i="56"/>
  <c r="BU48" i="56"/>
  <c r="BU47" i="56"/>
  <c r="BU46" i="56"/>
  <c r="BU37" i="56"/>
  <c r="AX46" i="56"/>
  <c r="AX65" i="56"/>
  <c r="AQ87" i="56"/>
  <c r="AQ65" i="56"/>
  <c r="AQ48" i="56"/>
  <c r="AQ24" i="56"/>
  <c r="AQ46" i="56"/>
  <c r="AQ47" i="56"/>
  <c r="BY87" i="56"/>
  <c r="BY65" i="56"/>
  <c r="BY48" i="56"/>
  <c r="BY46" i="56"/>
  <c r="BY47" i="56"/>
  <c r="AI82" i="55"/>
  <c r="AJ82" i="55" s="1"/>
  <c r="M14" i="56" s="1"/>
  <c r="W59" i="55"/>
  <c r="AC59" i="55" s="1"/>
  <c r="AF73" i="56"/>
  <c r="AF75" i="56"/>
  <c r="AF66" i="56"/>
  <c r="AF68" i="56"/>
  <c r="AF70" i="56"/>
  <c r="AF72" i="56"/>
  <c r="AF74" i="56"/>
  <c r="AF25" i="56"/>
  <c r="AF38" i="56"/>
  <c r="BN75" i="56"/>
  <c r="BN70" i="56"/>
  <c r="BN68" i="56"/>
  <c r="BN74" i="56"/>
  <c r="BN72" i="56"/>
  <c r="BN66" i="56"/>
  <c r="BN73" i="56"/>
  <c r="AI74" i="56"/>
  <c r="AI73" i="56"/>
  <c r="AI75" i="56"/>
  <c r="AI72" i="56"/>
  <c r="AI70" i="56"/>
  <c r="AI68" i="56"/>
  <c r="AI66" i="56"/>
  <c r="AI38" i="56"/>
  <c r="AJ75" i="56"/>
  <c r="AJ74" i="56"/>
  <c r="AJ72" i="56"/>
  <c r="AJ70" i="56"/>
  <c r="AJ68" i="56"/>
  <c r="AJ66" i="56"/>
  <c r="AJ73" i="56"/>
  <c r="AJ38" i="56"/>
  <c r="BR74" i="56"/>
  <c r="BR66" i="56"/>
  <c r="BR68" i="56"/>
  <c r="BR75" i="56"/>
  <c r="BR72" i="56"/>
  <c r="BR73" i="56"/>
  <c r="BR70" i="56"/>
  <c r="M73" i="55"/>
  <c r="O73" i="55" s="1"/>
  <c r="P73" i="55" s="1"/>
  <c r="W22" i="55"/>
  <c r="AC22" i="55" s="1"/>
  <c r="AK88" i="56"/>
  <c r="AK85" i="56"/>
  <c r="AK86" i="56"/>
  <c r="AK84" i="56"/>
  <c r="AK81" i="56"/>
  <c r="AK80" i="56"/>
  <c r="AK79" i="56"/>
  <c r="AK78" i="56"/>
  <c r="AK77" i="56"/>
  <c r="AK76" i="56"/>
  <c r="AK83" i="56"/>
  <c r="AK64" i="56"/>
  <c r="AK63" i="56"/>
  <c r="AK61" i="56"/>
  <c r="AK59" i="56"/>
  <c r="AK57" i="56"/>
  <c r="AK55" i="56"/>
  <c r="AK53" i="56"/>
  <c r="AK82" i="56"/>
  <c r="AK60" i="56"/>
  <c r="AK56" i="56"/>
  <c r="AK51" i="56"/>
  <c r="AK49" i="56"/>
  <c r="AK52" i="56"/>
  <c r="AK62" i="56"/>
  <c r="AK50" i="56"/>
  <c r="AK54" i="56"/>
  <c r="AK58" i="56"/>
  <c r="W21" i="55"/>
  <c r="AC21" i="55" s="1"/>
  <c r="BB88" i="56"/>
  <c r="BB86" i="56"/>
  <c r="BB83" i="56"/>
  <c r="BB82" i="56"/>
  <c r="BB85" i="56"/>
  <c r="BB84" i="56"/>
  <c r="BB81" i="56"/>
  <c r="BB80" i="56"/>
  <c r="BB79" i="56"/>
  <c r="BB77" i="56"/>
  <c r="BB76" i="56"/>
  <c r="BB64" i="56"/>
  <c r="BB63" i="56"/>
  <c r="BB61" i="56"/>
  <c r="BB59" i="56"/>
  <c r="BB57" i="56"/>
  <c r="BB55" i="56"/>
  <c r="BB53" i="56"/>
  <c r="BB78" i="56"/>
  <c r="BB62" i="56"/>
  <c r="BB60" i="56"/>
  <c r="BB58" i="56"/>
  <c r="BB56" i="56"/>
  <c r="BB54" i="56"/>
  <c r="BB52" i="56"/>
  <c r="BB51" i="56"/>
  <c r="BB49" i="56"/>
  <c r="BB27" i="56"/>
  <c r="BB40" i="56"/>
  <c r="BB50" i="56"/>
  <c r="AM86" i="56"/>
  <c r="AM84" i="56"/>
  <c r="AM82" i="56"/>
  <c r="AM80" i="56"/>
  <c r="AM78" i="56"/>
  <c r="AM76" i="56"/>
  <c r="AM79" i="56"/>
  <c r="AM77" i="56"/>
  <c r="AM83" i="56"/>
  <c r="AM88" i="56"/>
  <c r="AM85" i="56"/>
  <c r="AM81" i="56"/>
  <c r="AM63" i="56"/>
  <c r="AM61" i="56"/>
  <c r="AM64" i="56"/>
  <c r="AM62" i="56"/>
  <c r="AM60" i="56"/>
  <c r="AM58" i="56"/>
  <c r="AM56" i="56"/>
  <c r="AM54" i="56"/>
  <c r="AM52" i="56"/>
  <c r="AM51" i="56"/>
  <c r="AM49" i="56"/>
  <c r="AM57" i="56"/>
  <c r="AM53" i="56"/>
  <c r="AM59" i="56"/>
  <c r="AM55" i="56"/>
  <c r="AM50" i="56"/>
  <c r="AM40" i="56"/>
  <c r="AM27" i="56"/>
  <c r="BV88" i="56"/>
  <c r="BV85" i="56"/>
  <c r="BV83" i="56"/>
  <c r="BV76" i="56"/>
  <c r="BV82" i="56"/>
  <c r="BV81" i="56"/>
  <c r="BV80" i="56"/>
  <c r="BV79" i="56"/>
  <c r="BV78" i="56"/>
  <c r="BV77" i="56"/>
  <c r="BV63" i="56"/>
  <c r="BV64" i="56"/>
  <c r="BV84" i="56"/>
  <c r="BV62" i="56"/>
  <c r="BV60" i="56"/>
  <c r="BV58" i="56"/>
  <c r="BV56" i="56"/>
  <c r="BV54" i="56"/>
  <c r="BV86" i="56"/>
  <c r="BV51" i="56"/>
  <c r="BV61" i="56"/>
  <c r="BV59" i="56"/>
  <c r="BV57" i="56"/>
  <c r="BV55" i="56"/>
  <c r="BV53" i="56"/>
  <c r="BV52" i="56"/>
  <c r="BV50" i="56"/>
  <c r="BV49" i="56"/>
  <c r="BO88" i="56"/>
  <c r="BO85" i="56"/>
  <c r="BO83" i="56"/>
  <c r="BO81" i="56"/>
  <c r="BO79" i="56"/>
  <c r="BO77" i="56"/>
  <c r="BO86" i="56"/>
  <c r="BO82" i="56"/>
  <c r="BO84" i="56"/>
  <c r="BO80" i="56"/>
  <c r="BO78" i="56"/>
  <c r="BO62" i="56"/>
  <c r="BO60" i="56"/>
  <c r="BO64" i="56"/>
  <c r="BO61" i="56"/>
  <c r="BO59" i="56"/>
  <c r="BO57" i="56"/>
  <c r="BO55" i="56"/>
  <c r="BO53" i="56"/>
  <c r="BO76" i="56"/>
  <c r="BO63" i="56"/>
  <c r="BO50" i="56"/>
  <c r="BO56" i="56"/>
  <c r="BO58" i="56"/>
  <c r="BO54" i="56"/>
  <c r="BO51" i="56"/>
  <c r="BO27" i="56"/>
  <c r="BO52" i="56"/>
  <c r="BO40" i="56"/>
  <c r="BO49" i="56"/>
  <c r="BH88" i="56"/>
  <c r="BH85" i="56"/>
  <c r="BH83" i="56"/>
  <c r="BH81" i="56"/>
  <c r="BH79" i="56"/>
  <c r="BH77" i="56"/>
  <c r="BH78" i="56"/>
  <c r="BH86" i="56"/>
  <c r="BH76" i="56"/>
  <c r="BH82" i="56"/>
  <c r="BH80" i="56"/>
  <c r="BH84" i="56"/>
  <c r="BH64" i="56"/>
  <c r="BH63" i="56"/>
  <c r="BH57" i="56"/>
  <c r="BH53" i="56"/>
  <c r="BH50" i="56"/>
  <c r="BH62" i="56"/>
  <c r="BH61" i="56"/>
  <c r="BH58" i="56"/>
  <c r="BH54" i="56"/>
  <c r="BH52" i="56"/>
  <c r="BH59" i="56"/>
  <c r="BH55" i="56"/>
  <c r="BH51" i="56"/>
  <c r="BH49" i="56"/>
  <c r="BH60" i="56"/>
  <c r="BH56" i="56"/>
  <c r="W26" i="55"/>
  <c r="AC26" i="55" s="1"/>
  <c r="AU87" i="56"/>
  <c r="AU48" i="56"/>
  <c r="AU47" i="56"/>
  <c r="AU46" i="56"/>
  <c r="AU65" i="56"/>
  <c r="AU24" i="56"/>
  <c r="AF87" i="56"/>
  <c r="AF65" i="56"/>
  <c r="AF48" i="56"/>
  <c r="AF47" i="56"/>
  <c r="AF46" i="56"/>
  <c r="BF87" i="56"/>
  <c r="BF65" i="56"/>
  <c r="BF48" i="56"/>
  <c r="BF47" i="56"/>
  <c r="BF46" i="56"/>
  <c r="BF24" i="56"/>
  <c r="AY65" i="56"/>
  <c r="AY87" i="56"/>
  <c r="AY24" i="56"/>
  <c r="AY47" i="56"/>
  <c r="AY48" i="56"/>
  <c r="AY46" i="56"/>
  <c r="AJ87" i="56"/>
  <c r="AJ65" i="56"/>
  <c r="AJ48" i="56"/>
  <c r="AJ47" i="56"/>
  <c r="AJ46" i="56"/>
  <c r="U87" i="56"/>
  <c r="U65" i="56"/>
  <c r="U48" i="56"/>
  <c r="U47" i="56"/>
  <c r="U46" i="56"/>
  <c r="Z49" i="58"/>
  <c r="AD49" i="58" s="1"/>
  <c r="AE49" i="58" s="1"/>
  <c r="Z12" i="58"/>
  <c r="AD12" i="58" s="1"/>
  <c r="AN74" i="56"/>
  <c r="AN73" i="56"/>
  <c r="AN75" i="56"/>
  <c r="AN68" i="56"/>
  <c r="AN72" i="56"/>
  <c r="AN66" i="56"/>
  <c r="AN70" i="56"/>
  <c r="AN38" i="56"/>
  <c r="AN25" i="56"/>
  <c r="BV75" i="56"/>
  <c r="BV74" i="56"/>
  <c r="BV72" i="56"/>
  <c r="BV73" i="56"/>
  <c r="BV70" i="56"/>
  <c r="BV68" i="56"/>
  <c r="BV66" i="56"/>
  <c r="BV38" i="56"/>
  <c r="AY75" i="56"/>
  <c r="AY73" i="56"/>
  <c r="AY68" i="56"/>
  <c r="AY66" i="56"/>
  <c r="AY70" i="56"/>
  <c r="AY74" i="56"/>
  <c r="AY72" i="56"/>
  <c r="AR75" i="56"/>
  <c r="AR72" i="56"/>
  <c r="AR70" i="56"/>
  <c r="AR68" i="56"/>
  <c r="AR66" i="56"/>
  <c r="AR74" i="56"/>
  <c r="AR73" i="56"/>
  <c r="AC74" i="56"/>
  <c r="AC72" i="56"/>
  <c r="AC70" i="56"/>
  <c r="AC68" i="56"/>
  <c r="AC66" i="56"/>
  <c r="AC75" i="56"/>
  <c r="AC73" i="56"/>
  <c r="AC25" i="56"/>
  <c r="BZ75" i="56"/>
  <c r="BZ68" i="56"/>
  <c r="BZ70" i="56"/>
  <c r="BZ74" i="56"/>
  <c r="BZ72" i="56"/>
  <c r="BZ66" i="56"/>
  <c r="BZ73" i="56"/>
  <c r="AI9" i="55"/>
  <c r="BC74" i="56"/>
  <c r="BC72" i="56"/>
  <c r="BC70" i="56"/>
  <c r="BC68" i="56"/>
  <c r="BC66" i="56"/>
  <c r="BC73" i="56"/>
  <c r="BC75" i="56"/>
  <c r="BC38" i="56"/>
  <c r="BJ88" i="56"/>
  <c r="BJ86" i="56"/>
  <c r="BJ77" i="56"/>
  <c r="BJ76" i="56"/>
  <c r="BJ83" i="56"/>
  <c r="BJ82" i="56"/>
  <c r="BJ84" i="56"/>
  <c r="BJ81" i="56"/>
  <c r="BJ80" i="56"/>
  <c r="BJ85" i="56"/>
  <c r="BJ79" i="56"/>
  <c r="BJ78" i="56"/>
  <c r="BJ64" i="56"/>
  <c r="BJ63" i="56"/>
  <c r="BJ61" i="56"/>
  <c r="BJ59" i="56"/>
  <c r="BJ57" i="56"/>
  <c r="BJ55" i="56"/>
  <c r="BJ53" i="56"/>
  <c r="BJ62" i="56"/>
  <c r="BJ60" i="56"/>
  <c r="BJ58" i="56"/>
  <c r="BJ56" i="56"/>
  <c r="BJ54" i="56"/>
  <c r="BJ52" i="56"/>
  <c r="BJ51" i="56"/>
  <c r="BJ49" i="56"/>
  <c r="BJ27" i="56"/>
  <c r="BJ40" i="56"/>
  <c r="BJ50" i="56"/>
  <c r="AU86" i="56"/>
  <c r="AU84" i="56"/>
  <c r="AU82" i="56"/>
  <c r="AU80" i="56"/>
  <c r="AU78" i="56"/>
  <c r="AU76" i="56"/>
  <c r="AU81" i="56"/>
  <c r="AU79" i="56"/>
  <c r="AU85" i="56"/>
  <c r="AU77" i="56"/>
  <c r="AU88" i="56"/>
  <c r="AU63" i="56"/>
  <c r="AU61" i="56"/>
  <c r="AU64" i="56"/>
  <c r="AU62" i="56"/>
  <c r="AU60" i="56"/>
  <c r="AU58" i="56"/>
  <c r="AU56" i="56"/>
  <c r="AU54" i="56"/>
  <c r="AU52" i="56"/>
  <c r="AU83" i="56"/>
  <c r="AU51" i="56"/>
  <c r="AU49" i="56"/>
  <c r="AU27" i="56"/>
  <c r="AU59" i="56"/>
  <c r="AU55" i="56"/>
  <c r="AU57" i="56"/>
  <c r="AU53" i="56"/>
  <c r="AU40" i="56"/>
  <c r="AU50" i="56"/>
  <c r="BW88" i="56"/>
  <c r="BW85" i="56"/>
  <c r="BW83" i="56"/>
  <c r="BW81" i="56"/>
  <c r="BW79" i="56"/>
  <c r="BW77" i="56"/>
  <c r="BW76" i="56"/>
  <c r="BW82" i="56"/>
  <c r="BW80" i="56"/>
  <c r="BW86" i="56"/>
  <c r="BW84" i="56"/>
  <c r="BW62" i="56"/>
  <c r="BW60" i="56"/>
  <c r="BW78" i="56"/>
  <c r="BW61" i="56"/>
  <c r="BW59" i="56"/>
  <c r="BW57" i="56"/>
  <c r="BW55" i="56"/>
  <c r="BW53" i="56"/>
  <c r="BW52" i="56"/>
  <c r="BW51" i="56"/>
  <c r="BW50" i="56"/>
  <c r="BW58" i="56"/>
  <c r="BW54" i="56"/>
  <c r="BW63" i="56"/>
  <c r="BW56" i="56"/>
  <c r="BW49" i="56"/>
  <c r="BW64" i="56"/>
  <c r="BW27" i="56"/>
  <c r="BP88" i="56"/>
  <c r="BP85" i="56"/>
  <c r="BP83" i="56"/>
  <c r="BP81" i="56"/>
  <c r="BP79" i="56"/>
  <c r="BP77" i="56"/>
  <c r="BP84" i="56"/>
  <c r="BP80" i="56"/>
  <c r="BP78" i="56"/>
  <c r="BP86" i="56"/>
  <c r="BP82" i="56"/>
  <c r="BP76" i="56"/>
  <c r="BP64" i="56"/>
  <c r="BP63" i="56"/>
  <c r="BP62" i="56"/>
  <c r="BP59" i="56"/>
  <c r="BP55" i="56"/>
  <c r="BP50" i="56"/>
  <c r="BP56" i="56"/>
  <c r="BP60" i="56"/>
  <c r="BP57" i="56"/>
  <c r="BP53" i="56"/>
  <c r="BP49" i="56"/>
  <c r="BP61" i="56"/>
  <c r="BP52" i="56"/>
  <c r="BP54" i="56"/>
  <c r="BP58" i="56"/>
  <c r="BP51" i="56"/>
  <c r="BP27" i="56"/>
  <c r="W19" i="55"/>
  <c r="AC19" i="55" s="1"/>
  <c r="BC87" i="56"/>
  <c r="BC65" i="56"/>
  <c r="BC48" i="56"/>
  <c r="BC47" i="56"/>
  <c r="BC46" i="56"/>
  <c r="BC24" i="56"/>
  <c r="AN87" i="56"/>
  <c r="AN65" i="56"/>
  <c r="AN48" i="56"/>
  <c r="AN47" i="56"/>
  <c r="AN46" i="56"/>
  <c r="AH46" i="56"/>
  <c r="AH65" i="56"/>
  <c r="BV87" i="56"/>
  <c r="BV65" i="56"/>
  <c r="BV48" i="56"/>
  <c r="BV47" i="56"/>
  <c r="BV46" i="56"/>
  <c r="BV24" i="56"/>
  <c r="BV37" i="56"/>
  <c r="BG87" i="56"/>
  <c r="BG65" i="56"/>
  <c r="BG47" i="56"/>
  <c r="BG46" i="56"/>
  <c r="BG48" i="56"/>
  <c r="AR87" i="56"/>
  <c r="AR65" i="56"/>
  <c r="AR46" i="56"/>
  <c r="AR47" i="56"/>
  <c r="AR24" i="56"/>
  <c r="AR48" i="56"/>
  <c r="AC87" i="56"/>
  <c r="AC65" i="56"/>
  <c r="AC48" i="56"/>
  <c r="AC47" i="56"/>
  <c r="AC46" i="56"/>
  <c r="W37" i="55"/>
  <c r="AC37" i="55" s="1"/>
  <c r="W47" i="55"/>
  <c r="AC47" i="55" s="1"/>
  <c r="AV74" i="56"/>
  <c r="AV73" i="56"/>
  <c r="AV70" i="56"/>
  <c r="AV72" i="56"/>
  <c r="AV68" i="56"/>
  <c r="AV66" i="56"/>
  <c r="AV75" i="56"/>
  <c r="AV25" i="56"/>
  <c r="AV38" i="56"/>
  <c r="AG73" i="56"/>
  <c r="AG75" i="56"/>
  <c r="AG68" i="56"/>
  <c r="AG74" i="56"/>
  <c r="AG70" i="56"/>
  <c r="AG66" i="56"/>
  <c r="AG72" i="56"/>
  <c r="AG38" i="56"/>
  <c r="AG25" i="56"/>
  <c r="BG75" i="56"/>
  <c r="BG73" i="56"/>
  <c r="BG70" i="56"/>
  <c r="BG74" i="56"/>
  <c r="BG72" i="56"/>
  <c r="BG68" i="56"/>
  <c r="BG66" i="56"/>
  <c r="BG38" i="56"/>
  <c r="AZ75" i="56"/>
  <c r="AZ72" i="56"/>
  <c r="AZ70" i="56"/>
  <c r="AZ68" i="56"/>
  <c r="AZ66" i="56"/>
  <c r="AZ74" i="56"/>
  <c r="AZ73" i="56"/>
  <c r="AZ38" i="56"/>
  <c r="AK74" i="56"/>
  <c r="AK72" i="56"/>
  <c r="AK70" i="56"/>
  <c r="AK68" i="56"/>
  <c r="AK66" i="56"/>
  <c r="AK75" i="56"/>
  <c r="AK73" i="56"/>
  <c r="AK25" i="56"/>
  <c r="BY88" i="56"/>
  <c r="BY85" i="56"/>
  <c r="BY86" i="56"/>
  <c r="BY84" i="56"/>
  <c r="BY83" i="56"/>
  <c r="BY82" i="56"/>
  <c r="BY81" i="56"/>
  <c r="BY80" i="56"/>
  <c r="BY79" i="56"/>
  <c r="BY78" i="56"/>
  <c r="BY61" i="56"/>
  <c r="BY59" i="56"/>
  <c r="BY57" i="56"/>
  <c r="BY55" i="56"/>
  <c r="BY53" i="56"/>
  <c r="BY77" i="56"/>
  <c r="BY76" i="56"/>
  <c r="BY64" i="56"/>
  <c r="BY63" i="56"/>
  <c r="BY60" i="56"/>
  <c r="BY58" i="56"/>
  <c r="BY54" i="56"/>
  <c r="BY49" i="56"/>
  <c r="BY52" i="56"/>
  <c r="BY51" i="56"/>
  <c r="BY50" i="56"/>
  <c r="BY56" i="56"/>
  <c r="BY27" i="56"/>
  <c r="BY62" i="56"/>
  <c r="M74" i="55"/>
  <c r="O74" i="55" s="1"/>
  <c r="P74" i="55" s="1"/>
  <c r="W40" i="55"/>
  <c r="AC40" i="55" s="1"/>
  <c r="BC25" i="56"/>
  <c r="AO19" i="58"/>
  <c r="AO27" i="58"/>
  <c r="AO35" i="58"/>
  <c r="AO43" i="58"/>
  <c r="AO51" i="58"/>
  <c r="AO59" i="58"/>
  <c r="AO20" i="58"/>
  <c r="AO28" i="58"/>
  <c r="AO36" i="58"/>
  <c r="AO44" i="58"/>
  <c r="AO52" i="58"/>
  <c r="AO21" i="58"/>
  <c r="AO29" i="58"/>
  <c r="AO37" i="58"/>
  <c r="AO45" i="58"/>
  <c r="AO53" i="58"/>
  <c r="AO61" i="58"/>
  <c r="AO22" i="58"/>
  <c r="AO30" i="58"/>
  <c r="AO38" i="58"/>
  <c r="AO46" i="58"/>
  <c r="AO54" i="58"/>
  <c r="AO15" i="58"/>
  <c r="AO23" i="58"/>
  <c r="AO31" i="58"/>
  <c r="AO39" i="58"/>
  <c r="AO47" i="58"/>
  <c r="AO55" i="58"/>
  <c r="AO63" i="58"/>
  <c r="AO14" i="58"/>
  <c r="AO16" i="58"/>
  <c r="AO24" i="58"/>
  <c r="AO32" i="58"/>
  <c r="AO40" i="58"/>
  <c r="AO48" i="58"/>
  <c r="AO56" i="58"/>
  <c r="AO18" i="58"/>
  <c r="AO26" i="58"/>
  <c r="AO34" i="58"/>
  <c r="AO42" i="58"/>
  <c r="AO50" i="58"/>
  <c r="AO58" i="58"/>
  <c r="AO33" i="58"/>
  <c r="AO41" i="58"/>
  <c r="AO49" i="58"/>
  <c r="AO57" i="58"/>
  <c r="AO65" i="58"/>
  <c r="AO25" i="58"/>
  <c r="AO17" i="58"/>
  <c r="AE19" i="58"/>
  <c r="AE27" i="58"/>
  <c r="AE35" i="58"/>
  <c r="AE51" i="58"/>
  <c r="AE20" i="58"/>
  <c r="AE28" i="58"/>
  <c r="AE36" i="58"/>
  <c r="AE52" i="58"/>
  <c r="AE21" i="58"/>
  <c r="AE29" i="58"/>
  <c r="AE37" i="58"/>
  <c r="AE45" i="58"/>
  <c r="AE53" i="58"/>
  <c r="AE22" i="58"/>
  <c r="AE30" i="58"/>
  <c r="AE38" i="58"/>
  <c r="AE54" i="58"/>
  <c r="AE15" i="58"/>
  <c r="AE23" i="58"/>
  <c r="AE31" i="58"/>
  <c r="AE39" i="58"/>
  <c r="AE47" i="58"/>
  <c r="AE55" i="58"/>
  <c r="AE14" i="58"/>
  <c r="AE16" i="58"/>
  <c r="AE24" i="58"/>
  <c r="AE32" i="58"/>
  <c r="AE40" i="58"/>
  <c r="AE48" i="58"/>
  <c r="AE56" i="58"/>
  <c r="AE18" i="58"/>
  <c r="AE26" i="58"/>
  <c r="AE34" i="58"/>
  <c r="AE42" i="58"/>
  <c r="AE50" i="58"/>
  <c r="AE58" i="58"/>
  <c r="AE33" i="58"/>
  <c r="AE41" i="58"/>
  <c r="AE57" i="58"/>
  <c r="AE25" i="58"/>
  <c r="AE17" i="58"/>
  <c r="AD60" i="58"/>
  <c r="AE60" i="58" s="1"/>
  <c r="AH87" i="56"/>
  <c r="AI11" i="55"/>
  <c r="W15" i="55"/>
  <c r="AC15" i="55" s="1"/>
  <c r="BR87" i="56"/>
  <c r="BR65" i="56"/>
  <c r="BR46" i="56"/>
  <c r="BR47" i="56"/>
  <c r="BR37" i="56"/>
  <c r="BR48" i="56"/>
  <c r="U31" i="55"/>
  <c r="W31" i="55" s="1"/>
  <c r="AC31" i="55" s="1"/>
  <c r="U27" i="55"/>
  <c r="W27" i="55" s="1"/>
  <c r="AC27" i="55" s="1"/>
  <c r="U24" i="55"/>
  <c r="W24" i="55" s="1"/>
  <c r="AC24" i="55" s="1"/>
  <c r="U30" i="55"/>
  <c r="W30" i="55" s="1"/>
  <c r="AC30" i="55" s="1"/>
  <c r="U23" i="55"/>
  <c r="W23" i="55" s="1"/>
  <c r="AC23" i="55" s="1"/>
  <c r="U34" i="55"/>
  <c r="W34" i="55" s="1"/>
  <c r="AC34" i="55" s="1"/>
  <c r="U20" i="55"/>
  <c r="W20" i="55" s="1"/>
  <c r="AC20" i="55" s="1"/>
  <c r="U35" i="55"/>
  <c r="W35" i="55" s="1"/>
  <c r="AC35" i="55" s="1"/>
  <c r="U28" i="55"/>
  <c r="W28" i="55" s="1"/>
  <c r="AC28" i="55" s="1"/>
  <c r="U32" i="55"/>
  <c r="W32" i="55" s="1"/>
  <c r="AC32" i="55" s="1"/>
  <c r="BR88" i="56"/>
  <c r="BR86" i="56"/>
  <c r="BR84" i="56"/>
  <c r="BR79" i="56"/>
  <c r="BR78" i="56"/>
  <c r="BR77" i="56"/>
  <c r="BR76" i="56"/>
  <c r="BR85" i="56"/>
  <c r="BR83" i="56"/>
  <c r="BR82" i="56"/>
  <c r="BR81" i="56"/>
  <c r="BR80" i="56"/>
  <c r="BR64" i="56"/>
  <c r="BR63" i="56"/>
  <c r="BR61" i="56"/>
  <c r="BR59" i="56"/>
  <c r="BR57" i="56"/>
  <c r="BR55" i="56"/>
  <c r="BR53" i="56"/>
  <c r="BR62" i="56"/>
  <c r="BR60" i="56"/>
  <c r="BR58" i="56"/>
  <c r="BR56" i="56"/>
  <c r="BR54" i="56"/>
  <c r="BR52" i="56"/>
  <c r="BR49" i="56"/>
  <c r="BR51" i="56"/>
  <c r="BR40" i="56"/>
  <c r="BR50" i="56"/>
  <c r="BR27" i="56"/>
  <c r="BC86" i="56"/>
  <c r="BC84" i="56"/>
  <c r="BC82" i="56"/>
  <c r="BC80" i="56"/>
  <c r="BC78" i="56"/>
  <c r="BC76" i="56"/>
  <c r="BC83" i="56"/>
  <c r="BC85" i="56"/>
  <c r="BC81" i="56"/>
  <c r="BC88" i="56"/>
  <c r="BC79" i="56"/>
  <c r="BC77" i="56"/>
  <c r="BC63" i="56"/>
  <c r="BC61" i="56"/>
  <c r="BC62" i="56"/>
  <c r="BC60" i="56"/>
  <c r="BC58" i="56"/>
  <c r="BC56" i="56"/>
  <c r="BC54" i="56"/>
  <c r="BC52" i="56"/>
  <c r="BC64" i="56"/>
  <c r="BC51" i="56"/>
  <c r="BC49" i="56"/>
  <c r="BC57" i="56"/>
  <c r="BC53" i="56"/>
  <c r="BC59" i="56"/>
  <c r="BC55" i="56"/>
  <c r="BC27" i="56"/>
  <c r="BC40" i="56"/>
  <c r="BC50" i="56"/>
  <c r="AN86" i="56"/>
  <c r="AN84" i="56"/>
  <c r="AN82" i="56"/>
  <c r="AN80" i="56"/>
  <c r="AN78" i="56"/>
  <c r="AN76" i="56"/>
  <c r="AN77" i="56"/>
  <c r="AN83" i="56"/>
  <c r="AN81" i="56"/>
  <c r="AN79" i="56"/>
  <c r="AN88" i="56"/>
  <c r="AN64" i="56"/>
  <c r="AN62" i="56"/>
  <c r="AN85" i="56"/>
  <c r="AN60" i="56"/>
  <c r="AN56" i="56"/>
  <c r="AN51" i="56"/>
  <c r="AN49" i="56"/>
  <c r="AN61" i="56"/>
  <c r="AN57" i="56"/>
  <c r="AN53" i="56"/>
  <c r="AN52" i="56"/>
  <c r="AN63" i="56"/>
  <c r="AN58" i="56"/>
  <c r="AN54" i="56"/>
  <c r="AN50" i="56"/>
  <c r="AN59" i="56"/>
  <c r="AN55" i="56"/>
  <c r="AO86" i="56"/>
  <c r="AO88" i="56"/>
  <c r="AO85" i="56"/>
  <c r="AO78" i="56"/>
  <c r="AO77" i="56"/>
  <c r="AO83" i="56"/>
  <c r="AO76" i="56"/>
  <c r="AO84" i="56"/>
  <c r="AO82" i="56"/>
  <c r="AO81" i="56"/>
  <c r="AO80" i="56"/>
  <c r="AO79" i="56"/>
  <c r="AO62" i="56"/>
  <c r="AO60" i="56"/>
  <c r="AO58" i="56"/>
  <c r="AO56" i="56"/>
  <c r="AO54" i="56"/>
  <c r="AO61" i="56"/>
  <c r="AO57" i="56"/>
  <c r="AO53" i="56"/>
  <c r="AO52" i="56"/>
  <c r="AO63" i="56"/>
  <c r="AO50" i="56"/>
  <c r="AO64" i="56"/>
  <c r="AO51" i="56"/>
  <c r="AO49" i="56"/>
  <c r="AO59" i="56"/>
  <c r="AO55" i="56"/>
  <c r="AO27" i="56"/>
  <c r="BX88" i="56"/>
  <c r="BX85" i="56"/>
  <c r="BX83" i="56"/>
  <c r="BX81" i="56"/>
  <c r="BX79" i="56"/>
  <c r="BX77" i="56"/>
  <c r="BX82" i="56"/>
  <c r="BX80" i="56"/>
  <c r="BX86" i="56"/>
  <c r="BX84" i="56"/>
  <c r="BX78" i="56"/>
  <c r="BX76" i="56"/>
  <c r="BX64" i="56"/>
  <c r="BX57" i="56"/>
  <c r="BX53" i="56"/>
  <c r="BX52" i="56"/>
  <c r="BX51" i="56"/>
  <c r="BX50" i="56"/>
  <c r="BX60" i="56"/>
  <c r="BX58" i="56"/>
  <c r="BX54" i="56"/>
  <c r="BX63" i="56"/>
  <c r="BX61" i="56"/>
  <c r="BX59" i="56"/>
  <c r="BX55" i="56"/>
  <c r="BX49" i="56"/>
  <c r="BX56" i="56"/>
  <c r="BX27" i="56"/>
  <c r="BX62" i="56"/>
  <c r="CC87" i="56"/>
  <c r="CC65" i="56"/>
  <c r="CC48" i="56"/>
  <c r="CC47" i="56"/>
  <c r="CC46" i="56"/>
  <c r="CC37" i="56"/>
  <c r="CC24" i="56"/>
  <c r="CC96" i="56"/>
  <c r="BK87" i="56"/>
  <c r="BK65" i="56"/>
  <c r="BK48" i="56"/>
  <c r="BK47" i="56"/>
  <c r="BK46" i="56"/>
  <c r="BK24" i="56"/>
  <c r="AV87" i="56"/>
  <c r="AV65" i="56"/>
  <c r="AV48" i="56"/>
  <c r="AV47" i="56"/>
  <c r="AV46" i="56"/>
  <c r="AV24" i="56"/>
  <c r="AG87" i="56"/>
  <c r="AG65" i="56"/>
  <c r="AG48" i="56"/>
  <c r="AG47" i="56"/>
  <c r="AG46" i="56"/>
  <c r="BN46" i="56"/>
  <c r="BN65" i="56"/>
  <c r="BO87" i="56"/>
  <c r="BO65" i="56"/>
  <c r="BO48" i="56"/>
  <c r="BO47" i="56"/>
  <c r="BO24" i="56"/>
  <c r="BO46" i="56"/>
  <c r="AZ87" i="56"/>
  <c r="AZ65" i="56"/>
  <c r="AZ48" i="56"/>
  <c r="AZ24" i="56"/>
  <c r="AZ47" i="56"/>
  <c r="AZ46" i="56"/>
  <c r="AK87" i="56"/>
  <c r="AK65" i="56"/>
  <c r="AK48" i="56"/>
  <c r="AK47" i="56"/>
  <c r="AK37" i="56"/>
  <c r="AK46" i="56"/>
  <c r="U45" i="55"/>
  <c r="W45" i="55" s="1"/>
  <c r="AC45" i="55" s="1"/>
  <c r="AM67" i="58"/>
  <c r="AN67" i="58" s="1"/>
  <c r="AO67" i="58" s="1"/>
  <c r="U33" i="55"/>
  <c r="W33" i="55" s="1"/>
  <c r="AC33" i="55" s="1"/>
  <c r="BD74" i="56"/>
  <c r="BD73" i="56"/>
  <c r="BD75" i="56"/>
  <c r="BD66" i="56"/>
  <c r="BD72" i="56"/>
  <c r="BD70" i="56"/>
  <c r="BD68" i="56"/>
  <c r="BD25" i="56"/>
  <c r="BD38" i="56"/>
  <c r="AO73" i="56"/>
  <c r="AO75" i="56"/>
  <c r="AO70" i="56"/>
  <c r="AO68" i="56"/>
  <c r="AO72" i="56"/>
  <c r="AO66" i="56"/>
  <c r="AO74" i="56"/>
  <c r="AO38" i="56"/>
  <c r="AO25" i="56"/>
  <c r="AQ75" i="56"/>
  <c r="AQ74" i="56"/>
  <c r="AQ73" i="56"/>
  <c r="AQ66" i="56"/>
  <c r="AQ68" i="56"/>
  <c r="AQ72" i="56"/>
  <c r="AQ70" i="56"/>
  <c r="AQ38" i="56"/>
  <c r="BO75" i="56"/>
  <c r="BO74" i="56"/>
  <c r="BO73" i="56"/>
  <c r="BO66" i="56"/>
  <c r="BO72" i="56"/>
  <c r="BO70" i="56"/>
  <c r="BO68" i="56"/>
  <c r="BH75" i="56"/>
  <c r="BH72" i="56"/>
  <c r="BH70" i="56"/>
  <c r="BH68" i="56"/>
  <c r="BH66" i="56"/>
  <c r="BH74" i="56"/>
  <c r="BH73" i="56"/>
  <c r="BH38" i="56"/>
  <c r="AS72" i="56"/>
  <c r="AS70" i="56"/>
  <c r="AS68" i="56"/>
  <c r="AS66" i="56"/>
  <c r="AS74" i="56"/>
  <c r="AS73" i="56"/>
  <c r="AS75" i="56"/>
  <c r="AS25" i="56"/>
  <c r="AD75" i="56"/>
  <c r="AD66" i="56"/>
  <c r="AD73" i="56"/>
  <c r="AD72" i="56"/>
  <c r="AD74" i="56"/>
  <c r="AD70" i="56"/>
  <c r="AD68" i="56"/>
  <c r="BI88" i="56"/>
  <c r="BI85" i="56"/>
  <c r="BI86" i="56"/>
  <c r="BI84" i="56"/>
  <c r="BI79" i="56"/>
  <c r="BI78" i="56"/>
  <c r="BI77" i="56"/>
  <c r="BI76" i="56"/>
  <c r="BI83" i="56"/>
  <c r="BI82" i="56"/>
  <c r="BI64" i="56"/>
  <c r="BI80" i="56"/>
  <c r="BI63" i="56"/>
  <c r="BI61" i="56"/>
  <c r="BI59" i="56"/>
  <c r="BI57" i="56"/>
  <c r="BI55" i="56"/>
  <c r="BI53" i="56"/>
  <c r="BI62" i="56"/>
  <c r="BI58" i="56"/>
  <c r="BI54" i="56"/>
  <c r="BI81" i="56"/>
  <c r="BI52" i="56"/>
  <c r="BI51" i="56"/>
  <c r="BI49" i="56"/>
  <c r="BI50" i="56"/>
  <c r="BI56" i="56"/>
  <c r="BI60" i="56"/>
  <c r="Z9" i="55"/>
  <c r="AB9" i="55" s="1"/>
  <c r="Z13" i="55"/>
  <c r="AB13" i="55" s="1"/>
  <c r="Z11" i="55"/>
  <c r="AB11" i="55" s="1"/>
  <c r="Z12" i="55"/>
  <c r="AB12" i="55" s="1"/>
  <c r="M77" i="55"/>
  <c r="M71" i="55"/>
  <c r="O71" i="55" s="1"/>
  <c r="P71" i="55" s="1"/>
  <c r="E75" i="55"/>
  <c r="G75" i="55" s="1"/>
  <c r="H75" i="55" s="1"/>
  <c r="T11" i="56" s="1"/>
  <c r="AJ70" i="58"/>
  <c r="M73" i="58"/>
  <c r="Q73" i="58" s="1"/>
  <c r="R73" i="58" s="1"/>
  <c r="E70" i="58"/>
  <c r="G70" i="58" s="1"/>
  <c r="M77" i="58"/>
  <c r="Q77" i="58" s="1"/>
  <c r="R77" i="58" s="1"/>
  <c r="M74" i="58"/>
  <c r="W38" i="55"/>
  <c r="AC38" i="55" s="1"/>
  <c r="W41" i="55"/>
  <c r="AC41" i="55" s="1"/>
  <c r="W57" i="55"/>
  <c r="AC57" i="55" s="1"/>
  <c r="BP99" i="56"/>
  <c r="G78" i="58"/>
  <c r="AX24" i="56"/>
  <c r="AX37" i="56"/>
  <c r="W18" i="55"/>
  <c r="AC18" i="55" s="1"/>
  <c r="AI10" i="55"/>
  <c r="BZ88" i="56"/>
  <c r="BZ86" i="56"/>
  <c r="BZ85" i="56"/>
  <c r="BZ81" i="56"/>
  <c r="BZ80" i="56"/>
  <c r="BZ84" i="56"/>
  <c r="BZ79" i="56"/>
  <c r="BZ78" i="56"/>
  <c r="BZ83" i="56"/>
  <c r="BZ82" i="56"/>
  <c r="BZ64" i="56"/>
  <c r="BZ77" i="56"/>
  <c r="BZ63" i="56"/>
  <c r="BZ61" i="56"/>
  <c r="BZ59" i="56"/>
  <c r="BZ57" i="56"/>
  <c r="BZ55" i="56"/>
  <c r="BZ53" i="56"/>
  <c r="BZ76" i="56"/>
  <c r="BZ62" i="56"/>
  <c r="BZ60" i="56"/>
  <c r="BZ58" i="56"/>
  <c r="BZ56" i="56"/>
  <c r="BZ54" i="56"/>
  <c r="BZ52" i="56"/>
  <c r="BZ49" i="56"/>
  <c r="BZ40" i="56"/>
  <c r="BZ51" i="56"/>
  <c r="BZ27" i="56"/>
  <c r="BZ50" i="56"/>
  <c r="BK86" i="56"/>
  <c r="BK84" i="56"/>
  <c r="BK82" i="56"/>
  <c r="BK80" i="56"/>
  <c r="BK78" i="56"/>
  <c r="BK76" i="56"/>
  <c r="BK77" i="56"/>
  <c r="BK88" i="56"/>
  <c r="BK83" i="56"/>
  <c r="BK81" i="56"/>
  <c r="BK85" i="56"/>
  <c r="BK79" i="56"/>
  <c r="BK63" i="56"/>
  <c r="BK61" i="56"/>
  <c r="BK62" i="56"/>
  <c r="BK60" i="56"/>
  <c r="BK58" i="56"/>
  <c r="BK56" i="56"/>
  <c r="BK54" i="56"/>
  <c r="BK52" i="56"/>
  <c r="BK64" i="56"/>
  <c r="BK51" i="56"/>
  <c r="BK49" i="56"/>
  <c r="BK59" i="56"/>
  <c r="BK55" i="56"/>
  <c r="BK57" i="56"/>
  <c r="BK53" i="56"/>
  <c r="BK40" i="56"/>
  <c r="BK50" i="56"/>
  <c r="AV86" i="56"/>
  <c r="AV84" i="56"/>
  <c r="AV82" i="56"/>
  <c r="AV80" i="56"/>
  <c r="AV78" i="56"/>
  <c r="AV76" i="56"/>
  <c r="AV79" i="56"/>
  <c r="AV85" i="56"/>
  <c r="AV77" i="56"/>
  <c r="AV88" i="56"/>
  <c r="AV83" i="56"/>
  <c r="AV81" i="56"/>
  <c r="AV64" i="56"/>
  <c r="AV62" i="56"/>
  <c r="AV58" i="56"/>
  <c r="AV54" i="56"/>
  <c r="AV51" i="56"/>
  <c r="AV49" i="56"/>
  <c r="AV63" i="56"/>
  <c r="AV59" i="56"/>
  <c r="AV55" i="56"/>
  <c r="AV60" i="56"/>
  <c r="AV56" i="56"/>
  <c r="AV50" i="56"/>
  <c r="AV61" i="56"/>
  <c r="AV53" i="56"/>
  <c r="AV57" i="56"/>
  <c r="AV52" i="56"/>
  <c r="AW86" i="56"/>
  <c r="AW88" i="56"/>
  <c r="AW85" i="56"/>
  <c r="AW80" i="56"/>
  <c r="AW79" i="56"/>
  <c r="AW78" i="56"/>
  <c r="AW77" i="56"/>
  <c r="AW83" i="56"/>
  <c r="AW76" i="56"/>
  <c r="AW81" i="56"/>
  <c r="AW64" i="56"/>
  <c r="AW84" i="56"/>
  <c r="AW82" i="56"/>
  <c r="AW62" i="56"/>
  <c r="AW60" i="56"/>
  <c r="AW58" i="56"/>
  <c r="AW56" i="56"/>
  <c r="AW54" i="56"/>
  <c r="AW63" i="56"/>
  <c r="AW59" i="56"/>
  <c r="AW55" i="56"/>
  <c r="AW50" i="56"/>
  <c r="AW27" i="56"/>
  <c r="AW52" i="56"/>
  <c r="AW51" i="56"/>
  <c r="AW49" i="56"/>
  <c r="AW53" i="56"/>
  <c r="AW57" i="56"/>
  <c r="AW61" i="56"/>
  <c r="AM74" i="56"/>
  <c r="AM72" i="56"/>
  <c r="AM70" i="56"/>
  <c r="AM68" i="56"/>
  <c r="AM66" i="56"/>
  <c r="AM75" i="56"/>
  <c r="AM73" i="56"/>
  <c r="AM38" i="56"/>
  <c r="BS87" i="56"/>
  <c r="BS65" i="56"/>
  <c r="BS46" i="56"/>
  <c r="BS47" i="56"/>
  <c r="BS48" i="56"/>
  <c r="BD87" i="56"/>
  <c r="BD65" i="56"/>
  <c r="BD48" i="56"/>
  <c r="BD47" i="56"/>
  <c r="BD46" i="56"/>
  <c r="BD24" i="56"/>
  <c r="AO87" i="56"/>
  <c r="AO65" i="56"/>
  <c r="AO48" i="56"/>
  <c r="AO47" i="56"/>
  <c r="AO46" i="56"/>
  <c r="BW87" i="56"/>
  <c r="BW65" i="56"/>
  <c r="BW48" i="56"/>
  <c r="BW47" i="56"/>
  <c r="BW46" i="56"/>
  <c r="BH87" i="56"/>
  <c r="BH65" i="56"/>
  <c r="BH48" i="56"/>
  <c r="BH46" i="56"/>
  <c r="BH47" i="56"/>
  <c r="AS87" i="56"/>
  <c r="AS65" i="56"/>
  <c r="AS47" i="56"/>
  <c r="AS48" i="56"/>
  <c r="AS24" i="56"/>
  <c r="AS46" i="56"/>
  <c r="AI85" i="55"/>
  <c r="AJ85" i="55" s="1"/>
  <c r="J14" i="56" s="1"/>
  <c r="AI64" i="55"/>
  <c r="AJ64" i="55" s="1"/>
  <c r="AE14" i="56" s="1"/>
  <c r="U49" i="55"/>
  <c r="W49" i="55" s="1"/>
  <c r="AC49" i="55" s="1"/>
  <c r="AI81" i="55"/>
  <c r="AJ81" i="55" s="1"/>
  <c r="N14" i="56" s="1"/>
  <c r="AM64" i="58"/>
  <c r="AN64" i="58" s="1"/>
  <c r="AO64" i="58" s="1"/>
  <c r="CC73" i="56"/>
  <c r="CC74" i="56"/>
  <c r="CC75" i="56"/>
  <c r="CC66" i="56"/>
  <c r="CC72" i="56"/>
  <c r="CC68" i="56"/>
  <c r="CC25" i="56"/>
  <c r="CC70" i="56"/>
  <c r="CC97" i="56"/>
  <c r="BL74" i="56"/>
  <c r="BL75" i="56"/>
  <c r="BL73" i="56"/>
  <c r="BL66" i="56"/>
  <c r="BL68" i="56"/>
  <c r="BL72" i="56"/>
  <c r="BL70" i="56"/>
  <c r="BL38" i="56"/>
  <c r="BL25" i="56"/>
  <c r="AW73" i="56"/>
  <c r="AW75" i="56"/>
  <c r="AW74" i="56"/>
  <c r="AW72" i="56"/>
  <c r="AW66" i="56"/>
  <c r="AW70" i="56"/>
  <c r="AW68" i="56"/>
  <c r="AW25" i="56"/>
  <c r="AW38" i="56"/>
  <c r="AH75" i="56"/>
  <c r="AH74" i="56"/>
  <c r="AH70" i="56"/>
  <c r="AH72" i="56"/>
  <c r="AH73" i="56"/>
  <c r="AH68" i="56"/>
  <c r="AH66" i="56"/>
  <c r="AH38" i="56"/>
  <c r="BW75" i="56"/>
  <c r="BW73" i="56"/>
  <c r="BW74" i="56"/>
  <c r="BW66" i="56"/>
  <c r="BW70" i="56"/>
  <c r="BW68" i="56"/>
  <c r="BW72" i="56"/>
  <c r="BW38" i="56"/>
  <c r="BP75" i="56"/>
  <c r="BP72" i="56"/>
  <c r="BP70" i="56"/>
  <c r="BP68" i="56"/>
  <c r="BP66" i="56"/>
  <c r="BP74" i="56"/>
  <c r="BP73" i="56"/>
  <c r="BA72" i="56"/>
  <c r="BA70" i="56"/>
  <c r="BA68" i="56"/>
  <c r="BA66" i="56"/>
  <c r="BA75" i="56"/>
  <c r="BA74" i="56"/>
  <c r="BA73" i="56"/>
  <c r="AL74" i="56"/>
  <c r="AL66" i="56"/>
  <c r="AL70" i="56"/>
  <c r="AL68" i="56"/>
  <c r="AL72" i="56"/>
  <c r="AL75" i="56"/>
  <c r="AL73" i="56"/>
  <c r="CA74" i="56"/>
  <c r="CA72" i="56"/>
  <c r="CA70" i="56"/>
  <c r="CA68" i="56"/>
  <c r="CA66" i="56"/>
  <c r="CA73" i="56"/>
  <c r="CA75" i="56"/>
  <c r="M70" i="55"/>
  <c r="O70" i="55" s="1"/>
  <c r="P70" i="55" s="1"/>
  <c r="E69" i="55"/>
  <c r="G69" i="55" s="1"/>
  <c r="H69" i="55" s="1"/>
  <c r="Z11" i="56" s="1"/>
  <c r="M68" i="55"/>
  <c r="O68" i="55" s="1"/>
  <c r="P68" i="55" s="1"/>
  <c r="AJ74" i="58"/>
  <c r="AN74" i="58" s="1"/>
  <c r="AO74" i="58" s="1"/>
  <c r="W76" i="58"/>
  <c r="AD11" i="58"/>
  <c r="BA88" i="56"/>
  <c r="BA85" i="56"/>
  <c r="BA86" i="56"/>
  <c r="BA84" i="56"/>
  <c r="BA77" i="56"/>
  <c r="BA76" i="56"/>
  <c r="BA83" i="56"/>
  <c r="BA82" i="56"/>
  <c r="BA81" i="56"/>
  <c r="BA80" i="56"/>
  <c r="BA79" i="56"/>
  <c r="BA63" i="56"/>
  <c r="BA61" i="56"/>
  <c r="BA59" i="56"/>
  <c r="BA57" i="56"/>
  <c r="BA55" i="56"/>
  <c r="BA53" i="56"/>
  <c r="BA78" i="56"/>
  <c r="BA52" i="56"/>
  <c r="BA64" i="56"/>
  <c r="BA60" i="56"/>
  <c r="BA56" i="56"/>
  <c r="BA62" i="56"/>
  <c r="BA51" i="56"/>
  <c r="BA49" i="56"/>
  <c r="BA50" i="56"/>
  <c r="BA58" i="56"/>
  <c r="BA54" i="56"/>
  <c r="AS88" i="56"/>
  <c r="AS85" i="56"/>
  <c r="AS86" i="56"/>
  <c r="AS84" i="56"/>
  <c r="AS83" i="56"/>
  <c r="AS82" i="56"/>
  <c r="AS81" i="56"/>
  <c r="AS80" i="56"/>
  <c r="AS79" i="56"/>
  <c r="AS78" i="56"/>
  <c r="AS76" i="56"/>
  <c r="AS77" i="56"/>
  <c r="AS63" i="56"/>
  <c r="AS61" i="56"/>
  <c r="AS59" i="56"/>
  <c r="AS57" i="56"/>
  <c r="AS55" i="56"/>
  <c r="AS53" i="56"/>
  <c r="AS64" i="56"/>
  <c r="AS58" i="56"/>
  <c r="AS54" i="56"/>
  <c r="AS51" i="56"/>
  <c r="AS49" i="56"/>
  <c r="AS50" i="56"/>
  <c r="AS62" i="56"/>
  <c r="AS40" i="56"/>
  <c r="AS56" i="56"/>
  <c r="AS52" i="56"/>
  <c r="AS60" i="56"/>
  <c r="W25" i="55"/>
  <c r="AC25" i="55" s="1"/>
  <c r="AU72" i="56"/>
  <c r="AU70" i="56"/>
  <c r="AU68" i="56"/>
  <c r="AU66" i="56"/>
  <c r="AU73" i="56"/>
  <c r="AU75" i="56"/>
  <c r="AU74" i="56"/>
  <c r="CC86" i="56"/>
  <c r="CC51" i="56"/>
  <c r="CC88" i="56"/>
  <c r="CC85" i="56"/>
  <c r="CC80" i="56"/>
  <c r="CC79" i="56"/>
  <c r="CC84" i="56"/>
  <c r="CC78" i="56"/>
  <c r="CC77" i="56"/>
  <c r="CC83" i="56"/>
  <c r="CC76" i="56"/>
  <c r="CC81" i="56"/>
  <c r="CC82" i="56"/>
  <c r="CC64" i="56"/>
  <c r="CC63" i="56"/>
  <c r="CC62" i="56"/>
  <c r="CC60" i="56"/>
  <c r="CC58" i="56"/>
  <c r="CC56" i="56"/>
  <c r="CC54" i="56"/>
  <c r="CC52" i="56"/>
  <c r="CC59" i="56"/>
  <c r="CC55" i="56"/>
  <c r="CC61" i="56"/>
  <c r="CC50" i="56"/>
  <c r="CC99" i="56"/>
  <c r="CC49" i="56"/>
  <c r="CC27" i="56"/>
  <c r="CC53" i="56"/>
  <c r="CC40" i="56"/>
  <c r="CC57" i="56"/>
  <c r="BS86" i="56"/>
  <c r="BS84" i="56"/>
  <c r="BS82" i="56"/>
  <c r="BS80" i="56"/>
  <c r="BS78" i="56"/>
  <c r="BS76" i="56"/>
  <c r="BS79" i="56"/>
  <c r="BS77" i="56"/>
  <c r="BS85" i="56"/>
  <c r="BS83" i="56"/>
  <c r="BS88" i="56"/>
  <c r="BS61" i="56"/>
  <c r="BS64" i="56"/>
  <c r="BS63" i="56"/>
  <c r="BS62" i="56"/>
  <c r="BS60" i="56"/>
  <c r="BS58" i="56"/>
  <c r="BS56" i="56"/>
  <c r="BS54" i="56"/>
  <c r="BS52" i="56"/>
  <c r="BS81" i="56"/>
  <c r="BS49" i="56"/>
  <c r="BS57" i="56"/>
  <c r="BS53" i="56"/>
  <c r="BS51" i="56"/>
  <c r="BS27" i="56"/>
  <c r="BS59" i="56"/>
  <c r="BS55" i="56"/>
  <c r="BS50" i="56"/>
  <c r="BS40" i="56"/>
  <c r="BD86" i="56"/>
  <c r="BD84" i="56"/>
  <c r="BD82" i="56"/>
  <c r="BD80" i="56"/>
  <c r="BD78" i="56"/>
  <c r="BD76" i="56"/>
  <c r="BD85" i="56"/>
  <c r="BD81" i="56"/>
  <c r="BD88" i="56"/>
  <c r="BD79" i="56"/>
  <c r="BD83" i="56"/>
  <c r="BD77" i="56"/>
  <c r="BD62" i="56"/>
  <c r="BD64" i="56"/>
  <c r="BD63" i="56"/>
  <c r="BD60" i="56"/>
  <c r="BD56" i="56"/>
  <c r="BD51" i="56"/>
  <c r="BD49" i="56"/>
  <c r="BD57" i="56"/>
  <c r="BD53" i="56"/>
  <c r="BD61" i="56"/>
  <c r="BD58" i="56"/>
  <c r="BD54" i="56"/>
  <c r="BD50" i="56"/>
  <c r="BD52" i="56"/>
  <c r="BD55" i="56"/>
  <c r="BD59" i="56"/>
  <c r="BE86" i="56"/>
  <c r="BE88" i="56"/>
  <c r="BE85" i="56"/>
  <c r="BE82" i="56"/>
  <c r="BE81" i="56"/>
  <c r="BE84" i="56"/>
  <c r="BE80" i="56"/>
  <c r="BE79" i="56"/>
  <c r="BE78" i="56"/>
  <c r="BE77" i="56"/>
  <c r="BE76" i="56"/>
  <c r="BE62" i="56"/>
  <c r="BE60" i="56"/>
  <c r="BE58" i="56"/>
  <c r="BE56" i="56"/>
  <c r="BE54" i="56"/>
  <c r="BE64" i="56"/>
  <c r="BE83" i="56"/>
  <c r="BE57" i="56"/>
  <c r="BE53" i="56"/>
  <c r="BE61" i="56"/>
  <c r="BE50" i="56"/>
  <c r="BE63" i="56"/>
  <c r="BE51" i="56"/>
  <c r="BE49" i="56"/>
  <c r="BE52" i="56"/>
  <c r="BE55" i="56"/>
  <c r="BE59" i="56"/>
  <c r="AP88" i="56"/>
  <c r="AP85" i="56"/>
  <c r="AP83" i="56"/>
  <c r="AP76" i="56"/>
  <c r="AP86" i="56"/>
  <c r="AP84" i="56"/>
  <c r="AP82" i="56"/>
  <c r="AP81" i="56"/>
  <c r="AP80" i="56"/>
  <c r="AP79" i="56"/>
  <c r="AP78" i="56"/>
  <c r="AP77" i="56"/>
  <c r="AP64" i="56"/>
  <c r="AP62" i="56"/>
  <c r="AP60" i="56"/>
  <c r="AP58" i="56"/>
  <c r="AP56" i="56"/>
  <c r="AP54" i="56"/>
  <c r="AP63" i="56"/>
  <c r="AP61" i="56"/>
  <c r="AP59" i="56"/>
  <c r="AP57" i="56"/>
  <c r="AP55" i="56"/>
  <c r="AP53" i="56"/>
  <c r="AP52" i="56"/>
  <c r="AP50" i="56"/>
  <c r="AP49" i="56"/>
  <c r="AP51" i="56"/>
  <c r="BB87" i="56"/>
  <c r="BB65" i="56"/>
  <c r="BB24" i="56"/>
  <c r="BB47" i="56"/>
  <c r="BB46" i="56"/>
  <c r="BB48" i="56"/>
  <c r="BB37" i="56"/>
  <c r="CB87" i="56"/>
  <c r="CB65" i="56"/>
  <c r="CB48" i="56"/>
  <c r="CB47" i="56"/>
  <c r="CB46" i="56"/>
  <c r="CB96" i="56"/>
  <c r="BL87" i="56"/>
  <c r="BL65" i="56"/>
  <c r="BL48" i="56"/>
  <c r="BL47" i="56"/>
  <c r="BL46" i="56"/>
  <c r="BL24" i="56"/>
  <c r="AW87" i="56"/>
  <c r="AW65" i="56"/>
  <c r="AW48" i="56"/>
  <c r="AW47" i="56"/>
  <c r="AW37" i="56"/>
  <c r="AW46" i="56"/>
  <c r="BP87" i="56"/>
  <c r="BP65" i="56"/>
  <c r="BP48" i="56"/>
  <c r="BP46" i="56"/>
  <c r="BP47" i="56"/>
  <c r="BA87" i="56"/>
  <c r="BA65" i="56"/>
  <c r="BA24" i="56"/>
  <c r="BA47" i="56"/>
  <c r="BA46" i="56"/>
  <c r="BA48" i="56"/>
  <c r="AI62" i="55"/>
  <c r="AJ62" i="55" s="1"/>
  <c r="AG14" i="56" s="1"/>
  <c r="AI84" i="55"/>
  <c r="AJ84" i="55" s="1"/>
  <c r="K14" i="56" s="1"/>
  <c r="AI86" i="55"/>
  <c r="AJ86" i="55" s="1"/>
  <c r="I14" i="56" s="1"/>
  <c r="AC66" i="58"/>
  <c r="AD66" i="58" s="1"/>
  <c r="AE66" i="58" s="1"/>
  <c r="BT74" i="56"/>
  <c r="BT73" i="56"/>
  <c r="BT75" i="56"/>
  <c r="BT68" i="56"/>
  <c r="BT70" i="56"/>
  <c r="BT66" i="56"/>
  <c r="BT38" i="56"/>
  <c r="BT72" i="56"/>
  <c r="BT25" i="56"/>
  <c r="BE73" i="56"/>
  <c r="BE66" i="56"/>
  <c r="BE75" i="56"/>
  <c r="BE68" i="56"/>
  <c r="BE70" i="56"/>
  <c r="BE74" i="56"/>
  <c r="BE72" i="56"/>
  <c r="BE38" i="56"/>
  <c r="BE25" i="56"/>
  <c r="AP75" i="56"/>
  <c r="AP66" i="56"/>
  <c r="AP72" i="56"/>
  <c r="AP68" i="56"/>
  <c r="AP74" i="56"/>
  <c r="AP73" i="56"/>
  <c r="AP70" i="56"/>
  <c r="AP38" i="56"/>
  <c r="BX75" i="56"/>
  <c r="BX72" i="56"/>
  <c r="BX70" i="56"/>
  <c r="BX68" i="56"/>
  <c r="BX66" i="56"/>
  <c r="BX74" i="56"/>
  <c r="BX73" i="56"/>
  <c r="BX38" i="56"/>
  <c r="BI72" i="56"/>
  <c r="BI70" i="56"/>
  <c r="BI68" i="56"/>
  <c r="BI66" i="56"/>
  <c r="BI75" i="56"/>
  <c r="BI74" i="56"/>
  <c r="BI73" i="56"/>
  <c r="BI25" i="56"/>
  <c r="AT74" i="56"/>
  <c r="AT75" i="56"/>
  <c r="AT68" i="56"/>
  <c r="AT70" i="56"/>
  <c r="AT72" i="56"/>
  <c r="AT73" i="56"/>
  <c r="AT66" i="56"/>
  <c r="AB81" i="55"/>
  <c r="M13" i="58"/>
  <c r="Q13" i="58" s="1"/>
  <c r="M10" i="58"/>
  <c r="M9" i="58"/>
  <c r="M11" i="58"/>
  <c r="Q11" i="58" s="1"/>
  <c r="AD64" i="58"/>
  <c r="AE64" i="58" s="1"/>
  <c r="BS74" i="56"/>
  <c r="BS75" i="56"/>
  <c r="BS72" i="56"/>
  <c r="BS70" i="56"/>
  <c r="BS68" i="56"/>
  <c r="BS66" i="56"/>
  <c r="BS73" i="56"/>
  <c r="BK75" i="56"/>
  <c r="BK74" i="56"/>
  <c r="BK72" i="56"/>
  <c r="BK70" i="56"/>
  <c r="BK68" i="56"/>
  <c r="BK66" i="56"/>
  <c r="BK73" i="56"/>
  <c r="BJ87" i="56"/>
  <c r="BJ65" i="56"/>
  <c r="BJ48" i="56"/>
  <c r="BJ24" i="56"/>
  <c r="BJ47" i="56"/>
  <c r="BJ46" i="56"/>
  <c r="CA86" i="56"/>
  <c r="CA84" i="56"/>
  <c r="CA82" i="56"/>
  <c r="CA80" i="56"/>
  <c r="CA78" i="56"/>
  <c r="CA76" i="56"/>
  <c r="CA85" i="56"/>
  <c r="CA81" i="56"/>
  <c r="CA79" i="56"/>
  <c r="CA77" i="56"/>
  <c r="CA88" i="56"/>
  <c r="CA64" i="56"/>
  <c r="CA61" i="56"/>
  <c r="CA83" i="56"/>
  <c r="CA63" i="56"/>
  <c r="CA62" i="56"/>
  <c r="CA60" i="56"/>
  <c r="CA58" i="56"/>
  <c r="CA56" i="56"/>
  <c r="CA54" i="56"/>
  <c r="CA52" i="56"/>
  <c r="CA49" i="56"/>
  <c r="CA59" i="56"/>
  <c r="CA55" i="56"/>
  <c r="CA57" i="56"/>
  <c r="CA53" i="56"/>
  <c r="CA51" i="56"/>
  <c r="CA27" i="56"/>
  <c r="CA50" i="56"/>
  <c r="BL86" i="56"/>
  <c r="BL84" i="56"/>
  <c r="BL82" i="56"/>
  <c r="BL80" i="56"/>
  <c r="BL78" i="56"/>
  <c r="BL76" i="56"/>
  <c r="BL88" i="56"/>
  <c r="BL83" i="56"/>
  <c r="BL81" i="56"/>
  <c r="BL85" i="56"/>
  <c r="BL79" i="56"/>
  <c r="BL77" i="56"/>
  <c r="BL62" i="56"/>
  <c r="BL58" i="56"/>
  <c r="BL54" i="56"/>
  <c r="BL51" i="56"/>
  <c r="BL49" i="56"/>
  <c r="BL61" i="56"/>
  <c r="BL52" i="56"/>
  <c r="BL59" i="56"/>
  <c r="BL55" i="56"/>
  <c r="BL56" i="56"/>
  <c r="BL50" i="56"/>
  <c r="BL64" i="56"/>
  <c r="BL40" i="56"/>
  <c r="BL57" i="56"/>
  <c r="BL63" i="56"/>
  <c r="BL60" i="56"/>
  <c r="BL53" i="56"/>
  <c r="BU86" i="56"/>
  <c r="BU88" i="56"/>
  <c r="BU85" i="56"/>
  <c r="BU78" i="56"/>
  <c r="BU77" i="56"/>
  <c r="BU83" i="56"/>
  <c r="BU76" i="56"/>
  <c r="BU82" i="56"/>
  <c r="BU81" i="56"/>
  <c r="BU84" i="56"/>
  <c r="BU79" i="56"/>
  <c r="BU80" i="56"/>
  <c r="BU63" i="56"/>
  <c r="BU62" i="56"/>
  <c r="BU60" i="56"/>
  <c r="BU58" i="56"/>
  <c r="BU56" i="56"/>
  <c r="BU54" i="56"/>
  <c r="BU52" i="56"/>
  <c r="BU51" i="56"/>
  <c r="BU57" i="56"/>
  <c r="BU53" i="56"/>
  <c r="BU27" i="56"/>
  <c r="BU50" i="56"/>
  <c r="BU49" i="56"/>
  <c r="BU55" i="56"/>
  <c r="BU61" i="56"/>
  <c r="BU59" i="56"/>
  <c r="BU64" i="56"/>
  <c r="AX88" i="56"/>
  <c r="AX85" i="56"/>
  <c r="AX78" i="56"/>
  <c r="AX77" i="56"/>
  <c r="AX83" i="56"/>
  <c r="AX76" i="56"/>
  <c r="AX84" i="56"/>
  <c r="AX82" i="56"/>
  <c r="AX81" i="56"/>
  <c r="AX86" i="56"/>
  <c r="AX80" i="56"/>
  <c r="AX79" i="56"/>
  <c r="AX64" i="56"/>
  <c r="AX62" i="56"/>
  <c r="AX60" i="56"/>
  <c r="AX58" i="56"/>
  <c r="AX56" i="56"/>
  <c r="AX54" i="56"/>
  <c r="AX63" i="56"/>
  <c r="AX61" i="56"/>
  <c r="AX59" i="56"/>
  <c r="AX57" i="56"/>
  <c r="AX55" i="56"/>
  <c r="AX53" i="56"/>
  <c r="AX50" i="56"/>
  <c r="AX52" i="56"/>
  <c r="AX49" i="56"/>
  <c r="AX51" i="56"/>
  <c r="AQ88" i="56"/>
  <c r="AQ85" i="56"/>
  <c r="AQ83" i="56"/>
  <c r="AQ81" i="56"/>
  <c r="AQ79" i="56"/>
  <c r="AQ77" i="56"/>
  <c r="AQ76" i="56"/>
  <c r="AQ86" i="56"/>
  <c r="AQ84" i="56"/>
  <c r="AQ82" i="56"/>
  <c r="AQ80" i="56"/>
  <c r="AQ62" i="56"/>
  <c r="AQ63" i="56"/>
  <c r="AQ61" i="56"/>
  <c r="AQ59" i="56"/>
  <c r="AQ57" i="56"/>
  <c r="AQ55" i="56"/>
  <c r="AQ53" i="56"/>
  <c r="AQ52" i="56"/>
  <c r="AQ50" i="56"/>
  <c r="AQ64" i="56"/>
  <c r="AQ58" i="56"/>
  <c r="AQ54" i="56"/>
  <c r="AQ78" i="56"/>
  <c r="AQ60" i="56"/>
  <c r="AQ56" i="56"/>
  <c r="AQ49" i="56"/>
  <c r="AQ51" i="56"/>
  <c r="AQ40" i="56"/>
  <c r="AQ27" i="56"/>
  <c r="AJ14" i="56"/>
  <c r="W87" i="56"/>
  <c r="W65" i="56"/>
  <c r="W48" i="56"/>
  <c r="W47" i="56"/>
  <c r="W46" i="56"/>
  <c r="W37" i="56"/>
  <c r="BT87" i="56"/>
  <c r="BT65" i="56"/>
  <c r="BT48" i="56"/>
  <c r="BT47" i="56"/>
  <c r="BT46" i="56"/>
  <c r="BE87" i="56"/>
  <c r="BE65" i="56"/>
  <c r="BE48" i="56"/>
  <c r="BE47" i="56"/>
  <c r="BE46" i="56"/>
  <c r="BE37" i="56"/>
  <c r="BX87" i="56"/>
  <c r="BX65" i="56"/>
  <c r="BX48" i="56"/>
  <c r="BX47" i="56"/>
  <c r="BX46" i="56"/>
  <c r="BI87" i="56"/>
  <c r="BI65" i="56"/>
  <c r="BI48" i="56"/>
  <c r="BI24" i="56"/>
  <c r="BI47" i="56"/>
  <c r="BI46" i="56"/>
  <c r="W50" i="55"/>
  <c r="AC50" i="55" s="1"/>
  <c r="AI77" i="55"/>
  <c r="AJ77" i="55" s="1"/>
  <c r="R14" i="56" s="1"/>
  <c r="AI73" i="55"/>
  <c r="AJ73" i="55" s="1"/>
  <c r="V14" i="56" s="1"/>
  <c r="AI61" i="55"/>
  <c r="AJ61" i="55" s="1"/>
  <c r="AH14" i="56" s="1"/>
  <c r="W43" i="55"/>
  <c r="AC43" i="55" s="1"/>
  <c r="AI78" i="55"/>
  <c r="AJ78" i="55" s="1"/>
  <c r="Q14" i="56" s="1"/>
  <c r="AM60" i="58"/>
  <c r="AN60" i="58" s="1"/>
  <c r="AO60" i="58" s="1"/>
  <c r="AM13" i="58"/>
  <c r="AN13" i="58" s="1"/>
  <c r="AM12" i="58"/>
  <c r="AN12" i="58" s="1"/>
  <c r="AM9" i="58"/>
  <c r="AN9" i="58" s="1"/>
  <c r="CB74" i="56"/>
  <c r="CB73" i="56"/>
  <c r="CB70" i="56"/>
  <c r="CB68" i="56"/>
  <c r="CB72" i="56"/>
  <c r="CB75" i="56"/>
  <c r="CB66" i="56"/>
  <c r="CB25" i="56"/>
  <c r="CB38" i="56"/>
  <c r="BM74" i="56"/>
  <c r="BM73" i="56"/>
  <c r="BM68" i="56"/>
  <c r="BM75" i="56"/>
  <c r="BM72" i="56"/>
  <c r="BM66" i="56"/>
  <c r="BM70" i="56"/>
  <c r="BM25" i="56"/>
  <c r="BM38" i="56"/>
  <c r="AX75" i="56"/>
  <c r="AX73" i="56"/>
  <c r="AX74" i="56"/>
  <c r="AX66" i="56"/>
  <c r="AX72" i="56"/>
  <c r="AX70" i="56"/>
  <c r="AX68" i="56"/>
  <c r="BQ72" i="56"/>
  <c r="BQ70" i="56"/>
  <c r="BQ68" i="56"/>
  <c r="BQ66" i="56"/>
  <c r="BQ73" i="56"/>
  <c r="BQ75" i="56"/>
  <c r="BQ74" i="56"/>
  <c r="BQ25" i="56"/>
  <c r="BB75" i="56"/>
  <c r="BB74" i="56"/>
  <c r="BB70" i="56"/>
  <c r="BB73" i="56"/>
  <c r="BB68" i="56"/>
  <c r="BB72" i="56"/>
  <c r="BB66" i="56"/>
  <c r="U13" i="55"/>
  <c r="U14" i="55"/>
  <c r="W14" i="55" s="1"/>
  <c r="AC14" i="55" s="1"/>
  <c r="AD87" i="56"/>
  <c r="AD65" i="56"/>
  <c r="AD48" i="56"/>
  <c r="AD47" i="56"/>
  <c r="AD46" i="56"/>
  <c r="AD37" i="56"/>
  <c r="AD24" i="56"/>
  <c r="M75" i="55"/>
  <c r="O75" i="55" s="1"/>
  <c r="P75" i="55" s="1"/>
  <c r="M72" i="55"/>
  <c r="O72" i="55" s="1"/>
  <c r="P72" i="55" s="1"/>
  <c r="AB78" i="55"/>
  <c r="AJ75" i="58"/>
  <c r="AJ72" i="58"/>
  <c r="R19" i="58"/>
  <c r="R27" i="58"/>
  <c r="R35" i="58"/>
  <c r="R43" i="58"/>
  <c r="R51" i="58"/>
  <c r="R67" i="58"/>
  <c r="R20" i="58"/>
  <c r="R28" i="58"/>
  <c r="R36" i="58"/>
  <c r="R44" i="58"/>
  <c r="R52" i="58"/>
  <c r="R60" i="58"/>
  <c r="R21" i="58"/>
  <c r="R29" i="58"/>
  <c r="R37" i="58"/>
  <c r="R45" i="58"/>
  <c r="R53" i="58"/>
  <c r="R61" i="58"/>
  <c r="R22" i="58"/>
  <c r="R30" i="58"/>
  <c r="R38" i="58"/>
  <c r="R46" i="58"/>
  <c r="R15" i="58"/>
  <c r="R23" i="58"/>
  <c r="R31" i="58"/>
  <c r="R39" i="58"/>
  <c r="R55" i="58"/>
  <c r="R63" i="58"/>
  <c r="R14" i="58"/>
  <c r="R17" i="58"/>
  <c r="R24" i="58"/>
  <c r="R32" i="58"/>
  <c r="R40" i="58"/>
  <c r="R48" i="58"/>
  <c r="R56" i="58"/>
  <c r="R64" i="58"/>
  <c r="R18" i="58"/>
  <c r="R26" i="58"/>
  <c r="R34" i="58"/>
  <c r="R42" i="58"/>
  <c r="R58" i="58"/>
  <c r="R66" i="58"/>
  <c r="R33" i="58"/>
  <c r="R41" i="58"/>
  <c r="R57" i="58"/>
  <c r="R65" i="58"/>
  <c r="R25" i="58"/>
  <c r="R16" i="58"/>
  <c r="BZ87" i="56"/>
  <c r="BZ65" i="56"/>
  <c r="BZ37" i="56"/>
  <c r="BZ46" i="56"/>
  <c r="BZ48" i="56"/>
  <c r="BZ47" i="56"/>
  <c r="BZ24" i="56"/>
  <c r="AL88" i="56"/>
  <c r="AL86" i="56"/>
  <c r="AL85" i="56"/>
  <c r="AL79" i="56"/>
  <c r="AL78" i="56"/>
  <c r="AL77" i="56"/>
  <c r="AL76" i="56"/>
  <c r="AL84" i="56"/>
  <c r="AL83" i="56"/>
  <c r="AL82" i="56"/>
  <c r="AL81" i="56"/>
  <c r="AL80" i="56"/>
  <c r="AL64" i="56"/>
  <c r="AL63" i="56"/>
  <c r="AL61" i="56"/>
  <c r="AL59" i="56"/>
  <c r="AL57" i="56"/>
  <c r="AL55" i="56"/>
  <c r="AL53" i="56"/>
  <c r="AL62" i="56"/>
  <c r="AL60" i="56"/>
  <c r="AL58" i="56"/>
  <c r="AL56" i="56"/>
  <c r="AL54" i="56"/>
  <c r="AL52" i="56"/>
  <c r="AL51" i="56"/>
  <c r="AL49" i="56"/>
  <c r="AL27" i="56"/>
  <c r="AL50" i="56"/>
  <c r="AL40" i="56"/>
  <c r="CB86" i="56"/>
  <c r="CB84" i="56"/>
  <c r="CB82" i="56"/>
  <c r="CB80" i="56"/>
  <c r="CB78" i="56"/>
  <c r="CB76" i="56"/>
  <c r="CB79" i="56"/>
  <c r="CB77" i="56"/>
  <c r="CB88" i="56"/>
  <c r="CB83" i="56"/>
  <c r="CB85" i="56"/>
  <c r="CB81" i="56"/>
  <c r="CB64" i="56"/>
  <c r="CB63" i="56"/>
  <c r="CB62" i="56"/>
  <c r="CB58" i="56"/>
  <c r="CB54" i="56"/>
  <c r="CB49" i="56"/>
  <c r="CB59" i="56"/>
  <c r="CB55" i="56"/>
  <c r="CB61" i="56"/>
  <c r="CB27" i="56"/>
  <c r="CB56" i="56"/>
  <c r="CB51" i="56"/>
  <c r="CB50" i="56"/>
  <c r="CB60" i="56"/>
  <c r="CB53" i="56"/>
  <c r="CB57" i="56"/>
  <c r="CB52" i="56"/>
  <c r="BT86" i="56"/>
  <c r="BT84" i="56"/>
  <c r="BT82" i="56"/>
  <c r="BT80" i="56"/>
  <c r="BT78" i="56"/>
  <c r="BT76" i="56"/>
  <c r="BT77" i="56"/>
  <c r="BT85" i="56"/>
  <c r="BT83" i="56"/>
  <c r="BT81" i="56"/>
  <c r="BT79" i="56"/>
  <c r="BT88" i="56"/>
  <c r="BT64" i="56"/>
  <c r="BT63" i="56"/>
  <c r="BT62" i="56"/>
  <c r="BT56" i="56"/>
  <c r="BT49" i="56"/>
  <c r="BT60" i="56"/>
  <c r="BT57" i="56"/>
  <c r="BT53" i="56"/>
  <c r="BT51" i="56"/>
  <c r="BT52" i="56"/>
  <c r="BT58" i="56"/>
  <c r="BT54" i="56"/>
  <c r="BT50" i="56"/>
  <c r="BT55" i="56"/>
  <c r="BT61" i="56"/>
  <c r="BT59" i="56"/>
  <c r="BT27" i="56"/>
  <c r="BF88" i="56"/>
  <c r="BF85" i="56"/>
  <c r="BF84" i="56"/>
  <c r="BF80" i="56"/>
  <c r="BF79" i="56"/>
  <c r="BF78" i="56"/>
  <c r="BF77" i="56"/>
  <c r="BF86" i="56"/>
  <c r="BF83" i="56"/>
  <c r="BF82" i="56"/>
  <c r="BF81" i="56"/>
  <c r="BF64" i="56"/>
  <c r="BF62" i="56"/>
  <c r="BF60" i="56"/>
  <c r="BF58" i="56"/>
  <c r="BF56" i="56"/>
  <c r="BF54" i="56"/>
  <c r="BF63" i="56"/>
  <c r="BF61" i="56"/>
  <c r="BF59" i="56"/>
  <c r="BF57" i="56"/>
  <c r="BF55" i="56"/>
  <c r="BF53" i="56"/>
  <c r="BF50" i="56"/>
  <c r="BF76" i="56"/>
  <c r="BF51" i="56"/>
  <c r="BF52" i="56"/>
  <c r="BF49" i="56"/>
  <c r="AY88" i="56"/>
  <c r="AY85" i="56"/>
  <c r="AY83" i="56"/>
  <c r="AY81" i="56"/>
  <c r="AY79" i="56"/>
  <c r="AY77" i="56"/>
  <c r="AY78" i="56"/>
  <c r="AY76" i="56"/>
  <c r="AY84" i="56"/>
  <c r="AY82" i="56"/>
  <c r="AY64" i="56"/>
  <c r="AY62" i="56"/>
  <c r="AY80" i="56"/>
  <c r="AY86" i="56"/>
  <c r="AY63" i="56"/>
  <c r="AY61" i="56"/>
  <c r="AY59" i="56"/>
  <c r="AY57" i="56"/>
  <c r="AY55" i="56"/>
  <c r="AY53" i="56"/>
  <c r="AY50" i="56"/>
  <c r="AY52" i="56"/>
  <c r="AY40" i="56"/>
  <c r="AY60" i="56"/>
  <c r="AY56" i="56"/>
  <c r="AY58" i="56"/>
  <c r="AY54" i="56"/>
  <c r="AY49" i="56"/>
  <c r="AY51" i="56"/>
  <c r="AY27" i="56"/>
  <c r="AR88" i="56"/>
  <c r="AR85" i="56"/>
  <c r="AR83" i="56"/>
  <c r="AR81" i="56"/>
  <c r="AR79" i="56"/>
  <c r="AR77" i="56"/>
  <c r="AR86" i="56"/>
  <c r="AR84" i="56"/>
  <c r="AR82" i="56"/>
  <c r="AR80" i="56"/>
  <c r="AR76" i="56"/>
  <c r="AR78" i="56"/>
  <c r="AR63" i="56"/>
  <c r="AR64" i="56"/>
  <c r="AR61" i="56"/>
  <c r="AR57" i="56"/>
  <c r="AR53" i="56"/>
  <c r="AR50" i="56"/>
  <c r="AR58" i="56"/>
  <c r="AR54" i="56"/>
  <c r="AR59" i="56"/>
  <c r="AR55" i="56"/>
  <c r="AR51" i="56"/>
  <c r="AR49" i="56"/>
  <c r="AR52" i="56"/>
  <c r="AR62" i="56"/>
  <c r="AR56" i="56"/>
  <c r="AR60" i="56"/>
  <c r="M12" i="55"/>
  <c r="O12" i="55" s="1"/>
  <c r="M9" i="55"/>
  <c r="O9" i="55" s="1"/>
  <c r="M13" i="55"/>
  <c r="O13" i="55" s="1"/>
  <c r="M10" i="55"/>
  <c r="O10" i="55" s="1"/>
  <c r="AE87" i="56"/>
  <c r="AE65" i="56"/>
  <c r="AE48" i="56"/>
  <c r="AE47" i="56"/>
  <c r="AE46" i="56"/>
  <c r="CA87" i="56"/>
  <c r="CA65" i="56"/>
  <c r="CA46" i="56"/>
  <c r="CA48" i="56"/>
  <c r="CA47" i="56"/>
  <c r="BM87" i="56"/>
  <c r="BM65" i="56"/>
  <c r="BM48" i="56"/>
  <c r="BM47" i="56"/>
  <c r="BM46" i="56"/>
  <c r="AP87" i="56"/>
  <c r="AP65" i="56"/>
  <c r="AP37" i="56"/>
  <c r="AP48" i="56"/>
  <c r="AP47" i="56"/>
  <c r="AP46" i="56"/>
  <c r="AP24" i="56"/>
  <c r="AI87" i="56"/>
  <c r="AI65" i="56"/>
  <c r="AI48" i="56"/>
  <c r="AI47" i="56"/>
  <c r="AI37" i="56"/>
  <c r="AI46" i="56"/>
  <c r="BQ87" i="56"/>
  <c r="BQ65" i="56"/>
  <c r="BQ48" i="56"/>
  <c r="BQ24" i="56"/>
  <c r="BQ46" i="56"/>
  <c r="BQ47" i="56"/>
  <c r="BQ37" i="56"/>
  <c r="AI66" i="55"/>
  <c r="AJ66" i="55" s="1"/>
  <c r="AC14" i="56" s="1"/>
  <c r="W51" i="55"/>
  <c r="AC51" i="55" s="1"/>
  <c r="BU73" i="56"/>
  <c r="BU75" i="56"/>
  <c r="BU74" i="56"/>
  <c r="BU70" i="56"/>
  <c r="BU72" i="56"/>
  <c r="BU66" i="56"/>
  <c r="BU68" i="56"/>
  <c r="BU38" i="56"/>
  <c r="BU25" i="56"/>
  <c r="BF74" i="56"/>
  <c r="BF75" i="56"/>
  <c r="BF68" i="56"/>
  <c r="BF70" i="56"/>
  <c r="BF72" i="56"/>
  <c r="BF66" i="56"/>
  <c r="BF73" i="56"/>
  <c r="BF38" i="56"/>
  <c r="AB75" i="56"/>
  <c r="AB74" i="56"/>
  <c r="AB72" i="56"/>
  <c r="AB70" i="56"/>
  <c r="AB68" i="56"/>
  <c r="AB66" i="56"/>
  <c r="AB73" i="56"/>
  <c r="AB38" i="56"/>
  <c r="BY72" i="56"/>
  <c r="BY70" i="56"/>
  <c r="BY68" i="56"/>
  <c r="BY66" i="56"/>
  <c r="BY75" i="56"/>
  <c r="BY73" i="56"/>
  <c r="BY74" i="56"/>
  <c r="BY25" i="56"/>
  <c r="BJ75" i="56"/>
  <c r="BJ74" i="56"/>
  <c r="BJ73" i="56"/>
  <c r="BJ72" i="56"/>
  <c r="BJ68" i="56"/>
  <c r="BJ66" i="56"/>
  <c r="BJ70" i="56"/>
  <c r="AI13" i="55"/>
  <c r="M69" i="55"/>
  <c r="O69" i="55" s="1"/>
  <c r="P69" i="55" s="1"/>
  <c r="M76" i="55"/>
  <c r="O76" i="55" s="1"/>
  <c r="P76" i="55" s="1"/>
  <c r="AD62" i="58"/>
  <c r="AE62" i="58" s="1"/>
  <c r="AD10" i="58"/>
  <c r="AD69" i="58"/>
  <c r="AE69" i="58" s="1"/>
  <c r="AD68" i="58"/>
  <c r="AE68" i="58" s="1"/>
  <c r="AD13" i="58"/>
  <c r="AD77" i="58"/>
  <c r="AE77" i="58" s="1"/>
  <c r="AD72" i="58"/>
  <c r="AE72" i="58" s="1"/>
  <c r="Q71" i="58"/>
  <c r="R71" i="58" s="1"/>
  <c r="Q69" i="58"/>
  <c r="R69" i="58" s="1"/>
  <c r="Q12" i="58"/>
  <c r="G14" i="58"/>
  <c r="G89" i="58"/>
  <c r="G13" i="58"/>
  <c r="G83" i="58"/>
  <c r="G10" i="58"/>
  <c r="Q72" i="58"/>
  <c r="R72" i="58" s="1"/>
  <c r="G11" i="58"/>
  <c r="G9" i="58"/>
  <c r="G12" i="58"/>
  <c r="G84" i="58"/>
  <c r="G85" i="58"/>
  <c r="G88" i="58"/>
  <c r="G87" i="58"/>
  <c r="G77" i="58"/>
  <c r="G93" i="58"/>
  <c r="G81" i="58"/>
  <c r="G82" i="58"/>
  <c r="G79" i="58"/>
  <c r="AD63" i="58"/>
  <c r="AE63" i="58" s="1"/>
  <c r="G90" i="58"/>
  <c r="G80" i="58"/>
  <c r="G86" i="58"/>
  <c r="G92" i="58"/>
  <c r="G91" i="58"/>
  <c r="Q70" i="58"/>
  <c r="R70" i="58" s="1"/>
  <c r="AN69" i="58"/>
  <c r="AO69" i="58" s="1"/>
  <c r="AC80" i="55"/>
  <c r="W77" i="55"/>
  <c r="AC77" i="55" s="1"/>
  <c r="W72" i="55"/>
  <c r="AC72" i="55" s="1"/>
  <c r="W82" i="55"/>
  <c r="AC82" i="55" s="1"/>
  <c r="W69" i="55"/>
  <c r="AC69" i="55" s="1"/>
  <c r="W83" i="55"/>
  <c r="AC83" i="55" s="1"/>
  <c r="W81" i="55"/>
  <c r="AC81" i="55" s="1"/>
  <c r="W76" i="55"/>
  <c r="AC76" i="55" s="1"/>
  <c r="W70" i="55"/>
  <c r="AC70" i="55" s="1"/>
  <c r="W85" i="55"/>
  <c r="AC85" i="55" s="1"/>
  <c r="W71" i="55"/>
  <c r="AC71" i="55" s="1"/>
  <c r="W67" i="55"/>
  <c r="AC67" i="55" s="1"/>
  <c r="W11" i="55"/>
  <c r="AC11" i="55" s="1"/>
  <c r="W12" i="55"/>
  <c r="AC12" i="55" s="1"/>
  <c r="W10" i="55"/>
  <c r="AC10" i="55" s="1"/>
  <c r="W13" i="55"/>
  <c r="W78" i="55"/>
  <c r="AC78" i="55" s="1"/>
  <c r="W9" i="55"/>
  <c r="W74" i="55"/>
  <c r="AC74" i="55" s="1"/>
  <c r="W68" i="55"/>
  <c r="AC68" i="55" s="1"/>
  <c r="W75" i="55"/>
  <c r="AC75" i="55" s="1"/>
  <c r="W79" i="55"/>
  <c r="AC79" i="55" s="1"/>
  <c r="W84" i="55"/>
  <c r="W86" i="55"/>
  <c r="AC86" i="55" s="1"/>
  <c r="E6" i="53"/>
  <c r="E7" i="53"/>
  <c r="H7" i="53"/>
  <c r="E8" i="53"/>
  <c r="H8" i="53"/>
  <c r="E9" i="53"/>
  <c r="H9" i="53"/>
  <c r="E10" i="53"/>
  <c r="H10" i="53"/>
  <c r="E11" i="53"/>
  <c r="H11" i="53"/>
  <c r="E12" i="53"/>
  <c r="H12" i="53"/>
  <c r="E13" i="53"/>
  <c r="H13" i="53"/>
  <c r="E14" i="53"/>
  <c r="H14" i="53"/>
  <c r="E15" i="53"/>
  <c r="H15" i="53"/>
  <c r="E16" i="53"/>
  <c r="H16" i="53"/>
  <c r="E17" i="53"/>
  <c r="H17" i="53"/>
  <c r="E18" i="53"/>
  <c r="H18" i="53"/>
  <c r="E19" i="53"/>
  <c r="H19" i="53"/>
  <c r="E20" i="53"/>
  <c r="H20" i="53"/>
  <c r="E21" i="53"/>
  <c r="H21" i="53"/>
  <c r="E22" i="53"/>
  <c r="H22" i="53"/>
  <c r="E23" i="53"/>
  <c r="H23" i="53"/>
  <c r="E24" i="53"/>
  <c r="H24" i="53"/>
  <c r="E25" i="53"/>
  <c r="H25" i="53"/>
  <c r="E26" i="53"/>
  <c r="H26" i="53"/>
  <c r="E27" i="53"/>
  <c r="H27" i="53"/>
  <c r="E28" i="53"/>
  <c r="H28" i="53"/>
  <c r="E29" i="53"/>
  <c r="H29" i="53"/>
  <c r="E30" i="53"/>
  <c r="H30" i="53"/>
  <c r="E31" i="53"/>
  <c r="H31" i="53"/>
  <c r="E32" i="53"/>
  <c r="H32" i="53"/>
  <c r="E33" i="53"/>
  <c r="H33" i="53"/>
  <c r="E34" i="53"/>
  <c r="H34" i="53"/>
  <c r="E35" i="53"/>
  <c r="H35" i="53"/>
  <c r="E36" i="53"/>
  <c r="H36" i="53"/>
  <c r="E37" i="53"/>
  <c r="H37" i="53"/>
  <c r="E38" i="53"/>
  <c r="H38" i="53"/>
  <c r="E39" i="53"/>
  <c r="H39" i="53"/>
  <c r="E40" i="53"/>
  <c r="H40" i="53"/>
  <c r="E41" i="53"/>
  <c r="H41" i="53"/>
  <c r="E42" i="53"/>
  <c r="H42" i="53"/>
  <c r="E43" i="53"/>
  <c r="H43" i="53"/>
  <c r="E44" i="53"/>
  <c r="H44" i="53"/>
  <c r="E45" i="53"/>
  <c r="H45" i="53"/>
  <c r="E46" i="53"/>
  <c r="H46" i="53"/>
  <c r="E47" i="53"/>
  <c r="H47" i="53"/>
  <c r="E48" i="53"/>
  <c r="H48" i="53"/>
  <c r="E49" i="53"/>
  <c r="H49" i="53"/>
  <c r="E50" i="53"/>
  <c r="H50" i="53"/>
  <c r="E51" i="53"/>
  <c r="H51" i="53"/>
  <c r="E52" i="53"/>
  <c r="H52" i="53"/>
  <c r="E53" i="53"/>
  <c r="H53" i="53"/>
  <c r="E54" i="53"/>
  <c r="H54" i="53"/>
  <c r="E55" i="53"/>
  <c r="H55" i="53"/>
  <c r="E56" i="53"/>
  <c r="H56" i="53"/>
  <c r="E57" i="53"/>
  <c r="H57" i="53"/>
  <c r="E58" i="53"/>
  <c r="H58" i="53"/>
  <c r="E59" i="53"/>
  <c r="H59" i="53"/>
  <c r="K59" i="53"/>
  <c r="E60" i="53"/>
  <c r="H60" i="53"/>
  <c r="K60" i="53"/>
  <c r="E61" i="53"/>
  <c r="H61" i="53"/>
  <c r="K61" i="53"/>
  <c r="E62" i="53"/>
  <c r="H62" i="53"/>
  <c r="K62" i="53"/>
  <c r="E63" i="53"/>
  <c r="H63" i="53"/>
  <c r="K63" i="53"/>
  <c r="E64" i="53"/>
  <c r="H64" i="53"/>
  <c r="K64" i="53"/>
  <c r="E65" i="53"/>
  <c r="H65" i="53"/>
  <c r="K65" i="53"/>
  <c r="E66" i="53"/>
  <c r="H66" i="53"/>
  <c r="K66" i="53"/>
  <c r="E67" i="53"/>
  <c r="H67" i="53"/>
  <c r="K67" i="53"/>
  <c r="E68" i="53"/>
  <c r="G72" i="53" s="1"/>
  <c r="H72" i="53" s="1"/>
  <c r="H68" i="53"/>
  <c r="K68" i="53"/>
  <c r="G74" i="53"/>
  <c r="H74" i="53" s="1"/>
  <c r="G78" i="53"/>
  <c r="H78" i="53" s="1"/>
  <c r="G80" i="53"/>
  <c r="H80" i="53" s="1"/>
  <c r="G82" i="53"/>
  <c r="H82" i="53" s="1"/>
  <c r="G84" i="53"/>
  <c r="H84" i="53" s="1"/>
  <c r="S32" i="51"/>
  <c r="F93" i="9"/>
  <c r="G93" i="9" s="1"/>
  <c r="H93" i="9" s="1"/>
  <c r="F92" i="9"/>
  <c r="G92" i="9" s="1"/>
  <c r="H92" i="9" s="1"/>
  <c r="H85" i="51"/>
  <c r="AP17" i="51"/>
  <c r="AP18" i="51"/>
  <c r="AP19" i="51"/>
  <c r="AP20" i="51"/>
  <c r="AP21" i="51"/>
  <c r="AP22" i="51"/>
  <c r="AP23" i="51"/>
  <c r="AP24" i="51"/>
  <c r="AP25" i="51"/>
  <c r="AP26" i="51"/>
  <c r="AP27" i="51"/>
  <c r="AP28" i="51"/>
  <c r="AP29" i="51"/>
  <c r="AP30" i="51"/>
  <c r="AP31" i="51"/>
  <c r="AP32" i="51"/>
  <c r="AP33" i="51"/>
  <c r="AP34" i="51"/>
  <c r="AP35" i="51"/>
  <c r="AP36" i="51"/>
  <c r="AP37" i="51"/>
  <c r="AP38" i="51"/>
  <c r="AP39" i="51"/>
  <c r="AP40" i="51"/>
  <c r="AP41" i="51"/>
  <c r="AP42" i="51"/>
  <c r="AP43" i="51"/>
  <c r="AP44" i="51"/>
  <c r="AP45" i="51"/>
  <c r="AP46" i="51"/>
  <c r="AP47" i="51"/>
  <c r="AP48" i="51"/>
  <c r="AP49" i="51"/>
  <c r="AP50" i="51"/>
  <c r="AP51" i="51"/>
  <c r="AP52" i="51"/>
  <c r="AP53" i="51"/>
  <c r="AP54" i="51"/>
  <c r="AP55" i="51"/>
  <c r="AP56" i="51"/>
  <c r="AP57" i="51"/>
  <c r="AP58" i="51"/>
  <c r="AP59" i="51"/>
  <c r="AP60" i="51"/>
  <c r="AP61" i="51"/>
  <c r="AP62" i="51"/>
  <c r="AP63" i="51"/>
  <c r="AP64" i="51"/>
  <c r="AP65" i="51"/>
  <c r="AP66" i="51"/>
  <c r="AP67" i="51"/>
  <c r="AP68" i="51"/>
  <c r="AP69" i="51"/>
  <c r="AP70" i="51"/>
  <c r="AP71" i="51"/>
  <c r="AP72" i="51"/>
  <c r="AP73" i="51"/>
  <c r="AP74" i="51"/>
  <c r="AP75" i="51"/>
  <c r="AP76" i="51"/>
  <c r="AP77" i="51"/>
  <c r="AP78" i="51"/>
  <c r="AP79" i="51"/>
  <c r="AP80" i="51"/>
  <c r="AP81" i="51"/>
  <c r="AP82" i="51"/>
  <c r="AP83" i="51"/>
  <c r="AP84" i="51"/>
  <c r="AP85" i="51"/>
  <c r="AP86" i="51"/>
  <c r="AP87" i="51"/>
  <c r="AP88" i="51"/>
  <c r="AP89" i="51"/>
  <c r="AP90" i="51"/>
  <c r="AP91" i="51"/>
  <c r="AP92" i="51"/>
  <c r="AP93" i="51"/>
  <c r="AP16" i="51"/>
  <c r="AP15" i="51"/>
  <c r="N87" i="10"/>
  <c r="O87" i="10" s="1"/>
  <c r="P87" i="10" s="1"/>
  <c r="N88" i="10"/>
  <c r="O88" i="10"/>
  <c r="P88" i="10" s="1"/>
  <c r="N89" i="10"/>
  <c r="O89" i="10" s="1"/>
  <c r="P89" i="10" s="1"/>
  <c r="N90" i="10"/>
  <c r="O90" i="10" s="1"/>
  <c r="P90" i="10" s="1"/>
  <c r="N91" i="10"/>
  <c r="O91" i="10" s="1"/>
  <c r="P91" i="10" s="1"/>
  <c r="N92" i="10"/>
  <c r="O92" i="10" s="1"/>
  <c r="P92" i="10" s="1"/>
  <c r="N93" i="10"/>
  <c r="O93" i="10"/>
  <c r="P93" i="10"/>
  <c r="N87" i="51"/>
  <c r="N88" i="51"/>
  <c r="N89" i="51"/>
  <c r="N90" i="51"/>
  <c r="N91" i="51"/>
  <c r="N92" i="51"/>
  <c r="N93"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92" i="51"/>
  <c r="AM93" i="51"/>
  <c r="AM16" i="51"/>
  <c r="AM15" i="51"/>
  <c r="F93" i="10"/>
  <c r="G93" i="10" s="1"/>
  <c r="H93" i="10" s="1"/>
  <c r="F92" i="10"/>
  <c r="G92" i="10" s="1"/>
  <c r="H92" i="10" s="1"/>
  <c r="F92" i="51"/>
  <c r="F93" i="51"/>
  <c r="U28" i="10"/>
  <c r="U35" i="10"/>
  <c r="U45" i="10"/>
  <c r="U44" i="10"/>
  <c r="U43" i="10"/>
  <c r="U42" i="10"/>
  <c r="U41" i="10"/>
  <c r="U39" i="10"/>
  <c r="U38" i="10"/>
  <c r="U37" i="10"/>
  <c r="U36" i="10"/>
  <c r="U33" i="10"/>
  <c r="U32" i="10"/>
  <c r="U29" i="10"/>
  <c r="U27" i="10"/>
  <c r="U26" i="10"/>
  <c r="U25" i="10"/>
  <c r="U24" i="10"/>
  <c r="U23" i="10"/>
  <c r="U22" i="10"/>
  <c r="U21" i="10"/>
  <c r="U20" i="10"/>
  <c r="U19" i="10"/>
  <c r="U18" i="10"/>
  <c r="U17" i="10"/>
  <c r="U16" i="10"/>
  <c r="U15" i="10"/>
  <c r="T36" i="51"/>
  <c r="T37" i="51"/>
  <c r="T38" i="51"/>
  <c r="T39" i="51"/>
  <c r="T40" i="51"/>
  <c r="T41" i="51"/>
  <c r="T42" i="51"/>
  <c r="T43" i="51"/>
  <c r="T44" i="51"/>
  <c r="T45" i="51"/>
  <c r="T46" i="51"/>
  <c r="T47" i="51"/>
  <c r="T48" i="51"/>
  <c r="T49" i="51"/>
  <c r="T50" i="51"/>
  <c r="T51" i="51"/>
  <c r="T52" i="51"/>
  <c r="T53" i="51"/>
  <c r="T54" i="51"/>
  <c r="T55" i="51"/>
  <c r="T56" i="51"/>
  <c r="T57" i="51"/>
  <c r="T58" i="51"/>
  <c r="T59" i="51"/>
  <c r="T60" i="51"/>
  <c r="T61" i="51"/>
  <c r="T62" i="51"/>
  <c r="T63" i="51"/>
  <c r="T64" i="51"/>
  <c r="T65" i="51"/>
  <c r="T66" i="51"/>
  <c r="T67" i="51"/>
  <c r="T35" i="51"/>
  <c r="I8" i="25"/>
  <c r="D13" i="50"/>
  <c r="E13" i="50"/>
  <c r="F13" i="50"/>
  <c r="G13" i="50"/>
  <c r="H13" i="50"/>
  <c r="BJ73" i="58" l="1"/>
  <c r="BL73" i="58" s="1"/>
  <c r="AU73" i="58"/>
  <c r="AU85" i="58"/>
  <c r="BJ85" i="58" s="1"/>
  <c r="BL85" i="58" s="1"/>
  <c r="AN70" i="58"/>
  <c r="AO70" i="58" s="1"/>
  <c r="AN76" i="58"/>
  <c r="AO76" i="58" s="1"/>
  <c r="H29" i="58"/>
  <c r="H45" i="58"/>
  <c r="H61" i="58"/>
  <c r="H77" i="58"/>
  <c r="H93" i="58"/>
  <c r="H14" i="58"/>
  <c r="H46" i="58"/>
  <c r="H62" i="58"/>
  <c r="H15" i="58"/>
  <c r="H63" i="58"/>
  <c r="H32" i="58"/>
  <c r="H64" i="58"/>
  <c r="H65" i="58"/>
  <c r="H31" i="58"/>
  <c r="H48" i="58"/>
  <c r="H17" i="58"/>
  <c r="H33" i="58"/>
  <c r="H49" i="58"/>
  <c r="H81" i="58"/>
  <c r="H18" i="58"/>
  <c r="H34" i="58"/>
  <c r="H50" i="58"/>
  <c r="H66" i="58"/>
  <c r="H19" i="58"/>
  <c r="H35" i="58"/>
  <c r="H51" i="58"/>
  <c r="H67" i="58"/>
  <c r="H83" i="58"/>
  <c r="H21" i="58"/>
  <c r="H53" i="58"/>
  <c r="H69" i="58"/>
  <c r="H85" i="58"/>
  <c r="H86" i="58"/>
  <c r="H23" i="58"/>
  <c r="H55" i="58"/>
  <c r="H87" i="58"/>
  <c r="H89" i="58"/>
  <c r="H20" i="58"/>
  <c r="H36" i="58"/>
  <c r="H52" i="58"/>
  <c r="H68" i="58"/>
  <c r="H84" i="58"/>
  <c r="H37" i="58"/>
  <c r="H54" i="58"/>
  <c r="H72" i="58"/>
  <c r="H38" i="58"/>
  <c r="H70" i="58"/>
  <c r="H39" i="58"/>
  <c r="H71" i="58"/>
  <c r="H22" i="58"/>
  <c r="H24" i="58"/>
  <c r="H40" i="58"/>
  <c r="H56" i="58"/>
  <c r="H88" i="58"/>
  <c r="H25" i="58"/>
  <c r="H41" i="58"/>
  <c r="H57" i="58"/>
  <c r="H73" i="58"/>
  <c r="H26" i="58"/>
  <c r="H42" i="58"/>
  <c r="H58" i="58"/>
  <c r="H74" i="58"/>
  <c r="H90" i="58"/>
  <c r="H27" i="58"/>
  <c r="H43" i="58"/>
  <c r="H59" i="58"/>
  <c r="H75" i="58"/>
  <c r="H91" i="58"/>
  <c r="H28" i="58"/>
  <c r="H44" i="58"/>
  <c r="H60" i="58"/>
  <c r="H76" i="58"/>
  <c r="H92" i="58"/>
  <c r="H30" i="58"/>
  <c r="H78" i="58"/>
  <c r="H47" i="58"/>
  <c r="H79" i="58"/>
  <c r="H16" i="58"/>
  <c r="H80" i="58"/>
  <c r="H82" i="58"/>
  <c r="AD76" i="58"/>
  <c r="AE76" i="58" s="1"/>
  <c r="Q37" i="56"/>
  <c r="F24" i="56"/>
  <c r="F87" i="56"/>
  <c r="H96" i="56"/>
  <c r="H46" i="56"/>
  <c r="Q96" i="56"/>
  <c r="H47" i="56"/>
  <c r="H65" i="56"/>
  <c r="Q74" i="58"/>
  <c r="R74" i="58" s="1"/>
  <c r="AD74" i="58"/>
  <c r="AE74" i="58" s="1"/>
  <c r="AN71" i="58"/>
  <c r="AO71" i="58" s="1"/>
  <c r="AN72" i="58"/>
  <c r="AO72" i="58" s="1"/>
  <c r="AN75" i="58"/>
  <c r="AO75" i="58" s="1"/>
  <c r="Q9" i="58"/>
  <c r="Q10" i="58"/>
  <c r="AD75" i="58"/>
  <c r="AE75" i="58" s="1"/>
  <c r="AN10" i="58"/>
  <c r="BJ81" i="58"/>
  <c r="BL81" i="58" s="1"/>
  <c r="AN68" i="58"/>
  <c r="AO68" i="58" s="1"/>
  <c r="BG68" i="58" s="1"/>
  <c r="BI68" i="58" s="1"/>
  <c r="BA54" i="58"/>
  <c r="BC54" i="58" s="1"/>
  <c r="BA75" i="58"/>
  <c r="BC75" i="58" s="1"/>
  <c r="BA58" i="58"/>
  <c r="BC58" i="58" s="1"/>
  <c r="BA47" i="58"/>
  <c r="BC47" i="58" s="1"/>
  <c r="BA21" i="58"/>
  <c r="BC21" i="58" s="1"/>
  <c r="BD66" i="58"/>
  <c r="BF66" i="58" s="1"/>
  <c r="BD25" i="58"/>
  <c r="BF25" i="58" s="1"/>
  <c r="BD16" i="58"/>
  <c r="BF16" i="58" s="1"/>
  <c r="BD29" i="58"/>
  <c r="BF29" i="58" s="1"/>
  <c r="BG49" i="58"/>
  <c r="BI49" i="58" s="1"/>
  <c r="BG63" i="58"/>
  <c r="BI63" i="58" s="1"/>
  <c r="BG37" i="58"/>
  <c r="BI37" i="58" s="1"/>
  <c r="BJ71" i="58"/>
  <c r="BL71" i="58" s="1"/>
  <c r="BJ86" i="58"/>
  <c r="BL86" i="58" s="1"/>
  <c r="BA50" i="58"/>
  <c r="BC50" i="58" s="1"/>
  <c r="BA39" i="58"/>
  <c r="BC39" i="58" s="1"/>
  <c r="BA60" i="58"/>
  <c r="BC60" i="58" s="1"/>
  <c r="BD65" i="58"/>
  <c r="BF65" i="58" s="1"/>
  <c r="BD14" i="58"/>
  <c r="BF14" i="58" s="1"/>
  <c r="BD21" i="58"/>
  <c r="BF21" i="58" s="1"/>
  <c r="BG41" i="58"/>
  <c r="BI41" i="58" s="1"/>
  <c r="BG55" i="58"/>
  <c r="BI55" i="58" s="1"/>
  <c r="BG29" i="58"/>
  <c r="BI29" i="58" s="1"/>
  <c r="BA76" i="58"/>
  <c r="BC76" i="58" s="1"/>
  <c r="BA55" i="58"/>
  <c r="BC55" i="58" s="1"/>
  <c r="BG57" i="58"/>
  <c r="BI57" i="58" s="1"/>
  <c r="BD75" i="58"/>
  <c r="BF75" i="58" s="1"/>
  <c r="BA42" i="58"/>
  <c r="BC42" i="58" s="1"/>
  <c r="BA31" i="58"/>
  <c r="BC31" i="58" s="1"/>
  <c r="BA52" i="58"/>
  <c r="BC52" i="58" s="1"/>
  <c r="BD57" i="58"/>
  <c r="BF57" i="58" s="1"/>
  <c r="BD55" i="58"/>
  <c r="BF55" i="58" s="1"/>
  <c r="BD52" i="58"/>
  <c r="BF52" i="58" s="1"/>
  <c r="BG33" i="58"/>
  <c r="BI33" i="58" s="1"/>
  <c r="BG47" i="58"/>
  <c r="BI47" i="58" s="1"/>
  <c r="BG21" i="58"/>
  <c r="BI21" i="58" s="1"/>
  <c r="BJ74" i="58"/>
  <c r="BL74" i="58" s="1"/>
  <c r="BD62" i="58"/>
  <c r="BF62" i="58" s="1"/>
  <c r="BA34" i="58"/>
  <c r="BC34" i="58" s="1"/>
  <c r="BA23" i="58"/>
  <c r="BC23" i="58" s="1"/>
  <c r="BA44" i="58"/>
  <c r="BC44" i="58" s="1"/>
  <c r="BD41" i="58"/>
  <c r="BF41" i="58" s="1"/>
  <c r="BD47" i="58"/>
  <c r="BF47" i="58" s="1"/>
  <c r="BD44" i="58"/>
  <c r="BF44" i="58" s="1"/>
  <c r="BG58" i="58"/>
  <c r="BI58" i="58" s="1"/>
  <c r="BG39" i="58"/>
  <c r="BI39" i="58" s="1"/>
  <c r="AN73" i="58"/>
  <c r="AO73" i="58" s="1"/>
  <c r="BA26" i="58"/>
  <c r="BC26" i="58" s="1"/>
  <c r="BA15" i="58"/>
  <c r="BC15" i="58" s="1"/>
  <c r="BA36" i="58"/>
  <c r="BC36" i="58" s="1"/>
  <c r="BD33" i="58"/>
  <c r="BF33" i="58" s="1"/>
  <c r="BD39" i="58"/>
  <c r="BF39" i="58" s="1"/>
  <c r="BD36" i="58"/>
  <c r="BF36" i="58" s="1"/>
  <c r="BG50" i="58"/>
  <c r="BI50" i="58" s="1"/>
  <c r="BG31" i="58"/>
  <c r="BI31" i="58" s="1"/>
  <c r="BG52" i="58"/>
  <c r="BI52" i="58" s="1"/>
  <c r="BA49" i="58"/>
  <c r="BC49" i="58" s="1"/>
  <c r="BG66" i="58"/>
  <c r="BI66" i="58" s="1"/>
  <c r="BJ60" i="58"/>
  <c r="BL60" i="58" s="1"/>
  <c r="BJ66" i="58"/>
  <c r="BL66" i="58" s="1"/>
  <c r="BA69" i="58"/>
  <c r="BA18" i="58"/>
  <c r="BC18" i="58" s="1"/>
  <c r="BA62" i="58"/>
  <c r="BC62" i="58" s="1"/>
  <c r="BA28" i="58"/>
  <c r="BC28" i="58" s="1"/>
  <c r="BD58" i="58"/>
  <c r="BF58" i="58" s="1"/>
  <c r="BD31" i="58"/>
  <c r="BF31" i="58" s="1"/>
  <c r="BD28" i="58"/>
  <c r="BF28" i="58" s="1"/>
  <c r="BG42" i="58"/>
  <c r="BI42" i="58" s="1"/>
  <c r="BG23" i="58"/>
  <c r="BI23" i="58" s="1"/>
  <c r="BG44" i="58"/>
  <c r="BI44" i="58" s="1"/>
  <c r="BD59" i="58"/>
  <c r="BF59" i="58" s="1"/>
  <c r="BG77" i="58"/>
  <c r="BI77" i="58" s="1"/>
  <c r="BA59" i="58"/>
  <c r="BJ64" i="58"/>
  <c r="BL64" i="58" s="1"/>
  <c r="BA66" i="58"/>
  <c r="BC66" i="58" s="1"/>
  <c r="BG69" i="58"/>
  <c r="BI69" i="58" s="1"/>
  <c r="BA71" i="58"/>
  <c r="BC71" i="58" s="1"/>
  <c r="BA64" i="58"/>
  <c r="BA20" i="58"/>
  <c r="BC20" i="58" s="1"/>
  <c r="BG60" i="58"/>
  <c r="BI60" i="58" s="1"/>
  <c r="BD50" i="58"/>
  <c r="BF50" i="58" s="1"/>
  <c r="BD23" i="58"/>
  <c r="BF23" i="58" s="1"/>
  <c r="BD20" i="58"/>
  <c r="BF20" i="58" s="1"/>
  <c r="BG34" i="58"/>
  <c r="BI34" i="58" s="1"/>
  <c r="BG15" i="58"/>
  <c r="BI15" i="58" s="1"/>
  <c r="BG36" i="58"/>
  <c r="BI36" i="58" s="1"/>
  <c r="BJ83" i="58"/>
  <c r="BL83" i="58" s="1"/>
  <c r="BJ67" i="58"/>
  <c r="BL67" i="58" s="1"/>
  <c r="BA70" i="58"/>
  <c r="BC70" i="58" s="1"/>
  <c r="BD72" i="58"/>
  <c r="BF72" i="58" s="1"/>
  <c r="BA56" i="58"/>
  <c r="BC56" i="58" s="1"/>
  <c r="BA46" i="58"/>
  <c r="BC46" i="58" s="1"/>
  <c r="BA67" i="58"/>
  <c r="BC67" i="58" s="1"/>
  <c r="BG64" i="58"/>
  <c r="BI64" i="58" s="1"/>
  <c r="BD42" i="58"/>
  <c r="BF42" i="58" s="1"/>
  <c r="BD15" i="58"/>
  <c r="BF15" i="58" s="1"/>
  <c r="BD51" i="58"/>
  <c r="BF51" i="58" s="1"/>
  <c r="BG26" i="58"/>
  <c r="BI26" i="58" s="1"/>
  <c r="BG62" i="58"/>
  <c r="BI62" i="58" s="1"/>
  <c r="BG28" i="58"/>
  <c r="BI28" i="58" s="1"/>
  <c r="BJ68" i="58"/>
  <c r="BL68" i="58" s="1"/>
  <c r="BJ69" i="58"/>
  <c r="BL69" i="58" s="1"/>
  <c r="BD70" i="58"/>
  <c r="BF70" i="58" s="1"/>
  <c r="BA29" i="58"/>
  <c r="BC29" i="58" s="1"/>
  <c r="BD24" i="58"/>
  <c r="BF24" i="58" s="1"/>
  <c r="BD74" i="58"/>
  <c r="BF74" i="58" s="1"/>
  <c r="BA48" i="58"/>
  <c r="BC48" i="58" s="1"/>
  <c r="BA38" i="58"/>
  <c r="BC38" i="58" s="1"/>
  <c r="BA51" i="58"/>
  <c r="BC51" i="58" s="1"/>
  <c r="BD34" i="58"/>
  <c r="BF34" i="58" s="1"/>
  <c r="BD54" i="58"/>
  <c r="BF54" i="58" s="1"/>
  <c r="BD43" i="58"/>
  <c r="BF43" i="58" s="1"/>
  <c r="BG18" i="58"/>
  <c r="BI18" i="58" s="1"/>
  <c r="BG54" i="58"/>
  <c r="BI54" i="58" s="1"/>
  <c r="BG20" i="58"/>
  <c r="BI20" i="58" s="1"/>
  <c r="BJ75" i="58"/>
  <c r="BL75" i="58" s="1"/>
  <c r="BJ72" i="58"/>
  <c r="BL72" i="58" s="1"/>
  <c r="BD37" i="58"/>
  <c r="BF37" i="58" s="1"/>
  <c r="BD77" i="58"/>
  <c r="BF77" i="58" s="1"/>
  <c r="BA16" i="58"/>
  <c r="BC16" i="58" s="1"/>
  <c r="BA40" i="58"/>
  <c r="BC40" i="58" s="1"/>
  <c r="BA30" i="58"/>
  <c r="BC30" i="58" s="1"/>
  <c r="BA43" i="58"/>
  <c r="BD64" i="58"/>
  <c r="BF64" i="58" s="1"/>
  <c r="BD26" i="58"/>
  <c r="BF26" i="58" s="1"/>
  <c r="BD46" i="58"/>
  <c r="BF46" i="58" s="1"/>
  <c r="BD35" i="58"/>
  <c r="BF35" i="58" s="1"/>
  <c r="BG56" i="58"/>
  <c r="BI56" i="58" s="1"/>
  <c r="BG46" i="58"/>
  <c r="BI46" i="58" s="1"/>
  <c r="BG59" i="58"/>
  <c r="BI59" i="58" s="1"/>
  <c r="BJ82" i="58"/>
  <c r="BL82" i="58" s="1"/>
  <c r="BA25" i="58"/>
  <c r="BC25" i="58" s="1"/>
  <c r="BA32" i="58"/>
  <c r="BC32" i="58" s="1"/>
  <c r="BA22" i="58"/>
  <c r="BC22" i="58" s="1"/>
  <c r="BA35" i="58"/>
  <c r="BC35" i="58" s="1"/>
  <c r="BA74" i="58"/>
  <c r="BC74" i="58" s="1"/>
  <c r="BD18" i="58"/>
  <c r="BF18" i="58" s="1"/>
  <c r="BD38" i="58"/>
  <c r="BF38" i="58" s="1"/>
  <c r="BD27" i="58"/>
  <c r="BF27" i="58" s="1"/>
  <c r="BG48" i="58"/>
  <c r="BI48" i="58" s="1"/>
  <c r="BG38" i="58"/>
  <c r="BI38" i="58" s="1"/>
  <c r="BG51" i="58"/>
  <c r="BI51" i="58" s="1"/>
  <c r="BJ78" i="58"/>
  <c r="BL78" i="58" s="1"/>
  <c r="BG14" i="58"/>
  <c r="BI14" i="58" s="1"/>
  <c r="BA72" i="58"/>
  <c r="BC72" i="58" s="1"/>
  <c r="BD68" i="58"/>
  <c r="BF68" i="58" s="1"/>
  <c r="BA65" i="58"/>
  <c r="BC65" i="58" s="1"/>
  <c r="BA24" i="58"/>
  <c r="BC24" i="58" s="1"/>
  <c r="BA61" i="58"/>
  <c r="BC61" i="58" s="1"/>
  <c r="BA27" i="58"/>
  <c r="BC27" i="58" s="1"/>
  <c r="BA77" i="58"/>
  <c r="BC77" i="58" s="1"/>
  <c r="BG67" i="58"/>
  <c r="BI67" i="58" s="1"/>
  <c r="BD56" i="58"/>
  <c r="BF56" i="58" s="1"/>
  <c r="BD30" i="58"/>
  <c r="BF30" i="58" s="1"/>
  <c r="BD19" i="58"/>
  <c r="BF19" i="58" s="1"/>
  <c r="BG40" i="58"/>
  <c r="BI40" i="58" s="1"/>
  <c r="BG30" i="58"/>
  <c r="BI30" i="58" s="1"/>
  <c r="BG43" i="58"/>
  <c r="BI43" i="58" s="1"/>
  <c r="BG76" i="58"/>
  <c r="BI76" i="58" s="1"/>
  <c r="BJ61" i="58"/>
  <c r="BL61" i="58" s="1"/>
  <c r="BJ77" i="58"/>
  <c r="BL77" i="58" s="1"/>
  <c r="BJ63" i="58"/>
  <c r="BL63" i="58" s="1"/>
  <c r="BD73" i="58"/>
  <c r="BF73" i="58" s="1"/>
  <c r="BD61" i="58"/>
  <c r="BF61" i="58" s="1"/>
  <c r="BA57" i="58"/>
  <c r="BC57" i="58" s="1"/>
  <c r="BA17" i="58"/>
  <c r="BC17" i="58" s="1"/>
  <c r="BA53" i="58"/>
  <c r="BC53" i="58" s="1"/>
  <c r="BA19" i="58"/>
  <c r="BC19" i="58" s="1"/>
  <c r="BG74" i="58"/>
  <c r="BI74" i="58" s="1"/>
  <c r="BD48" i="58"/>
  <c r="BF48" i="58" s="1"/>
  <c r="BD22" i="58"/>
  <c r="BF22" i="58" s="1"/>
  <c r="BG17" i="58"/>
  <c r="BI17" i="58" s="1"/>
  <c r="BG32" i="58"/>
  <c r="BI32" i="58" s="1"/>
  <c r="BG22" i="58"/>
  <c r="BI22" i="58" s="1"/>
  <c r="BG35" i="58"/>
  <c r="BI35" i="58" s="1"/>
  <c r="BJ80" i="58"/>
  <c r="BL80" i="58" s="1"/>
  <c r="BJ76" i="58"/>
  <c r="BL76" i="58" s="1"/>
  <c r="BJ70" i="58"/>
  <c r="BL70" i="58" s="1"/>
  <c r="BG45" i="58"/>
  <c r="BI45" i="58" s="1"/>
  <c r="BD71" i="58"/>
  <c r="BF71" i="58" s="1"/>
  <c r="BD69" i="58"/>
  <c r="BF69" i="58" s="1"/>
  <c r="BA41" i="58"/>
  <c r="BC41" i="58" s="1"/>
  <c r="BA14" i="58"/>
  <c r="BC14" i="58" s="1"/>
  <c r="BA45" i="58"/>
  <c r="BC45" i="58" s="1"/>
  <c r="BG72" i="58"/>
  <c r="BI72" i="58" s="1"/>
  <c r="BA73" i="58"/>
  <c r="BD40" i="58"/>
  <c r="BF40" i="58" s="1"/>
  <c r="BD53" i="58"/>
  <c r="BF53" i="58" s="1"/>
  <c r="BG25" i="58"/>
  <c r="BI25" i="58" s="1"/>
  <c r="BG24" i="58"/>
  <c r="BI24" i="58" s="1"/>
  <c r="BG61" i="58"/>
  <c r="BI61" i="58" s="1"/>
  <c r="BG27" i="58"/>
  <c r="BI27" i="58" s="1"/>
  <c r="BJ79" i="58"/>
  <c r="BL79" i="58" s="1"/>
  <c r="BC43" i="58"/>
  <c r="BD17" i="58"/>
  <c r="BF17" i="58" s="1"/>
  <c r="BJ59" i="58"/>
  <c r="BL59" i="58" s="1"/>
  <c r="BD63" i="58"/>
  <c r="BF63" i="58" s="1"/>
  <c r="BD67" i="58"/>
  <c r="BF67" i="58" s="1"/>
  <c r="BA33" i="58"/>
  <c r="BC33" i="58" s="1"/>
  <c r="BA63" i="58"/>
  <c r="BC63" i="58" s="1"/>
  <c r="BA37" i="58"/>
  <c r="BC37" i="58" s="1"/>
  <c r="BG75" i="58"/>
  <c r="BI75" i="58" s="1"/>
  <c r="BG70" i="58"/>
  <c r="BI70" i="58" s="1"/>
  <c r="BD60" i="58"/>
  <c r="BF60" i="58" s="1"/>
  <c r="BD32" i="58"/>
  <c r="BF32" i="58" s="1"/>
  <c r="BD45" i="58"/>
  <c r="BF45" i="58" s="1"/>
  <c r="BG65" i="58"/>
  <c r="BI65" i="58" s="1"/>
  <c r="BG16" i="58"/>
  <c r="BI16" i="58" s="1"/>
  <c r="BG53" i="58"/>
  <c r="BI53" i="58" s="1"/>
  <c r="BG19" i="58"/>
  <c r="BI19" i="58" s="1"/>
  <c r="BD49" i="58"/>
  <c r="BF49" i="58" s="1"/>
  <c r="BJ62" i="58"/>
  <c r="BL62" i="58" s="1"/>
  <c r="BJ65" i="58"/>
  <c r="BL65" i="58" s="1"/>
  <c r="V65" i="56"/>
  <c r="AD40" i="56"/>
  <c r="AD64" i="56"/>
  <c r="O50" i="56"/>
  <c r="O77" i="56"/>
  <c r="Z49" i="56"/>
  <c r="Z76" i="56"/>
  <c r="T49" i="56"/>
  <c r="T76" i="56"/>
  <c r="Y54" i="56"/>
  <c r="Y86" i="56"/>
  <c r="L51" i="56"/>
  <c r="L80" i="56"/>
  <c r="P60" i="56"/>
  <c r="P58" i="56"/>
  <c r="AD51" i="56"/>
  <c r="AD80" i="56"/>
  <c r="O59" i="56"/>
  <c r="O76" i="56"/>
  <c r="N96" i="56"/>
  <c r="Z50" i="56"/>
  <c r="Z83" i="56"/>
  <c r="T57" i="56"/>
  <c r="T77" i="56"/>
  <c r="P76" i="56"/>
  <c r="Y27" i="56"/>
  <c r="Y60" i="56"/>
  <c r="L61" i="56"/>
  <c r="L79" i="56"/>
  <c r="AD52" i="56"/>
  <c r="AD81" i="56"/>
  <c r="O49" i="56"/>
  <c r="O78" i="56"/>
  <c r="N37" i="56"/>
  <c r="Z53" i="56"/>
  <c r="Z84" i="56"/>
  <c r="T56" i="56"/>
  <c r="T79" i="56"/>
  <c r="Y40" i="56"/>
  <c r="Y62" i="56"/>
  <c r="L54" i="56"/>
  <c r="L81" i="56"/>
  <c r="N46" i="56"/>
  <c r="AC13" i="55"/>
  <c r="AD58" i="56"/>
  <c r="AD85" i="56"/>
  <c r="O54" i="56"/>
  <c r="O84" i="56"/>
  <c r="N47" i="56"/>
  <c r="Z59" i="56"/>
  <c r="Z78" i="56"/>
  <c r="T61" i="56"/>
  <c r="T85" i="56"/>
  <c r="Y55" i="56"/>
  <c r="Y83" i="56"/>
  <c r="L50" i="56"/>
  <c r="L88" i="56"/>
  <c r="N48" i="56"/>
  <c r="N65" i="56"/>
  <c r="V37" i="56"/>
  <c r="AD55" i="56"/>
  <c r="AD86" i="56"/>
  <c r="Z27" i="56"/>
  <c r="O62" i="56"/>
  <c r="Z56" i="56"/>
  <c r="Z88" i="56"/>
  <c r="T64" i="56"/>
  <c r="Y63" i="56"/>
  <c r="Y80" i="56"/>
  <c r="L40" i="56"/>
  <c r="L63" i="56"/>
  <c r="W60" i="56"/>
  <c r="O88" i="56"/>
  <c r="Z64" i="56"/>
  <c r="T62" i="56"/>
  <c r="T82" i="56"/>
  <c r="Y64" i="56"/>
  <c r="L49" i="56"/>
  <c r="L86" i="56"/>
  <c r="W99" i="56"/>
  <c r="W62" i="56"/>
  <c r="O27" i="56"/>
  <c r="O83" i="56"/>
  <c r="AI51" i="56"/>
  <c r="AI62" i="56"/>
  <c r="BC78" i="58"/>
  <c r="BC69" i="58"/>
  <c r="W50" i="56"/>
  <c r="W77" i="56"/>
  <c r="W40" i="56"/>
  <c r="W61" i="56"/>
  <c r="W55" i="56"/>
  <c r="W63" i="56"/>
  <c r="O55" i="56"/>
  <c r="AI54" i="56"/>
  <c r="AI86" i="56"/>
  <c r="O37" i="56"/>
  <c r="W59" i="56"/>
  <c r="W85" i="56"/>
  <c r="BC73" i="58"/>
  <c r="O47" i="56"/>
  <c r="W27" i="56"/>
  <c r="W79" i="56"/>
  <c r="Q47" i="56"/>
  <c r="O46" i="56"/>
  <c r="W53" i="56"/>
  <c r="W88" i="56"/>
  <c r="Q46" i="56"/>
  <c r="O48" i="56"/>
  <c r="W57" i="56"/>
  <c r="W81" i="56"/>
  <c r="AI50" i="56"/>
  <c r="Q48" i="56"/>
  <c r="BC64" i="58"/>
  <c r="O65" i="56"/>
  <c r="W49" i="56"/>
  <c r="W83" i="56"/>
  <c r="Q65" i="56"/>
  <c r="W51" i="56"/>
  <c r="W76" i="56"/>
  <c r="BC81" i="58"/>
  <c r="W64" i="56"/>
  <c r="W78" i="56"/>
  <c r="BC79" i="58"/>
  <c r="AC84" i="55"/>
  <c r="AD84" i="55" s="1"/>
  <c r="K13" i="56" s="1"/>
  <c r="W52" i="56"/>
  <c r="W80" i="56"/>
  <c r="W54" i="56"/>
  <c r="W82" i="56"/>
  <c r="BC59" i="58"/>
  <c r="D96" i="56"/>
  <c r="D24" i="56"/>
  <c r="W56" i="56"/>
  <c r="W84" i="56"/>
  <c r="W58" i="56"/>
  <c r="J47" i="56"/>
  <c r="J48" i="56"/>
  <c r="M87" i="56"/>
  <c r="P56" i="56"/>
  <c r="P54" i="56"/>
  <c r="P79" i="56"/>
  <c r="J96" i="56"/>
  <c r="K96" i="56"/>
  <c r="K24" i="56"/>
  <c r="K37" i="56"/>
  <c r="P57" i="56"/>
  <c r="P61" i="56"/>
  <c r="P64" i="56"/>
  <c r="P78" i="56"/>
  <c r="K65" i="56"/>
  <c r="J46" i="56"/>
  <c r="M37" i="56"/>
  <c r="P53" i="56"/>
  <c r="P55" i="56"/>
  <c r="P81" i="56"/>
  <c r="P80" i="56"/>
  <c r="K87" i="56"/>
  <c r="J37" i="56"/>
  <c r="H37" i="56"/>
  <c r="H24" i="56"/>
  <c r="M46" i="56"/>
  <c r="P27" i="56"/>
  <c r="P59" i="56"/>
  <c r="P83" i="56"/>
  <c r="P82" i="56"/>
  <c r="AC9" i="55"/>
  <c r="P40" i="56"/>
  <c r="M47" i="56"/>
  <c r="P62" i="56"/>
  <c r="P63" i="56"/>
  <c r="P88" i="56"/>
  <c r="P84" i="56"/>
  <c r="J24" i="56"/>
  <c r="O24" i="56"/>
  <c r="O96" i="56"/>
  <c r="Q68" i="58"/>
  <c r="R68" i="58" s="1"/>
  <c r="M48" i="56"/>
  <c r="P52" i="56"/>
  <c r="P49" i="56"/>
  <c r="P77" i="56"/>
  <c r="P86" i="56"/>
  <c r="J65" i="56"/>
  <c r="E96" i="56"/>
  <c r="E24" i="56"/>
  <c r="M65" i="56"/>
  <c r="P50" i="56"/>
  <c r="P51" i="56"/>
  <c r="P85" i="56"/>
  <c r="M24" i="56"/>
  <c r="K47" i="56"/>
  <c r="O99" i="56"/>
  <c r="O40" i="56"/>
  <c r="AD18" i="55"/>
  <c r="BY13" i="56" s="1"/>
  <c r="AD26" i="55"/>
  <c r="BQ13" i="56" s="1"/>
  <c r="AD34" i="55"/>
  <c r="BI13" i="56" s="1"/>
  <c r="AD42" i="55"/>
  <c r="BA13" i="56" s="1"/>
  <c r="AD50" i="55"/>
  <c r="AS13" i="56" s="1"/>
  <c r="AD58" i="55"/>
  <c r="AK13" i="56" s="1"/>
  <c r="AD66" i="55"/>
  <c r="AC13" i="56" s="1"/>
  <c r="AD74" i="55"/>
  <c r="U13" i="56" s="1"/>
  <c r="AD82" i="55"/>
  <c r="M13" i="56" s="1"/>
  <c r="AD19" i="55"/>
  <c r="BX13" i="56" s="1"/>
  <c r="AD27" i="55"/>
  <c r="BP13" i="56" s="1"/>
  <c r="AD35" i="55"/>
  <c r="BH13" i="56" s="1"/>
  <c r="AD43" i="55"/>
  <c r="AZ13" i="56" s="1"/>
  <c r="AD51" i="55"/>
  <c r="AR13" i="56" s="1"/>
  <c r="AD59" i="55"/>
  <c r="AJ13" i="56" s="1"/>
  <c r="AD67" i="55"/>
  <c r="AB13" i="56" s="1"/>
  <c r="AD75" i="55"/>
  <c r="T13" i="56" s="1"/>
  <c r="AD83" i="55"/>
  <c r="L13" i="56" s="1"/>
  <c r="AD20" i="55"/>
  <c r="BW13" i="56" s="1"/>
  <c r="AD28" i="55"/>
  <c r="BO13" i="56" s="1"/>
  <c r="AD36" i="55"/>
  <c r="BG13" i="56" s="1"/>
  <c r="AD44" i="55"/>
  <c r="AY13" i="56" s="1"/>
  <c r="AD52" i="55"/>
  <c r="AQ13" i="56" s="1"/>
  <c r="AD60" i="55"/>
  <c r="AI13" i="56" s="1"/>
  <c r="AD68" i="55"/>
  <c r="AA13" i="56" s="1"/>
  <c r="AD76" i="55"/>
  <c r="S13" i="56" s="1"/>
  <c r="AD37" i="55"/>
  <c r="BF13" i="56" s="1"/>
  <c r="AD53" i="55"/>
  <c r="AP13" i="56" s="1"/>
  <c r="AD61" i="55"/>
  <c r="AH13" i="56" s="1"/>
  <c r="AD77" i="55"/>
  <c r="R13" i="56" s="1"/>
  <c r="AD85" i="55"/>
  <c r="J13" i="56" s="1"/>
  <c r="AD21" i="55"/>
  <c r="BV13" i="56" s="1"/>
  <c r="AD29" i="55"/>
  <c r="BN13" i="56" s="1"/>
  <c r="AD45" i="55"/>
  <c r="AX13" i="56" s="1"/>
  <c r="AD69" i="55"/>
  <c r="Z13" i="56" s="1"/>
  <c r="AD22" i="55"/>
  <c r="BU13" i="56" s="1"/>
  <c r="AD30" i="55"/>
  <c r="BM13" i="56" s="1"/>
  <c r="AD38" i="55"/>
  <c r="BE13" i="56" s="1"/>
  <c r="AD46" i="55"/>
  <c r="AW13" i="56" s="1"/>
  <c r="AD54" i="55"/>
  <c r="AO13" i="56" s="1"/>
  <c r="AD62" i="55"/>
  <c r="AG13" i="56" s="1"/>
  <c r="AD70" i="55"/>
  <c r="Y13" i="56" s="1"/>
  <c r="AD78" i="55"/>
  <c r="Q13" i="56" s="1"/>
  <c r="AD86" i="55"/>
  <c r="I13" i="56" s="1"/>
  <c r="AD23" i="55"/>
  <c r="BT13" i="56" s="1"/>
  <c r="AD31" i="55"/>
  <c r="BL13" i="56" s="1"/>
  <c r="AD39" i="55"/>
  <c r="BD13" i="56" s="1"/>
  <c r="AD47" i="55"/>
  <c r="AV13" i="56" s="1"/>
  <c r="AD55" i="55"/>
  <c r="AN13" i="56" s="1"/>
  <c r="AD63" i="55"/>
  <c r="AF13" i="56" s="1"/>
  <c r="AD71" i="55"/>
  <c r="X13" i="56" s="1"/>
  <c r="AD79" i="55"/>
  <c r="P13" i="56" s="1"/>
  <c r="AD15" i="55"/>
  <c r="CB13" i="56" s="1"/>
  <c r="AD16" i="55"/>
  <c r="CA13" i="56" s="1"/>
  <c r="AD24" i="55"/>
  <c r="BS13" i="56" s="1"/>
  <c r="AD32" i="55"/>
  <c r="BK13" i="56" s="1"/>
  <c r="AD40" i="55"/>
  <c r="BC13" i="56" s="1"/>
  <c r="AD48" i="55"/>
  <c r="AU13" i="56" s="1"/>
  <c r="AD56" i="55"/>
  <c r="AM13" i="56" s="1"/>
  <c r="AD64" i="55"/>
  <c r="AE13" i="56" s="1"/>
  <c r="AD72" i="55"/>
  <c r="W13" i="56" s="1"/>
  <c r="AD80" i="55"/>
  <c r="O13" i="56" s="1"/>
  <c r="AD14" i="55"/>
  <c r="CC13" i="56" s="1"/>
  <c r="AD33" i="55"/>
  <c r="BJ13" i="56" s="1"/>
  <c r="AD41" i="55"/>
  <c r="BB13" i="56" s="1"/>
  <c r="AD49" i="55"/>
  <c r="AT13" i="56" s="1"/>
  <c r="AD57" i="55"/>
  <c r="AL13" i="56" s="1"/>
  <c r="AD65" i="55"/>
  <c r="AD13" i="56" s="1"/>
  <c r="AD17" i="55"/>
  <c r="BZ13" i="56" s="1"/>
  <c r="AD73" i="55"/>
  <c r="V13" i="56" s="1"/>
  <c r="AD81" i="55"/>
  <c r="N13" i="56" s="1"/>
  <c r="AD25" i="55"/>
  <c r="BR13" i="56" s="1"/>
  <c r="Z87" i="56"/>
  <c r="Z65" i="56"/>
  <c r="Z48" i="56"/>
  <c r="Z46" i="56"/>
  <c r="Z47" i="56"/>
  <c r="Z24" i="56"/>
  <c r="Z96" i="56"/>
  <c r="Z37" i="56"/>
  <c r="Q86" i="56"/>
  <c r="Q88" i="56"/>
  <c r="Q85" i="56"/>
  <c r="Q80" i="56"/>
  <c r="Q79" i="56"/>
  <c r="Q78" i="56"/>
  <c r="Q77" i="56"/>
  <c r="Q84" i="56"/>
  <c r="Q83" i="56"/>
  <c r="Q76" i="56"/>
  <c r="Q82" i="56"/>
  <c r="Q81" i="56"/>
  <c r="Q64" i="56"/>
  <c r="Q62" i="56"/>
  <c r="Q60" i="56"/>
  <c r="Q58" i="56"/>
  <c r="Q56" i="56"/>
  <c r="Q54" i="56"/>
  <c r="Q63" i="56"/>
  <c r="Q59" i="56"/>
  <c r="Q55" i="56"/>
  <c r="Q61" i="56"/>
  <c r="Q50" i="56"/>
  <c r="Q52" i="56"/>
  <c r="Q51" i="56"/>
  <c r="Q49" i="56"/>
  <c r="Q53" i="56"/>
  <c r="Q57" i="56"/>
  <c r="Q27" i="56"/>
  <c r="Q99" i="56"/>
  <c r="Q40" i="56"/>
  <c r="T87" i="56"/>
  <c r="T65" i="56"/>
  <c r="T47" i="56"/>
  <c r="T46" i="56"/>
  <c r="T48" i="56"/>
  <c r="T24" i="56"/>
  <c r="T37" i="56"/>
  <c r="T96" i="56"/>
  <c r="AC88" i="56"/>
  <c r="AC85" i="56"/>
  <c r="AC86" i="56"/>
  <c r="AC79" i="56"/>
  <c r="AC78" i="56"/>
  <c r="AC84" i="56"/>
  <c r="AC77" i="56"/>
  <c r="AC76" i="56"/>
  <c r="AC83" i="56"/>
  <c r="AC82" i="56"/>
  <c r="AC81" i="56"/>
  <c r="AC64" i="56"/>
  <c r="AC63" i="56"/>
  <c r="AC61" i="56"/>
  <c r="AC59" i="56"/>
  <c r="AC57" i="56"/>
  <c r="AC55" i="56"/>
  <c r="AC53" i="56"/>
  <c r="AC80" i="56"/>
  <c r="AC62" i="56"/>
  <c r="AC58" i="56"/>
  <c r="AC54" i="56"/>
  <c r="AC52" i="56"/>
  <c r="AC51" i="56"/>
  <c r="AC49" i="56"/>
  <c r="AC50" i="56"/>
  <c r="AC60" i="56"/>
  <c r="AC56" i="56"/>
  <c r="AC40" i="56"/>
  <c r="AC27" i="56"/>
  <c r="AC99" i="56"/>
  <c r="S74" i="56"/>
  <c r="S73" i="56"/>
  <c r="S68" i="56"/>
  <c r="S70" i="56"/>
  <c r="S75" i="56"/>
  <c r="S72" i="56"/>
  <c r="S66" i="56"/>
  <c r="S25" i="56"/>
  <c r="S38" i="56"/>
  <c r="S97" i="56"/>
  <c r="W75" i="56"/>
  <c r="W74" i="56"/>
  <c r="W72" i="56"/>
  <c r="W70" i="56"/>
  <c r="W68" i="56"/>
  <c r="W66" i="56"/>
  <c r="W73" i="56"/>
  <c r="W38" i="56"/>
  <c r="W25" i="56"/>
  <c r="W97" i="56"/>
  <c r="I86" i="56"/>
  <c r="I88" i="56"/>
  <c r="I85" i="56"/>
  <c r="I78" i="56"/>
  <c r="I77" i="56"/>
  <c r="I84" i="56"/>
  <c r="I83" i="56"/>
  <c r="I76" i="56"/>
  <c r="I82" i="56"/>
  <c r="I81" i="56"/>
  <c r="I79" i="56"/>
  <c r="I62" i="56"/>
  <c r="I60" i="56"/>
  <c r="I58" i="56"/>
  <c r="I56" i="56"/>
  <c r="I54" i="56"/>
  <c r="I57" i="56"/>
  <c r="I64" i="56"/>
  <c r="I53" i="56"/>
  <c r="I52" i="56"/>
  <c r="I80" i="56"/>
  <c r="I63" i="56"/>
  <c r="I50" i="56"/>
  <c r="I51" i="56"/>
  <c r="I49" i="56"/>
  <c r="I61" i="56"/>
  <c r="I55" i="56"/>
  <c r="I59" i="56"/>
  <c r="I99" i="56"/>
  <c r="I40" i="56"/>
  <c r="I27" i="56"/>
  <c r="AE86" i="56"/>
  <c r="AE84" i="56"/>
  <c r="AE82" i="56"/>
  <c r="AE80" i="56"/>
  <c r="AE78" i="56"/>
  <c r="AE76" i="56"/>
  <c r="AE77" i="56"/>
  <c r="AE88" i="56"/>
  <c r="AE85" i="56"/>
  <c r="AE83" i="56"/>
  <c r="AE81" i="56"/>
  <c r="AE79" i="56"/>
  <c r="AE63" i="56"/>
  <c r="AE61" i="56"/>
  <c r="AE62" i="56"/>
  <c r="AE60" i="56"/>
  <c r="AE58" i="56"/>
  <c r="AE56" i="56"/>
  <c r="AE54" i="56"/>
  <c r="AE52" i="56"/>
  <c r="AE51" i="56"/>
  <c r="AE49" i="56"/>
  <c r="AE59" i="56"/>
  <c r="AE55" i="56"/>
  <c r="AE57" i="56"/>
  <c r="AE53" i="56"/>
  <c r="AE64" i="56"/>
  <c r="AE50" i="56"/>
  <c r="AE40" i="56"/>
  <c r="AE27" i="56"/>
  <c r="AE99" i="56"/>
  <c r="X75" i="56"/>
  <c r="X73" i="56"/>
  <c r="X72" i="56"/>
  <c r="X74" i="56"/>
  <c r="X68" i="56"/>
  <c r="X66" i="56"/>
  <c r="X70" i="56"/>
  <c r="X38" i="56"/>
  <c r="X25" i="56"/>
  <c r="X97" i="56"/>
  <c r="Z74" i="56"/>
  <c r="Z68" i="56"/>
  <c r="Z75" i="56"/>
  <c r="Z72" i="56"/>
  <c r="Z66" i="56"/>
  <c r="Z73" i="56"/>
  <c r="Z70" i="56"/>
  <c r="Z38" i="56"/>
  <c r="Z97" i="56"/>
  <c r="Z25" i="56"/>
  <c r="T75" i="56"/>
  <c r="T74" i="56"/>
  <c r="T72" i="56"/>
  <c r="T70" i="56"/>
  <c r="T68" i="56"/>
  <c r="T66" i="56"/>
  <c r="T73" i="56"/>
  <c r="T38" i="56"/>
  <c r="T97" i="56"/>
  <c r="T25" i="56"/>
  <c r="AH88" i="56"/>
  <c r="AH85" i="56"/>
  <c r="AH82" i="56"/>
  <c r="AH81" i="56"/>
  <c r="AH80" i="56"/>
  <c r="AH79" i="56"/>
  <c r="AH86" i="56"/>
  <c r="AH84" i="56"/>
  <c r="AH83" i="56"/>
  <c r="AH76" i="56"/>
  <c r="AH77" i="56"/>
  <c r="AH64" i="56"/>
  <c r="AH78" i="56"/>
  <c r="AH62" i="56"/>
  <c r="AH60" i="56"/>
  <c r="AH58" i="56"/>
  <c r="AH56" i="56"/>
  <c r="AH54" i="56"/>
  <c r="AH63" i="56"/>
  <c r="AH61" i="56"/>
  <c r="AH59" i="56"/>
  <c r="AH57" i="56"/>
  <c r="AH55" i="56"/>
  <c r="AH53" i="56"/>
  <c r="AH50" i="56"/>
  <c r="AH52" i="56"/>
  <c r="AH49" i="56"/>
  <c r="AH51" i="56"/>
  <c r="AH27" i="56"/>
  <c r="AH40" i="56"/>
  <c r="AH99" i="56"/>
  <c r="AJ88" i="56"/>
  <c r="AJ85" i="56"/>
  <c r="AJ83" i="56"/>
  <c r="AJ81" i="56"/>
  <c r="AJ79" i="56"/>
  <c r="AJ77" i="56"/>
  <c r="AJ80" i="56"/>
  <c r="AJ86" i="56"/>
  <c r="AJ78" i="56"/>
  <c r="AJ84" i="56"/>
  <c r="AJ82" i="56"/>
  <c r="AJ76" i="56"/>
  <c r="AJ64" i="56"/>
  <c r="AJ63" i="56"/>
  <c r="AJ62" i="56"/>
  <c r="AJ59" i="56"/>
  <c r="AJ55" i="56"/>
  <c r="AJ50" i="56"/>
  <c r="AJ60" i="56"/>
  <c r="AJ56" i="56"/>
  <c r="AJ61" i="56"/>
  <c r="AJ57" i="56"/>
  <c r="AJ53" i="56"/>
  <c r="AJ51" i="56"/>
  <c r="AJ49" i="56"/>
  <c r="AJ54" i="56"/>
  <c r="AJ58" i="56"/>
  <c r="AJ52" i="56"/>
  <c r="AJ99" i="56"/>
  <c r="AJ40" i="56"/>
  <c r="AJ27" i="56"/>
  <c r="K88" i="56"/>
  <c r="K85" i="56"/>
  <c r="K83" i="56"/>
  <c r="K81" i="56"/>
  <c r="K79" i="56"/>
  <c r="K77" i="56"/>
  <c r="K84" i="56"/>
  <c r="K82" i="56"/>
  <c r="K80" i="56"/>
  <c r="K86" i="56"/>
  <c r="K76" i="56"/>
  <c r="K62" i="56"/>
  <c r="K78" i="56"/>
  <c r="K63" i="56"/>
  <c r="K61" i="56"/>
  <c r="K59" i="56"/>
  <c r="K57" i="56"/>
  <c r="K55" i="56"/>
  <c r="K53" i="56"/>
  <c r="K52" i="56"/>
  <c r="K64" i="56"/>
  <c r="K50" i="56"/>
  <c r="K58" i="56"/>
  <c r="K54" i="56"/>
  <c r="K60" i="56"/>
  <c r="K56" i="56"/>
  <c r="K49" i="56"/>
  <c r="K51" i="56"/>
  <c r="K27" i="56"/>
  <c r="K99" i="56"/>
  <c r="K40" i="56"/>
  <c r="J88" i="56"/>
  <c r="J84" i="56"/>
  <c r="J83" i="56"/>
  <c r="J76" i="56"/>
  <c r="J82" i="56"/>
  <c r="J81" i="56"/>
  <c r="J80" i="56"/>
  <c r="J79" i="56"/>
  <c r="J78" i="56"/>
  <c r="J77" i="56"/>
  <c r="J86" i="56"/>
  <c r="J85" i="56"/>
  <c r="J64" i="56"/>
  <c r="J62" i="56"/>
  <c r="J60" i="56"/>
  <c r="J58" i="56"/>
  <c r="J56" i="56"/>
  <c r="J54" i="56"/>
  <c r="J63" i="56"/>
  <c r="J61" i="56"/>
  <c r="J59" i="56"/>
  <c r="J57" i="56"/>
  <c r="J55" i="56"/>
  <c r="J53" i="56"/>
  <c r="J52" i="56"/>
  <c r="J50" i="56"/>
  <c r="J49" i="56"/>
  <c r="J51" i="56"/>
  <c r="J99" i="56"/>
  <c r="J40" i="56"/>
  <c r="J27" i="56"/>
  <c r="O92" i="55"/>
  <c r="P92" i="55" s="1"/>
  <c r="O84" i="55"/>
  <c r="P84" i="55" s="1"/>
  <c r="O93" i="55"/>
  <c r="P93" i="55" s="1"/>
  <c r="O81" i="55"/>
  <c r="P81" i="55" s="1"/>
  <c r="O87" i="55"/>
  <c r="P87" i="55" s="1"/>
  <c r="O82" i="55"/>
  <c r="P82" i="55" s="1"/>
  <c r="O77" i="55"/>
  <c r="P77" i="55" s="1"/>
  <c r="O91" i="55"/>
  <c r="P91" i="55" s="1"/>
  <c r="O90" i="55"/>
  <c r="P90" i="55" s="1"/>
  <c r="O88" i="55"/>
  <c r="P88" i="55" s="1"/>
  <c r="O85" i="55"/>
  <c r="P85" i="55" s="1"/>
  <c r="O89" i="55"/>
  <c r="P89" i="55" s="1"/>
  <c r="O78" i="55"/>
  <c r="P78" i="55" s="1"/>
  <c r="O80" i="55"/>
  <c r="P80" i="55" s="1"/>
  <c r="O86" i="55"/>
  <c r="P86" i="55" s="1"/>
  <c r="O83" i="55"/>
  <c r="P83" i="55" s="1"/>
  <c r="O79" i="55"/>
  <c r="P79" i="55" s="1"/>
  <c r="V88" i="56"/>
  <c r="V86" i="56"/>
  <c r="V83" i="56"/>
  <c r="V82" i="56"/>
  <c r="V81" i="56"/>
  <c r="V80" i="56"/>
  <c r="V79" i="56"/>
  <c r="V85" i="56"/>
  <c r="V84" i="56"/>
  <c r="V77" i="56"/>
  <c r="V76" i="56"/>
  <c r="V78" i="56"/>
  <c r="V64" i="56"/>
  <c r="V63" i="56"/>
  <c r="V61" i="56"/>
  <c r="V59" i="56"/>
  <c r="V57" i="56"/>
  <c r="V55" i="56"/>
  <c r="V53" i="56"/>
  <c r="V62" i="56"/>
  <c r="V60" i="56"/>
  <c r="V58" i="56"/>
  <c r="V56" i="56"/>
  <c r="V54" i="56"/>
  <c r="V52" i="56"/>
  <c r="V51" i="56"/>
  <c r="V49" i="56"/>
  <c r="V40" i="56"/>
  <c r="V27" i="56"/>
  <c r="V50" i="56"/>
  <c r="V99" i="56"/>
  <c r="AG86" i="56"/>
  <c r="AG88" i="56"/>
  <c r="AG85" i="56"/>
  <c r="AG84" i="56"/>
  <c r="AG83" i="56"/>
  <c r="AG76" i="56"/>
  <c r="AG82" i="56"/>
  <c r="AG81" i="56"/>
  <c r="AG80" i="56"/>
  <c r="AG79" i="56"/>
  <c r="AG78" i="56"/>
  <c r="AG77" i="56"/>
  <c r="AG62" i="56"/>
  <c r="AG60" i="56"/>
  <c r="AG58" i="56"/>
  <c r="AG56" i="56"/>
  <c r="AG54" i="56"/>
  <c r="AG64" i="56"/>
  <c r="AG52" i="56"/>
  <c r="AG59" i="56"/>
  <c r="AG55" i="56"/>
  <c r="AG50" i="56"/>
  <c r="AG61" i="56"/>
  <c r="AG51" i="56"/>
  <c r="AG49" i="56"/>
  <c r="AG53" i="56"/>
  <c r="AG27" i="56"/>
  <c r="AG63" i="56"/>
  <c r="AG57" i="56"/>
  <c r="AG40" i="56"/>
  <c r="AG99" i="56"/>
  <c r="AA74" i="56"/>
  <c r="AA75" i="56"/>
  <c r="AA73" i="56"/>
  <c r="AA70" i="56"/>
  <c r="AA72" i="56"/>
  <c r="AA66" i="56"/>
  <c r="AA68" i="56"/>
  <c r="AA38" i="56"/>
  <c r="AA25" i="56"/>
  <c r="AA97" i="56"/>
  <c r="U74" i="56"/>
  <c r="U72" i="56"/>
  <c r="U70" i="56"/>
  <c r="U68" i="56"/>
  <c r="U66" i="56"/>
  <c r="U75" i="56"/>
  <c r="U73" i="56"/>
  <c r="U25" i="56"/>
  <c r="U97" i="56"/>
  <c r="U38" i="56"/>
  <c r="V75" i="56"/>
  <c r="V70" i="56"/>
  <c r="V73" i="56"/>
  <c r="V72" i="56"/>
  <c r="V74" i="56"/>
  <c r="V68" i="56"/>
  <c r="V66" i="56"/>
  <c r="V25" i="56"/>
  <c r="V97" i="56"/>
  <c r="V38" i="56"/>
  <c r="R88" i="56"/>
  <c r="R85" i="56"/>
  <c r="R78" i="56"/>
  <c r="R77" i="56"/>
  <c r="R86" i="56"/>
  <c r="R84" i="56"/>
  <c r="R83" i="56"/>
  <c r="R76" i="56"/>
  <c r="R82" i="56"/>
  <c r="R81" i="56"/>
  <c r="R80" i="56"/>
  <c r="R79" i="56"/>
  <c r="R64" i="56"/>
  <c r="R62" i="56"/>
  <c r="R60" i="56"/>
  <c r="R58" i="56"/>
  <c r="R56" i="56"/>
  <c r="R54" i="56"/>
  <c r="R63" i="56"/>
  <c r="R61" i="56"/>
  <c r="R59" i="56"/>
  <c r="R57" i="56"/>
  <c r="R55" i="56"/>
  <c r="R53" i="56"/>
  <c r="R50" i="56"/>
  <c r="R52" i="56"/>
  <c r="R49" i="56"/>
  <c r="R51" i="56"/>
  <c r="R99" i="56"/>
  <c r="R27" i="56"/>
  <c r="R40" i="56"/>
  <c r="M88" i="56"/>
  <c r="M86" i="56"/>
  <c r="M83" i="56"/>
  <c r="M82" i="56"/>
  <c r="M81" i="56"/>
  <c r="M80" i="56"/>
  <c r="M79" i="56"/>
  <c r="M78" i="56"/>
  <c r="M85" i="56"/>
  <c r="M76" i="56"/>
  <c r="M77" i="56"/>
  <c r="M63" i="56"/>
  <c r="M61" i="56"/>
  <c r="M59" i="56"/>
  <c r="M57" i="56"/>
  <c r="M55" i="56"/>
  <c r="M53" i="56"/>
  <c r="M84" i="56"/>
  <c r="M64" i="56"/>
  <c r="M58" i="56"/>
  <c r="M54" i="56"/>
  <c r="M51" i="56"/>
  <c r="M49" i="56"/>
  <c r="M62" i="56"/>
  <c r="M50" i="56"/>
  <c r="M56" i="56"/>
  <c r="M60" i="56"/>
  <c r="M52" i="56"/>
  <c r="M27" i="56"/>
  <c r="M99" i="56"/>
  <c r="M40" i="56"/>
  <c r="AX15" i="58"/>
  <c r="Y75" i="56"/>
  <c r="Y73" i="56"/>
  <c r="Y74" i="56"/>
  <c r="Y66" i="56"/>
  <c r="Y68" i="56"/>
  <c r="Y72" i="56"/>
  <c r="Y70" i="56"/>
  <c r="Y25" i="56"/>
  <c r="Y38" i="56"/>
  <c r="Y97" i="56"/>
  <c r="N88" i="56"/>
  <c r="N86" i="56"/>
  <c r="N81" i="56"/>
  <c r="N80" i="56"/>
  <c r="N79" i="56"/>
  <c r="N78" i="56"/>
  <c r="N85" i="56"/>
  <c r="N84" i="56"/>
  <c r="N83" i="56"/>
  <c r="N82" i="56"/>
  <c r="N77" i="56"/>
  <c r="N64" i="56"/>
  <c r="N63" i="56"/>
  <c r="N61" i="56"/>
  <c r="N59" i="56"/>
  <c r="N57" i="56"/>
  <c r="N55" i="56"/>
  <c r="N76" i="56"/>
  <c r="N62" i="56"/>
  <c r="N60" i="56"/>
  <c r="N58" i="56"/>
  <c r="N56" i="56"/>
  <c r="N54" i="56"/>
  <c r="N52" i="56"/>
  <c r="N53" i="56"/>
  <c r="N51" i="56"/>
  <c r="N49" i="56"/>
  <c r="N40" i="56"/>
  <c r="N27" i="56"/>
  <c r="N50" i="56"/>
  <c r="N99" i="56"/>
  <c r="O11" i="55"/>
  <c r="G75" i="53"/>
  <c r="H75" i="53" s="1"/>
  <c r="G71" i="53"/>
  <c r="H71" i="53" s="1"/>
  <c r="G77" i="53"/>
  <c r="H77" i="53" s="1"/>
  <c r="G73" i="53"/>
  <c r="H73" i="53" s="1"/>
  <c r="G69" i="53"/>
  <c r="H69" i="53" s="1"/>
  <c r="G70" i="53"/>
  <c r="H70" i="53" s="1"/>
  <c r="G83" i="53"/>
  <c r="H83" i="53" s="1"/>
  <c r="G81" i="53"/>
  <c r="H81" i="53" s="1"/>
  <c r="G79" i="53"/>
  <c r="H79" i="53" s="1"/>
  <c r="G76" i="53"/>
  <c r="H76" i="53" s="1"/>
  <c r="AQ63" i="51"/>
  <c r="AQ49" i="51"/>
  <c r="X56" i="51"/>
  <c r="X61" i="51"/>
  <c r="AQ25" i="51"/>
  <c r="AN58" i="51"/>
  <c r="AN62" i="51"/>
  <c r="AW15" i="51"/>
  <c r="AT15" i="51"/>
  <c r="AQ15" i="51"/>
  <c r="AO15" i="51"/>
  <c r="AG15" i="51"/>
  <c r="H8" i="52"/>
  <c r="AW86" i="51"/>
  <c r="AW85" i="51"/>
  <c r="AW84" i="51"/>
  <c r="AW83" i="51"/>
  <c r="AW82" i="51"/>
  <c r="AW81" i="51"/>
  <c r="AW80" i="51"/>
  <c r="AW79" i="51"/>
  <c r="AW78" i="51"/>
  <c r="AW77" i="51"/>
  <c r="AN77" i="51"/>
  <c r="AW76" i="51"/>
  <c r="AN76" i="51"/>
  <c r="AW75" i="51"/>
  <c r="AN75" i="51"/>
  <c r="AW74" i="51"/>
  <c r="AN74" i="51"/>
  <c r="AW73" i="51"/>
  <c r="AN73" i="51"/>
  <c r="AW72" i="51"/>
  <c r="AN72" i="51"/>
  <c r="AW71" i="51"/>
  <c r="AN71" i="51"/>
  <c r="AW70" i="51"/>
  <c r="AN70" i="51"/>
  <c r="AW69" i="51"/>
  <c r="AN69" i="51"/>
  <c r="AW68" i="51"/>
  <c r="AQ68" i="51"/>
  <c r="AN68" i="51"/>
  <c r="AW67" i="51"/>
  <c r="AN67" i="51"/>
  <c r="AW66" i="51"/>
  <c r="AN66" i="51"/>
  <c r="AW65" i="51"/>
  <c r="AN65" i="51"/>
  <c r="AW64" i="51"/>
  <c r="AQ64" i="51"/>
  <c r="AN64" i="51"/>
  <c r="AW63" i="51"/>
  <c r="AN63" i="51"/>
  <c r="AW62" i="51"/>
  <c r="AQ62" i="51"/>
  <c r="AW61" i="51"/>
  <c r="AN61" i="51"/>
  <c r="AW60" i="51"/>
  <c r="AN60" i="51"/>
  <c r="AW59" i="51"/>
  <c r="AN59" i="51"/>
  <c r="AW58" i="51"/>
  <c r="AW57" i="51"/>
  <c r="AQ57" i="51"/>
  <c r="AN57" i="51"/>
  <c r="AW56" i="51"/>
  <c r="AQ56" i="51"/>
  <c r="AN56" i="51"/>
  <c r="AW55" i="51"/>
  <c r="AQ55" i="51"/>
  <c r="AN55" i="51"/>
  <c r="AW54" i="51"/>
  <c r="AN54" i="51"/>
  <c r="AW53" i="51"/>
  <c r="AQ53" i="51"/>
  <c r="AN53" i="51"/>
  <c r="AW52" i="51"/>
  <c r="AN52" i="51"/>
  <c r="AW51" i="51"/>
  <c r="AN51" i="51"/>
  <c r="AW50" i="51"/>
  <c r="AN50" i="51"/>
  <c r="AW49" i="51"/>
  <c r="AN49" i="51"/>
  <c r="AW48" i="51"/>
  <c r="AN48" i="51"/>
  <c r="AW47" i="51"/>
  <c r="AN47" i="51"/>
  <c r="AW46" i="51"/>
  <c r="AN46" i="51"/>
  <c r="AW45" i="51"/>
  <c r="AQ45" i="51"/>
  <c r="AN45" i="51"/>
  <c r="AW44" i="51"/>
  <c r="AN44" i="51"/>
  <c r="AW43" i="51"/>
  <c r="AN43" i="51"/>
  <c r="AW42" i="51"/>
  <c r="AN42" i="51"/>
  <c r="AW41" i="51"/>
  <c r="AQ41" i="51"/>
  <c r="AN41" i="51"/>
  <c r="AW40" i="51"/>
  <c r="AN40" i="51"/>
  <c r="AW39" i="51"/>
  <c r="AN39" i="51"/>
  <c r="AW38" i="51"/>
  <c r="AN38" i="51"/>
  <c r="AW37" i="51"/>
  <c r="AQ37" i="51"/>
  <c r="AN37" i="51"/>
  <c r="AW36" i="51"/>
  <c r="AN36" i="51"/>
  <c r="AW35" i="51"/>
  <c r="AN35" i="51"/>
  <c r="AW34" i="51"/>
  <c r="AN34" i="51"/>
  <c r="AW33" i="51"/>
  <c r="AQ33" i="51"/>
  <c r="AN33" i="51"/>
  <c r="AW32" i="51"/>
  <c r="AN32" i="51"/>
  <c r="AW31" i="51"/>
  <c r="AN31" i="51"/>
  <c r="AW30" i="51"/>
  <c r="AN30" i="51"/>
  <c r="AW29" i="51"/>
  <c r="AN29" i="51"/>
  <c r="AW28" i="51"/>
  <c r="AN28" i="51"/>
  <c r="AW27" i="51"/>
  <c r="AN27" i="51"/>
  <c r="AW26" i="51"/>
  <c r="AN26" i="51"/>
  <c r="AW25" i="51"/>
  <c r="AN25" i="51"/>
  <c r="AW24" i="51"/>
  <c r="AQ24" i="51"/>
  <c r="AN24" i="51"/>
  <c r="AW23" i="51"/>
  <c r="AN23" i="51"/>
  <c r="AW22" i="51"/>
  <c r="AN22" i="51"/>
  <c r="AW21" i="51"/>
  <c r="AN21" i="51"/>
  <c r="AW20" i="51"/>
  <c r="AN20" i="51"/>
  <c r="AW19" i="51"/>
  <c r="AN19" i="51"/>
  <c r="AW18" i="51"/>
  <c r="AN18" i="51"/>
  <c r="AW17" i="51"/>
  <c r="AQ17" i="51"/>
  <c r="AN17" i="51"/>
  <c r="AW16" i="51"/>
  <c r="AN16" i="51"/>
  <c r="BD76" i="58" l="1"/>
  <c r="BF76" i="58" s="1"/>
  <c r="BG71" i="58"/>
  <c r="BI71" i="58" s="1"/>
  <c r="AZ15" i="58"/>
  <c r="BA68" i="58"/>
  <c r="BC68" i="58" s="1"/>
  <c r="AX92" i="58"/>
  <c r="AZ92" i="58" s="1"/>
  <c r="AX14" i="58"/>
  <c r="AZ14" i="58" s="1"/>
  <c r="BJ84" i="58"/>
  <c r="BL84" i="58" s="1"/>
  <c r="AX93" i="58"/>
  <c r="AZ93" i="58" s="1"/>
  <c r="BG73" i="58"/>
  <c r="BI73" i="58" s="1"/>
  <c r="AX25" i="58"/>
  <c r="AZ25" i="58" s="1"/>
  <c r="AX77" i="58"/>
  <c r="AZ77" i="58" s="1"/>
  <c r="AX63" i="58"/>
  <c r="AZ63" i="58" s="1"/>
  <c r="AX36" i="58"/>
  <c r="AZ36" i="58" s="1"/>
  <c r="AX88" i="58"/>
  <c r="AZ88" i="58" s="1"/>
  <c r="AX65" i="58"/>
  <c r="AZ65" i="58" s="1"/>
  <c r="AX80" i="58"/>
  <c r="AZ80" i="58" s="1"/>
  <c r="AX39" i="58"/>
  <c r="AZ39" i="58" s="1"/>
  <c r="AX69" i="58"/>
  <c r="AZ69" i="58" s="1"/>
  <c r="AX20" i="58"/>
  <c r="AZ20" i="58" s="1"/>
  <c r="AX17" i="58"/>
  <c r="AZ17" i="58" s="1"/>
  <c r="AX47" i="58"/>
  <c r="AZ47" i="58" s="1"/>
  <c r="AX57" i="58"/>
  <c r="AZ57" i="58" s="1"/>
  <c r="AX72" i="58"/>
  <c r="AZ72" i="58" s="1"/>
  <c r="AX31" i="58"/>
  <c r="AZ31" i="58" s="1"/>
  <c r="AX61" i="58"/>
  <c r="AZ61" i="58" s="1"/>
  <c r="AX91" i="58"/>
  <c r="AZ91" i="58" s="1"/>
  <c r="AX73" i="58"/>
  <c r="AZ73" i="58" s="1"/>
  <c r="AX28" i="58"/>
  <c r="AZ28" i="58" s="1"/>
  <c r="AX49" i="58"/>
  <c r="AZ49" i="58" s="1"/>
  <c r="AX64" i="58"/>
  <c r="AZ64" i="58" s="1"/>
  <c r="AX23" i="58"/>
  <c r="AZ23" i="58" s="1"/>
  <c r="AX53" i="58"/>
  <c r="AZ53" i="58" s="1"/>
  <c r="AX83" i="58"/>
  <c r="AZ83" i="58" s="1"/>
  <c r="AX41" i="58"/>
  <c r="AZ41" i="58" s="1"/>
  <c r="AX56" i="58"/>
  <c r="AZ56" i="58" s="1"/>
  <c r="AX45" i="58"/>
  <c r="AZ45" i="58" s="1"/>
  <c r="AX75" i="58"/>
  <c r="AZ75" i="58" s="1"/>
  <c r="AX33" i="58"/>
  <c r="AZ33" i="58" s="1"/>
  <c r="AX48" i="58"/>
  <c r="AZ48" i="58" s="1"/>
  <c r="AX86" i="58"/>
  <c r="AZ86" i="58" s="1"/>
  <c r="AX37" i="58"/>
  <c r="AZ37" i="58" s="1"/>
  <c r="AX67" i="58"/>
  <c r="AZ67" i="58" s="1"/>
  <c r="AX90" i="58"/>
  <c r="AZ90" i="58" s="1"/>
  <c r="AX40" i="58"/>
  <c r="AZ40" i="58" s="1"/>
  <c r="AX78" i="58"/>
  <c r="AZ78" i="58" s="1"/>
  <c r="AX29" i="58"/>
  <c r="AZ29" i="58" s="1"/>
  <c r="AX59" i="58"/>
  <c r="AZ59" i="58" s="1"/>
  <c r="AX89" i="58"/>
  <c r="AZ89" i="58" s="1"/>
  <c r="AX82" i="58"/>
  <c r="AZ82" i="58" s="1"/>
  <c r="AX32" i="58"/>
  <c r="AZ32" i="58" s="1"/>
  <c r="AX70" i="58"/>
  <c r="AZ70" i="58" s="1"/>
  <c r="AX21" i="58"/>
  <c r="AZ21" i="58" s="1"/>
  <c r="AX51" i="58"/>
  <c r="AZ51" i="58" s="1"/>
  <c r="AX26" i="58"/>
  <c r="AZ26" i="58" s="1"/>
  <c r="AX85" i="58"/>
  <c r="AZ85" i="58" s="1"/>
  <c r="AX74" i="58"/>
  <c r="AZ74" i="58" s="1"/>
  <c r="AX24" i="58"/>
  <c r="AZ24" i="58" s="1"/>
  <c r="AX62" i="58"/>
  <c r="AZ62" i="58" s="1"/>
  <c r="AX43" i="58"/>
  <c r="AZ43" i="58" s="1"/>
  <c r="AX66" i="58"/>
  <c r="AZ66" i="58" s="1"/>
  <c r="AX18" i="58"/>
  <c r="AZ18" i="58" s="1"/>
  <c r="AX54" i="58"/>
  <c r="AZ54" i="58" s="1"/>
  <c r="AX84" i="58"/>
  <c r="AZ84" i="58" s="1"/>
  <c r="AX35" i="58"/>
  <c r="AZ35" i="58" s="1"/>
  <c r="AX58" i="58"/>
  <c r="AZ58" i="58" s="1"/>
  <c r="AX46" i="58"/>
  <c r="AZ46" i="58" s="1"/>
  <c r="AX76" i="58"/>
  <c r="AZ76" i="58" s="1"/>
  <c r="AX27" i="58"/>
  <c r="AZ27" i="58" s="1"/>
  <c r="AX55" i="58"/>
  <c r="AZ55" i="58" s="1"/>
  <c r="AX50" i="58"/>
  <c r="AZ50" i="58" s="1"/>
  <c r="AX87" i="58"/>
  <c r="AZ87" i="58" s="1"/>
  <c r="AX38" i="58"/>
  <c r="AZ38" i="58" s="1"/>
  <c r="AX68" i="58"/>
  <c r="AZ68" i="58" s="1"/>
  <c r="AX19" i="58"/>
  <c r="AZ19" i="58" s="1"/>
  <c r="AX44" i="58"/>
  <c r="AZ44" i="58" s="1"/>
  <c r="AX16" i="58"/>
  <c r="AZ16" i="58" s="1"/>
  <c r="AX42" i="58"/>
  <c r="AZ42" i="58" s="1"/>
  <c r="AX79" i="58"/>
  <c r="AZ79" i="58" s="1"/>
  <c r="AX30" i="58"/>
  <c r="AZ30" i="58" s="1"/>
  <c r="AX60" i="58"/>
  <c r="AZ60" i="58" s="1"/>
  <c r="BC84" i="58"/>
  <c r="AX81" i="58"/>
  <c r="AZ81" i="58" s="1"/>
  <c r="AX34" i="58"/>
  <c r="AZ34" i="58" s="1"/>
  <c r="AX71" i="58"/>
  <c r="AZ71" i="58" s="1"/>
  <c r="AX22" i="58"/>
  <c r="AZ22" i="58" s="1"/>
  <c r="AX52" i="58"/>
  <c r="AZ52" i="58" s="1"/>
  <c r="I73" i="56"/>
  <c r="I75" i="56"/>
  <c r="I70" i="56"/>
  <c r="I72" i="56"/>
  <c r="I66" i="56"/>
  <c r="I74" i="56"/>
  <c r="I68" i="56"/>
  <c r="I38" i="56"/>
  <c r="I25" i="56"/>
  <c r="I97" i="56"/>
  <c r="R74" i="56"/>
  <c r="R75" i="56"/>
  <c r="R66" i="56"/>
  <c r="R68" i="56"/>
  <c r="R73" i="56"/>
  <c r="R72" i="56"/>
  <c r="R70" i="56"/>
  <c r="R97" i="56"/>
  <c r="R38" i="56"/>
  <c r="R25" i="56"/>
  <c r="AD67" i="56"/>
  <c r="AD69" i="56"/>
  <c r="AD71" i="56"/>
  <c r="AD26" i="56"/>
  <c r="AD98" i="56"/>
  <c r="AD39" i="56"/>
  <c r="AE67" i="56"/>
  <c r="AE69" i="56"/>
  <c r="AE71" i="56"/>
  <c r="AE39" i="56"/>
  <c r="AE26" i="56"/>
  <c r="AE98" i="56"/>
  <c r="P39" i="56"/>
  <c r="P71" i="56"/>
  <c r="P69" i="56"/>
  <c r="P67" i="56"/>
  <c r="P26" i="56"/>
  <c r="P98" i="56"/>
  <c r="I71" i="56"/>
  <c r="I69" i="56"/>
  <c r="I67" i="56"/>
  <c r="I39" i="56"/>
  <c r="I98" i="56"/>
  <c r="BU71" i="56"/>
  <c r="BU69" i="56"/>
  <c r="BU67" i="56"/>
  <c r="BU26" i="56"/>
  <c r="BU39" i="56"/>
  <c r="BU98" i="56"/>
  <c r="AP71" i="56"/>
  <c r="AP69" i="56"/>
  <c r="AP67" i="56"/>
  <c r="AP26" i="56"/>
  <c r="AP98" i="56"/>
  <c r="AP39" i="56"/>
  <c r="BG71" i="56"/>
  <c r="BG69" i="56"/>
  <c r="BG67" i="56"/>
  <c r="BG26" i="56"/>
  <c r="BG39" i="56"/>
  <c r="BG98" i="56"/>
  <c r="AZ67" i="56"/>
  <c r="AZ69" i="56"/>
  <c r="AZ71" i="56"/>
  <c r="AZ26" i="56"/>
  <c r="AZ39" i="56"/>
  <c r="AZ98" i="56"/>
  <c r="AS67" i="56"/>
  <c r="AS69" i="56"/>
  <c r="AS71" i="56"/>
  <c r="AS26" i="56"/>
  <c r="AS98" i="56"/>
  <c r="AS39" i="56"/>
  <c r="O75" i="56"/>
  <c r="O74" i="56"/>
  <c r="O72" i="56"/>
  <c r="O70" i="56"/>
  <c r="O68" i="56"/>
  <c r="O66" i="56"/>
  <c r="O73" i="56"/>
  <c r="O38" i="56"/>
  <c r="O97" i="56"/>
  <c r="O25" i="56"/>
  <c r="M74" i="56"/>
  <c r="M72" i="56"/>
  <c r="M70" i="56"/>
  <c r="M68" i="56"/>
  <c r="M66" i="56"/>
  <c r="M75" i="56"/>
  <c r="M73" i="56"/>
  <c r="M38" i="56"/>
  <c r="M25" i="56"/>
  <c r="M97" i="56"/>
  <c r="AL67" i="56"/>
  <c r="AL71" i="56"/>
  <c r="AL69" i="56"/>
  <c r="AL26" i="56"/>
  <c r="AL39" i="56"/>
  <c r="AL98" i="56"/>
  <c r="AM69" i="56"/>
  <c r="AM71" i="56"/>
  <c r="AM67" i="56"/>
  <c r="AM39" i="56"/>
  <c r="AM98" i="56"/>
  <c r="AM26" i="56"/>
  <c r="X71" i="56"/>
  <c r="X69" i="56"/>
  <c r="X67" i="56"/>
  <c r="X39" i="56"/>
  <c r="X26" i="56"/>
  <c r="X98" i="56"/>
  <c r="Q71" i="56"/>
  <c r="Q69" i="56"/>
  <c r="Q67" i="56"/>
  <c r="Q26" i="56"/>
  <c r="Q98" i="56"/>
  <c r="Q39" i="56"/>
  <c r="Z67" i="56"/>
  <c r="Z69" i="56"/>
  <c r="Z71" i="56"/>
  <c r="Z26" i="56"/>
  <c r="Z98" i="56"/>
  <c r="Z39" i="56"/>
  <c r="BF67" i="56"/>
  <c r="BF69" i="56"/>
  <c r="BF71" i="56"/>
  <c r="BF26" i="56"/>
  <c r="BF39" i="56"/>
  <c r="BF98" i="56"/>
  <c r="BO71" i="56"/>
  <c r="BO69" i="56"/>
  <c r="BO67" i="56"/>
  <c r="BO26" i="56"/>
  <c r="BO39" i="56"/>
  <c r="BO98" i="56"/>
  <c r="BH69" i="56"/>
  <c r="BH71" i="56"/>
  <c r="BH67" i="56"/>
  <c r="BH26" i="56"/>
  <c r="BH39" i="56"/>
  <c r="BH98" i="56"/>
  <c r="BA69" i="56"/>
  <c r="BA67" i="56"/>
  <c r="BA71" i="56"/>
  <c r="BA26" i="56"/>
  <c r="BA98" i="56"/>
  <c r="BA39" i="56"/>
  <c r="Q73" i="56"/>
  <c r="Q72" i="56"/>
  <c r="Q70" i="56"/>
  <c r="Q75" i="56"/>
  <c r="Q74" i="56"/>
  <c r="Q68" i="56"/>
  <c r="Q66" i="56"/>
  <c r="Q38" i="56"/>
  <c r="Q25" i="56"/>
  <c r="Q97" i="56"/>
  <c r="AT69" i="56"/>
  <c r="AT71" i="56"/>
  <c r="AT67" i="56"/>
  <c r="AT26" i="56"/>
  <c r="AT39" i="56"/>
  <c r="AT98" i="56"/>
  <c r="AU71" i="56"/>
  <c r="AU69" i="56"/>
  <c r="AU67" i="56"/>
  <c r="AU39" i="56"/>
  <c r="AU98" i="56"/>
  <c r="AU26" i="56"/>
  <c r="AF39" i="56"/>
  <c r="AF71" i="56"/>
  <c r="AF69" i="56"/>
  <c r="AF67" i="56"/>
  <c r="AF98" i="56"/>
  <c r="AF26" i="56"/>
  <c r="Y71" i="56"/>
  <c r="Y69" i="56"/>
  <c r="Y67" i="56"/>
  <c r="Y26" i="56"/>
  <c r="Y39" i="56"/>
  <c r="Y98" i="56"/>
  <c r="AX69" i="56"/>
  <c r="AX67" i="56"/>
  <c r="AX71" i="56"/>
  <c r="AX39" i="56"/>
  <c r="AX98" i="56"/>
  <c r="AX26" i="56"/>
  <c r="K71" i="56"/>
  <c r="K69" i="56"/>
  <c r="K67" i="56"/>
  <c r="K26" i="56"/>
  <c r="K39" i="56"/>
  <c r="K98" i="56"/>
  <c r="BW71" i="56"/>
  <c r="BW69" i="56"/>
  <c r="BW67" i="56"/>
  <c r="BW26" i="56"/>
  <c r="BW39" i="56"/>
  <c r="BW98" i="56"/>
  <c r="BP71" i="56"/>
  <c r="BP69" i="56"/>
  <c r="BP67" i="56"/>
  <c r="BP26" i="56"/>
  <c r="BP39" i="56"/>
  <c r="BP98" i="56"/>
  <c r="BI71" i="56"/>
  <c r="BI69" i="56"/>
  <c r="BI67" i="56"/>
  <c r="BI26" i="56"/>
  <c r="BI39" i="56"/>
  <c r="BI98" i="56"/>
  <c r="N75" i="56"/>
  <c r="N74" i="56"/>
  <c r="N68" i="56"/>
  <c r="N73" i="56"/>
  <c r="N70" i="56"/>
  <c r="N66" i="56"/>
  <c r="N72" i="56"/>
  <c r="N38" i="56"/>
  <c r="N97" i="56"/>
  <c r="N25" i="56"/>
  <c r="BB71" i="56"/>
  <c r="BB67" i="56"/>
  <c r="BB69" i="56"/>
  <c r="BB26" i="56"/>
  <c r="BB39" i="56"/>
  <c r="BB98" i="56"/>
  <c r="BC67" i="56"/>
  <c r="BC71" i="56"/>
  <c r="BC69" i="56"/>
  <c r="BC98" i="56"/>
  <c r="BC26" i="56"/>
  <c r="BC39" i="56"/>
  <c r="AN71" i="56"/>
  <c r="AN69" i="56"/>
  <c r="AN67" i="56"/>
  <c r="AN39" i="56"/>
  <c r="AN26" i="56"/>
  <c r="AN98" i="56"/>
  <c r="AG71" i="56"/>
  <c r="AG69" i="56"/>
  <c r="AG67" i="56"/>
  <c r="AG39" i="56"/>
  <c r="AG26" i="56"/>
  <c r="AG98" i="56"/>
  <c r="BN69" i="56"/>
  <c r="BN67" i="56"/>
  <c r="BN71" i="56"/>
  <c r="BN39" i="56"/>
  <c r="BN98" i="56"/>
  <c r="BN26" i="56"/>
  <c r="S71" i="56"/>
  <c r="S69" i="56"/>
  <c r="S67" i="56"/>
  <c r="S26" i="56"/>
  <c r="S39" i="56"/>
  <c r="S98" i="56"/>
  <c r="L69" i="56"/>
  <c r="L67" i="56"/>
  <c r="L71" i="56"/>
  <c r="L98" i="56"/>
  <c r="L39" i="56"/>
  <c r="L26" i="56"/>
  <c r="BX67" i="56"/>
  <c r="BX71" i="56"/>
  <c r="BX69" i="56"/>
  <c r="BX26" i="56"/>
  <c r="BX98" i="56"/>
  <c r="BX39" i="56"/>
  <c r="BQ67" i="56"/>
  <c r="BQ69" i="56"/>
  <c r="BQ71" i="56"/>
  <c r="BQ39" i="56"/>
  <c r="BQ98" i="56"/>
  <c r="BQ26" i="56"/>
  <c r="J74" i="56"/>
  <c r="J75" i="56"/>
  <c r="J72" i="56"/>
  <c r="J73" i="56"/>
  <c r="J66" i="56"/>
  <c r="J70" i="56"/>
  <c r="J68" i="56"/>
  <c r="J25" i="56"/>
  <c r="J97" i="56"/>
  <c r="J38" i="56"/>
  <c r="BR67" i="56"/>
  <c r="BR69" i="56"/>
  <c r="BR71" i="56"/>
  <c r="BR39" i="56"/>
  <c r="BR98" i="56"/>
  <c r="BR26" i="56"/>
  <c r="BJ71" i="56"/>
  <c r="BJ69" i="56"/>
  <c r="BJ67" i="56"/>
  <c r="BJ26" i="56"/>
  <c r="BJ39" i="56"/>
  <c r="BJ98" i="56"/>
  <c r="BK67" i="56"/>
  <c r="BK71" i="56"/>
  <c r="BK69" i="56"/>
  <c r="BK39" i="56"/>
  <c r="BK26" i="56"/>
  <c r="BK98" i="56"/>
  <c r="AV39" i="56"/>
  <c r="AV71" i="56"/>
  <c r="AV69" i="56"/>
  <c r="AV67" i="56"/>
  <c r="AV26" i="56"/>
  <c r="AV98" i="56"/>
  <c r="AO71" i="56"/>
  <c r="AO69" i="56"/>
  <c r="AO67" i="56"/>
  <c r="AO26" i="56"/>
  <c r="AO39" i="56"/>
  <c r="AO98" i="56"/>
  <c r="BV71" i="56"/>
  <c r="BV69" i="56"/>
  <c r="BV67" i="56"/>
  <c r="BV26" i="56"/>
  <c r="BV39" i="56"/>
  <c r="BV98" i="56"/>
  <c r="AA71" i="56"/>
  <c r="AA69" i="56"/>
  <c r="AA67" i="56"/>
  <c r="AA39" i="56"/>
  <c r="AA26" i="56"/>
  <c r="AA98" i="56"/>
  <c r="T67" i="56"/>
  <c r="T69" i="56"/>
  <c r="T71" i="56"/>
  <c r="T26" i="56"/>
  <c r="T98" i="56"/>
  <c r="T39" i="56"/>
  <c r="M67" i="56"/>
  <c r="M71" i="56"/>
  <c r="M39" i="56"/>
  <c r="M69" i="56"/>
  <c r="M26" i="56"/>
  <c r="M98" i="56"/>
  <c r="BY67" i="56"/>
  <c r="BY71" i="56"/>
  <c r="BY69" i="56"/>
  <c r="BY26" i="56"/>
  <c r="BY39" i="56"/>
  <c r="BY98" i="56"/>
  <c r="K74" i="56"/>
  <c r="K73" i="56"/>
  <c r="K66" i="56"/>
  <c r="K70" i="56"/>
  <c r="K75" i="56"/>
  <c r="K68" i="56"/>
  <c r="K72" i="56"/>
  <c r="K25" i="56"/>
  <c r="K38" i="56"/>
  <c r="K97" i="56"/>
  <c r="N69" i="56"/>
  <c r="N67" i="56"/>
  <c r="N71" i="56"/>
  <c r="N39" i="56"/>
  <c r="N98" i="56"/>
  <c r="N26" i="56"/>
  <c r="CC71" i="56"/>
  <c r="CC69" i="56"/>
  <c r="CC67" i="56"/>
  <c r="CC98" i="56"/>
  <c r="CC26" i="56"/>
  <c r="CC39" i="56"/>
  <c r="BS69" i="56"/>
  <c r="BS71" i="56"/>
  <c r="BS67" i="56"/>
  <c r="BS39" i="56"/>
  <c r="BS98" i="56"/>
  <c r="BS26" i="56"/>
  <c r="BD71" i="56"/>
  <c r="BD69" i="56"/>
  <c r="BD67" i="56"/>
  <c r="BD26" i="56"/>
  <c r="BD39" i="56"/>
  <c r="BD98" i="56"/>
  <c r="AW71" i="56"/>
  <c r="AW69" i="56"/>
  <c r="AW67" i="56"/>
  <c r="AW26" i="56"/>
  <c r="AW98" i="56"/>
  <c r="AW39" i="56"/>
  <c r="J71" i="56"/>
  <c r="J69" i="56"/>
  <c r="J67" i="56"/>
  <c r="J39" i="56"/>
  <c r="J26" i="56"/>
  <c r="J98" i="56"/>
  <c r="AI71" i="56"/>
  <c r="AI69" i="56"/>
  <c r="AI67" i="56"/>
  <c r="AI39" i="56"/>
  <c r="AI26" i="56"/>
  <c r="AI98" i="56"/>
  <c r="AB69" i="56"/>
  <c r="AB67" i="56"/>
  <c r="AB71" i="56"/>
  <c r="AB26" i="56"/>
  <c r="AB98" i="56"/>
  <c r="AB39" i="56"/>
  <c r="U69" i="56"/>
  <c r="U71" i="56"/>
  <c r="U67" i="56"/>
  <c r="U26" i="56"/>
  <c r="U39" i="56"/>
  <c r="U98" i="56"/>
  <c r="P75" i="56"/>
  <c r="P73" i="56"/>
  <c r="P74" i="56"/>
  <c r="P70" i="56"/>
  <c r="P68" i="56"/>
  <c r="P72" i="56"/>
  <c r="P66" i="56"/>
  <c r="P25" i="56"/>
  <c r="P38" i="56"/>
  <c r="P97" i="56"/>
  <c r="V71" i="56"/>
  <c r="V69" i="56"/>
  <c r="V67" i="56"/>
  <c r="V26" i="56"/>
  <c r="V98" i="56"/>
  <c r="V39" i="56"/>
  <c r="O71" i="56"/>
  <c r="O67" i="56"/>
  <c r="O69" i="56"/>
  <c r="O39" i="56"/>
  <c r="O98" i="56"/>
  <c r="O26" i="56"/>
  <c r="CA71" i="56"/>
  <c r="CA69" i="56"/>
  <c r="CA67" i="56"/>
  <c r="CA26" i="56"/>
  <c r="CA39" i="56"/>
  <c r="CA98" i="56"/>
  <c r="BL26" i="56"/>
  <c r="BL71" i="56"/>
  <c r="BL69" i="56"/>
  <c r="BL67" i="56"/>
  <c r="BL39" i="56"/>
  <c r="BL98" i="56"/>
  <c r="BE71" i="56"/>
  <c r="BE69" i="56"/>
  <c r="BE67" i="56"/>
  <c r="BE26" i="56"/>
  <c r="BE39" i="56"/>
  <c r="BE98" i="56"/>
  <c r="R67" i="56"/>
  <c r="R71" i="56"/>
  <c r="R69" i="56"/>
  <c r="R26" i="56"/>
  <c r="R98" i="56"/>
  <c r="R39" i="56"/>
  <c r="AQ71" i="56"/>
  <c r="AQ69" i="56"/>
  <c r="AQ67" i="56"/>
  <c r="AQ39" i="56"/>
  <c r="AQ26" i="56"/>
  <c r="AQ98" i="56"/>
  <c r="AJ71" i="56"/>
  <c r="AJ67" i="56"/>
  <c r="AJ69" i="56"/>
  <c r="AJ26" i="56"/>
  <c r="AJ98" i="56"/>
  <c r="AJ39" i="56"/>
  <c r="AC71" i="56"/>
  <c r="AC69" i="56"/>
  <c r="AC67" i="56"/>
  <c r="AC26" i="56"/>
  <c r="AC39" i="56"/>
  <c r="AC98" i="56"/>
  <c r="L75" i="56"/>
  <c r="L74" i="56"/>
  <c r="L72" i="56"/>
  <c r="L70" i="56"/>
  <c r="L68" i="56"/>
  <c r="L66" i="56"/>
  <c r="L73" i="56"/>
  <c r="L97" i="56"/>
  <c r="L25" i="56"/>
  <c r="L38" i="56"/>
  <c r="BZ69" i="56"/>
  <c r="BZ67" i="56"/>
  <c r="BZ71" i="56"/>
  <c r="BZ26" i="56"/>
  <c r="BZ98" i="56"/>
  <c r="BZ39" i="56"/>
  <c r="W71" i="56"/>
  <c r="W69" i="56"/>
  <c r="W67" i="56"/>
  <c r="W39" i="56"/>
  <c r="W98" i="56"/>
  <c r="W26" i="56"/>
  <c r="CB26" i="56"/>
  <c r="CB71" i="56"/>
  <c r="CB69" i="56"/>
  <c r="CB67" i="56"/>
  <c r="CB39" i="56"/>
  <c r="CB98" i="56"/>
  <c r="BT71" i="56"/>
  <c r="BT69" i="56"/>
  <c r="BT67" i="56"/>
  <c r="BT26" i="56"/>
  <c r="BT39" i="56"/>
  <c r="BT98" i="56"/>
  <c r="BM71" i="56"/>
  <c r="BM69" i="56"/>
  <c r="BM67" i="56"/>
  <c r="BM98" i="56"/>
  <c r="BM26" i="56"/>
  <c r="BM39" i="56"/>
  <c r="AH69" i="56"/>
  <c r="AH71" i="56"/>
  <c r="AH67" i="56"/>
  <c r="AH26" i="56"/>
  <c r="AH39" i="56"/>
  <c r="AH98" i="56"/>
  <c r="AY71" i="56"/>
  <c r="AY69" i="56"/>
  <c r="AY67" i="56"/>
  <c r="AY39" i="56"/>
  <c r="AY26" i="56"/>
  <c r="AY98" i="56"/>
  <c r="AR67" i="56"/>
  <c r="AR71" i="56"/>
  <c r="AR69" i="56"/>
  <c r="AR26" i="56"/>
  <c r="AR39" i="56"/>
  <c r="AR98" i="56"/>
  <c r="AK67" i="56"/>
  <c r="AK71" i="56"/>
  <c r="AK69" i="56"/>
  <c r="AK26" i="56"/>
  <c r="AK98" i="56"/>
  <c r="AK39" i="56"/>
  <c r="AT17" i="51"/>
  <c r="AT25" i="51"/>
  <c r="AT56" i="51"/>
  <c r="AQ65" i="51"/>
  <c r="AQ23" i="51"/>
  <c r="AT57" i="51"/>
  <c r="AQ32" i="51"/>
  <c r="AT24" i="51"/>
  <c r="AT50" i="51"/>
  <c r="AT30" i="51"/>
  <c r="AQ39" i="51"/>
  <c r="AQ66" i="51"/>
  <c r="AQ19" i="51"/>
  <c r="AQ48" i="51"/>
  <c r="AT28" i="51"/>
  <c r="AQ40" i="51"/>
  <c r="AQ67" i="51"/>
  <c r="AQ43" i="51"/>
  <c r="AT20" i="51"/>
  <c r="AT65" i="51"/>
  <c r="AQ52" i="51"/>
  <c r="AQ47" i="51"/>
  <c r="AQ44" i="51"/>
  <c r="AN82" i="51"/>
  <c r="AN81" i="51"/>
  <c r="AQ16" i="51"/>
  <c r="AQ31" i="51"/>
  <c r="AQ36" i="51"/>
  <c r="AT41" i="51"/>
  <c r="AT54" i="51"/>
  <c r="AT64" i="51"/>
  <c r="AT19" i="51"/>
  <c r="AT34" i="51"/>
  <c r="AT62" i="51"/>
  <c r="AT27" i="51"/>
  <c r="AQ22" i="51"/>
  <c r="AQ27" i="51"/>
  <c r="AT42" i="51"/>
  <c r="AT60" i="51"/>
  <c r="AQ20" i="51"/>
  <c r="AT73" i="51"/>
  <c r="AN80" i="51"/>
  <c r="AQ30" i="51"/>
  <c r="AQ35" i="51"/>
  <c r="AT40" i="51"/>
  <c r="AT43" i="51"/>
  <c r="AQ93" i="51"/>
  <c r="AR93" i="51" s="1"/>
  <c r="AQ80" i="51"/>
  <c r="AT61" i="51"/>
  <c r="AN90" i="51"/>
  <c r="AQ28" i="51"/>
  <c r="AQ38" i="51"/>
  <c r="AN92" i="51"/>
  <c r="AO92" i="51" s="1"/>
  <c r="AT51" i="51"/>
  <c r="AT26" i="51"/>
  <c r="AT46" i="51"/>
  <c r="AN85" i="51"/>
  <c r="AQ70" i="51"/>
  <c r="AT39" i="51"/>
  <c r="AT67" i="51"/>
  <c r="AT16" i="51"/>
  <c r="AT33" i="51"/>
  <c r="AT38" i="51"/>
  <c r="AQ74" i="51"/>
  <c r="AQ71" i="51"/>
  <c r="AQ75" i="51"/>
  <c r="AT22" i="51"/>
  <c r="AQ72" i="51"/>
  <c r="AQ69" i="51"/>
  <c r="AT76" i="51"/>
  <c r="AQ76" i="51"/>
  <c r="AQ21" i="51"/>
  <c r="AT35" i="51"/>
  <c r="AT37" i="51"/>
  <c r="AQ18" i="51"/>
  <c r="AQ26" i="51"/>
  <c r="AQ34" i="51"/>
  <c r="AQ42" i="51"/>
  <c r="AQ50" i="51"/>
  <c r="AQ58" i="51"/>
  <c r="AQ61" i="51"/>
  <c r="AQ90" i="51"/>
  <c r="AR90" i="51" s="1"/>
  <c r="AQ29" i="51"/>
  <c r="AT59" i="51"/>
  <c r="AT32" i="51"/>
  <c r="AT48" i="51"/>
  <c r="AT45" i="51"/>
  <c r="AT53" i="51"/>
  <c r="AN79" i="51"/>
  <c r="AN87" i="51"/>
  <c r="AN91" i="51"/>
  <c r="AT21" i="51"/>
  <c r="AT29" i="51"/>
  <c r="AN84" i="51"/>
  <c r="AQ87" i="51"/>
  <c r="AR87" i="51" s="1"/>
  <c r="AQ91" i="51"/>
  <c r="AR91" i="51" s="1"/>
  <c r="AT18" i="51"/>
  <c r="AT58" i="51"/>
  <c r="AQ60" i="51"/>
  <c r="AQ73" i="51"/>
  <c r="AT70" i="51"/>
  <c r="AN88" i="51"/>
  <c r="AT23" i="51"/>
  <c r="AT31" i="51"/>
  <c r="AT47" i="51"/>
  <c r="AT55" i="51"/>
  <c r="AQ46" i="51"/>
  <c r="AQ54" i="51"/>
  <c r="AN78" i="51"/>
  <c r="AN86" i="51"/>
  <c r="AQ88" i="51"/>
  <c r="AR88" i="51" s="1"/>
  <c r="AQ92" i="51"/>
  <c r="AR92" i="51" s="1"/>
  <c r="AT36" i="51"/>
  <c r="AT44" i="51"/>
  <c r="AT52" i="51"/>
  <c r="AQ51" i="51"/>
  <c r="AQ59" i="51"/>
  <c r="AN83" i="51"/>
  <c r="AN89" i="51"/>
  <c r="AN93" i="51"/>
  <c r="AO93" i="51" s="1"/>
  <c r="AT49" i="51"/>
  <c r="AT63" i="51"/>
  <c r="AT66" i="51"/>
  <c r="AQ89" i="51"/>
  <c r="AR89" i="51" s="1"/>
  <c r="AT69" i="51" l="1"/>
  <c r="AT74" i="51"/>
  <c r="AT78" i="51"/>
  <c r="AQ78" i="51"/>
  <c r="AT81" i="51"/>
  <c r="AQ81" i="51"/>
  <c r="AT68" i="51"/>
  <c r="AT84" i="51"/>
  <c r="AQ84" i="51"/>
  <c r="AT72" i="51"/>
  <c r="AT82" i="51"/>
  <c r="AQ82" i="51"/>
  <c r="AT79" i="51"/>
  <c r="AQ79" i="51"/>
  <c r="AT75" i="51"/>
  <c r="AT77" i="51"/>
  <c r="AQ77" i="51"/>
  <c r="AT71" i="51"/>
  <c r="AT80" i="51"/>
  <c r="AT85" i="51"/>
  <c r="AQ85" i="51"/>
  <c r="AT86" i="51"/>
  <c r="AQ86" i="51"/>
  <c r="AQ83" i="51"/>
  <c r="AT83" i="51"/>
  <c r="S90" i="52" l="1"/>
  <c r="S89" i="52"/>
  <c r="S88" i="52"/>
  <c r="S87" i="52"/>
  <c r="S86" i="52"/>
  <c r="J86" i="52"/>
  <c r="S85" i="52"/>
  <c r="J85" i="52"/>
  <c r="S84" i="52"/>
  <c r="J84" i="52"/>
  <c r="S83" i="52"/>
  <c r="J83" i="52"/>
  <c r="S82" i="52"/>
  <c r="J82" i="52"/>
  <c r="S81" i="52"/>
  <c r="J81" i="52"/>
  <c r="S80" i="52"/>
  <c r="J80" i="52"/>
  <c r="S79" i="52"/>
  <c r="J79" i="52"/>
  <c r="S78" i="52"/>
  <c r="J78" i="52"/>
  <c r="S77" i="52"/>
  <c r="J77" i="52"/>
  <c r="S76" i="52"/>
  <c r="J76" i="52"/>
  <c r="S75" i="52"/>
  <c r="J75" i="52"/>
  <c r="S74" i="52"/>
  <c r="J74" i="52"/>
  <c r="S73" i="52"/>
  <c r="J73" i="52"/>
  <c r="S72" i="52"/>
  <c r="J72" i="52"/>
  <c r="S71" i="52"/>
  <c r="J71" i="52"/>
  <c r="S70" i="52"/>
  <c r="J70" i="52"/>
  <c r="S69" i="52"/>
  <c r="J69" i="52"/>
  <c r="S68" i="52"/>
  <c r="J68" i="52"/>
  <c r="S67" i="52"/>
  <c r="J67" i="52"/>
  <c r="S66" i="52"/>
  <c r="J66" i="52"/>
  <c r="S65" i="52"/>
  <c r="J65" i="52"/>
  <c r="S64" i="52"/>
  <c r="J64" i="52"/>
  <c r="S63" i="52"/>
  <c r="J63" i="52"/>
  <c r="S62" i="52"/>
  <c r="J62" i="52"/>
  <c r="S61" i="52"/>
  <c r="J61" i="52"/>
  <c r="S60" i="52"/>
  <c r="J60" i="52"/>
  <c r="S59" i="52"/>
  <c r="J59" i="52"/>
  <c r="S58" i="52"/>
  <c r="J58" i="52"/>
  <c r="S57" i="52"/>
  <c r="J57" i="52"/>
  <c r="S56" i="52"/>
  <c r="J56" i="52"/>
  <c r="S55" i="52"/>
  <c r="J55" i="52"/>
  <c r="S54" i="52"/>
  <c r="J54" i="52"/>
  <c r="S53" i="52"/>
  <c r="J53" i="52"/>
  <c r="S52" i="52"/>
  <c r="J52" i="52"/>
  <c r="S51" i="52"/>
  <c r="J51" i="52"/>
  <c r="S50" i="52"/>
  <c r="J50" i="52"/>
  <c r="S49" i="52"/>
  <c r="J49" i="52"/>
  <c r="S48" i="52"/>
  <c r="J48" i="52"/>
  <c r="S47" i="52"/>
  <c r="J47" i="52"/>
  <c r="S46" i="52"/>
  <c r="J46" i="52"/>
  <c r="S45" i="52"/>
  <c r="J45" i="52"/>
  <c r="S44" i="52"/>
  <c r="J44" i="52"/>
  <c r="S43" i="52"/>
  <c r="J43" i="52"/>
  <c r="S42" i="52"/>
  <c r="J42" i="52"/>
  <c r="S41" i="52"/>
  <c r="J41" i="52"/>
  <c r="S40" i="52"/>
  <c r="J40" i="52"/>
  <c r="S39" i="52"/>
  <c r="J39" i="52"/>
  <c r="S38" i="52"/>
  <c r="J38" i="52"/>
  <c r="S37" i="52"/>
  <c r="J37" i="52"/>
  <c r="S36" i="52"/>
  <c r="J36" i="52"/>
  <c r="S35" i="52"/>
  <c r="J35" i="52"/>
  <c r="S34" i="52"/>
  <c r="J34" i="52"/>
  <c r="S33" i="52"/>
  <c r="J33" i="52"/>
  <c r="S32" i="52"/>
  <c r="J32" i="52"/>
  <c r="S31" i="52"/>
  <c r="J31" i="52"/>
  <c r="S30" i="52"/>
  <c r="J30" i="52"/>
  <c r="S29" i="52"/>
  <c r="J29" i="52"/>
  <c r="S28" i="52"/>
  <c r="J28" i="52"/>
  <c r="S27" i="52"/>
  <c r="J27" i="52"/>
  <c r="S26" i="52"/>
  <c r="J26" i="52"/>
  <c r="S25" i="52"/>
  <c r="J25" i="52"/>
  <c r="S24" i="52"/>
  <c r="J24" i="52"/>
  <c r="S23" i="52"/>
  <c r="J23" i="52"/>
  <c r="S22" i="52"/>
  <c r="J22" i="52"/>
  <c r="S21" i="52"/>
  <c r="J21" i="52"/>
  <c r="S20" i="52"/>
  <c r="J20" i="52"/>
  <c r="S19" i="52"/>
  <c r="J19" i="52"/>
  <c r="S18" i="52"/>
  <c r="J18" i="52"/>
  <c r="S17" i="52"/>
  <c r="J17" i="52"/>
  <c r="S16" i="52"/>
  <c r="J16" i="52"/>
  <c r="S15" i="52"/>
  <c r="J15" i="52"/>
  <c r="S14" i="52"/>
  <c r="J14" i="52"/>
  <c r="S13" i="52"/>
  <c r="J13" i="52"/>
  <c r="S12" i="52"/>
  <c r="J12" i="52"/>
  <c r="S11" i="52"/>
  <c r="J11" i="52"/>
  <c r="S10" i="52"/>
  <c r="J10" i="52"/>
  <c r="S9" i="52"/>
  <c r="J9" i="52"/>
  <c r="AH86" i="51" s="1"/>
  <c r="V8" i="52"/>
  <c r="U8" i="52"/>
  <c r="T8" i="52"/>
  <c r="Q8" i="52"/>
  <c r="P8" i="52"/>
  <c r="O8" i="52"/>
  <c r="N8" i="52"/>
  <c r="M8" i="52"/>
  <c r="L8" i="52"/>
  <c r="K8" i="52"/>
  <c r="G8" i="52"/>
  <c r="F8" i="52"/>
  <c r="E8" i="52"/>
  <c r="D8" i="52"/>
  <c r="C8" i="52"/>
  <c r="X67" i="51"/>
  <c r="Z67" i="51" s="1"/>
  <c r="AB67" i="51" s="1"/>
  <c r="K67" i="51"/>
  <c r="M67" i="51" s="1"/>
  <c r="O67" i="51" s="1"/>
  <c r="C67" i="51"/>
  <c r="X66" i="51"/>
  <c r="Z66" i="51" s="1"/>
  <c r="AB66" i="51" s="1"/>
  <c r="K66" i="51"/>
  <c r="M66" i="51" s="1"/>
  <c r="O66" i="51" s="1"/>
  <c r="C66" i="51"/>
  <c r="X65" i="51"/>
  <c r="Z65" i="51" s="1"/>
  <c r="AB65" i="51" s="1"/>
  <c r="K65" i="51"/>
  <c r="M65" i="51" s="1"/>
  <c r="O65" i="51" s="1"/>
  <c r="C65" i="51"/>
  <c r="E65" i="51" s="1"/>
  <c r="G65" i="51" s="1"/>
  <c r="X64" i="51"/>
  <c r="Z64" i="51" s="1"/>
  <c r="AB64" i="51" s="1"/>
  <c r="K64" i="51"/>
  <c r="M64" i="51" s="1"/>
  <c r="O64" i="51" s="1"/>
  <c r="C64" i="51"/>
  <c r="E64" i="51" s="1"/>
  <c r="G64" i="51" s="1"/>
  <c r="X63" i="51"/>
  <c r="Z63" i="51" s="1"/>
  <c r="AB63" i="51" s="1"/>
  <c r="K63" i="51"/>
  <c r="M63" i="51" s="1"/>
  <c r="O63" i="51" s="1"/>
  <c r="C63" i="51"/>
  <c r="E63" i="51" s="1"/>
  <c r="G63" i="51" s="1"/>
  <c r="X62" i="51"/>
  <c r="K62" i="51"/>
  <c r="M62" i="51" s="1"/>
  <c r="O62" i="51" s="1"/>
  <c r="C62" i="51"/>
  <c r="E62" i="51" s="1"/>
  <c r="G62" i="51" s="1"/>
  <c r="Z61" i="51"/>
  <c r="AB61" i="51" s="1"/>
  <c r="K61" i="51"/>
  <c r="M61" i="51" s="1"/>
  <c r="O61" i="51" s="1"/>
  <c r="C61" i="51"/>
  <c r="E61" i="51" s="1"/>
  <c r="G61" i="51" s="1"/>
  <c r="X60" i="51"/>
  <c r="Z60" i="51" s="1"/>
  <c r="AB60" i="51" s="1"/>
  <c r="K60" i="51"/>
  <c r="M60" i="51" s="1"/>
  <c r="O60" i="51" s="1"/>
  <c r="C60" i="51"/>
  <c r="E60" i="51" s="1"/>
  <c r="G60" i="51" s="1"/>
  <c r="AG59" i="51"/>
  <c r="AI59" i="51" s="1"/>
  <c r="X59" i="51"/>
  <c r="Z59" i="51" s="1"/>
  <c r="AB59" i="51" s="1"/>
  <c r="K59" i="51"/>
  <c r="M59" i="51" s="1"/>
  <c r="O59" i="51" s="1"/>
  <c r="C59" i="51"/>
  <c r="E59" i="51" s="1"/>
  <c r="G59" i="51" s="1"/>
  <c r="AG58" i="51"/>
  <c r="AI58" i="51" s="1"/>
  <c r="X58" i="51"/>
  <c r="Z58" i="51" s="1"/>
  <c r="AB58" i="51" s="1"/>
  <c r="K58" i="51"/>
  <c r="M58" i="51" s="1"/>
  <c r="O58" i="51" s="1"/>
  <c r="C58" i="51"/>
  <c r="E58" i="51" s="1"/>
  <c r="G58" i="51" s="1"/>
  <c r="AG57" i="51"/>
  <c r="AI57" i="51" s="1"/>
  <c r="X57" i="51"/>
  <c r="Z57" i="51" s="1"/>
  <c r="AB57" i="51" s="1"/>
  <c r="K57" i="51"/>
  <c r="M57" i="51" s="1"/>
  <c r="O57" i="51" s="1"/>
  <c r="C57" i="51"/>
  <c r="E57" i="51" s="1"/>
  <c r="G57" i="51" s="1"/>
  <c r="AG56" i="51"/>
  <c r="AI56" i="51" s="1"/>
  <c r="Z56" i="51"/>
  <c r="AB56" i="51" s="1"/>
  <c r="K56" i="51"/>
  <c r="M56" i="51" s="1"/>
  <c r="O56" i="51" s="1"/>
  <c r="C56" i="51"/>
  <c r="E56" i="51" s="1"/>
  <c r="G56" i="51" s="1"/>
  <c r="AG55" i="51"/>
  <c r="AI55" i="51" s="1"/>
  <c r="X55" i="51"/>
  <c r="Z55" i="51" s="1"/>
  <c r="AB55" i="51" s="1"/>
  <c r="K55" i="51"/>
  <c r="M55" i="51" s="1"/>
  <c r="O55" i="51" s="1"/>
  <c r="C55" i="51"/>
  <c r="E55" i="51" s="1"/>
  <c r="G55" i="51" s="1"/>
  <c r="AG54" i="51"/>
  <c r="AI54" i="51" s="1"/>
  <c r="X54" i="51"/>
  <c r="Z54" i="51" s="1"/>
  <c r="AB54" i="51" s="1"/>
  <c r="K54" i="51"/>
  <c r="M54" i="51" s="1"/>
  <c r="O54" i="51" s="1"/>
  <c r="C54" i="51"/>
  <c r="E54" i="51" s="1"/>
  <c r="G54" i="51" s="1"/>
  <c r="AG53" i="51"/>
  <c r="AI53" i="51" s="1"/>
  <c r="X53" i="51"/>
  <c r="Z53" i="51" s="1"/>
  <c r="AB53" i="51" s="1"/>
  <c r="K53" i="51"/>
  <c r="M53" i="51" s="1"/>
  <c r="O53" i="51" s="1"/>
  <c r="C53" i="51"/>
  <c r="E53" i="51" s="1"/>
  <c r="G53" i="51" s="1"/>
  <c r="AG52" i="51"/>
  <c r="AI52" i="51" s="1"/>
  <c r="X52" i="51"/>
  <c r="Z52" i="51" s="1"/>
  <c r="AB52" i="51" s="1"/>
  <c r="K52" i="51"/>
  <c r="M52" i="51" s="1"/>
  <c r="O52" i="51" s="1"/>
  <c r="C52" i="51"/>
  <c r="E52" i="51" s="1"/>
  <c r="G52" i="51" s="1"/>
  <c r="AG51" i="51"/>
  <c r="AI51" i="51" s="1"/>
  <c r="X51" i="51"/>
  <c r="Z51" i="51" s="1"/>
  <c r="AB51" i="51" s="1"/>
  <c r="K51" i="51"/>
  <c r="M51" i="51" s="1"/>
  <c r="O51" i="51" s="1"/>
  <c r="C51" i="51"/>
  <c r="E51" i="51" s="1"/>
  <c r="G51" i="51" s="1"/>
  <c r="AG50" i="51"/>
  <c r="AI50" i="51" s="1"/>
  <c r="X50" i="51"/>
  <c r="Z50" i="51" s="1"/>
  <c r="AB50" i="51" s="1"/>
  <c r="K50" i="51"/>
  <c r="M50" i="51" s="1"/>
  <c r="O50" i="51" s="1"/>
  <c r="C50" i="51"/>
  <c r="E50" i="51" s="1"/>
  <c r="G50" i="51" s="1"/>
  <c r="AG49" i="51"/>
  <c r="AI49" i="51" s="1"/>
  <c r="X49" i="51"/>
  <c r="Z49" i="51" s="1"/>
  <c r="AB49" i="51" s="1"/>
  <c r="K49" i="51"/>
  <c r="M49" i="51" s="1"/>
  <c r="O49" i="51" s="1"/>
  <c r="C49" i="51"/>
  <c r="E49" i="51" s="1"/>
  <c r="G49" i="51" s="1"/>
  <c r="AG48" i="51"/>
  <c r="AI48" i="51" s="1"/>
  <c r="X48" i="51"/>
  <c r="Z48" i="51" s="1"/>
  <c r="AB48" i="51" s="1"/>
  <c r="K48" i="51"/>
  <c r="M48" i="51" s="1"/>
  <c r="O48" i="51" s="1"/>
  <c r="C48" i="51"/>
  <c r="E48" i="51" s="1"/>
  <c r="G48" i="51" s="1"/>
  <c r="AG47" i="51"/>
  <c r="AI47" i="51" s="1"/>
  <c r="X47" i="51"/>
  <c r="Z47" i="51" s="1"/>
  <c r="AB47" i="51" s="1"/>
  <c r="K47" i="51"/>
  <c r="M47" i="51" s="1"/>
  <c r="O47" i="51" s="1"/>
  <c r="C47" i="51"/>
  <c r="E47" i="51" s="1"/>
  <c r="G47" i="51" s="1"/>
  <c r="AG46" i="51"/>
  <c r="AI46" i="51" s="1"/>
  <c r="X46" i="51"/>
  <c r="Z46" i="51" s="1"/>
  <c r="AB46" i="51" s="1"/>
  <c r="K46" i="51"/>
  <c r="M46" i="51" s="1"/>
  <c r="O46" i="51" s="1"/>
  <c r="C46" i="51"/>
  <c r="E46" i="51" s="1"/>
  <c r="G46" i="51" s="1"/>
  <c r="AG45" i="51"/>
  <c r="AI45" i="51" s="1"/>
  <c r="X45" i="51"/>
  <c r="Z45" i="51" s="1"/>
  <c r="AB45" i="51" s="1"/>
  <c r="K45" i="51"/>
  <c r="M45" i="51" s="1"/>
  <c r="O45" i="51" s="1"/>
  <c r="C45" i="51"/>
  <c r="E45" i="51" s="1"/>
  <c r="G45" i="51" s="1"/>
  <c r="AG44" i="51"/>
  <c r="AI44" i="51" s="1"/>
  <c r="X44" i="51"/>
  <c r="Z44" i="51" s="1"/>
  <c r="AB44" i="51" s="1"/>
  <c r="K44" i="51"/>
  <c r="M44" i="51" s="1"/>
  <c r="O44" i="51" s="1"/>
  <c r="C44" i="51"/>
  <c r="E44" i="51" s="1"/>
  <c r="G44" i="51" s="1"/>
  <c r="AG43" i="51"/>
  <c r="AI43" i="51" s="1"/>
  <c r="X43" i="51"/>
  <c r="Z43" i="51" s="1"/>
  <c r="AB43" i="51" s="1"/>
  <c r="K43" i="51"/>
  <c r="M43" i="51" s="1"/>
  <c r="O43" i="51" s="1"/>
  <c r="C43" i="51"/>
  <c r="E43" i="51" s="1"/>
  <c r="G43" i="51" s="1"/>
  <c r="AG42" i="51"/>
  <c r="AI42" i="51" s="1"/>
  <c r="X42" i="51"/>
  <c r="Z42" i="51" s="1"/>
  <c r="AB42" i="51" s="1"/>
  <c r="K42" i="51"/>
  <c r="M42" i="51" s="1"/>
  <c r="O42" i="51" s="1"/>
  <c r="C42" i="51"/>
  <c r="E42" i="51" s="1"/>
  <c r="G42" i="51" s="1"/>
  <c r="AG41" i="51"/>
  <c r="AI41" i="51" s="1"/>
  <c r="X41" i="51"/>
  <c r="Z41" i="51" s="1"/>
  <c r="AB41" i="51" s="1"/>
  <c r="K41" i="51"/>
  <c r="M41" i="51" s="1"/>
  <c r="O41" i="51" s="1"/>
  <c r="C41" i="51"/>
  <c r="E41" i="51" s="1"/>
  <c r="G41" i="51" s="1"/>
  <c r="AG40" i="51"/>
  <c r="AI40" i="51" s="1"/>
  <c r="X40" i="51"/>
  <c r="Z40" i="51" s="1"/>
  <c r="AB40" i="51" s="1"/>
  <c r="K40" i="51"/>
  <c r="M40" i="51" s="1"/>
  <c r="O40" i="51" s="1"/>
  <c r="C40" i="51"/>
  <c r="E40" i="51" s="1"/>
  <c r="G40" i="51" s="1"/>
  <c r="AG39" i="51"/>
  <c r="AI39" i="51" s="1"/>
  <c r="X39" i="51"/>
  <c r="Z39" i="51" s="1"/>
  <c r="AB39" i="51" s="1"/>
  <c r="K39" i="51"/>
  <c r="M39" i="51" s="1"/>
  <c r="O39" i="51" s="1"/>
  <c r="C39" i="51"/>
  <c r="E39" i="51" s="1"/>
  <c r="G39" i="51" s="1"/>
  <c r="AG38" i="51"/>
  <c r="AI38" i="51" s="1"/>
  <c r="X38" i="51"/>
  <c r="Z38" i="51" s="1"/>
  <c r="AB38" i="51" s="1"/>
  <c r="K38" i="51"/>
  <c r="M38" i="51" s="1"/>
  <c r="O38" i="51" s="1"/>
  <c r="C38" i="51"/>
  <c r="E38" i="51" s="1"/>
  <c r="G38" i="51" s="1"/>
  <c r="AG37" i="51"/>
  <c r="AI37" i="51" s="1"/>
  <c r="X37" i="51"/>
  <c r="Z37" i="51" s="1"/>
  <c r="AB37" i="51" s="1"/>
  <c r="K37" i="51"/>
  <c r="M37" i="51" s="1"/>
  <c r="O37" i="51" s="1"/>
  <c r="C37" i="51"/>
  <c r="E37" i="51" s="1"/>
  <c r="G37" i="51" s="1"/>
  <c r="AG36" i="51"/>
  <c r="AI36" i="51" s="1"/>
  <c r="X36" i="51"/>
  <c r="Z36" i="51" s="1"/>
  <c r="AB36" i="51" s="1"/>
  <c r="K36" i="51"/>
  <c r="M36" i="51" s="1"/>
  <c r="O36" i="51" s="1"/>
  <c r="C36" i="51"/>
  <c r="E36" i="51" s="1"/>
  <c r="G36" i="51" s="1"/>
  <c r="AG35" i="51"/>
  <c r="AI35" i="51" s="1"/>
  <c r="X35" i="51"/>
  <c r="Z35" i="51" s="1"/>
  <c r="AB35" i="51" s="1"/>
  <c r="S35" i="51"/>
  <c r="K35" i="51"/>
  <c r="M35" i="51" s="1"/>
  <c r="O35" i="51" s="1"/>
  <c r="C35" i="51"/>
  <c r="E35" i="51" s="1"/>
  <c r="G35" i="51" s="1"/>
  <c r="AG34" i="51"/>
  <c r="AI34" i="51" s="1"/>
  <c r="X34" i="51"/>
  <c r="Z34" i="51" s="1"/>
  <c r="AB34" i="51" s="1"/>
  <c r="S34" i="51"/>
  <c r="U34" i="51" s="1"/>
  <c r="K34" i="51"/>
  <c r="M34" i="51" s="1"/>
  <c r="O34" i="51" s="1"/>
  <c r="C34" i="51"/>
  <c r="E34" i="51" s="1"/>
  <c r="G34" i="51" s="1"/>
  <c r="AG33" i="51"/>
  <c r="AI33" i="51" s="1"/>
  <c r="X33" i="51"/>
  <c r="Z33" i="51" s="1"/>
  <c r="AB33" i="51" s="1"/>
  <c r="S33" i="51"/>
  <c r="U33" i="51" s="1"/>
  <c r="K33" i="51"/>
  <c r="M33" i="51" s="1"/>
  <c r="O33" i="51" s="1"/>
  <c r="C33" i="51"/>
  <c r="E33" i="51" s="1"/>
  <c r="G33" i="51" s="1"/>
  <c r="AG32" i="51"/>
  <c r="AI32" i="51" s="1"/>
  <c r="X32" i="51"/>
  <c r="Z32" i="51" s="1"/>
  <c r="AB32" i="51" s="1"/>
  <c r="U32" i="51"/>
  <c r="K32" i="51"/>
  <c r="M32" i="51" s="1"/>
  <c r="O32" i="51" s="1"/>
  <c r="C32" i="51"/>
  <c r="E32" i="51" s="1"/>
  <c r="G32" i="51" s="1"/>
  <c r="AG31" i="51"/>
  <c r="AI31" i="51" s="1"/>
  <c r="X31" i="51"/>
  <c r="Z31" i="51" s="1"/>
  <c r="AB31" i="51" s="1"/>
  <c r="S31" i="51"/>
  <c r="U31" i="51" s="1"/>
  <c r="K31" i="51"/>
  <c r="M31" i="51" s="1"/>
  <c r="O31" i="51" s="1"/>
  <c r="C31" i="51"/>
  <c r="E31" i="51" s="1"/>
  <c r="G31" i="51" s="1"/>
  <c r="AG30" i="51"/>
  <c r="AI30" i="51" s="1"/>
  <c r="X30" i="51"/>
  <c r="Z30" i="51" s="1"/>
  <c r="AB30" i="51" s="1"/>
  <c r="S30" i="51"/>
  <c r="U30" i="51" s="1"/>
  <c r="K30" i="51"/>
  <c r="M30" i="51" s="1"/>
  <c r="O30" i="51" s="1"/>
  <c r="C30" i="51"/>
  <c r="E30" i="51" s="1"/>
  <c r="G30" i="51" s="1"/>
  <c r="AG29" i="51"/>
  <c r="AI29" i="51" s="1"/>
  <c r="X29" i="51"/>
  <c r="Z29" i="51" s="1"/>
  <c r="AB29" i="51" s="1"/>
  <c r="S29" i="51"/>
  <c r="U29" i="51" s="1"/>
  <c r="K29" i="51"/>
  <c r="M29" i="51" s="1"/>
  <c r="O29" i="51" s="1"/>
  <c r="C29" i="51"/>
  <c r="E29" i="51" s="1"/>
  <c r="G29" i="51" s="1"/>
  <c r="AG28" i="51"/>
  <c r="AI28" i="51" s="1"/>
  <c r="X28" i="51"/>
  <c r="Z28" i="51" s="1"/>
  <c r="AB28" i="51" s="1"/>
  <c r="S28" i="51"/>
  <c r="U28" i="51" s="1"/>
  <c r="K28" i="51"/>
  <c r="M28" i="51" s="1"/>
  <c r="O28" i="51" s="1"/>
  <c r="C28" i="51"/>
  <c r="E28" i="51" s="1"/>
  <c r="G28" i="51" s="1"/>
  <c r="AG27" i="51"/>
  <c r="AI27" i="51" s="1"/>
  <c r="X27" i="51"/>
  <c r="Z27" i="51" s="1"/>
  <c r="AB27" i="51" s="1"/>
  <c r="S27" i="51"/>
  <c r="U27" i="51" s="1"/>
  <c r="K27" i="51"/>
  <c r="M27" i="51" s="1"/>
  <c r="O27" i="51" s="1"/>
  <c r="C27" i="51"/>
  <c r="E27" i="51" s="1"/>
  <c r="G27" i="51" s="1"/>
  <c r="AG26" i="51"/>
  <c r="AI26" i="51" s="1"/>
  <c r="X26" i="51"/>
  <c r="Z26" i="51" s="1"/>
  <c r="AB26" i="51" s="1"/>
  <c r="S26" i="51"/>
  <c r="U26" i="51" s="1"/>
  <c r="K26" i="51"/>
  <c r="M26" i="51" s="1"/>
  <c r="O26" i="51" s="1"/>
  <c r="C26" i="51"/>
  <c r="E26" i="51" s="1"/>
  <c r="G26" i="51" s="1"/>
  <c r="AG25" i="51"/>
  <c r="AI25" i="51" s="1"/>
  <c r="X25" i="51"/>
  <c r="Z25" i="51" s="1"/>
  <c r="AB25" i="51" s="1"/>
  <c r="S25" i="51"/>
  <c r="U25" i="51" s="1"/>
  <c r="K25" i="51"/>
  <c r="M25" i="51" s="1"/>
  <c r="O25" i="51" s="1"/>
  <c r="C25" i="51"/>
  <c r="E25" i="51" s="1"/>
  <c r="G25" i="51" s="1"/>
  <c r="AG24" i="51"/>
  <c r="AI24" i="51" s="1"/>
  <c r="X24" i="51"/>
  <c r="Z24" i="51" s="1"/>
  <c r="AB24" i="51" s="1"/>
  <c r="S24" i="51"/>
  <c r="U24" i="51" s="1"/>
  <c r="K24" i="51"/>
  <c r="M24" i="51" s="1"/>
  <c r="O24" i="51" s="1"/>
  <c r="C24" i="51"/>
  <c r="E24" i="51" s="1"/>
  <c r="G24" i="51" s="1"/>
  <c r="AG23" i="51"/>
  <c r="AI23" i="51" s="1"/>
  <c r="X23" i="51"/>
  <c r="Z23" i="51" s="1"/>
  <c r="AB23" i="51" s="1"/>
  <c r="S23" i="51"/>
  <c r="U23" i="51" s="1"/>
  <c r="K23" i="51"/>
  <c r="M23" i="51" s="1"/>
  <c r="O23" i="51" s="1"/>
  <c r="C23" i="51"/>
  <c r="E23" i="51" s="1"/>
  <c r="G23" i="51" s="1"/>
  <c r="AG22" i="51"/>
  <c r="AI22" i="51" s="1"/>
  <c r="X22" i="51"/>
  <c r="Z22" i="51" s="1"/>
  <c r="AB22" i="51" s="1"/>
  <c r="S22" i="51"/>
  <c r="U22" i="51" s="1"/>
  <c r="K22" i="51"/>
  <c r="M22" i="51" s="1"/>
  <c r="O22" i="51" s="1"/>
  <c r="C22" i="51"/>
  <c r="E22" i="51" s="1"/>
  <c r="G22" i="51" s="1"/>
  <c r="AG21" i="51"/>
  <c r="AI21" i="51" s="1"/>
  <c r="X21" i="51"/>
  <c r="Z21" i="51" s="1"/>
  <c r="AB21" i="51" s="1"/>
  <c r="S21" i="51"/>
  <c r="U21" i="51" s="1"/>
  <c r="K21" i="51"/>
  <c r="M21" i="51" s="1"/>
  <c r="O21" i="51" s="1"/>
  <c r="C21" i="51"/>
  <c r="E21" i="51" s="1"/>
  <c r="G21" i="51" s="1"/>
  <c r="AG20" i="51"/>
  <c r="AI20" i="51" s="1"/>
  <c r="X20" i="51"/>
  <c r="Z20" i="51" s="1"/>
  <c r="AB20" i="51" s="1"/>
  <c r="S20" i="51"/>
  <c r="U20" i="51" s="1"/>
  <c r="K20" i="51"/>
  <c r="M20" i="51" s="1"/>
  <c r="O20" i="51" s="1"/>
  <c r="C20" i="51"/>
  <c r="E20" i="51" s="1"/>
  <c r="G20" i="51" s="1"/>
  <c r="AG19" i="51"/>
  <c r="AI19" i="51" s="1"/>
  <c r="X19" i="51"/>
  <c r="Z19" i="51" s="1"/>
  <c r="AB19" i="51" s="1"/>
  <c r="S19" i="51"/>
  <c r="U19" i="51" s="1"/>
  <c r="K19" i="51"/>
  <c r="M19" i="51" s="1"/>
  <c r="O19" i="51" s="1"/>
  <c r="C19" i="51"/>
  <c r="E19" i="51" s="1"/>
  <c r="G19" i="51" s="1"/>
  <c r="AG18" i="51"/>
  <c r="AI18" i="51" s="1"/>
  <c r="X18" i="51"/>
  <c r="Z18" i="51" s="1"/>
  <c r="AB18" i="51" s="1"/>
  <c r="S18" i="51"/>
  <c r="U18" i="51" s="1"/>
  <c r="K18" i="51"/>
  <c r="M18" i="51" s="1"/>
  <c r="O18" i="51" s="1"/>
  <c r="C18" i="51"/>
  <c r="E18" i="51" s="1"/>
  <c r="G18" i="51" s="1"/>
  <c r="AG17" i="51"/>
  <c r="AI17" i="51" s="1"/>
  <c r="X17" i="51"/>
  <c r="Z17" i="51" s="1"/>
  <c r="AB17" i="51" s="1"/>
  <c r="S17" i="51"/>
  <c r="U17" i="51" s="1"/>
  <c r="K17" i="51"/>
  <c r="M17" i="51" s="1"/>
  <c r="O17" i="51" s="1"/>
  <c r="C17" i="51"/>
  <c r="E17" i="51" s="1"/>
  <c r="G17" i="51" s="1"/>
  <c r="AG16" i="51"/>
  <c r="AI16" i="51" s="1"/>
  <c r="X16" i="51"/>
  <c r="Z16" i="51" s="1"/>
  <c r="AB16" i="51" s="1"/>
  <c r="S16" i="51"/>
  <c r="U16" i="51" s="1"/>
  <c r="K16" i="51"/>
  <c r="M16" i="51" s="1"/>
  <c r="O16" i="51" s="1"/>
  <c r="C16" i="51"/>
  <c r="E16" i="51" s="1"/>
  <c r="G16" i="51" s="1"/>
  <c r="AI15" i="51"/>
  <c r="X15" i="51"/>
  <c r="Z15" i="51" s="1"/>
  <c r="AB15" i="51" s="1"/>
  <c r="S15" i="51"/>
  <c r="U15" i="51" s="1"/>
  <c r="K15" i="51"/>
  <c r="M15" i="51" s="1"/>
  <c r="O15" i="51" s="1"/>
  <c r="C15" i="51"/>
  <c r="E15" i="51" s="1"/>
  <c r="G15" i="51" s="1"/>
  <c r="AG14" i="51"/>
  <c r="X14" i="51"/>
  <c r="S14" i="51"/>
  <c r="K14" i="51"/>
  <c r="C14" i="51"/>
  <c r="AG13" i="51"/>
  <c r="X13" i="51"/>
  <c r="S13" i="51"/>
  <c r="K13" i="51"/>
  <c r="C13" i="51"/>
  <c r="AG12" i="51"/>
  <c r="X12" i="51"/>
  <c r="S12" i="51"/>
  <c r="K12" i="51"/>
  <c r="C12" i="51"/>
  <c r="AG11" i="51"/>
  <c r="X11" i="51"/>
  <c r="S11" i="51"/>
  <c r="K11" i="51"/>
  <c r="C11" i="51"/>
  <c r="AG10" i="51"/>
  <c r="X10" i="51"/>
  <c r="S10" i="51"/>
  <c r="K10" i="51"/>
  <c r="C10" i="51"/>
  <c r="AG9" i="51"/>
  <c r="X9" i="51"/>
  <c r="S9" i="51"/>
  <c r="K9" i="51"/>
  <c r="C9" i="51"/>
  <c r="AH8" i="51"/>
  <c r="AG8" i="51"/>
  <c r="AA8" i="51"/>
  <c r="Y8" i="51"/>
  <c r="X8" i="51"/>
  <c r="W8" i="51"/>
  <c r="V8" i="51"/>
  <c r="T8" i="51"/>
  <c r="S8" i="51"/>
  <c r="N8" i="51"/>
  <c r="L8" i="51"/>
  <c r="K8" i="51"/>
  <c r="F8" i="51"/>
  <c r="D8" i="51"/>
  <c r="C8" i="51"/>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E95" i="50"/>
  <c r="D95" i="50"/>
  <c r="E65" i="50"/>
  <c r="D65" i="50"/>
  <c r="H14" i="50"/>
  <c r="H50" i="50" s="1"/>
  <c r="G14" i="50"/>
  <c r="F14" i="50"/>
  <c r="E14" i="50"/>
  <c r="E27" i="50" s="1"/>
  <c r="D14" i="50"/>
  <c r="D27" i="50" s="1"/>
  <c r="H39" i="50"/>
  <c r="G39" i="50"/>
  <c r="E26" i="50"/>
  <c r="D26" i="50"/>
  <c r="H12" i="50"/>
  <c r="H38" i="50" s="1"/>
  <c r="G12" i="50"/>
  <c r="F12" i="50"/>
  <c r="E12" i="50"/>
  <c r="E25" i="50" s="1"/>
  <c r="D12" i="50"/>
  <c r="D25" i="50" s="1"/>
  <c r="U36" i="51" l="1"/>
  <c r="U49" i="51"/>
  <c r="U65" i="51"/>
  <c r="U37" i="51"/>
  <c r="U50" i="51"/>
  <c r="U66" i="51"/>
  <c r="U55" i="51"/>
  <c r="U46" i="51"/>
  <c r="U47" i="51"/>
  <c r="U64" i="51"/>
  <c r="U38" i="51"/>
  <c r="U51" i="51"/>
  <c r="U67" i="51"/>
  <c r="U52" i="51"/>
  <c r="U42" i="51"/>
  <c r="U45" i="51"/>
  <c r="U56" i="51"/>
  <c r="U63" i="51"/>
  <c r="U48" i="51"/>
  <c r="U53" i="51"/>
  <c r="U43" i="51"/>
  <c r="W35" i="51"/>
  <c r="AC35" i="51" s="1"/>
  <c r="U39" i="51"/>
  <c r="U54" i="51"/>
  <c r="U44" i="51"/>
  <c r="U57" i="51"/>
  <c r="U58" i="51"/>
  <c r="U62" i="51"/>
  <c r="U59" i="51"/>
  <c r="U60" i="51"/>
  <c r="U41" i="51"/>
  <c r="U61" i="51"/>
  <c r="U40" i="51"/>
  <c r="G66" i="51"/>
  <c r="H66" i="51" s="1"/>
  <c r="AC11" i="50" s="1"/>
  <c r="E66" i="51"/>
  <c r="E67" i="51"/>
  <c r="G67" i="51" s="1"/>
  <c r="H67" i="51" s="1"/>
  <c r="AB11" i="50" s="1"/>
  <c r="Y67" i="51"/>
  <c r="AA78" i="51"/>
  <c r="Z62" i="51"/>
  <c r="AB62" i="51" s="1"/>
  <c r="AH66" i="51"/>
  <c r="AH59" i="51"/>
  <c r="AI13" i="51" s="1"/>
  <c r="AH65" i="51"/>
  <c r="AH63" i="51"/>
  <c r="L72" i="51"/>
  <c r="V67" i="51"/>
  <c r="AH60" i="51"/>
  <c r="V69" i="51"/>
  <c r="U9" i="51"/>
  <c r="AH73" i="51"/>
  <c r="AH74" i="51"/>
  <c r="V77" i="51"/>
  <c r="V79" i="51"/>
  <c r="V80" i="51"/>
  <c r="V81" i="51"/>
  <c r="V82" i="51"/>
  <c r="AH62" i="51"/>
  <c r="AH85" i="51"/>
  <c r="V83" i="51"/>
  <c r="AA81" i="51"/>
  <c r="AH64" i="51"/>
  <c r="AH67" i="51"/>
  <c r="AH61" i="51"/>
  <c r="AI61" i="51" s="1"/>
  <c r="V68" i="51"/>
  <c r="Y69" i="51"/>
  <c r="V70" i="51"/>
  <c r="W70" i="51" s="1"/>
  <c r="W15" i="51"/>
  <c r="D74" i="51"/>
  <c r="V85" i="51"/>
  <c r="N82" i="51"/>
  <c r="W26" i="51"/>
  <c r="H25" i="50"/>
  <c r="P50" i="51"/>
  <c r="AS12" i="50" s="1"/>
  <c r="AS66" i="50" s="1"/>
  <c r="H67" i="50"/>
  <c r="F77" i="50"/>
  <c r="F84" i="50"/>
  <c r="F81" i="50"/>
  <c r="F78" i="50"/>
  <c r="F88" i="50"/>
  <c r="F85" i="50"/>
  <c r="F82" i="50"/>
  <c r="F79" i="50"/>
  <c r="F76" i="50"/>
  <c r="F86" i="50"/>
  <c r="F80" i="50"/>
  <c r="F83" i="50"/>
  <c r="F61" i="50"/>
  <c r="F63" i="50"/>
  <c r="F58" i="50"/>
  <c r="F59" i="50"/>
  <c r="F56" i="50"/>
  <c r="F64" i="50"/>
  <c r="F62" i="50"/>
  <c r="F60" i="50"/>
  <c r="F57" i="50"/>
  <c r="F54" i="50"/>
  <c r="F55" i="50"/>
  <c r="F50" i="50"/>
  <c r="F53" i="50"/>
  <c r="F51" i="50"/>
  <c r="F27" i="50"/>
  <c r="G84" i="50"/>
  <c r="G81" i="50"/>
  <c r="G78" i="50"/>
  <c r="G88" i="50"/>
  <c r="G85" i="50"/>
  <c r="G82" i="50"/>
  <c r="G79" i="50"/>
  <c r="G76" i="50"/>
  <c r="G86" i="50"/>
  <c r="G83" i="50"/>
  <c r="G80" i="50"/>
  <c r="G77" i="50"/>
  <c r="G61" i="50"/>
  <c r="G58" i="50"/>
  <c r="G55" i="50"/>
  <c r="G59" i="50"/>
  <c r="G56" i="50"/>
  <c r="G64" i="50"/>
  <c r="G62" i="50"/>
  <c r="G60" i="50"/>
  <c r="G57" i="50"/>
  <c r="G54" i="50"/>
  <c r="G50" i="50"/>
  <c r="G53" i="50"/>
  <c r="G51" i="50"/>
  <c r="G40" i="50"/>
  <c r="G49" i="50"/>
  <c r="G63" i="50"/>
  <c r="G27" i="50"/>
  <c r="F52" i="50"/>
  <c r="H84" i="50"/>
  <c r="H81" i="50"/>
  <c r="H88" i="50"/>
  <c r="H85" i="50"/>
  <c r="H82" i="50"/>
  <c r="H79" i="50"/>
  <c r="H86" i="50"/>
  <c r="H83" i="50"/>
  <c r="H80" i="50"/>
  <c r="H76" i="50"/>
  <c r="H77" i="50"/>
  <c r="H78" i="50"/>
  <c r="H63" i="50"/>
  <c r="H61" i="50"/>
  <c r="H58" i="50"/>
  <c r="H55" i="50"/>
  <c r="H59" i="50"/>
  <c r="H64" i="50"/>
  <c r="H62" i="50"/>
  <c r="H53" i="50"/>
  <c r="H60" i="50"/>
  <c r="H57" i="50"/>
  <c r="H51" i="50"/>
  <c r="H54" i="50"/>
  <c r="H56" i="50"/>
  <c r="H27" i="50"/>
  <c r="H52" i="50"/>
  <c r="G52" i="50"/>
  <c r="F71" i="50"/>
  <c r="F69" i="50"/>
  <c r="F67" i="50"/>
  <c r="G67" i="50"/>
  <c r="G71" i="50"/>
  <c r="G69" i="50"/>
  <c r="G26" i="50"/>
  <c r="H71" i="50"/>
  <c r="H69" i="50"/>
  <c r="F26" i="50"/>
  <c r="F70" i="50"/>
  <c r="F72" i="50"/>
  <c r="F75" i="50"/>
  <c r="F74" i="50"/>
  <c r="F68" i="50"/>
  <c r="F66" i="50"/>
  <c r="F73" i="50"/>
  <c r="H26" i="50"/>
  <c r="G75" i="50"/>
  <c r="G68" i="50"/>
  <c r="G72" i="50"/>
  <c r="G66" i="50"/>
  <c r="G70" i="50"/>
  <c r="G73" i="50"/>
  <c r="G74" i="50"/>
  <c r="F49" i="50"/>
  <c r="H72" i="50"/>
  <c r="H75" i="50"/>
  <c r="H74" i="50"/>
  <c r="H73" i="50"/>
  <c r="H70" i="50"/>
  <c r="H68" i="50"/>
  <c r="H66" i="50"/>
  <c r="H49" i="50"/>
  <c r="F25" i="50"/>
  <c r="G25" i="50"/>
  <c r="G38" i="50"/>
  <c r="AJ46" i="51"/>
  <c r="AW14" i="50" s="1"/>
  <c r="AJ25" i="51"/>
  <c r="BR14" i="50" s="1"/>
  <c r="AJ51" i="51"/>
  <c r="AR14" i="50" s="1"/>
  <c r="AJ30" i="51"/>
  <c r="BM14" i="50" s="1"/>
  <c r="AJ56" i="51"/>
  <c r="AM14" i="50" s="1"/>
  <c r="AJ40" i="51"/>
  <c r="BC14" i="50" s="1"/>
  <c r="AJ35" i="51"/>
  <c r="BH14" i="50" s="1"/>
  <c r="AJ19" i="51"/>
  <c r="BX14" i="50" s="1"/>
  <c r="AJ45" i="51"/>
  <c r="AX14" i="50" s="1"/>
  <c r="AJ24" i="51"/>
  <c r="BS14" i="50" s="1"/>
  <c r="AJ50" i="51"/>
  <c r="AS14" i="50" s="1"/>
  <c r="AJ29" i="51"/>
  <c r="BN14" i="50" s="1"/>
  <c r="AJ55" i="51"/>
  <c r="AN14" i="50" s="1"/>
  <c r="AJ34" i="51"/>
  <c r="BI14" i="50" s="1"/>
  <c r="AJ18" i="51"/>
  <c r="BY14" i="50" s="1"/>
  <c r="AJ44" i="51"/>
  <c r="AY14" i="50" s="1"/>
  <c r="AJ39" i="51"/>
  <c r="BD14" i="50" s="1"/>
  <c r="AJ23" i="51"/>
  <c r="BT14" i="50" s="1"/>
  <c r="AJ49" i="51"/>
  <c r="AT14" i="50" s="1"/>
  <c r="AJ28" i="51"/>
  <c r="BO14" i="50" s="1"/>
  <c r="AJ54" i="51"/>
  <c r="AO14" i="50" s="1"/>
  <c r="AJ33" i="51"/>
  <c r="BJ14" i="50" s="1"/>
  <c r="AJ17" i="51"/>
  <c r="BZ14" i="50" s="1"/>
  <c r="AJ43" i="51"/>
  <c r="AZ14" i="50" s="1"/>
  <c r="AJ38" i="51"/>
  <c r="BE14" i="50" s="1"/>
  <c r="AJ22" i="51"/>
  <c r="BU14" i="50" s="1"/>
  <c r="AJ48" i="51"/>
  <c r="AU14" i="50" s="1"/>
  <c r="AJ27" i="51"/>
  <c r="BP14" i="50" s="1"/>
  <c r="AJ53" i="51"/>
  <c r="AP14" i="50" s="1"/>
  <c r="AJ32" i="51"/>
  <c r="BK14" i="50" s="1"/>
  <c r="AJ16" i="51"/>
  <c r="CA14" i="50" s="1"/>
  <c r="AJ58" i="51"/>
  <c r="AK14" i="50" s="1"/>
  <c r="AJ42" i="51"/>
  <c r="BA14" i="50" s="1"/>
  <c r="AJ37" i="51"/>
  <c r="BF14" i="50" s="1"/>
  <c r="AJ21" i="51"/>
  <c r="BV14" i="50" s="1"/>
  <c r="AJ47" i="51"/>
  <c r="AV14" i="50" s="1"/>
  <c r="AJ26" i="51"/>
  <c r="BQ14" i="50" s="1"/>
  <c r="AJ52" i="51"/>
  <c r="AQ14" i="50" s="1"/>
  <c r="AJ31" i="51"/>
  <c r="BL14" i="50" s="1"/>
  <c r="AJ15" i="51"/>
  <c r="CB14" i="50" s="1"/>
  <c r="AJ36" i="51"/>
  <c r="BG14" i="50" s="1"/>
  <c r="AJ41" i="51"/>
  <c r="BB14" i="50" s="1"/>
  <c r="AJ20" i="51"/>
  <c r="BW14" i="50" s="1"/>
  <c r="AJ57" i="51"/>
  <c r="AL14" i="50" s="1"/>
  <c r="H51" i="51"/>
  <c r="AR11" i="50" s="1"/>
  <c r="H30" i="51"/>
  <c r="BM11" i="50" s="1"/>
  <c r="H61" i="51"/>
  <c r="AH11" i="50" s="1"/>
  <c r="H56" i="51"/>
  <c r="AM11" i="50" s="1"/>
  <c r="H35" i="51"/>
  <c r="BH11" i="50" s="1"/>
  <c r="H19" i="51"/>
  <c r="BX11" i="50" s="1"/>
  <c r="H45" i="51"/>
  <c r="AX11" i="50" s="1"/>
  <c r="H40" i="51"/>
  <c r="BC11" i="50" s="1"/>
  <c r="H24" i="51"/>
  <c r="BS11" i="50" s="1"/>
  <c r="H50" i="51"/>
  <c r="AS11" i="50" s="1"/>
  <c r="H29" i="51"/>
  <c r="BN11" i="50" s="1"/>
  <c r="H60" i="51"/>
  <c r="AI11" i="50" s="1"/>
  <c r="H55" i="51"/>
  <c r="AN11" i="50" s="1"/>
  <c r="H34" i="51"/>
  <c r="BI11" i="50" s="1"/>
  <c r="H18" i="51"/>
  <c r="BY11" i="50" s="1"/>
  <c r="H65" i="51"/>
  <c r="AD11" i="50" s="1"/>
  <c r="H44" i="51"/>
  <c r="AY11" i="50" s="1"/>
  <c r="H39" i="51"/>
  <c r="BD11" i="50" s="1"/>
  <c r="H23" i="51"/>
  <c r="BT11" i="50" s="1"/>
  <c r="H49" i="51"/>
  <c r="AT11" i="50" s="1"/>
  <c r="H28" i="51"/>
  <c r="BO11" i="50" s="1"/>
  <c r="H54" i="51"/>
  <c r="AO11" i="50" s="1"/>
  <c r="H33" i="51"/>
  <c r="BJ11" i="50" s="1"/>
  <c r="H17" i="51"/>
  <c r="BZ11" i="50" s="1"/>
  <c r="H64" i="51"/>
  <c r="AE11" i="50" s="1"/>
  <c r="H59" i="51"/>
  <c r="AJ11" i="50" s="1"/>
  <c r="H43" i="51"/>
  <c r="AZ11" i="50" s="1"/>
  <c r="H38" i="51"/>
  <c r="BE11" i="50" s="1"/>
  <c r="H22" i="51"/>
  <c r="BU11" i="50" s="1"/>
  <c r="H48" i="51"/>
  <c r="AU11" i="50" s="1"/>
  <c r="H27" i="51"/>
  <c r="BP11" i="50" s="1"/>
  <c r="H53" i="51"/>
  <c r="AP11" i="50" s="1"/>
  <c r="H32" i="51"/>
  <c r="BK11" i="50" s="1"/>
  <c r="H16" i="51"/>
  <c r="CA11" i="50" s="1"/>
  <c r="H63" i="51"/>
  <c r="AF11" i="50" s="1"/>
  <c r="H58" i="51"/>
  <c r="AK11" i="50" s="1"/>
  <c r="H42" i="51"/>
  <c r="BA11" i="50" s="1"/>
  <c r="H37" i="51"/>
  <c r="BF11" i="50" s="1"/>
  <c r="H21" i="51"/>
  <c r="BV11" i="50" s="1"/>
  <c r="H47" i="51"/>
  <c r="AV11" i="50" s="1"/>
  <c r="H26" i="51"/>
  <c r="BQ11" i="50" s="1"/>
  <c r="H52" i="51"/>
  <c r="AQ11" i="50" s="1"/>
  <c r="H31" i="51"/>
  <c r="BL11" i="50" s="1"/>
  <c r="H15" i="51"/>
  <c r="CB11" i="50" s="1"/>
  <c r="H62" i="51"/>
  <c r="AG11" i="50" s="1"/>
  <c r="H57" i="51"/>
  <c r="AL11" i="50" s="1"/>
  <c r="H41" i="51"/>
  <c r="BB11" i="50" s="1"/>
  <c r="H36" i="51"/>
  <c r="BG11" i="50" s="1"/>
  <c r="H20" i="51"/>
  <c r="BW11" i="50" s="1"/>
  <c r="P60" i="51"/>
  <c r="AI12" i="50" s="1"/>
  <c r="P55" i="51"/>
  <c r="AN12" i="50" s="1"/>
  <c r="P34" i="51"/>
  <c r="BI12" i="50" s="1"/>
  <c r="P18" i="51"/>
  <c r="BY12" i="50" s="1"/>
  <c r="P65" i="51"/>
  <c r="AD12" i="50" s="1"/>
  <c r="P44" i="51"/>
  <c r="AY12" i="50" s="1"/>
  <c r="P39" i="51"/>
  <c r="BD12" i="50" s="1"/>
  <c r="P23" i="51"/>
  <c r="BT12" i="50" s="1"/>
  <c r="P49" i="51"/>
  <c r="AT12" i="50" s="1"/>
  <c r="P28" i="51"/>
  <c r="BO12" i="50" s="1"/>
  <c r="P54" i="51"/>
  <c r="AO12" i="50" s="1"/>
  <c r="P33" i="51"/>
  <c r="BJ12" i="50" s="1"/>
  <c r="P17" i="51"/>
  <c r="BZ12" i="50" s="1"/>
  <c r="P64" i="51"/>
  <c r="AE12" i="50" s="1"/>
  <c r="P59" i="51"/>
  <c r="AJ12" i="50" s="1"/>
  <c r="P43" i="51"/>
  <c r="AZ12" i="50" s="1"/>
  <c r="P38" i="51"/>
  <c r="BE12" i="50" s="1"/>
  <c r="P22" i="51"/>
  <c r="BU12" i="50" s="1"/>
  <c r="P48" i="51"/>
  <c r="AU12" i="50" s="1"/>
  <c r="P27" i="51"/>
  <c r="BP12" i="50" s="1"/>
  <c r="P53" i="51"/>
  <c r="AP12" i="50" s="1"/>
  <c r="P32" i="51"/>
  <c r="BK12" i="50" s="1"/>
  <c r="P16" i="51"/>
  <c r="CA12" i="50" s="1"/>
  <c r="P63" i="51"/>
  <c r="AF12" i="50" s="1"/>
  <c r="P58" i="51"/>
  <c r="AK12" i="50" s="1"/>
  <c r="P42" i="51"/>
  <c r="BA12" i="50" s="1"/>
  <c r="P37" i="51"/>
  <c r="BF12" i="50" s="1"/>
  <c r="P21" i="51"/>
  <c r="BV12" i="50" s="1"/>
  <c r="P47" i="51"/>
  <c r="AV12" i="50" s="1"/>
  <c r="P26" i="51"/>
  <c r="BQ12" i="50" s="1"/>
  <c r="P67" i="51"/>
  <c r="AB12" i="50" s="1"/>
  <c r="P52" i="51"/>
  <c r="AQ12" i="50" s="1"/>
  <c r="P31" i="51"/>
  <c r="BL12" i="50" s="1"/>
  <c r="P15" i="51"/>
  <c r="CB12" i="50" s="1"/>
  <c r="P62" i="51"/>
  <c r="AG12" i="50" s="1"/>
  <c r="P57" i="51"/>
  <c r="AL12" i="50" s="1"/>
  <c r="P41" i="51"/>
  <c r="BB12" i="50" s="1"/>
  <c r="P36" i="51"/>
  <c r="BG12" i="50" s="1"/>
  <c r="P20" i="51"/>
  <c r="BW12" i="50" s="1"/>
  <c r="P46" i="51"/>
  <c r="AW12" i="50" s="1"/>
  <c r="P25" i="51"/>
  <c r="BR12" i="50" s="1"/>
  <c r="P51" i="51"/>
  <c r="AR12" i="50" s="1"/>
  <c r="P30" i="51"/>
  <c r="BM12" i="50" s="1"/>
  <c r="P61" i="51"/>
  <c r="AH12" i="50" s="1"/>
  <c r="P56" i="51"/>
  <c r="AM12" i="50" s="1"/>
  <c r="P35" i="51"/>
  <c r="BH12" i="50" s="1"/>
  <c r="P19" i="51"/>
  <c r="BX12" i="50" s="1"/>
  <c r="P66" i="51"/>
  <c r="AC12" i="50" s="1"/>
  <c r="P45" i="51"/>
  <c r="AX12" i="50" s="1"/>
  <c r="P40" i="51"/>
  <c r="BC12" i="50" s="1"/>
  <c r="P24" i="51"/>
  <c r="BS12" i="50" s="1"/>
  <c r="H25" i="51"/>
  <c r="BR11" i="50" s="1"/>
  <c r="P29" i="51"/>
  <c r="BN12" i="50" s="1"/>
  <c r="H46" i="51"/>
  <c r="AW11" i="50" s="1"/>
  <c r="AA82" i="51"/>
  <c r="F91" i="51"/>
  <c r="AA83" i="51"/>
  <c r="N78" i="51"/>
  <c r="Y76" i="51"/>
  <c r="D73" i="51"/>
  <c r="L71" i="51"/>
  <c r="Y68" i="51"/>
  <c r="D67" i="51"/>
  <c r="E10" i="51" s="1"/>
  <c r="AA84" i="51"/>
  <c r="N79" i="51"/>
  <c r="N77" i="51"/>
  <c r="AA85" i="51"/>
  <c r="N80" i="51"/>
  <c r="Y75" i="51"/>
  <c r="D72" i="51"/>
  <c r="L70" i="51"/>
  <c r="Z12" i="51"/>
  <c r="F90" i="51"/>
  <c r="AA86" i="51"/>
  <c r="N81" i="51"/>
  <c r="F78" i="51"/>
  <c r="L77" i="51"/>
  <c r="F79" i="51"/>
  <c r="Y74" i="51"/>
  <c r="Z74" i="51" s="1"/>
  <c r="D71" i="51"/>
  <c r="L69" i="51"/>
  <c r="F80" i="51"/>
  <c r="F77" i="51"/>
  <c r="L76" i="51"/>
  <c r="Y73" i="51"/>
  <c r="D70" i="51"/>
  <c r="L68" i="51"/>
  <c r="D77" i="51"/>
  <c r="L75" i="51"/>
  <c r="Y72" i="51"/>
  <c r="D69" i="51"/>
  <c r="AA77" i="51"/>
  <c r="D76" i="51"/>
  <c r="L74" i="51"/>
  <c r="Y71" i="51"/>
  <c r="D68" i="51"/>
  <c r="L67" i="51"/>
  <c r="AA79" i="51"/>
  <c r="Y77" i="51"/>
  <c r="D75" i="51"/>
  <c r="L73" i="51"/>
  <c r="Y70" i="51"/>
  <c r="AH75" i="51"/>
  <c r="AI75" i="51" s="1"/>
  <c r="AJ75" i="51" s="1"/>
  <c r="T14" i="50" s="1"/>
  <c r="V78" i="51"/>
  <c r="AA80" i="51"/>
  <c r="AH84" i="51"/>
  <c r="AI84" i="51" s="1"/>
  <c r="AJ84" i="51" s="1"/>
  <c r="K14" i="50" s="1"/>
  <c r="AI63" i="51"/>
  <c r="AJ63" i="51" s="1"/>
  <c r="AF14" i="50" s="1"/>
  <c r="V71" i="51"/>
  <c r="W71" i="51" s="1"/>
  <c r="AH83" i="51"/>
  <c r="AI83" i="51" s="1"/>
  <c r="AJ83" i="51" s="1"/>
  <c r="L14" i="50" s="1"/>
  <c r="F87" i="51"/>
  <c r="AH68" i="51"/>
  <c r="AI68" i="51" s="1"/>
  <c r="AJ68" i="51" s="1"/>
  <c r="AA14" i="50" s="1"/>
  <c r="AH76" i="51"/>
  <c r="AI76" i="51" s="1"/>
  <c r="AJ76" i="51" s="1"/>
  <c r="S14" i="50" s="1"/>
  <c r="AH82" i="51"/>
  <c r="AI82" i="51" s="1"/>
  <c r="AJ82" i="51" s="1"/>
  <c r="M14" i="50" s="1"/>
  <c r="F86" i="51"/>
  <c r="V72" i="51"/>
  <c r="W72" i="51" s="1"/>
  <c r="AH81" i="51"/>
  <c r="AI81" i="51" s="1"/>
  <c r="AJ81" i="51" s="1"/>
  <c r="N14" i="50" s="1"/>
  <c r="F85" i="51"/>
  <c r="AI64" i="51"/>
  <c r="AJ64" i="51" s="1"/>
  <c r="AE14" i="50" s="1"/>
  <c r="AH69" i="51"/>
  <c r="AI69" i="51" s="1"/>
  <c r="AJ69" i="51" s="1"/>
  <c r="Z14" i="50" s="1"/>
  <c r="AH80" i="51"/>
  <c r="AI80" i="51" s="1"/>
  <c r="AJ80" i="51" s="1"/>
  <c r="O14" i="50" s="1"/>
  <c r="F84" i="51"/>
  <c r="F88" i="51"/>
  <c r="V73" i="51"/>
  <c r="W73" i="51" s="1"/>
  <c r="AH79" i="51"/>
  <c r="AI79" i="51" s="1"/>
  <c r="AJ79" i="51" s="1"/>
  <c r="P14" i="50" s="1"/>
  <c r="F83" i="51"/>
  <c r="N86" i="51"/>
  <c r="AH70" i="51"/>
  <c r="AI70" i="51" s="1"/>
  <c r="AJ70" i="51" s="1"/>
  <c r="Y14" i="50" s="1"/>
  <c r="AH78" i="51"/>
  <c r="AI78" i="51" s="1"/>
  <c r="AJ78" i="51" s="1"/>
  <c r="Q14" i="50" s="1"/>
  <c r="F82" i="51"/>
  <c r="N85" i="51"/>
  <c r="V74" i="51"/>
  <c r="W74" i="51" s="1"/>
  <c r="AH77" i="51"/>
  <c r="AI77" i="51" s="1"/>
  <c r="AJ77" i="51" s="1"/>
  <c r="R14" i="50" s="1"/>
  <c r="F81" i="51"/>
  <c r="N84" i="51"/>
  <c r="F89" i="51"/>
  <c r="AH71" i="51"/>
  <c r="AI71" i="51" s="1"/>
  <c r="AJ71" i="51" s="1"/>
  <c r="X14" i="50" s="1"/>
  <c r="N83" i="51"/>
  <c r="V86" i="51"/>
  <c r="V75" i="51"/>
  <c r="W75" i="51" s="1"/>
  <c r="AI66" i="51"/>
  <c r="AJ66" i="51" s="1"/>
  <c r="AC14" i="50" s="1"/>
  <c r="AH72" i="51"/>
  <c r="AI72" i="51" s="1"/>
  <c r="AJ72" i="51" s="1"/>
  <c r="W14" i="50" s="1"/>
  <c r="V84" i="51"/>
  <c r="V76" i="51"/>
  <c r="W76" i="51" s="1"/>
  <c r="CB96" i="7"/>
  <c r="CB95" i="8"/>
  <c r="AI10" i="51" l="1"/>
  <c r="E70" i="51"/>
  <c r="G70" i="51" s="1"/>
  <c r="H70" i="51" s="1"/>
  <c r="Y11" i="50" s="1"/>
  <c r="Y87" i="50" s="1"/>
  <c r="E68" i="51"/>
  <c r="E71" i="51"/>
  <c r="G71" i="51" s="1"/>
  <c r="H71" i="51" s="1"/>
  <c r="X11" i="50" s="1"/>
  <c r="M71" i="51"/>
  <c r="O71" i="51" s="1"/>
  <c r="E69" i="51"/>
  <c r="W68" i="51"/>
  <c r="W69" i="51"/>
  <c r="AI60" i="51"/>
  <c r="M72" i="51"/>
  <c r="M70" i="51"/>
  <c r="O70" i="51" s="1"/>
  <c r="E72" i="51"/>
  <c r="G72" i="51" s="1"/>
  <c r="H72" i="51" s="1"/>
  <c r="W11" i="50" s="1"/>
  <c r="W87" i="50" s="1"/>
  <c r="M73" i="51"/>
  <c r="O73" i="51" s="1"/>
  <c r="P73" i="51" s="1"/>
  <c r="V12" i="50" s="1"/>
  <c r="V66" i="50" s="1"/>
  <c r="AI85" i="51"/>
  <c r="AJ85" i="51" s="1"/>
  <c r="J14" i="50" s="1"/>
  <c r="AI74" i="51"/>
  <c r="AJ74" i="51" s="1"/>
  <c r="U14" i="50" s="1"/>
  <c r="AJ61" i="51"/>
  <c r="AH14" i="50" s="1"/>
  <c r="AH81" i="50" s="1"/>
  <c r="AJ60" i="51"/>
  <c r="AI14" i="50" s="1"/>
  <c r="W36" i="51"/>
  <c r="AC36" i="51" s="1"/>
  <c r="W43" i="51"/>
  <c r="AC43" i="51" s="1"/>
  <c r="W44" i="51"/>
  <c r="AC44" i="51" s="1"/>
  <c r="W52" i="51"/>
  <c r="AC52" i="51" s="1"/>
  <c r="W57" i="51"/>
  <c r="AC57" i="51" s="1"/>
  <c r="U12" i="51"/>
  <c r="AI9" i="51"/>
  <c r="W53" i="51"/>
  <c r="AC53" i="51" s="1"/>
  <c r="U11" i="51"/>
  <c r="W63" i="51"/>
  <c r="AC63" i="51" s="1"/>
  <c r="AI86" i="51"/>
  <c r="AJ86" i="51" s="1"/>
  <c r="I14" i="50" s="1"/>
  <c r="AI65" i="51"/>
  <c r="AJ65" i="51" s="1"/>
  <c r="AD14" i="50" s="1"/>
  <c r="AD99" i="50" s="1"/>
  <c r="AI11" i="51"/>
  <c r="U14" i="51"/>
  <c r="W14" i="51" s="1"/>
  <c r="E73" i="51"/>
  <c r="G73" i="51" s="1"/>
  <c r="H73" i="51" s="1"/>
  <c r="V11" i="50" s="1"/>
  <c r="V24" i="50" s="1"/>
  <c r="U13" i="51"/>
  <c r="AI62" i="51"/>
  <c r="AJ62" i="51" s="1"/>
  <c r="AG14" i="50" s="1"/>
  <c r="AG76" i="50" s="1"/>
  <c r="AI73" i="51"/>
  <c r="AJ73" i="51" s="1"/>
  <c r="V14" i="50" s="1"/>
  <c r="AI12" i="51"/>
  <c r="AI14" i="51"/>
  <c r="AI67" i="51"/>
  <c r="AJ67" i="51" s="1"/>
  <c r="AB14" i="50" s="1"/>
  <c r="AB84" i="50" s="1"/>
  <c r="U10" i="51"/>
  <c r="W22" i="51"/>
  <c r="AC22" i="51" s="1"/>
  <c r="W24" i="51"/>
  <c r="AC24" i="51" s="1"/>
  <c r="W25" i="51"/>
  <c r="AC25" i="51" s="1"/>
  <c r="W28" i="51"/>
  <c r="AC28" i="51" s="1"/>
  <c r="W30" i="51"/>
  <c r="AC30" i="51" s="1"/>
  <c r="W39" i="51"/>
  <c r="AC39" i="51" s="1"/>
  <c r="W31" i="51"/>
  <c r="AC31" i="51" s="1"/>
  <c r="W23" i="51"/>
  <c r="AC23" i="51" s="1"/>
  <c r="AC15" i="51"/>
  <c r="W18" i="51"/>
  <c r="AC18" i="51" s="1"/>
  <c r="W45" i="51"/>
  <c r="AC45" i="51" s="1"/>
  <c r="AC26" i="51"/>
  <c r="W34" i="51"/>
  <c r="AC34" i="51" s="1"/>
  <c r="W33" i="51"/>
  <c r="AC33" i="51" s="1"/>
  <c r="G68" i="51"/>
  <c r="H68" i="51" s="1"/>
  <c r="AA11" i="50" s="1"/>
  <c r="AA37" i="50" s="1"/>
  <c r="W66" i="51"/>
  <c r="AC66" i="51" s="1"/>
  <c r="W29" i="51"/>
  <c r="AC29" i="51" s="1"/>
  <c r="W17" i="51"/>
  <c r="AC17" i="51" s="1"/>
  <c r="W21" i="51"/>
  <c r="AC21" i="51" s="1"/>
  <c r="W32" i="51"/>
  <c r="AC32" i="51" s="1"/>
  <c r="W27" i="51"/>
  <c r="AC27" i="51" s="1"/>
  <c r="W16" i="51"/>
  <c r="AC16" i="51" s="1"/>
  <c r="W19" i="51"/>
  <c r="AC19" i="51" s="1"/>
  <c r="W20" i="51"/>
  <c r="AC20" i="51" s="1"/>
  <c r="Z77" i="51"/>
  <c r="AB77" i="51" s="1"/>
  <c r="Z72" i="51"/>
  <c r="AB72" i="51" s="1"/>
  <c r="E77" i="51"/>
  <c r="Z70" i="51"/>
  <c r="AB70" i="51" s="1"/>
  <c r="E75" i="51"/>
  <c r="G75" i="51" s="1"/>
  <c r="H75" i="51" s="1"/>
  <c r="T11" i="50" s="1"/>
  <c r="T96" i="50" s="1"/>
  <c r="Z73" i="51"/>
  <c r="AB73" i="51" s="1"/>
  <c r="Z75" i="51"/>
  <c r="AB75" i="51" s="1"/>
  <c r="Z68" i="51"/>
  <c r="AB68" i="51" s="1"/>
  <c r="E76" i="51"/>
  <c r="G76" i="51" s="1"/>
  <c r="H76" i="51" s="1"/>
  <c r="S11" i="50" s="1"/>
  <c r="S96" i="50" s="1"/>
  <c r="AS25" i="50"/>
  <c r="AS72" i="50"/>
  <c r="E74" i="51"/>
  <c r="G74" i="51" s="1"/>
  <c r="H74" i="51" s="1"/>
  <c r="U11" i="50" s="1"/>
  <c r="U96" i="50" s="1"/>
  <c r="AS75" i="50"/>
  <c r="AS74" i="50"/>
  <c r="M75" i="51"/>
  <c r="O75" i="51" s="1"/>
  <c r="P75" i="51" s="1"/>
  <c r="T12" i="50" s="1"/>
  <c r="T97" i="50" s="1"/>
  <c r="AS73" i="50"/>
  <c r="E12" i="51"/>
  <c r="AS97" i="50"/>
  <c r="M68" i="51"/>
  <c r="O68" i="51" s="1"/>
  <c r="P68" i="51" s="1"/>
  <c r="AA12" i="50" s="1"/>
  <c r="P70" i="51"/>
  <c r="Y12" i="50" s="1"/>
  <c r="Y66" i="50" s="1"/>
  <c r="Z69" i="51"/>
  <c r="AB69" i="51" s="1"/>
  <c r="M76" i="51"/>
  <c r="O76" i="51" s="1"/>
  <c r="P76" i="51" s="1"/>
  <c r="S12" i="50" s="1"/>
  <c r="S70" i="50" s="1"/>
  <c r="AJ59" i="51"/>
  <c r="AJ14" i="50" s="1"/>
  <c r="AJ83" i="50" s="1"/>
  <c r="AS38" i="50"/>
  <c r="Z13" i="51"/>
  <c r="AS68" i="50"/>
  <c r="M74" i="51"/>
  <c r="O74" i="51" s="1"/>
  <c r="P74" i="51" s="1"/>
  <c r="U12" i="50" s="1"/>
  <c r="U74" i="50" s="1"/>
  <c r="AS70" i="50"/>
  <c r="Q99" i="50"/>
  <c r="Q86" i="50"/>
  <c r="Q83" i="50"/>
  <c r="Q80" i="50"/>
  <c r="Q77" i="50"/>
  <c r="Q84" i="50"/>
  <c r="Q81" i="50"/>
  <c r="Q78" i="50"/>
  <c r="Q88" i="50"/>
  <c r="Q85" i="50"/>
  <c r="Q76" i="50"/>
  <c r="Q60" i="50"/>
  <c r="Q79" i="50"/>
  <c r="Q82" i="50"/>
  <c r="Q64" i="50"/>
  <c r="Q62" i="50"/>
  <c r="Q57" i="50"/>
  <c r="Q58" i="50"/>
  <c r="Q63" i="50"/>
  <c r="Q61" i="50"/>
  <c r="Q59" i="50"/>
  <c r="Q56" i="50"/>
  <c r="Q27" i="50"/>
  <c r="Q52" i="50"/>
  <c r="Q50" i="50"/>
  <c r="Q40" i="50"/>
  <c r="Q55" i="50"/>
  <c r="Q49" i="50"/>
  <c r="Q51" i="50"/>
  <c r="Q53" i="50"/>
  <c r="Q54" i="50"/>
  <c r="W99" i="50"/>
  <c r="W84" i="50"/>
  <c r="W81" i="50"/>
  <c r="W78" i="50"/>
  <c r="W88" i="50"/>
  <c r="W85" i="50"/>
  <c r="W82" i="50"/>
  <c r="W79" i="50"/>
  <c r="W76" i="50"/>
  <c r="W86" i="50"/>
  <c r="W83" i="50"/>
  <c r="W77" i="50"/>
  <c r="W58" i="50"/>
  <c r="W55" i="50"/>
  <c r="W63" i="50"/>
  <c r="W80" i="50"/>
  <c r="W61" i="50"/>
  <c r="W59" i="50"/>
  <c r="W56" i="50"/>
  <c r="W64" i="50"/>
  <c r="W62" i="50"/>
  <c r="W60" i="50"/>
  <c r="W57" i="50"/>
  <c r="W54" i="50"/>
  <c r="W52" i="50"/>
  <c r="W50" i="50"/>
  <c r="W40" i="50"/>
  <c r="W51" i="50"/>
  <c r="W53" i="50"/>
  <c r="W49" i="50"/>
  <c r="W27" i="50"/>
  <c r="AC99" i="50"/>
  <c r="AC88" i="50"/>
  <c r="AC85" i="50"/>
  <c r="AC82" i="50"/>
  <c r="AC79" i="50"/>
  <c r="AC86" i="50"/>
  <c r="AC83" i="50"/>
  <c r="AC80" i="50"/>
  <c r="AC77" i="50"/>
  <c r="AC84" i="50"/>
  <c r="AC81" i="50"/>
  <c r="AC78" i="50"/>
  <c r="AC76" i="50"/>
  <c r="AC64" i="50"/>
  <c r="AC59" i="50"/>
  <c r="AC56" i="50"/>
  <c r="AC53" i="50"/>
  <c r="AC57" i="50"/>
  <c r="AC54" i="50"/>
  <c r="AC62" i="50"/>
  <c r="AC60" i="50"/>
  <c r="AC58" i="50"/>
  <c r="AC52" i="50"/>
  <c r="AC49" i="50"/>
  <c r="AC51" i="50"/>
  <c r="AC55" i="50"/>
  <c r="AC27" i="50"/>
  <c r="AC61" i="50"/>
  <c r="AC63" i="50"/>
  <c r="AC50" i="50"/>
  <c r="AC40" i="50"/>
  <c r="Y99" i="50"/>
  <c r="Y84" i="50"/>
  <c r="Y81" i="50"/>
  <c r="Y88" i="50"/>
  <c r="Y85" i="50"/>
  <c r="Y82" i="50"/>
  <c r="Y79" i="50"/>
  <c r="Y86" i="50"/>
  <c r="Y83" i="50"/>
  <c r="Y80" i="50"/>
  <c r="Y77" i="50"/>
  <c r="Y78" i="50"/>
  <c r="Y62" i="50"/>
  <c r="Y76" i="50"/>
  <c r="Y60" i="50"/>
  <c r="Y63" i="50"/>
  <c r="Y61" i="50"/>
  <c r="Y59" i="50"/>
  <c r="Y56" i="50"/>
  <c r="Y64" i="50"/>
  <c r="Y54" i="50"/>
  <c r="Y58" i="50"/>
  <c r="Y50" i="50"/>
  <c r="Y40" i="50"/>
  <c r="Y51" i="50"/>
  <c r="Y49" i="50"/>
  <c r="Y53" i="50"/>
  <c r="Y55" i="50"/>
  <c r="Y57" i="50"/>
  <c r="Y27" i="50"/>
  <c r="Y52" i="50"/>
  <c r="M99" i="50"/>
  <c r="M88" i="50"/>
  <c r="M85" i="50"/>
  <c r="M82" i="50"/>
  <c r="M79" i="50"/>
  <c r="M86" i="50"/>
  <c r="M83" i="50"/>
  <c r="M80" i="50"/>
  <c r="M77" i="50"/>
  <c r="M84" i="50"/>
  <c r="M81" i="50"/>
  <c r="M76" i="50"/>
  <c r="M78" i="50"/>
  <c r="M64" i="50"/>
  <c r="M59" i="50"/>
  <c r="M56" i="50"/>
  <c r="M53" i="50"/>
  <c r="M62" i="50"/>
  <c r="M60" i="50"/>
  <c r="M57" i="50"/>
  <c r="M54" i="50"/>
  <c r="M63" i="50"/>
  <c r="M61" i="50"/>
  <c r="M58" i="50"/>
  <c r="M52" i="50"/>
  <c r="M51" i="50"/>
  <c r="M49" i="50"/>
  <c r="M27" i="50"/>
  <c r="M55" i="50"/>
  <c r="M40" i="50"/>
  <c r="M50" i="50"/>
  <c r="T99" i="50"/>
  <c r="T83" i="50"/>
  <c r="T80" i="50"/>
  <c r="T84" i="50"/>
  <c r="T81" i="50"/>
  <c r="T78" i="50"/>
  <c r="T88" i="50"/>
  <c r="T85" i="50"/>
  <c r="T82" i="50"/>
  <c r="T79" i="50"/>
  <c r="T76" i="50"/>
  <c r="T77" i="50"/>
  <c r="T86" i="50"/>
  <c r="T61" i="50"/>
  <c r="T58" i="50"/>
  <c r="T55" i="50"/>
  <c r="T63" i="50"/>
  <c r="T59" i="50"/>
  <c r="T53" i="50"/>
  <c r="T62" i="50"/>
  <c r="T64" i="50"/>
  <c r="T56" i="50"/>
  <c r="T52" i="50"/>
  <c r="T50" i="50"/>
  <c r="T54" i="50"/>
  <c r="T51" i="50"/>
  <c r="T49" i="50"/>
  <c r="T57" i="50"/>
  <c r="T40" i="50"/>
  <c r="T27" i="50"/>
  <c r="T60" i="50"/>
  <c r="P99" i="50"/>
  <c r="P79" i="50"/>
  <c r="P86" i="50"/>
  <c r="P83" i="50"/>
  <c r="P80" i="50"/>
  <c r="P84" i="50"/>
  <c r="P81" i="50"/>
  <c r="P78" i="50"/>
  <c r="P88" i="50"/>
  <c r="P85" i="50"/>
  <c r="P76" i="50"/>
  <c r="P63" i="50"/>
  <c r="P77" i="50"/>
  <c r="P61" i="50"/>
  <c r="P82" i="50"/>
  <c r="P64" i="50"/>
  <c r="P62" i="50"/>
  <c r="P60" i="50"/>
  <c r="P57" i="50"/>
  <c r="P51" i="50"/>
  <c r="P58" i="50"/>
  <c r="P55" i="50"/>
  <c r="P59" i="50"/>
  <c r="P49" i="50"/>
  <c r="P27" i="50"/>
  <c r="P56" i="50"/>
  <c r="P52" i="50"/>
  <c r="P54" i="50"/>
  <c r="P40" i="50"/>
  <c r="P50" i="50"/>
  <c r="P53" i="50"/>
  <c r="S99" i="50"/>
  <c r="S86" i="50"/>
  <c r="S83" i="50"/>
  <c r="S80" i="50"/>
  <c r="S84" i="50"/>
  <c r="S81" i="50"/>
  <c r="S78" i="50"/>
  <c r="S88" i="50"/>
  <c r="S85" i="50"/>
  <c r="S82" i="50"/>
  <c r="S79" i="50"/>
  <c r="S77" i="50"/>
  <c r="S64" i="50"/>
  <c r="S62" i="50"/>
  <c r="S60" i="50"/>
  <c r="S57" i="50"/>
  <c r="S76" i="50"/>
  <c r="S58" i="50"/>
  <c r="S63" i="50"/>
  <c r="S61" i="50"/>
  <c r="S52" i="50"/>
  <c r="S59" i="50"/>
  <c r="S56" i="50"/>
  <c r="S50" i="50"/>
  <c r="S54" i="50"/>
  <c r="S40" i="50"/>
  <c r="S55" i="50"/>
  <c r="S53" i="50"/>
  <c r="S51" i="50"/>
  <c r="S27" i="50"/>
  <c r="S49" i="50"/>
  <c r="N99" i="50"/>
  <c r="N85" i="50"/>
  <c r="N82" i="50"/>
  <c r="N86" i="50"/>
  <c r="N83" i="50"/>
  <c r="N80" i="50"/>
  <c r="N77" i="50"/>
  <c r="N84" i="50"/>
  <c r="N81" i="50"/>
  <c r="N78" i="50"/>
  <c r="N76" i="50"/>
  <c r="N88" i="50"/>
  <c r="N63" i="50"/>
  <c r="N79" i="50"/>
  <c r="N61" i="50"/>
  <c r="N64" i="50"/>
  <c r="N62" i="50"/>
  <c r="N60" i="50"/>
  <c r="N57" i="50"/>
  <c r="N51" i="50"/>
  <c r="N58" i="50"/>
  <c r="N55" i="50"/>
  <c r="N53" i="50"/>
  <c r="N49" i="50"/>
  <c r="N27" i="50"/>
  <c r="N56" i="50"/>
  <c r="N52" i="50"/>
  <c r="N59" i="50"/>
  <c r="N54" i="50"/>
  <c r="N50" i="50"/>
  <c r="N40" i="50"/>
  <c r="L99" i="50"/>
  <c r="L88" i="50"/>
  <c r="L85" i="50"/>
  <c r="L82" i="50"/>
  <c r="L79" i="50"/>
  <c r="L76" i="50"/>
  <c r="L86" i="50"/>
  <c r="L83" i="50"/>
  <c r="L80" i="50"/>
  <c r="L77" i="50"/>
  <c r="L84" i="50"/>
  <c r="L81" i="50"/>
  <c r="L78" i="50"/>
  <c r="L59" i="50"/>
  <c r="L56" i="50"/>
  <c r="L64" i="50"/>
  <c r="L62" i="50"/>
  <c r="L60" i="50"/>
  <c r="L57" i="50"/>
  <c r="L63" i="50"/>
  <c r="L61" i="50"/>
  <c r="L58" i="50"/>
  <c r="L55" i="50"/>
  <c r="L53" i="50"/>
  <c r="L51" i="50"/>
  <c r="L49" i="50"/>
  <c r="L52" i="50"/>
  <c r="L40" i="50"/>
  <c r="L50" i="50"/>
  <c r="L27" i="50"/>
  <c r="L54" i="50"/>
  <c r="X99" i="50"/>
  <c r="X84" i="50"/>
  <c r="X81" i="50"/>
  <c r="X88" i="50"/>
  <c r="X85" i="50"/>
  <c r="X82" i="50"/>
  <c r="X79" i="50"/>
  <c r="X86" i="50"/>
  <c r="X83" i="50"/>
  <c r="X80" i="50"/>
  <c r="X77" i="50"/>
  <c r="X78" i="50"/>
  <c r="X76" i="50"/>
  <c r="X63" i="50"/>
  <c r="X58" i="50"/>
  <c r="X55" i="50"/>
  <c r="X61" i="50"/>
  <c r="X59" i="50"/>
  <c r="X53" i="50"/>
  <c r="X64" i="50"/>
  <c r="X62" i="50"/>
  <c r="X60" i="50"/>
  <c r="X57" i="50"/>
  <c r="X51" i="50"/>
  <c r="X52" i="50"/>
  <c r="X56" i="50"/>
  <c r="X50" i="50"/>
  <c r="X40" i="50"/>
  <c r="X54" i="50"/>
  <c r="X27" i="50"/>
  <c r="X49" i="50"/>
  <c r="O99" i="50"/>
  <c r="O82" i="50"/>
  <c r="O79" i="50"/>
  <c r="O86" i="50"/>
  <c r="O83" i="50"/>
  <c r="O80" i="50"/>
  <c r="O77" i="50"/>
  <c r="O84" i="50"/>
  <c r="O81" i="50"/>
  <c r="O85" i="50"/>
  <c r="O76" i="50"/>
  <c r="O88" i="50"/>
  <c r="O78" i="50"/>
  <c r="O64" i="50"/>
  <c r="O62" i="50"/>
  <c r="O60" i="50"/>
  <c r="O57" i="50"/>
  <c r="O54" i="50"/>
  <c r="O58" i="50"/>
  <c r="O63" i="50"/>
  <c r="O61" i="50"/>
  <c r="O52" i="50"/>
  <c r="O27" i="50"/>
  <c r="O56" i="50"/>
  <c r="O59" i="50"/>
  <c r="O50" i="50"/>
  <c r="O55" i="50"/>
  <c r="O49" i="50"/>
  <c r="O40" i="50"/>
  <c r="O51" i="50"/>
  <c r="O53" i="50"/>
  <c r="AF99" i="50"/>
  <c r="AF79" i="50"/>
  <c r="AF86" i="50"/>
  <c r="AF83" i="50"/>
  <c r="AF80" i="50"/>
  <c r="AF84" i="50"/>
  <c r="AF81" i="50"/>
  <c r="AF78" i="50"/>
  <c r="AF88" i="50"/>
  <c r="AF63" i="50"/>
  <c r="AF76" i="50"/>
  <c r="AF82" i="50"/>
  <c r="AF61" i="50"/>
  <c r="AF57" i="50"/>
  <c r="AF64" i="50"/>
  <c r="AF62" i="50"/>
  <c r="AF51" i="50"/>
  <c r="AF60" i="50"/>
  <c r="AF58" i="50"/>
  <c r="AF55" i="50"/>
  <c r="AF77" i="50"/>
  <c r="AF59" i="50"/>
  <c r="AF54" i="50"/>
  <c r="AF49" i="50"/>
  <c r="AF53" i="50"/>
  <c r="AF27" i="50"/>
  <c r="AF85" i="50"/>
  <c r="AF56" i="50"/>
  <c r="AF50" i="50"/>
  <c r="AF40" i="50"/>
  <c r="AF52" i="50"/>
  <c r="AA99" i="50"/>
  <c r="AA78" i="50"/>
  <c r="AA88" i="50"/>
  <c r="AA85" i="50"/>
  <c r="AA82" i="50"/>
  <c r="AA79" i="50"/>
  <c r="AA86" i="50"/>
  <c r="AA83" i="50"/>
  <c r="AA80" i="50"/>
  <c r="AA77" i="50"/>
  <c r="AA81" i="50"/>
  <c r="AA62" i="50"/>
  <c r="AA84" i="50"/>
  <c r="AA76" i="50"/>
  <c r="AA60" i="50"/>
  <c r="AA63" i="50"/>
  <c r="AA61" i="50"/>
  <c r="AA59" i="50"/>
  <c r="AA50" i="50"/>
  <c r="AA64" i="50"/>
  <c r="AA57" i="50"/>
  <c r="AA58" i="50"/>
  <c r="AA54" i="50"/>
  <c r="AA49" i="50"/>
  <c r="AA51" i="50"/>
  <c r="AA55" i="50"/>
  <c r="AA53" i="50"/>
  <c r="AA27" i="50"/>
  <c r="AA52" i="50"/>
  <c r="AA56" i="50"/>
  <c r="AA40" i="50"/>
  <c r="R99" i="50"/>
  <c r="R86" i="50"/>
  <c r="R83" i="50"/>
  <c r="R80" i="50"/>
  <c r="R84" i="50"/>
  <c r="R81" i="50"/>
  <c r="R78" i="50"/>
  <c r="R88" i="50"/>
  <c r="R85" i="50"/>
  <c r="R82" i="50"/>
  <c r="R77" i="50"/>
  <c r="R79" i="50"/>
  <c r="R60" i="50"/>
  <c r="R57" i="50"/>
  <c r="R76" i="50"/>
  <c r="R54" i="50"/>
  <c r="R58" i="50"/>
  <c r="R55" i="50"/>
  <c r="R63" i="50"/>
  <c r="R61" i="50"/>
  <c r="R59" i="50"/>
  <c r="R53" i="50"/>
  <c r="R62" i="50"/>
  <c r="R64" i="50"/>
  <c r="R56" i="50"/>
  <c r="R52" i="50"/>
  <c r="R40" i="50"/>
  <c r="R51" i="50"/>
  <c r="R50" i="50"/>
  <c r="R27" i="50"/>
  <c r="R49" i="50"/>
  <c r="Z81" i="50"/>
  <c r="Z99" i="50"/>
  <c r="Z78" i="50"/>
  <c r="Z88" i="50"/>
  <c r="Z85" i="50"/>
  <c r="Z82" i="50"/>
  <c r="Z79" i="50"/>
  <c r="Z76" i="50"/>
  <c r="Z86" i="50"/>
  <c r="Z83" i="50"/>
  <c r="Z80" i="50"/>
  <c r="Z77" i="50"/>
  <c r="Z84" i="50"/>
  <c r="Z63" i="50"/>
  <c r="Z61" i="50"/>
  <c r="Z59" i="50"/>
  <c r="Z53" i="50"/>
  <c r="Z64" i="50"/>
  <c r="Z57" i="50"/>
  <c r="Z62" i="50"/>
  <c r="Z60" i="50"/>
  <c r="Z51" i="50"/>
  <c r="Z58" i="50"/>
  <c r="Z56" i="50"/>
  <c r="Z40" i="50"/>
  <c r="Z54" i="50"/>
  <c r="Z49" i="50"/>
  <c r="Z55" i="50"/>
  <c r="Z27" i="50"/>
  <c r="Z50" i="50"/>
  <c r="Z52" i="50"/>
  <c r="AE99" i="50"/>
  <c r="AE82" i="50"/>
  <c r="AE79" i="50"/>
  <c r="AE86" i="50"/>
  <c r="AE83" i="50"/>
  <c r="AE80" i="50"/>
  <c r="AE77" i="50"/>
  <c r="AE84" i="50"/>
  <c r="AE81" i="50"/>
  <c r="AE78" i="50"/>
  <c r="AE88" i="50"/>
  <c r="AE76" i="50"/>
  <c r="AE60" i="50"/>
  <c r="AE64" i="50"/>
  <c r="AE85" i="50"/>
  <c r="AE57" i="50"/>
  <c r="AE54" i="50"/>
  <c r="AE62" i="50"/>
  <c r="AE58" i="50"/>
  <c r="AE52" i="50"/>
  <c r="AE51" i="50"/>
  <c r="AE53" i="50"/>
  <c r="AE27" i="50"/>
  <c r="AE55" i="50"/>
  <c r="AE61" i="50"/>
  <c r="AE59" i="50"/>
  <c r="AE63" i="50"/>
  <c r="AE50" i="50"/>
  <c r="AE56" i="50"/>
  <c r="AE40" i="50"/>
  <c r="AE49" i="50"/>
  <c r="BE99" i="50"/>
  <c r="BE84" i="50"/>
  <c r="BE81" i="50"/>
  <c r="BE88" i="50"/>
  <c r="BE85" i="50"/>
  <c r="BE82" i="50"/>
  <c r="BE79" i="50"/>
  <c r="BE86" i="50"/>
  <c r="BE83" i="50"/>
  <c r="BE80" i="50"/>
  <c r="BE77" i="50"/>
  <c r="BE78" i="50"/>
  <c r="BE76" i="50"/>
  <c r="BE62" i="50"/>
  <c r="BE60" i="50"/>
  <c r="BE64" i="50"/>
  <c r="BE59" i="50"/>
  <c r="BE56" i="50"/>
  <c r="BE50" i="50"/>
  <c r="BE63" i="50"/>
  <c r="BE57" i="50"/>
  <c r="BE61" i="50"/>
  <c r="BE54" i="50"/>
  <c r="BE53" i="50"/>
  <c r="BE40" i="50"/>
  <c r="BE55" i="50"/>
  <c r="BE52" i="50"/>
  <c r="BE49" i="50"/>
  <c r="BE27" i="50"/>
  <c r="BE58" i="50"/>
  <c r="BE51" i="50"/>
  <c r="BI97" i="50"/>
  <c r="BI73" i="50"/>
  <c r="BI74" i="50"/>
  <c r="BI72" i="50"/>
  <c r="BI75" i="50"/>
  <c r="BI66" i="50"/>
  <c r="BI70" i="50"/>
  <c r="BI38" i="50"/>
  <c r="BI68" i="50"/>
  <c r="BI25" i="50"/>
  <c r="AR96" i="50"/>
  <c r="AR87" i="50"/>
  <c r="AR65" i="50"/>
  <c r="AR46" i="50"/>
  <c r="AR37" i="50"/>
  <c r="AR48" i="50"/>
  <c r="AR47" i="50"/>
  <c r="AR24" i="50"/>
  <c r="AZ99" i="50"/>
  <c r="AZ83" i="50"/>
  <c r="AZ80" i="50"/>
  <c r="AZ84" i="50"/>
  <c r="AZ81" i="50"/>
  <c r="AZ78" i="50"/>
  <c r="AZ88" i="50"/>
  <c r="AZ85" i="50"/>
  <c r="AZ82" i="50"/>
  <c r="AZ79" i="50"/>
  <c r="AZ76" i="50"/>
  <c r="AZ86" i="50"/>
  <c r="AZ77" i="50"/>
  <c r="AZ61" i="50"/>
  <c r="AZ58" i="50"/>
  <c r="AZ55" i="50"/>
  <c r="AZ64" i="50"/>
  <c r="AZ62" i="50"/>
  <c r="AZ60" i="50"/>
  <c r="AZ59" i="50"/>
  <c r="AZ53" i="50"/>
  <c r="AZ51" i="50"/>
  <c r="AZ54" i="50"/>
  <c r="AZ56" i="50"/>
  <c r="AZ63" i="50"/>
  <c r="AZ57" i="50"/>
  <c r="AZ52" i="50"/>
  <c r="AZ50" i="50"/>
  <c r="AZ49" i="50"/>
  <c r="AZ40" i="50"/>
  <c r="AZ27" i="50"/>
  <c r="AM99" i="50"/>
  <c r="AM84" i="50"/>
  <c r="AM81" i="50"/>
  <c r="AM78" i="50"/>
  <c r="AM88" i="50"/>
  <c r="AM85" i="50"/>
  <c r="AM82" i="50"/>
  <c r="AM79" i="50"/>
  <c r="AM76" i="50"/>
  <c r="AM86" i="50"/>
  <c r="AM83" i="50"/>
  <c r="AM77" i="50"/>
  <c r="AM80" i="50"/>
  <c r="AM64" i="50"/>
  <c r="AM62" i="50"/>
  <c r="AM60" i="50"/>
  <c r="AM58" i="50"/>
  <c r="AM55" i="50"/>
  <c r="AM59" i="50"/>
  <c r="AM63" i="50"/>
  <c r="AM56" i="50"/>
  <c r="AM61" i="50"/>
  <c r="AM57" i="50"/>
  <c r="AM54" i="50"/>
  <c r="AM52" i="50"/>
  <c r="AM40" i="50"/>
  <c r="AM50" i="50"/>
  <c r="AM49" i="50"/>
  <c r="AM51" i="50"/>
  <c r="AM27" i="50"/>
  <c r="AM53" i="50"/>
  <c r="AW96" i="50"/>
  <c r="AW87" i="50"/>
  <c r="AW47" i="50"/>
  <c r="AW65" i="50"/>
  <c r="AW24" i="50"/>
  <c r="AW37" i="50"/>
  <c r="AW48" i="50"/>
  <c r="AW46" i="50"/>
  <c r="BS97" i="50"/>
  <c r="BS75" i="50"/>
  <c r="BS73" i="50"/>
  <c r="BS74" i="50"/>
  <c r="BS68" i="50"/>
  <c r="BS72" i="50"/>
  <c r="BS66" i="50"/>
  <c r="BS70" i="50"/>
  <c r="BS38" i="50"/>
  <c r="BS25" i="50"/>
  <c r="BB97" i="50"/>
  <c r="BB70" i="50"/>
  <c r="BB73" i="50"/>
  <c r="BB72" i="50"/>
  <c r="BB75" i="50"/>
  <c r="BB68" i="50"/>
  <c r="BB66" i="50"/>
  <c r="BB74" i="50"/>
  <c r="BB38" i="50"/>
  <c r="BB25" i="50"/>
  <c r="AN97" i="50"/>
  <c r="AN75" i="50"/>
  <c r="AN74" i="50"/>
  <c r="AN72" i="50"/>
  <c r="AN73" i="50"/>
  <c r="AN68" i="50"/>
  <c r="AN66" i="50"/>
  <c r="AN70" i="50"/>
  <c r="AN25" i="50"/>
  <c r="AN38" i="50"/>
  <c r="AQ96" i="50"/>
  <c r="AQ87" i="50"/>
  <c r="AQ65" i="50"/>
  <c r="AQ46" i="50"/>
  <c r="AQ47" i="50"/>
  <c r="AQ37" i="50"/>
  <c r="AQ48" i="50"/>
  <c r="AQ24" i="50"/>
  <c r="AU96" i="50"/>
  <c r="AU87" i="50"/>
  <c r="AU46" i="50"/>
  <c r="AU65" i="50"/>
  <c r="AU24" i="50"/>
  <c r="AU48" i="50"/>
  <c r="AU37" i="50"/>
  <c r="AU47" i="50"/>
  <c r="AT96" i="50"/>
  <c r="AT87" i="50"/>
  <c r="AT65" i="50"/>
  <c r="AT46" i="50"/>
  <c r="AT37" i="50"/>
  <c r="AT24" i="50"/>
  <c r="AT48" i="50"/>
  <c r="AT47" i="50"/>
  <c r="BN96" i="50"/>
  <c r="BN87" i="50"/>
  <c r="BN65" i="50"/>
  <c r="BN47" i="50"/>
  <c r="BN48" i="50"/>
  <c r="BN46" i="50"/>
  <c r="BN37" i="50"/>
  <c r="BN24" i="50"/>
  <c r="BW78" i="50"/>
  <c r="BW88" i="50"/>
  <c r="BW85" i="50"/>
  <c r="BW82" i="50"/>
  <c r="BW79" i="50"/>
  <c r="BW86" i="50"/>
  <c r="BW83" i="50"/>
  <c r="BW99" i="50"/>
  <c r="BW80" i="50"/>
  <c r="BW77" i="50"/>
  <c r="BW84" i="50"/>
  <c r="BW62" i="50"/>
  <c r="BW60" i="50"/>
  <c r="BW76" i="50"/>
  <c r="BW59" i="50"/>
  <c r="BW56" i="50"/>
  <c r="BW81" i="50"/>
  <c r="BW64" i="50"/>
  <c r="BW50" i="50"/>
  <c r="BW57" i="50"/>
  <c r="BW54" i="50"/>
  <c r="BW63" i="50"/>
  <c r="BW61" i="50"/>
  <c r="BW58" i="50"/>
  <c r="BW51" i="50"/>
  <c r="BW53" i="50"/>
  <c r="BW52" i="50"/>
  <c r="BW55" i="50"/>
  <c r="BW40" i="50"/>
  <c r="BW27" i="50"/>
  <c r="BW49" i="50"/>
  <c r="BM96" i="50"/>
  <c r="BM87" i="50"/>
  <c r="BM65" i="50"/>
  <c r="BM47" i="50"/>
  <c r="BM24" i="50"/>
  <c r="BM46" i="50"/>
  <c r="BM37" i="50"/>
  <c r="BM48" i="50"/>
  <c r="AF97" i="50"/>
  <c r="AF74" i="50"/>
  <c r="AF72" i="50"/>
  <c r="AF73" i="50"/>
  <c r="AF70" i="50"/>
  <c r="AF75" i="50"/>
  <c r="AF66" i="50"/>
  <c r="AF68" i="50"/>
  <c r="AF25" i="50"/>
  <c r="AF38" i="50"/>
  <c r="BO96" i="50"/>
  <c r="BO87" i="50"/>
  <c r="BO65" i="50"/>
  <c r="BO47" i="50"/>
  <c r="BO37" i="50"/>
  <c r="BO46" i="50"/>
  <c r="BO48" i="50"/>
  <c r="BO24" i="50"/>
  <c r="AK99" i="50"/>
  <c r="AK80" i="50"/>
  <c r="AK77" i="50"/>
  <c r="AK84" i="50"/>
  <c r="AK81" i="50"/>
  <c r="AK78" i="50"/>
  <c r="AK88" i="50"/>
  <c r="AK85" i="50"/>
  <c r="AK82" i="50"/>
  <c r="AK79" i="50"/>
  <c r="AK83" i="50"/>
  <c r="AK76" i="50"/>
  <c r="AK86" i="50"/>
  <c r="AK64" i="50"/>
  <c r="AK62" i="50"/>
  <c r="AK60" i="50"/>
  <c r="AK58" i="50"/>
  <c r="AK52" i="50"/>
  <c r="AK59" i="50"/>
  <c r="AK63" i="50"/>
  <c r="AK56" i="50"/>
  <c r="AK61" i="50"/>
  <c r="AK53" i="50"/>
  <c r="AK55" i="50"/>
  <c r="AK50" i="50"/>
  <c r="AK57" i="50"/>
  <c r="AK49" i="50"/>
  <c r="AK54" i="50"/>
  <c r="AK51" i="50"/>
  <c r="AK40" i="50"/>
  <c r="AK27" i="50"/>
  <c r="BC97" i="50"/>
  <c r="BC75" i="50"/>
  <c r="BC73" i="50"/>
  <c r="BC68" i="50"/>
  <c r="BC72" i="50"/>
  <c r="BC66" i="50"/>
  <c r="BC74" i="50"/>
  <c r="BC70" i="50"/>
  <c r="BC25" i="50"/>
  <c r="BC38" i="50"/>
  <c r="AL97" i="50"/>
  <c r="AL70" i="50"/>
  <c r="AL75" i="50"/>
  <c r="AL74" i="50"/>
  <c r="AL72" i="50"/>
  <c r="AL73" i="50"/>
  <c r="AL68" i="50"/>
  <c r="AL66" i="50"/>
  <c r="AL38" i="50"/>
  <c r="AL25" i="50"/>
  <c r="CA97" i="50"/>
  <c r="CA75" i="50"/>
  <c r="CA73" i="50"/>
  <c r="CA72" i="50"/>
  <c r="CA70" i="50"/>
  <c r="CA74" i="50"/>
  <c r="CA68" i="50"/>
  <c r="CA66" i="50"/>
  <c r="CA25" i="50"/>
  <c r="CA38" i="50"/>
  <c r="BZ97" i="50"/>
  <c r="BZ73" i="50"/>
  <c r="BZ72" i="50"/>
  <c r="BZ70" i="50"/>
  <c r="BZ75" i="50"/>
  <c r="BZ66" i="50"/>
  <c r="BZ68" i="50"/>
  <c r="BZ74" i="50"/>
  <c r="BZ25" i="50"/>
  <c r="BZ38" i="50"/>
  <c r="AI97" i="50"/>
  <c r="AI73" i="50"/>
  <c r="AI70" i="50"/>
  <c r="AI75" i="50"/>
  <c r="AI68" i="50"/>
  <c r="AI74" i="50"/>
  <c r="AI72" i="50"/>
  <c r="AI66" i="50"/>
  <c r="AI38" i="50"/>
  <c r="AI25" i="50"/>
  <c r="BQ87" i="50"/>
  <c r="BQ96" i="50"/>
  <c r="BQ37" i="50"/>
  <c r="BQ65" i="50"/>
  <c r="BQ48" i="50"/>
  <c r="BQ46" i="50"/>
  <c r="BQ24" i="50"/>
  <c r="BQ47" i="50"/>
  <c r="AS96" i="50"/>
  <c r="AS87" i="50"/>
  <c r="AS65" i="50"/>
  <c r="AS46" i="50"/>
  <c r="AS47" i="50"/>
  <c r="AS37" i="50"/>
  <c r="AS48" i="50"/>
  <c r="AS24" i="50"/>
  <c r="BB99" i="50"/>
  <c r="BB77" i="50"/>
  <c r="BB84" i="50"/>
  <c r="BB81" i="50"/>
  <c r="BB78" i="50"/>
  <c r="BB88" i="50"/>
  <c r="BB85" i="50"/>
  <c r="BB82" i="50"/>
  <c r="BB79" i="50"/>
  <c r="BB76" i="50"/>
  <c r="BB86" i="50"/>
  <c r="BB61" i="50"/>
  <c r="BB80" i="50"/>
  <c r="BB83" i="50"/>
  <c r="BB58" i="50"/>
  <c r="BB64" i="50"/>
  <c r="BB62" i="50"/>
  <c r="BB60" i="50"/>
  <c r="BB49" i="50"/>
  <c r="BB59" i="50"/>
  <c r="BB56" i="50"/>
  <c r="BB63" i="50"/>
  <c r="BB57" i="50"/>
  <c r="BB51" i="50"/>
  <c r="BB54" i="50"/>
  <c r="BB53" i="50"/>
  <c r="BB40" i="50"/>
  <c r="BB55" i="50"/>
  <c r="BB27" i="50"/>
  <c r="BB50" i="50"/>
  <c r="BB52" i="50"/>
  <c r="AB80" i="50"/>
  <c r="AB77" i="50"/>
  <c r="BY99" i="50"/>
  <c r="BY88" i="50"/>
  <c r="BY85" i="50"/>
  <c r="BY82" i="50"/>
  <c r="BY79" i="50"/>
  <c r="BY86" i="50"/>
  <c r="BY83" i="50"/>
  <c r="BY80" i="50"/>
  <c r="BY77" i="50"/>
  <c r="BY84" i="50"/>
  <c r="BY81" i="50"/>
  <c r="BY78" i="50"/>
  <c r="BY76" i="50"/>
  <c r="BY64" i="50"/>
  <c r="BY59" i="50"/>
  <c r="BY56" i="50"/>
  <c r="BY53" i="50"/>
  <c r="BY62" i="50"/>
  <c r="BY60" i="50"/>
  <c r="BY57" i="50"/>
  <c r="BY54" i="50"/>
  <c r="BY63" i="50"/>
  <c r="BY61" i="50"/>
  <c r="BY58" i="50"/>
  <c r="BY52" i="50"/>
  <c r="BY51" i="50"/>
  <c r="BY49" i="50"/>
  <c r="BY27" i="50"/>
  <c r="BY50" i="50"/>
  <c r="BY55" i="50"/>
  <c r="BY40" i="50"/>
  <c r="BP87" i="50"/>
  <c r="BP96" i="50"/>
  <c r="BP65" i="50"/>
  <c r="BP47" i="50"/>
  <c r="BP37" i="50"/>
  <c r="BP48" i="50"/>
  <c r="BP46" i="50"/>
  <c r="BP24" i="50"/>
  <c r="M9" i="51"/>
  <c r="M12" i="51"/>
  <c r="M69" i="51"/>
  <c r="O69" i="51" s="1"/>
  <c r="P69" i="51" s="1"/>
  <c r="Z12" i="50" s="1"/>
  <c r="BN97" i="50"/>
  <c r="BN74" i="50"/>
  <c r="BN75" i="50"/>
  <c r="BN66" i="50"/>
  <c r="BN70" i="50"/>
  <c r="BN73" i="50"/>
  <c r="BN72" i="50"/>
  <c r="BN68" i="50"/>
  <c r="BN25" i="50"/>
  <c r="BN38" i="50"/>
  <c r="AX97" i="50"/>
  <c r="AX74" i="50"/>
  <c r="AX75" i="50"/>
  <c r="AX73" i="50"/>
  <c r="AX70" i="50"/>
  <c r="AX68" i="50"/>
  <c r="AX66" i="50"/>
  <c r="AX72" i="50"/>
  <c r="AX25" i="50"/>
  <c r="AX38" i="50"/>
  <c r="AG97" i="50"/>
  <c r="AG75" i="50"/>
  <c r="AG73" i="50"/>
  <c r="AG70" i="50"/>
  <c r="AG68" i="50"/>
  <c r="AG74" i="50"/>
  <c r="AG66" i="50"/>
  <c r="AG25" i="50"/>
  <c r="AG38" i="50"/>
  <c r="AG72" i="50"/>
  <c r="BK97" i="50"/>
  <c r="BK75" i="50"/>
  <c r="BK72" i="50"/>
  <c r="BK70" i="50"/>
  <c r="BK74" i="50"/>
  <c r="BK73" i="50"/>
  <c r="BK68" i="50"/>
  <c r="BK66" i="50"/>
  <c r="BK25" i="50"/>
  <c r="BK38" i="50"/>
  <c r="BJ97" i="50"/>
  <c r="BJ72" i="50"/>
  <c r="BJ75" i="50"/>
  <c r="BJ70" i="50"/>
  <c r="BJ74" i="50"/>
  <c r="BJ73" i="50"/>
  <c r="BJ68" i="50"/>
  <c r="BJ66" i="50"/>
  <c r="BJ25" i="50"/>
  <c r="BJ38" i="50"/>
  <c r="AV96" i="50"/>
  <c r="AV87" i="50"/>
  <c r="AV65" i="50"/>
  <c r="AV47" i="50"/>
  <c r="AV37" i="50"/>
  <c r="AV48" i="50"/>
  <c r="AV24" i="50"/>
  <c r="AV46" i="50"/>
  <c r="BU96" i="50"/>
  <c r="BU87" i="50"/>
  <c r="BU65" i="50"/>
  <c r="BU48" i="50"/>
  <c r="BU46" i="50"/>
  <c r="BU37" i="50"/>
  <c r="BU24" i="50"/>
  <c r="BU47" i="50"/>
  <c r="AG55" i="50"/>
  <c r="BZ99" i="50"/>
  <c r="BZ85" i="50"/>
  <c r="BZ82" i="50"/>
  <c r="BZ79" i="50"/>
  <c r="BZ86" i="50"/>
  <c r="BZ83" i="50"/>
  <c r="BZ80" i="50"/>
  <c r="BZ77" i="50"/>
  <c r="BZ84" i="50"/>
  <c r="BZ81" i="50"/>
  <c r="BZ78" i="50"/>
  <c r="BZ63" i="50"/>
  <c r="BZ76" i="50"/>
  <c r="BZ88" i="50"/>
  <c r="BZ61" i="50"/>
  <c r="BZ56" i="50"/>
  <c r="BZ64" i="50"/>
  <c r="BZ62" i="50"/>
  <c r="BZ60" i="50"/>
  <c r="BZ57" i="50"/>
  <c r="BZ51" i="50"/>
  <c r="BZ58" i="50"/>
  <c r="BZ55" i="50"/>
  <c r="BZ49" i="50"/>
  <c r="BZ59" i="50"/>
  <c r="BZ53" i="50"/>
  <c r="BZ54" i="50"/>
  <c r="BZ27" i="50"/>
  <c r="BZ52" i="50"/>
  <c r="BZ50" i="50"/>
  <c r="BZ40" i="50"/>
  <c r="BI99" i="50"/>
  <c r="BI88" i="50"/>
  <c r="BI85" i="50"/>
  <c r="BI82" i="50"/>
  <c r="BI79" i="50"/>
  <c r="BI86" i="50"/>
  <c r="BI83" i="50"/>
  <c r="BI80" i="50"/>
  <c r="BI77" i="50"/>
  <c r="BI84" i="50"/>
  <c r="BI81" i="50"/>
  <c r="BI76" i="50"/>
  <c r="BI64" i="50"/>
  <c r="BI62" i="50"/>
  <c r="BI60" i="50"/>
  <c r="BI59" i="50"/>
  <c r="BI56" i="50"/>
  <c r="BI53" i="50"/>
  <c r="BI57" i="50"/>
  <c r="BI78" i="50"/>
  <c r="BI63" i="50"/>
  <c r="BI61" i="50"/>
  <c r="BI54" i="50"/>
  <c r="BI58" i="50"/>
  <c r="BI52" i="50"/>
  <c r="BI55" i="50"/>
  <c r="BI49" i="50"/>
  <c r="BI50" i="50"/>
  <c r="BI27" i="50"/>
  <c r="BI51" i="50"/>
  <c r="BI40" i="50"/>
  <c r="BM99" i="50"/>
  <c r="BM86" i="50"/>
  <c r="BM83" i="50"/>
  <c r="BM80" i="50"/>
  <c r="BM77" i="50"/>
  <c r="BM84" i="50"/>
  <c r="BM81" i="50"/>
  <c r="BM78" i="50"/>
  <c r="BM88" i="50"/>
  <c r="BM85" i="50"/>
  <c r="BM76" i="50"/>
  <c r="BM79" i="50"/>
  <c r="BM60" i="50"/>
  <c r="BM82" i="50"/>
  <c r="BM57" i="50"/>
  <c r="BM63" i="50"/>
  <c r="BM61" i="50"/>
  <c r="BM58" i="50"/>
  <c r="BM64" i="50"/>
  <c r="BM62" i="50"/>
  <c r="BM59" i="50"/>
  <c r="BM56" i="50"/>
  <c r="BM52" i="50"/>
  <c r="BM50" i="50"/>
  <c r="BM55" i="50"/>
  <c r="BM27" i="50"/>
  <c r="BM40" i="50"/>
  <c r="BM54" i="50"/>
  <c r="BM53" i="50"/>
  <c r="BM49" i="50"/>
  <c r="BM51" i="50"/>
  <c r="AC97" i="50"/>
  <c r="AC74" i="50"/>
  <c r="AC72" i="50"/>
  <c r="AC66" i="50"/>
  <c r="AC73" i="50"/>
  <c r="AC70" i="50"/>
  <c r="AC75" i="50"/>
  <c r="AC68" i="50"/>
  <c r="AC38" i="50"/>
  <c r="AC25" i="50"/>
  <c r="AP97" i="50"/>
  <c r="AP74" i="50"/>
  <c r="AP68" i="50"/>
  <c r="AP75" i="50"/>
  <c r="AP72" i="50"/>
  <c r="AP73" i="50"/>
  <c r="AP70" i="50"/>
  <c r="AP66" i="50"/>
  <c r="AP25" i="50"/>
  <c r="AP38" i="50"/>
  <c r="AO97" i="50"/>
  <c r="AO75" i="50"/>
  <c r="AO74" i="50"/>
  <c r="AO72" i="50"/>
  <c r="AO73" i="50"/>
  <c r="AO70" i="50"/>
  <c r="AO68" i="50"/>
  <c r="AO66" i="50"/>
  <c r="AO25" i="50"/>
  <c r="AO38" i="50"/>
  <c r="BE96" i="50"/>
  <c r="BE87" i="50"/>
  <c r="BE65" i="50"/>
  <c r="BE48" i="50"/>
  <c r="BE47" i="50"/>
  <c r="BE24" i="50"/>
  <c r="BE46" i="50"/>
  <c r="BE37" i="50"/>
  <c r="BT87" i="50"/>
  <c r="BT96" i="50"/>
  <c r="BT65" i="50"/>
  <c r="BT24" i="50"/>
  <c r="BT48" i="50"/>
  <c r="BT46" i="50"/>
  <c r="BT37" i="50"/>
  <c r="BT47" i="50"/>
  <c r="BS87" i="50"/>
  <c r="BS96" i="50"/>
  <c r="BS37" i="50"/>
  <c r="BS24" i="50"/>
  <c r="BS48" i="50"/>
  <c r="BS65" i="50"/>
  <c r="BS46" i="50"/>
  <c r="BS47" i="50"/>
  <c r="BG78" i="50"/>
  <c r="BG88" i="50"/>
  <c r="BG85" i="50"/>
  <c r="BG82" i="50"/>
  <c r="BG79" i="50"/>
  <c r="BG86" i="50"/>
  <c r="BG83" i="50"/>
  <c r="BG80" i="50"/>
  <c r="BG77" i="50"/>
  <c r="BG99" i="50"/>
  <c r="BG81" i="50"/>
  <c r="BG84" i="50"/>
  <c r="BG76" i="50"/>
  <c r="BG62" i="50"/>
  <c r="BG60" i="50"/>
  <c r="BG64" i="50"/>
  <c r="BG59" i="50"/>
  <c r="BG56" i="50"/>
  <c r="BG50" i="50"/>
  <c r="BG57" i="50"/>
  <c r="BG63" i="50"/>
  <c r="BG61" i="50"/>
  <c r="BG54" i="50"/>
  <c r="BG58" i="50"/>
  <c r="BG53" i="50"/>
  <c r="BG55" i="50"/>
  <c r="BG52" i="50"/>
  <c r="BG49" i="50"/>
  <c r="BG27" i="50"/>
  <c r="BG51" i="50"/>
  <c r="BG40" i="50"/>
  <c r="K78" i="50"/>
  <c r="K99" i="50"/>
  <c r="K88" i="50"/>
  <c r="K85" i="50"/>
  <c r="K82" i="50"/>
  <c r="K79" i="50"/>
  <c r="K86" i="50"/>
  <c r="K83" i="50"/>
  <c r="K80" i="50"/>
  <c r="K77" i="50"/>
  <c r="K76" i="50"/>
  <c r="K62" i="50"/>
  <c r="K81" i="50"/>
  <c r="K84" i="50"/>
  <c r="K59" i="50"/>
  <c r="K64" i="50"/>
  <c r="K50" i="50"/>
  <c r="K60" i="50"/>
  <c r="K57" i="50"/>
  <c r="K63" i="50"/>
  <c r="K61" i="50"/>
  <c r="K58" i="50"/>
  <c r="K55" i="50"/>
  <c r="K53" i="50"/>
  <c r="K51" i="50"/>
  <c r="K49" i="50"/>
  <c r="K56" i="50"/>
  <c r="K52" i="50"/>
  <c r="K40" i="50"/>
  <c r="K27" i="50"/>
  <c r="K54" i="50"/>
  <c r="BJ99" i="50"/>
  <c r="BJ85" i="50"/>
  <c r="BJ82" i="50"/>
  <c r="BJ79" i="50"/>
  <c r="BJ86" i="50"/>
  <c r="BJ83" i="50"/>
  <c r="BJ80" i="50"/>
  <c r="BJ77" i="50"/>
  <c r="BJ84" i="50"/>
  <c r="BJ81" i="50"/>
  <c r="BJ78" i="50"/>
  <c r="BJ76" i="50"/>
  <c r="BJ63" i="50"/>
  <c r="BJ61" i="50"/>
  <c r="BJ56" i="50"/>
  <c r="BJ57" i="50"/>
  <c r="BJ51" i="50"/>
  <c r="BJ58" i="50"/>
  <c r="BJ55" i="50"/>
  <c r="BJ88" i="50"/>
  <c r="BJ49" i="50"/>
  <c r="BJ59" i="50"/>
  <c r="BJ52" i="50"/>
  <c r="BJ50" i="50"/>
  <c r="BJ27" i="50"/>
  <c r="BJ60" i="50"/>
  <c r="BJ64" i="50"/>
  <c r="BJ53" i="50"/>
  <c r="BJ62" i="50"/>
  <c r="BJ54" i="50"/>
  <c r="BJ40" i="50"/>
  <c r="AN99" i="50"/>
  <c r="AN84" i="50"/>
  <c r="AN81" i="50"/>
  <c r="AN78" i="50"/>
  <c r="AN88" i="50"/>
  <c r="AN85" i="50"/>
  <c r="AN82" i="50"/>
  <c r="AN79" i="50"/>
  <c r="AN86" i="50"/>
  <c r="AN83" i="50"/>
  <c r="AN80" i="50"/>
  <c r="AN76" i="50"/>
  <c r="AN77" i="50"/>
  <c r="AN63" i="50"/>
  <c r="AN58" i="50"/>
  <c r="AN55" i="50"/>
  <c r="AN59" i="50"/>
  <c r="AN53" i="50"/>
  <c r="AN61" i="50"/>
  <c r="AN57" i="50"/>
  <c r="AN51" i="50"/>
  <c r="AN64" i="50"/>
  <c r="AN52" i="50"/>
  <c r="AN40" i="50"/>
  <c r="AN50" i="50"/>
  <c r="AN56" i="50"/>
  <c r="AN27" i="50"/>
  <c r="AN62" i="50"/>
  <c r="AN49" i="50"/>
  <c r="AN54" i="50"/>
  <c r="AN60" i="50"/>
  <c r="AR99" i="50"/>
  <c r="AR88" i="50"/>
  <c r="AR85" i="50"/>
  <c r="AR82" i="50"/>
  <c r="AR79" i="50"/>
  <c r="AR76" i="50"/>
  <c r="AR86" i="50"/>
  <c r="AR83" i="50"/>
  <c r="AR80" i="50"/>
  <c r="AR77" i="50"/>
  <c r="AR84" i="50"/>
  <c r="AR81" i="50"/>
  <c r="AR78" i="50"/>
  <c r="AR59" i="50"/>
  <c r="AR56" i="50"/>
  <c r="AR63" i="50"/>
  <c r="AR61" i="50"/>
  <c r="AR57" i="50"/>
  <c r="AR64" i="50"/>
  <c r="AR58" i="50"/>
  <c r="AR62" i="50"/>
  <c r="AR60" i="50"/>
  <c r="AR55" i="50"/>
  <c r="AR52" i="50"/>
  <c r="AR50" i="50"/>
  <c r="AR49" i="50"/>
  <c r="AR54" i="50"/>
  <c r="AR51" i="50"/>
  <c r="AR53" i="50"/>
  <c r="AR40" i="50"/>
  <c r="AR27" i="50"/>
  <c r="BA99" i="50"/>
  <c r="BA80" i="50"/>
  <c r="BA77" i="50"/>
  <c r="BA84" i="50"/>
  <c r="BA81" i="50"/>
  <c r="BA78" i="50"/>
  <c r="BA88" i="50"/>
  <c r="BA85" i="50"/>
  <c r="BA82" i="50"/>
  <c r="BA79" i="50"/>
  <c r="BA86" i="50"/>
  <c r="BA64" i="50"/>
  <c r="BA76" i="50"/>
  <c r="BA62" i="50"/>
  <c r="BA83" i="50"/>
  <c r="BA58" i="50"/>
  <c r="BA52" i="50"/>
  <c r="BA60" i="50"/>
  <c r="BA59" i="50"/>
  <c r="BA56" i="50"/>
  <c r="BA50" i="50"/>
  <c r="BA63" i="50"/>
  <c r="BA51" i="50"/>
  <c r="BA54" i="50"/>
  <c r="BA61" i="50"/>
  <c r="BA53" i="50"/>
  <c r="BA57" i="50"/>
  <c r="BA55" i="50"/>
  <c r="BA49" i="50"/>
  <c r="BA27" i="50"/>
  <c r="BA40" i="50"/>
  <c r="BL96" i="50"/>
  <c r="BL87" i="50"/>
  <c r="BL65" i="50"/>
  <c r="BL47" i="50"/>
  <c r="BL37" i="50"/>
  <c r="BL48" i="50"/>
  <c r="BL24" i="50"/>
  <c r="BL46" i="50"/>
  <c r="Z71" i="51"/>
  <c r="AB71" i="51" s="1"/>
  <c r="AB74" i="51"/>
  <c r="E9" i="51"/>
  <c r="E13" i="51"/>
  <c r="M13" i="51"/>
  <c r="CB97" i="50"/>
  <c r="CB74" i="50"/>
  <c r="CB73" i="50"/>
  <c r="CB72" i="50"/>
  <c r="CB70" i="50"/>
  <c r="CB75" i="50"/>
  <c r="CB66" i="50"/>
  <c r="CB68" i="50"/>
  <c r="CB25" i="50"/>
  <c r="CB38" i="50"/>
  <c r="BV96" i="50"/>
  <c r="BV87" i="50"/>
  <c r="BV65" i="50"/>
  <c r="BV47" i="50"/>
  <c r="BV37" i="50"/>
  <c r="BV48" i="50"/>
  <c r="BV24" i="50"/>
  <c r="BV46" i="50"/>
  <c r="AZ87" i="50"/>
  <c r="AZ96" i="50"/>
  <c r="AZ65" i="50"/>
  <c r="AZ47" i="50"/>
  <c r="AZ37" i="50"/>
  <c r="AZ48" i="50"/>
  <c r="AZ24" i="50"/>
  <c r="AZ46" i="50"/>
  <c r="BD87" i="50"/>
  <c r="BD96" i="50"/>
  <c r="BD65" i="50"/>
  <c r="BD24" i="50"/>
  <c r="BD48" i="50"/>
  <c r="BD46" i="50"/>
  <c r="BD47" i="50"/>
  <c r="BD37" i="50"/>
  <c r="BC87" i="50"/>
  <c r="BC96" i="50"/>
  <c r="BC65" i="50"/>
  <c r="BC37" i="50"/>
  <c r="BC24" i="50"/>
  <c r="BC48" i="50"/>
  <c r="BC47" i="50"/>
  <c r="BC46" i="50"/>
  <c r="M14" i="51"/>
  <c r="CB99" i="50"/>
  <c r="CB79" i="50"/>
  <c r="CB76" i="50"/>
  <c r="CB86" i="50"/>
  <c r="CB83" i="50"/>
  <c r="CB80" i="50"/>
  <c r="CB77" i="50"/>
  <c r="CB84" i="50"/>
  <c r="CB81" i="50"/>
  <c r="CB78" i="50"/>
  <c r="CB88" i="50"/>
  <c r="CB82" i="50"/>
  <c r="CB63" i="50"/>
  <c r="CB85" i="50"/>
  <c r="CB61" i="50"/>
  <c r="CB64" i="50"/>
  <c r="CB62" i="50"/>
  <c r="CB60" i="50"/>
  <c r="CB57" i="50"/>
  <c r="CB51" i="50"/>
  <c r="CB58" i="50"/>
  <c r="CB55" i="50"/>
  <c r="CB59" i="50"/>
  <c r="CB53" i="50"/>
  <c r="CB27" i="50"/>
  <c r="CB54" i="50"/>
  <c r="CB49" i="50"/>
  <c r="CB52" i="50"/>
  <c r="CB50" i="50"/>
  <c r="CB40" i="50"/>
  <c r="CB56" i="50"/>
  <c r="CA99" i="50"/>
  <c r="CA82" i="50"/>
  <c r="CA79" i="50"/>
  <c r="CA86" i="50"/>
  <c r="CA83" i="50"/>
  <c r="CA80" i="50"/>
  <c r="CA77" i="50"/>
  <c r="CA84" i="50"/>
  <c r="CA81" i="50"/>
  <c r="CA78" i="50"/>
  <c r="CA60" i="50"/>
  <c r="CA85" i="50"/>
  <c r="CA76" i="50"/>
  <c r="CA64" i="50"/>
  <c r="CA88" i="50"/>
  <c r="CA62" i="50"/>
  <c r="CA57" i="50"/>
  <c r="CA54" i="50"/>
  <c r="CA58" i="50"/>
  <c r="CA63" i="50"/>
  <c r="CA61" i="50"/>
  <c r="CA52" i="50"/>
  <c r="CA59" i="50"/>
  <c r="CA56" i="50"/>
  <c r="CA53" i="50"/>
  <c r="CA27" i="50"/>
  <c r="CA49" i="50"/>
  <c r="CA50" i="50"/>
  <c r="CA40" i="50"/>
  <c r="CA55" i="50"/>
  <c r="CA51" i="50"/>
  <c r="AO99" i="50"/>
  <c r="AO84" i="50"/>
  <c r="AO81" i="50"/>
  <c r="AO88" i="50"/>
  <c r="AO85" i="50"/>
  <c r="AO82" i="50"/>
  <c r="AO79" i="50"/>
  <c r="AO86" i="50"/>
  <c r="AO83" i="50"/>
  <c r="AO80" i="50"/>
  <c r="AO77" i="50"/>
  <c r="AO76" i="50"/>
  <c r="AO78" i="50"/>
  <c r="AO62" i="50"/>
  <c r="AO60" i="50"/>
  <c r="AO59" i="50"/>
  <c r="AO56" i="50"/>
  <c r="AO63" i="50"/>
  <c r="AO61" i="50"/>
  <c r="AO54" i="50"/>
  <c r="AO64" i="50"/>
  <c r="AO55" i="50"/>
  <c r="AO52" i="50"/>
  <c r="AO40" i="50"/>
  <c r="AO50" i="50"/>
  <c r="AO49" i="50"/>
  <c r="AO57" i="50"/>
  <c r="AO51" i="50"/>
  <c r="AO53" i="50"/>
  <c r="AO27" i="50"/>
  <c r="AO58" i="50"/>
  <c r="AI99" i="50"/>
  <c r="AI86" i="50"/>
  <c r="AI83" i="50"/>
  <c r="AI80" i="50"/>
  <c r="AI84" i="50"/>
  <c r="AI81" i="50"/>
  <c r="AI78" i="50"/>
  <c r="AI88" i="50"/>
  <c r="AI85" i="50"/>
  <c r="AI82" i="50"/>
  <c r="AI79" i="50"/>
  <c r="AI76" i="50"/>
  <c r="AI64" i="50"/>
  <c r="AI77" i="50"/>
  <c r="AI62" i="50"/>
  <c r="AI57" i="50"/>
  <c r="AI60" i="50"/>
  <c r="AI58" i="50"/>
  <c r="AI52" i="50"/>
  <c r="AI59" i="50"/>
  <c r="AI63" i="50"/>
  <c r="AI61" i="50"/>
  <c r="AI56" i="50"/>
  <c r="AI50" i="50"/>
  <c r="AI51" i="50"/>
  <c r="AI53" i="50"/>
  <c r="AI55" i="50"/>
  <c r="AI40" i="50"/>
  <c r="AI49" i="50"/>
  <c r="AI54" i="50"/>
  <c r="AI27" i="50"/>
  <c r="BR99" i="50"/>
  <c r="BR77" i="50"/>
  <c r="BR84" i="50"/>
  <c r="BR81" i="50"/>
  <c r="BR78" i="50"/>
  <c r="BR88" i="50"/>
  <c r="BR85" i="50"/>
  <c r="BR82" i="50"/>
  <c r="BR79" i="50"/>
  <c r="BR76" i="50"/>
  <c r="BR86" i="50"/>
  <c r="BR61" i="50"/>
  <c r="BR80" i="50"/>
  <c r="BR83" i="50"/>
  <c r="BR63" i="50"/>
  <c r="BR58" i="50"/>
  <c r="BR49" i="50"/>
  <c r="BR59" i="50"/>
  <c r="BR56" i="50"/>
  <c r="BR64" i="50"/>
  <c r="BR62" i="50"/>
  <c r="BR60" i="50"/>
  <c r="BR57" i="50"/>
  <c r="BR51" i="50"/>
  <c r="BR40" i="50"/>
  <c r="BR54" i="50"/>
  <c r="BR53" i="50"/>
  <c r="BR50" i="50"/>
  <c r="BR55" i="50"/>
  <c r="BR27" i="50"/>
  <c r="BR52" i="50"/>
  <c r="BR87" i="50"/>
  <c r="BR96" i="50"/>
  <c r="BR65" i="50"/>
  <c r="BR37" i="50"/>
  <c r="BR24" i="50"/>
  <c r="BR48" i="50"/>
  <c r="BR46" i="50"/>
  <c r="BR47" i="50"/>
  <c r="BX97" i="50"/>
  <c r="BX74" i="50"/>
  <c r="BX68" i="50"/>
  <c r="BX73" i="50"/>
  <c r="BX72" i="50"/>
  <c r="BX70" i="50"/>
  <c r="BX75" i="50"/>
  <c r="BX66" i="50"/>
  <c r="BX38" i="50"/>
  <c r="BX25" i="50"/>
  <c r="BL97" i="50"/>
  <c r="BL74" i="50"/>
  <c r="BL72" i="50"/>
  <c r="BL75" i="50"/>
  <c r="BL70" i="50"/>
  <c r="BL73" i="50"/>
  <c r="BL66" i="50"/>
  <c r="BL68" i="50"/>
  <c r="BL25" i="50"/>
  <c r="BL38" i="50"/>
  <c r="BO97" i="50"/>
  <c r="BO75" i="50"/>
  <c r="BO70" i="50"/>
  <c r="BO74" i="50"/>
  <c r="BO73" i="50"/>
  <c r="BO68" i="50"/>
  <c r="BO72" i="50"/>
  <c r="BO66" i="50"/>
  <c r="BO38" i="50"/>
  <c r="BO25" i="50"/>
  <c r="M10" i="51"/>
  <c r="BF96" i="50"/>
  <c r="BF87" i="50"/>
  <c r="BF65" i="50"/>
  <c r="BF47" i="50"/>
  <c r="BF24" i="50"/>
  <c r="BF46" i="50"/>
  <c r="BF37" i="50"/>
  <c r="BF48" i="50"/>
  <c r="AJ87" i="50"/>
  <c r="AJ96" i="50"/>
  <c r="AJ65" i="50"/>
  <c r="AJ47" i="50"/>
  <c r="AJ37" i="50"/>
  <c r="AJ46" i="50"/>
  <c r="AJ48" i="50"/>
  <c r="AJ24" i="50"/>
  <c r="AY96" i="50"/>
  <c r="AY87" i="50"/>
  <c r="AY65" i="50"/>
  <c r="AY47" i="50"/>
  <c r="AY37" i="50"/>
  <c r="AY48" i="50"/>
  <c r="AY24" i="50"/>
  <c r="AY46" i="50"/>
  <c r="AX96" i="50"/>
  <c r="AX87" i="50"/>
  <c r="AX65" i="50"/>
  <c r="AX47" i="50"/>
  <c r="AX48" i="50"/>
  <c r="AX24" i="50"/>
  <c r="AX46" i="50"/>
  <c r="AX37" i="50"/>
  <c r="O72" i="51"/>
  <c r="P72" i="51" s="1"/>
  <c r="W12" i="50" s="1"/>
  <c r="BL99" i="50"/>
  <c r="BL79" i="50"/>
  <c r="BL76" i="50"/>
  <c r="BL86" i="50"/>
  <c r="BL83" i="50"/>
  <c r="BL80" i="50"/>
  <c r="BL77" i="50"/>
  <c r="BL84" i="50"/>
  <c r="BL81" i="50"/>
  <c r="BL78" i="50"/>
  <c r="BL88" i="50"/>
  <c r="BL63" i="50"/>
  <c r="BL82" i="50"/>
  <c r="BL85" i="50"/>
  <c r="BL61" i="50"/>
  <c r="BL57" i="50"/>
  <c r="BL51" i="50"/>
  <c r="BL58" i="50"/>
  <c r="BL55" i="50"/>
  <c r="BL64" i="50"/>
  <c r="BL62" i="50"/>
  <c r="BL59" i="50"/>
  <c r="BL56" i="50"/>
  <c r="BL52" i="50"/>
  <c r="BL50" i="50"/>
  <c r="BL49" i="50"/>
  <c r="BL27" i="50"/>
  <c r="BL40" i="50"/>
  <c r="BL53" i="50"/>
  <c r="BL54" i="50"/>
  <c r="BL60" i="50"/>
  <c r="BK99" i="50"/>
  <c r="BK82" i="50"/>
  <c r="BK79" i="50"/>
  <c r="BK86" i="50"/>
  <c r="BK83" i="50"/>
  <c r="BK80" i="50"/>
  <c r="BK77" i="50"/>
  <c r="BK84" i="50"/>
  <c r="BK81" i="50"/>
  <c r="BK78" i="50"/>
  <c r="BK76" i="50"/>
  <c r="BK60" i="50"/>
  <c r="BK85" i="50"/>
  <c r="BK64" i="50"/>
  <c r="BK57" i="50"/>
  <c r="BK54" i="50"/>
  <c r="BK63" i="50"/>
  <c r="BK61" i="50"/>
  <c r="BK58" i="50"/>
  <c r="BK88" i="50"/>
  <c r="BK52" i="50"/>
  <c r="BK59" i="50"/>
  <c r="BK56" i="50"/>
  <c r="BK55" i="50"/>
  <c r="BK50" i="50"/>
  <c r="BK49" i="50"/>
  <c r="BK27" i="50"/>
  <c r="BK51" i="50"/>
  <c r="BK62" i="50"/>
  <c r="BK53" i="50"/>
  <c r="BK40" i="50"/>
  <c r="AW99" i="50"/>
  <c r="AW86" i="50"/>
  <c r="AW83" i="50"/>
  <c r="AW80" i="50"/>
  <c r="AW77" i="50"/>
  <c r="AW84" i="50"/>
  <c r="AW81" i="50"/>
  <c r="AW78" i="50"/>
  <c r="AW88" i="50"/>
  <c r="AW85" i="50"/>
  <c r="AW79" i="50"/>
  <c r="AW60" i="50"/>
  <c r="AW82" i="50"/>
  <c r="AW76" i="50"/>
  <c r="AW63" i="50"/>
  <c r="AW61" i="50"/>
  <c r="AW57" i="50"/>
  <c r="AW58" i="50"/>
  <c r="AW64" i="50"/>
  <c r="AW62" i="50"/>
  <c r="AW59" i="50"/>
  <c r="AW56" i="50"/>
  <c r="AW27" i="50"/>
  <c r="AW54" i="50"/>
  <c r="AW51" i="50"/>
  <c r="AW53" i="50"/>
  <c r="AW55" i="50"/>
  <c r="AW40" i="50"/>
  <c r="AW52" i="50"/>
  <c r="AW49" i="50"/>
  <c r="AW50" i="50"/>
  <c r="BW73" i="50"/>
  <c r="BW97" i="50"/>
  <c r="BW68" i="50"/>
  <c r="BW72" i="50"/>
  <c r="BW66" i="50"/>
  <c r="BW70" i="50"/>
  <c r="BW75" i="50"/>
  <c r="BW74" i="50"/>
  <c r="BW25" i="50"/>
  <c r="BW38" i="50"/>
  <c r="BG73" i="50"/>
  <c r="BG97" i="50"/>
  <c r="BG68" i="50"/>
  <c r="BG72" i="50"/>
  <c r="BG75" i="50"/>
  <c r="BG66" i="50"/>
  <c r="BG74" i="50"/>
  <c r="BG70" i="50"/>
  <c r="BG25" i="50"/>
  <c r="BG38" i="50"/>
  <c r="M77" i="51"/>
  <c r="P71" i="51"/>
  <c r="X12" i="50" s="1"/>
  <c r="BH97" i="50"/>
  <c r="BH74" i="50"/>
  <c r="BH68" i="50"/>
  <c r="BH72" i="50"/>
  <c r="BH75" i="50"/>
  <c r="BH70" i="50"/>
  <c r="BH73" i="50"/>
  <c r="BH38" i="50"/>
  <c r="BH25" i="50"/>
  <c r="BH66" i="50"/>
  <c r="AQ97" i="50"/>
  <c r="AQ68" i="50"/>
  <c r="AQ75" i="50"/>
  <c r="AQ74" i="50"/>
  <c r="AQ72" i="50"/>
  <c r="AQ66" i="50"/>
  <c r="AQ73" i="50"/>
  <c r="AQ70" i="50"/>
  <c r="AQ25" i="50"/>
  <c r="AQ38" i="50"/>
  <c r="BP97" i="50"/>
  <c r="BP75" i="50"/>
  <c r="BP70" i="50"/>
  <c r="BP74" i="50"/>
  <c r="BP73" i="50"/>
  <c r="BP68" i="50"/>
  <c r="BP72" i="50"/>
  <c r="BP66" i="50"/>
  <c r="BP25" i="50"/>
  <c r="BP38" i="50"/>
  <c r="AT97" i="50"/>
  <c r="AT72" i="50"/>
  <c r="AT74" i="50"/>
  <c r="AT73" i="50"/>
  <c r="AT70" i="50"/>
  <c r="AT68" i="50"/>
  <c r="AT75" i="50"/>
  <c r="AT66" i="50"/>
  <c r="AT25" i="50"/>
  <c r="AT38" i="50"/>
  <c r="BA87" i="50"/>
  <c r="BA96" i="50"/>
  <c r="BA65" i="50"/>
  <c r="BA37" i="50"/>
  <c r="BA48" i="50"/>
  <c r="BA46" i="50"/>
  <c r="BA24" i="50"/>
  <c r="BA47" i="50"/>
  <c r="AE96" i="50"/>
  <c r="AE87" i="50"/>
  <c r="AE65" i="50"/>
  <c r="AE46" i="50"/>
  <c r="AE24" i="50"/>
  <c r="AE48" i="50"/>
  <c r="AE47" i="50"/>
  <c r="AE37" i="50"/>
  <c r="AD96" i="50"/>
  <c r="AD87" i="50"/>
  <c r="AD65" i="50"/>
  <c r="AD46" i="50"/>
  <c r="AD37" i="50"/>
  <c r="AD24" i="50"/>
  <c r="AD47" i="50"/>
  <c r="AD48" i="50"/>
  <c r="AC96" i="50"/>
  <c r="AC87" i="50"/>
  <c r="AC65" i="50"/>
  <c r="AC46" i="50"/>
  <c r="AC47" i="50"/>
  <c r="AC37" i="50"/>
  <c r="AC24" i="50"/>
  <c r="AC48" i="50"/>
  <c r="E14" i="51"/>
  <c r="AQ78" i="50"/>
  <c r="AQ88" i="50"/>
  <c r="AQ85" i="50"/>
  <c r="AQ82" i="50"/>
  <c r="AQ79" i="50"/>
  <c r="AQ86" i="50"/>
  <c r="AQ83" i="50"/>
  <c r="AQ80" i="50"/>
  <c r="AQ77" i="50"/>
  <c r="AQ81" i="50"/>
  <c r="AQ62" i="50"/>
  <c r="AQ84" i="50"/>
  <c r="AQ60" i="50"/>
  <c r="AQ76" i="50"/>
  <c r="AQ59" i="50"/>
  <c r="AQ56" i="50"/>
  <c r="AQ63" i="50"/>
  <c r="AQ61" i="50"/>
  <c r="AQ50" i="50"/>
  <c r="AQ57" i="50"/>
  <c r="AQ54" i="50"/>
  <c r="AQ99" i="50"/>
  <c r="AQ64" i="50"/>
  <c r="AQ58" i="50"/>
  <c r="AQ52" i="50"/>
  <c r="AQ49" i="50"/>
  <c r="AQ53" i="50"/>
  <c r="AQ51" i="50"/>
  <c r="AQ40" i="50"/>
  <c r="AQ27" i="50"/>
  <c r="AQ55" i="50"/>
  <c r="AP81" i="50"/>
  <c r="AP78" i="50"/>
  <c r="AP88" i="50"/>
  <c r="AP85" i="50"/>
  <c r="AP82" i="50"/>
  <c r="AP79" i="50"/>
  <c r="AP76" i="50"/>
  <c r="AP86" i="50"/>
  <c r="AP83" i="50"/>
  <c r="AP80" i="50"/>
  <c r="AP99" i="50"/>
  <c r="AP84" i="50"/>
  <c r="AP77" i="50"/>
  <c r="AP63" i="50"/>
  <c r="AP59" i="50"/>
  <c r="AP53" i="50"/>
  <c r="AP61" i="50"/>
  <c r="AP57" i="50"/>
  <c r="AP51" i="50"/>
  <c r="AP64" i="50"/>
  <c r="AP52" i="50"/>
  <c r="AP40" i="50"/>
  <c r="AP50" i="50"/>
  <c r="AP49" i="50"/>
  <c r="AP56" i="50"/>
  <c r="AP54" i="50"/>
  <c r="AP27" i="50"/>
  <c r="AP60" i="50"/>
  <c r="AP62" i="50"/>
  <c r="AP58" i="50"/>
  <c r="AP55" i="50"/>
  <c r="BN99" i="50"/>
  <c r="BN86" i="50"/>
  <c r="BN83" i="50"/>
  <c r="BN80" i="50"/>
  <c r="BN77" i="50"/>
  <c r="BN84" i="50"/>
  <c r="BN81" i="50"/>
  <c r="BN78" i="50"/>
  <c r="BN88" i="50"/>
  <c r="BN85" i="50"/>
  <c r="BN82" i="50"/>
  <c r="BN76" i="50"/>
  <c r="BN79" i="50"/>
  <c r="BN57" i="50"/>
  <c r="BN54" i="50"/>
  <c r="BN63" i="50"/>
  <c r="BN61" i="50"/>
  <c r="BN58" i="50"/>
  <c r="BN55" i="50"/>
  <c r="BN64" i="50"/>
  <c r="BN62" i="50"/>
  <c r="BN59" i="50"/>
  <c r="BN56" i="50"/>
  <c r="BN60" i="50"/>
  <c r="BN53" i="50"/>
  <c r="BN52" i="50"/>
  <c r="BN50" i="50"/>
  <c r="BN49" i="50"/>
  <c r="BN51" i="50"/>
  <c r="BN40" i="50"/>
  <c r="BN27" i="50"/>
  <c r="V99" i="50"/>
  <c r="V77" i="50"/>
  <c r="V84" i="50"/>
  <c r="V81" i="50"/>
  <c r="V78" i="50"/>
  <c r="V88" i="50"/>
  <c r="V85" i="50"/>
  <c r="V82" i="50"/>
  <c r="V79" i="50"/>
  <c r="V76" i="50"/>
  <c r="V86" i="50"/>
  <c r="V83" i="50"/>
  <c r="V61" i="50"/>
  <c r="V58" i="50"/>
  <c r="V63" i="50"/>
  <c r="V80" i="50"/>
  <c r="V59" i="50"/>
  <c r="V56" i="50"/>
  <c r="V64" i="50"/>
  <c r="V62" i="50"/>
  <c r="V60" i="50"/>
  <c r="V57" i="50"/>
  <c r="V52" i="50"/>
  <c r="V50" i="50"/>
  <c r="V54" i="50"/>
  <c r="V40" i="50"/>
  <c r="V51" i="50"/>
  <c r="V27" i="50"/>
  <c r="V55" i="50"/>
  <c r="V53" i="50"/>
  <c r="V49" i="50"/>
  <c r="CB96" i="50"/>
  <c r="CB87" i="50"/>
  <c r="CB65" i="50"/>
  <c r="CB47" i="50"/>
  <c r="CB37" i="50"/>
  <c r="CB48" i="50"/>
  <c r="CB24" i="50"/>
  <c r="CB46" i="50"/>
  <c r="AM97" i="50"/>
  <c r="AM75" i="50"/>
  <c r="AM68" i="50"/>
  <c r="AM74" i="50"/>
  <c r="AM72" i="50"/>
  <c r="AM66" i="50"/>
  <c r="AM70" i="50"/>
  <c r="AM73" i="50"/>
  <c r="AM38" i="50"/>
  <c r="AM25" i="50"/>
  <c r="AB97" i="50"/>
  <c r="AB74" i="50"/>
  <c r="AB68" i="50"/>
  <c r="AB72" i="50"/>
  <c r="AB73" i="50"/>
  <c r="AB70" i="50"/>
  <c r="AB75" i="50"/>
  <c r="AB66" i="50"/>
  <c r="AB38" i="50"/>
  <c r="AB25" i="50"/>
  <c r="AU97" i="50"/>
  <c r="AU75" i="50"/>
  <c r="AU72" i="50"/>
  <c r="AU74" i="50"/>
  <c r="AU73" i="50"/>
  <c r="AU70" i="50"/>
  <c r="AU68" i="50"/>
  <c r="AU66" i="50"/>
  <c r="AU25" i="50"/>
  <c r="AU38" i="50"/>
  <c r="BW96" i="50"/>
  <c r="BW87" i="50"/>
  <c r="BW65" i="50"/>
  <c r="BW48" i="50"/>
  <c r="BW46" i="50"/>
  <c r="BW47" i="50"/>
  <c r="BW37" i="50"/>
  <c r="BW24" i="50"/>
  <c r="AK87" i="50"/>
  <c r="AK96" i="50"/>
  <c r="AK65" i="50"/>
  <c r="AK37" i="50"/>
  <c r="AK48" i="50"/>
  <c r="AK46" i="50"/>
  <c r="AK24" i="50"/>
  <c r="AK47" i="50"/>
  <c r="U99" i="50"/>
  <c r="U80" i="50"/>
  <c r="U77" i="50"/>
  <c r="U84" i="50"/>
  <c r="U81" i="50"/>
  <c r="U78" i="50"/>
  <c r="U88" i="50"/>
  <c r="U85" i="50"/>
  <c r="U82" i="50"/>
  <c r="U79" i="50"/>
  <c r="U83" i="50"/>
  <c r="U64" i="50"/>
  <c r="U86" i="50"/>
  <c r="U62" i="50"/>
  <c r="U76" i="50"/>
  <c r="U58" i="50"/>
  <c r="U63" i="50"/>
  <c r="U52" i="50"/>
  <c r="U61" i="50"/>
  <c r="U59" i="50"/>
  <c r="U56" i="50"/>
  <c r="U50" i="50"/>
  <c r="U54" i="50"/>
  <c r="U55" i="50"/>
  <c r="U53" i="50"/>
  <c r="U49" i="50"/>
  <c r="U57" i="50"/>
  <c r="U51" i="50"/>
  <c r="U27" i="50"/>
  <c r="U60" i="50"/>
  <c r="U40" i="50"/>
  <c r="AS99" i="50"/>
  <c r="AS88" i="50"/>
  <c r="AS85" i="50"/>
  <c r="AS82" i="50"/>
  <c r="AS79" i="50"/>
  <c r="AS86" i="50"/>
  <c r="AS83" i="50"/>
  <c r="AS80" i="50"/>
  <c r="AS77" i="50"/>
  <c r="AS84" i="50"/>
  <c r="AS81" i="50"/>
  <c r="AS78" i="50"/>
  <c r="AS64" i="50"/>
  <c r="AS59" i="50"/>
  <c r="AS56" i="50"/>
  <c r="AS53" i="50"/>
  <c r="AS63" i="50"/>
  <c r="AS61" i="50"/>
  <c r="AS57" i="50"/>
  <c r="AS54" i="50"/>
  <c r="AS58" i="50"/>
  <c r="AS62" i="50"/>
  <c r="AS60" i="50"/>
  <c r="AS52" i="50"/>
  <c r="AS50" i="50"/>
  <c r="AS49" i="50"/>
  <c r="AS27" i="50"/>
  <c r="AS51" i="50"/>
  <c r="AS76" i="50"/>
  <c r="AS40" i="50"/>
  <c r="AS55" i="50"/>
  <c r="G69" i="51"/>
  <c r="H69" i="51" s="1"/>
  <c r="Z11" i="50" s="1"/>
  <c r="Z76" i="51"/>
  <c r="AB76" i="51" s="1"/>
  <c r="AH97" i="50"/>
  <c r="AH74" i="50"/>
  <c r="AH75" i="50"/>
  <c r="AH73" i="50"/>
  <c r="AH70" i="50"/>
  <c r="AH66" i="50"/>
  <c r="AH68" i="50"/>
  <c r="AH72" i="50"/>
  <c r="AH25" i="50"/>
  <c r="AH38" i="50"/>
  <c r="BQ97" i="50"/>
  <c r="BQ75" i="50"/>
  <c r="BQ73" i="50"/>
  <c r="BQ70" i="50"/>
  <c r="BQ74" i="50"/>
  <c r="BQ68" i="50"/>
  <c r="BQ72" i="50"/>
  <c r="BQ66" i="50"/>
  <c r="BQ38" i="50"/>
  <c r="BQ25" i="50"/>
  <c r="BG96" i="50"/>
  <c r="BG87" i="50"/>
  <c r="BG65" i="50"/>
  <c r="BG46" i="50"/>
  <c r="BG47" i="50"/>
  <c r="BG24" i="50"/>
  <c r="BG48" i="50"/>
  <c r="BG37" i="50"/>
  <c r="AF96" i="50"/>
  <c r="AF87" i="50"/>
  <c r="AF65" i="50"/>
  <c r="AF47" i="50"/>
  <c r="AF37" i="50"/>
  <c r="AF48" i="50"/>
  <c r="AF24" i="50"/>
  <c r="AF46" i="50"/>
  <c r="I99" i="50"/>
  <c r="I84" i="50"/>
  <c r="I81" i="50"/>
  <c r="I88" i="50"/>
  <c r="I85" i="50"/>
  <c r="I82" i="50"/>
  <c r="I79" i="50"/>
  <c r="I86" i="50"/>
  <c r="I83" i="50"/>
  <c r="I80" i="50"/>
  <c r="I77" i="50"/>
  <c r="I76" i="50"/>
  <c r="I62" i="50"/>
  <c r="I78" i="50"/>
  <c r="I59" i="50"/>
  <c r="I56" i="50"/>
  <c r="I64" i="50"/>
  <c r="I60" i="50"/>
  <c r="I54" i="50"/>
  <c r="I50" i="50"/>
  <c r="I55" i="50"/>
  <c r="I58" i="50"/>
  <c r="I53" i="50"/>
  <c r="I51" i="50"/>
  <c r="I49" i="50"/>
  <c r="I61" i="50"/>
  <c r="I52" i="50"/>
  <c r="I57" i="50"/>
  <c r="I63" i="50"/>
  <c r="I27" i="50"/>
  <c r="BP99" i="50"/>
  <c r="BP83" i="50"/>
  <c r="BP80" i="50"/>
  <c r="BP84" i="50"/>
  <c r="BP81" i="50"/>
  <c r="BP78" i="50"/>
  <c r="BP88" i="50"/>
  <c r="BP85" i="50"/>
  <c r="BP82" i="50"/>
  <c r="BP79" i="50"/>
  <c r="BP76" i="50"/>
  <c r="BP77" i="50"/>
  <c r="BP86" i="50"/>
  <c r="BP61" i="50"/>
  <c r="BP63" i="50"/>
  <c r="BP58" i="50"/>
  <c r="BP55" i="50"/>
  <c r="BP59" i="50"/>
  <c r="BP64" i="50"/>
  <c r="BP62" i="50"/>
  <c r="BP60" i="50"/>
  <c r="BP53" i="50"/>
  <c r="BP56" i="50"/>
  <c r="BP57" i="50"/>
  <c r="BP51" i="50"/>
  <c r="BP54" i="50"/>
  <c r="BP40" i="50"/>
  <c r="BP50" i="50"/>
  <c r="BP49" i="50"/>
  <c r="BP27" i="50"/>
  <c r="BP52" i="50"/>
  <c r="BO99" i="50"/>
  <c r="BO86" i="50"/>
  <c r="BO83" i="50"/>
  <c r="BO80" i="50"/>
  <c r="BO84" i="50"/>
  <c r="BO81" i="50"/>
  <c r="BO78" i="50"/>
  <c r="BO88" i="50"/>
  <c r="BO85" i="50"/>
  <c r="BO82" i="50"/>
  <c r="BO79" i="50"/>
  <c r="BO77" i="50"/>
  <c r="BO64" i="50"/>
  <c r="BO62" i="50"/>
  <c r="BO57" i="50"/>
  <c r="BO54" i="50"/>
  <c r="BO63" i="50"/>
  <c r="BO61" i="50"/>
  <c r="BO58" i="50"/>
  <c r="BO52" i="50"/>
  <c r="BO59" i="50"/>
  <c r="BO56" i="50"/>
  <c r="BO60" i="50"/>
  <c r="BO50" i="50"/>
  <c r="BO55" i="50"/>
  <c r="BO51" i="50"/>
  <c r="BO40" i="50"/>
  <c r="BO76" i="50"/>
  <c r="BO53" i="50"/>
  <c r="BO27" i="50"/>
  <c r="BO49" i="50"/>
  <c r="AA97" i="50"/>
  <c r="AA74" i="50"/>
  <c r="AA68" i="50"/>
  <c r="AA72" i="50"/>
  <c r="AA66" i="50"/>
  <c r="AA73" i="50"/>
  <c r="AA70" i="50"/>
  <c r="AA75" i="50"/>
  <c r="AA25" i="50"/>
  <c r="AA38" i="50"/>
  <c r="BC99" i="50"/>
  <c r="BC84" i="50"/>
  <c r="BC81" i="50"/>
  <c r="BC78" i="50"/>
  <c r="BC88" i="50"/>
  <c r="BC85" i="50"/>
  <c r="BC82" i="50"/>
  <c r="BC79" i="50"/>
  <c r="BC76" i="50"/>
  <c r="BC86" i="50"/>
  <c r="BC83" i="50"/>
  <c r="BC77" i="50"/>
  <c r="BC80" i="50"/>
  <c r="BC58" i="50"/>
  <c r="BC55" i="50"/>
  <c r="BC64" i="50"/>
  <c r="BC62" i="50"/>
  <c r="BC60" i="50"/>
  <c r="BC59" i="50"/>
  <c r="BC56" i="50"/>
  <c r="BC63" i="50"/>
  <c r="BC57" i="50"/>
  <c r="BC61" i="50"/>
  <c r="BC54" i="50"/>
  <c r="BC51" i="50"/>
  <c r="BC53" i="50"/>
  <c r="BC40" i="50"/>
  <c r="BC52" i="50"/>
  <c r="BC50" i="50"/>
  <c r="BC27" i="50"/>
  <c r="BC49" i="50"/>
  <c r="BM97" i="50"/>
  <c r="BM75" i="50"/>
  <c r="BM70" i="50"/>
  <c r="BM74" i="50"/>
  <c r="BM73" i="50"/>
  <c r="BM68" i="50"/>
  <c r="BM72" i="50"/>
  <c r="BM66" i="50"/>
  <c r="BM25" i="50"/>
  <c r="BM38" i="50"/>
  <c r="AV97" i="50"/>
  <c r="AV74" i="50"/>
  <c r="AV72" i="50"/>
  <c r="AV73" i="50"/>
  <c r="AV70" i="50"/>
  <c r="AV68" i="50"/>
  <c r="AV75" i="50"/>
  <c r="AV66" i="50"/>
  <c r="AV25" i="50"/>
  <c r="AV38" i="50"/>
  <c r="BU97" i="50"/>
  <c r="BU74" i="50"/>
  <c r="BU73" i="50"/>
  <c r="BU72" i="50"/>
  <c r="BU70" i="50"/>
  <c r="BU75" i="50"/>
  <c r="BU66" i="50"/>
  <c r="BU68" i="50"/>
  <c r="BU25" i="50"/>
  <c r="BU38" i="50"/>
  <c r="BT97" i="50"/>
  <c r="BT73" i="50"/>
  <c r="BT74" i="50"/>
  <c r="BT72" i="50"/>
  <c r="BT75" i="50"/>
  <c r="BT66" i="50"/>
  <c r="BT68" i="50"/>
  <c r="BT70" i="50"/>
  <c r="BT25" i="50"/>
  <c r="BT38" i="50"/>
  <c r="BB87" i="50"/>
  <c r="BB96" i="50"/>
  <c r="BB65" i="50"/>
  <c r="BB37" i="50"/>
  <c r="BB24" i="50"/>
  <c r="BB48" i="50"/>
  <c r="BB46" i="50"/>
  <c r="BB47" i="50"/>
  <c r="BQ99" i="50"/>
  <c r="BQ80" i="50"/>
  <c r="BQ77" i="50"/>
  <c r="BQ84" i="50"/>
  <c r="BQ81" i="50"/>
  <c r="BQ78" i="50"/>
  <c r="BQ88" i="50"/>
  <c r="BQ85" i="50"/>
  <c r="BQ82" i="50"/>
  <c r="BQ79" i="50"/>
  <c r="BQ86" i="50"/>
  <c r="BQ64" i="50"/>
  <c r="BQ62" i="50"/>
  <c r="BQ83" i="50"/>
  <c r="BQ63" i="50"/>
  <c r="BQ61" i="50"/>
  <c r="BQ58" i="50"/>
  <c r="BQ52" i="50"/>
  <c r="BQ59" i="50"/>
  <c r="BQ56" i="50"/>
  <c r="BQ60" i="50"/>
  <c r="BQ50" i="50"/>
  <c r="BQ76" i="50"/>
  <c r="BQ55" i="50"/>
  <c r="BQ57" i="50"/>
  <c r="BQ51" i="50"/>
  <c r="BQ54" i="50"/>
  <c r="BQ40" i="50"/>
  <c r="BQ27" i="50"/>
  <c r="BQ49" i="50"/>
  <c r="BQ53" i="50"/>
  <c r="AU99" i="50"/>
  <c r="AU82" i="50"/>
  <c r="AU79" i="50"/>
  <c r="AU86" i="50"/>
  <c r="AU83" i="50"/>
  <c r="AU80" i="50"/>
  <c r="AU77" i="50"/>
  <c r="AU84" i="50"/>
  <c r="AU81" i="50"/>
  <c r="AU78" i="50"/>
  <c r="AU88" i="50"/>
  <c r="AU60" i="50"/>
  <c r="AU64" i="50"/>
  <c r="AU76" i="50"/>
  <c r="AU85" i="50"/>
  <c r="AU63" i="50"/>
  <c r="AU61" i="50"/>
  <c r="AU57" i="50"/>
  <c r="AU54" i="50"/>
  <c r="AU58" i="50"/>
  <c r="AU62" i="50"/>
  <c r="AU52" i="50"/>
  <c r="AU59" i="50"/>
  <c r="AU27" i="50"/>
  <c r="AU56" i="50"/>
  <c r="AU51" i="50"/>
  <c r="AU53" i="50"/>
  <c r="AU55" i="50"/>
  <c r="AU40" i="50"/>
  <c r="AU49" i="50"/>
  <c r="AU50" i="50"/>
  <c r="AT99" i="50"/>
  <c r="AT85" i="50"/>
  <c r="AT82" i="50"/>
  <c r="AT79" i="50"/>
  <c r="AT86" i="50"/>
  <c r="AT83" i="50"/>
  <c r="AT80" i="50"/>
  <c r="AT77" i="50"/>
  <c r="AT84" i="50"/>
  <c r="AT81" i="50"/>
  <c r="AT78" i="50"/>
  <c r="AT88" i="50"/>
  <c r="AT63" i="50"/>
  <c r="AT76" i="50"/>
  <c r="AT61" i="50"/>
  <c r="AT56" i="50"/>
  <c r="AT57" i="50"/>
  <c r="AT51" i="50"/>
  <c r="AT64" i="50"/>
  <c r="AT58" i="50"/>
  <c r="AT62" i="50"/>
  <c r="AT60" i="50"/>
  <c r="AT55" i="50"/>
  <c r="AT50" i="50"/>
  <c r="AT49" i="50"/>
  <c r="AT59" i="50"/>
  <c r="AT27" i="50"/>
  <c r="AT54" i="50"/>
  <c r="AT52" i="50"/>
  <c r="AT53" i="50"/>
  <c r="AT40" i="50"/>
  <c r="BS99" i="50"/>
  <c r="BS84" i="50"/>
  <c r="BS81" i="50"/>
  <c r="BS78" i="50"/>
  <c r="BS88" i="50"/>
  <c r="BS85" i="50"/>
  <c r="BS82" i="50"/>
  <c r="BS79" i="50"/>
  <c r="BS76" i="50"/>
  <c r="BS86" i="50"/>
  <c r="BS83" i="50"/>
  <c r="BS80" i="50"/>
  <c r="BS61" i="50"/>
  <c r="BS58" i="50"/>
  <c r="BS55" i="50"/>
  <c r="BS59" i="50"/>
  <c r="BS56" i="50"/>
  <c r="BS64" i="50"/>
  <c r="BS62" i="50"/>
  <c r="BS60" i="50"/>
  <c r="BS77" i="50"/>
  <c r="BS57" i="50"/>
  <c r="BS54" i="50"/>
  <c r="BS51" i="50"/>
  <c r="BS63" i="50"/>
  <c r="BS40" i="50"/>
  <c r="BS53" i="50"/>
  <c r="BS49" i="50"/>
  <c r="BS27" i="50"/>
  <c r="BS50" i="50"/>
  <c r="BS52" i="50"/>
  <c r="AK97" i="50"/>
  <c r="AK75" i="50"/>
  <c r="AK73" i="50"/>
  <c r="AK70" i="50"/>
  <c r="AK68" i="50"/>
  <c r="AK74" i="50"/>
  <c r="AK72" i="50"/>
  <c r="AK66" i="50"/>
  <c r="AK38" i="50"/>
  <c r="AK25" i="50"/>
  <c r="AR97" i="50"/>
  <c r="AR74" i="50"/>
  <c r="AR68" i="50"/>
  <c r="AR75" i="50"/>
  <c r="AR72" i="50"/>
  <c r="AR73" i="50"/>
  <c r="AR70" i="50"/>
  <c r="AR66" i="50"/>
  <c r="AR38" i="50"/>
  <c r="AR25" i="50"/>
  <c r="BE97" i="50"/>
  <c r="BE73" i="50"/>
  <c r="BE72" i="50"/>
  <c r="BE75" i="50"/>
  <c r="BE74" i="50"/>
  <c r="BE70" i="50"/>
  <c r="BE66" i="50"/>
  <c r="BE25" i="50"/>
  <c r="BE68" i="50"/>
  <c r="BE38" i="50"/>
  <c r="BD97" i="50"/>
  <c r="BD73" i="50"/>
  <c r="BD72" i="50"/>
  <c r="BD75" i="50"/>
  <c r="BD74" i="50"/>
  <c r="BD68" i="50"/>
  <c r="BD66" i="50"/>
  <c r="BD70" i="50"/>
  <c r="BD25" i="50"/>
  <c r="BD38" i="50"/>
  <c r="AL87" i="50"/>
  <c r="AL96" i="50"/>
  <c r="AL65" i="50"/>
  <c r="AL37" i="50"/>
  <c r="AL24" i="50"/>
  <c r="AL48" i="50"/>
  <c r="AL46" i="50"/>
  <c r="AL47" i="50"/>
  <c r="CA96" i="50"/>
  <c r="CA87" i="50"/>
  <c r="CA65" i="50"/>
  <c r="CA46" i="50"/>
  <c r="CA24" i="50"/>
  <c r="CA48" i="50"/>
  <c r="CA37" i="50"/>
  <c r="CA47" i="50"/>
  <c r="BY96" i="50"/>
  <c r="BY87" i="50"/>
  <c r="BY65" i="50"/>
  <c r="BY46" i="50"/>
  <c r="BY47" i="50"/>
  <c r="BY37" i="50"/>
  <c r="BY24" i="50"/>
  <c r="BY48" i="50"/>
  <c r="BX96" i="50"/>
  <c r="BX87" i="50"/>
  <c r="BX65" i="50"/>
  <c r="BX46" i="50"/>
  <c r="BX37" i="50"/>
  <c r="BX24" i="50"/>
  <c r="BX48" i="50"/>
  <c r="BX47" i="50"/>
  <c r="M11" i="51"/>
  <c r="AV99" i="50"/>
  <c r="AV79" i="50"/>
  <c r="AV86" i="50"/>
  <c r="AV83" i="50"/>
  <c r="AV80" i="50"/>
  <c r="AV84" i="50"/>
  <c r="AV81" i="50"/>
  <c r="AV78" i="50"/>
  <c r="AV88" i="50"/>
  <c r="AV63" i="50"/>
  <c r="AV77" i="50"/>
  <c r="AV82" i="50"/>
  <c r="AV76" i="50"/>
  <c r="AV61" i="50"/>
  <c r="AV85" i="50"/>
  <c r="AV57" i="50"/>
  <c r="AV51" i="50"/>
  <c r="AV58" i="50"/>
  <c r="AV64" i="50"/>
  <c r="AV62" i="50"/>
  <c r="AV55" i="50"/>
  <c r="AV60" i="50"/>
  <c r="AV59" i="50"/>
  <c r="AV49" i="50"/>
  <c r="AV27" i="50"/>
  <c r="AV56" i="50"/>
  <c r="AV54" i="50"/>
  <c r="AV53" i="50"/>
  <c r="AV40" i="50"/>
  <c r="AV52" i="50"/>
  <c r="AV50" i="50"/>
  <c r="AX99" i="50"/>
  <c r="AX86" i="50"/>
  <c r="AX83" i="50"/>
  <c r="AX80" i="50"/>
  <c r="AX84" i="50"/>
  <c r="AX81" i="50"/>
  <c r="AX78" i="50"/>
  <c r="AX88" i="50"/>
  <c r="AX85" i="50"/>
  <c r="AX82" i="50"/>
  <c r="AX79" i="50"/>
  <c r="AX77" i="50"/>
  <c r="AX76" i="50"/>
  <c r="AX63" i="50"/>
  <c r="AX61" i="50"/>
  <c r="AX57" i="50"/>
  <c r="AX54" i="50"/>
  <c r="AX58" i="50"/>
  <c r="AX64" i="50"/>
  <c r="AX62" i="50"/>
  <c r="AX55" i="50"/>
  <c r="AX60" i="50"/>
  <c r="AX59" i="50"/>
  <c r="AX56" i="50"/>
  <c r="AX53" i="50"/>
  <c r="AX51" i="50"/>
  <c r="AX52" i="50"/>
  <c r="AX50" i="50"/>
  <c r="AX40" i="50"/>
  <c r="AX49" i="50"/>
  <c r="AX27" i="50"/>
  <c r="BY97" i="50"/>
  <c r="BY73" i="50"/>
  <c r="BY74" i="50"/>
  <c r="BY72" i="50"/>
  <c r="BY66" i="50"/>
  <c r="BY70" i="50"/>
  <c r="BY75" i="50"/>
  <c r="BY68" i="50"/>
  <c r="BY38" i="50"/>
  <c r="BY25" i="50"/>
  <c r="Z9" i="51"/>
  <c r="Z10" i="51"/>
  <c r="Z11" i="51"/>
  <c r="G91" i="51"/>
  <c r="H91" i="51" s="1"/>
  <c r="D11" i="50" s="1"/>
  <c r="BV97" i="50"/>
  <c r="BV74" i="50"/>
  <c r="BV68" i="50"/>
  <c r="BV73" i="50"/>
  <c r="BV72" i="50"/>
  <c r="BV66" i="50"/>
  <c r="BV70" i="50"/>
  <c r="BV75" i="50"/>
  <c r="BV25" i="50"/>
  <c r="BV38" i="50"/>
  <c r="AZ97" i="50"/>
  <c r="AZ74" i="50"/>
  <c r="AZ73" i="50"/>
  <c r="AZ70" i="50"/>
  <c r="AZ68" i="50"/>
  <c r="AZ75" i="50"/>
  <c r="AZ72" i="50"/>
  <c r="AZ66" i="50"/>
  <c r="AZ25" i="50"/>
  <c r="AZ38" i="50"/>
  <c r="AY97" i="50"/>
  <c r="AY74" i="50"/>
  <c r="AY73" i="50"/>
  <c r="AY70" i="50"/>
  <c r="AY68" i="50"/>
  <c r="AY75" i="50"/>
  <c r="AY72" i="50"/>
  <c r="AY66" i="50"/>
  <c r="AY38" i="50"/>
  <c r="AY25" i="50"/>
  <c r="AG96" i="50"/>
  <c r="AG87" i="50"/>
  <c r="AG65" i="50"/>
  <c r="AG47" i="50"/>
  <c r="AG24" i="50"/>
  <c r="AG46" i="50"/>
  <c r="AG37" i="50"/>
  <c r="AG48" i="50"/>
  <c r="BK96" i="50"/>
  <c r="BK87" i="50"/>
  <c r="BK65" i="50"/>
  <c r="BK46" i="50"/>
  <c r="BK24" i="50"/>
  <c r="BK48" i="50"/>
  <c r="BK37" i="50"/>
  <c r="BK47" i="50"/>
  <c r="BZ96" i="50"/>
  <c r="BZ87" i="50"/>
  <c r="BZ65" i="50"/>
  <c r="BZ46" i="50"/>
  <c r="BZ37" i="50"/>
  <c r="BZ24" i="50"/>
  <c r="BZ48" i="50"/>
  <c r="BZ47" i="50"/>
  <c r="BI96" i="50"/>
  <c r="BI87" i="50"/>
  <c r="BI65" i="50"/>
  <c r="BI46" i="50"/>
  <c r="BI47" i="50"/>
  <c r="BI37" i="50"/>
  <c r="BI48" i="50"/>
  <c r="BI24" i="50"/>
  <c r="BH96" i="50"/>
  <c r="BH87" i="50"/>
  <c r="BH65" i="50"/>
  <c r="BH46" i="50"/>
  <c r="BH47" i="50"/>
  <c r="BH24" i="50"/>
  <c r="BH37" i="50"/>
  <c r="BH48" i="50"/>
  <c r="J81" i="50"/>
  <c r="J78" i="50"/>
  <c r="J99" i="50"/>
  <c r="J88" i="50"/>
  <c r="J85" i="50"/>
  <c r="J82" i="50"/>
  <c r="J79" i="50"/>
  <c r="J76" i="50"/>
  <c r="J86" i="50"/>
  <c r="J83" i="50"/>
  <c r="J80" i="50"/>
  <c r="J77" i="50"/>
  <c r="J84" i="50"/>
  <c r="J63" i="50"/>
  <c r="J59" i="50"/>
  <c r="J64" i="50"/>
  <c r="J53" i="50"/>
  <c r="J62" i="50"/>
  <c r="J60" i="50"/>
  <c r="J57" i="50"/>
  <c r="J51" i="50"/>
  <c r="J55" i="50"/>
  <c r="J58" i="50"/>
  <c r="J49" i="50"/>
  <c r="J61" i="50"/>
  <c r="J56" i="50"/>
  <c r="J27" i="50"/>
  <c r="J52" i="50"/>
  <c r="J50" i="50"/>
  <c r="J54" i="50"/>
  <c r="BT99" i="50"/>
  <c r="BT84" i="50"/>
  <c r="BT81" i="50"/>
  <c r="BT78" i="50"/>
  <c r="BT88" i="50"/>
  <c r="BT85" i="50"/>
  <c r="BT82" i="50"/>
  <c r="BT79" i="50"/>
  <c r="BT76" i="50"/>
  <c r="BT86" i="50"/>
  <c r="BT83" i="50"/>
  <c r="BT80" i="50"/>
  <c r="BT63" i="50"/>
  <c r="BT61" i="50"/>
  <c r="BT58" i="50"/>
  <c r="BT55" i="50"/>
  <c r="BT59" i="50"/>
  <c r="BT56" i="50"/>
  <c r="BT64" i="50"/>
  <c r="BT62" i="50"/>
  <c r="BT60" i="50"/>
  <c r="BT53" i="50"/>
  <c r="BT77" i="50"/>
  <c r="BT57" i="50"/>
  <c r="BT51" i="50"/>
  <c r="BT40" i="50"/>
  <c r="BT54" i="50"/>
  <c r="BT49" i="50"/>
  <c r="BT27" i="50"/>
  <c r="BT52" i="50"/>
  <c r="BT50" i="50"/>
  <c r="AL99" i="50"/>
  <c r="AL77" i="50"/>
  <c r="AL84" i="50"/>
  <c r="AL81" i="50"/>
  <c r="AL78" i="50"/>
  <c r="AL88" i="50"/>
  <c r="AL85" i="50"/>
  <c r="AL82" i="50"/>
  <c r="AL79" i="50"/>
  <c r="AL76" i="50"/>
  <c r="AL86" i="50"/>
  <c r="AL83" i="50"/>
  <c r="AL61" i="50"/>
  <c r="AL80" i="50"/>
  <c r="AL64" i="50"/>
  <c r="AL62" i="50"/>
  <c r="AL60" i="50"/>
  <c r="AL58" i="50"/>
  <c r="AL59" i="50"/>
  <c r="AL63" i="50"/>
  <c r="AL56" i="50"/>
  <c r="AL57" i="50"/>
  <c r="AL55" i="50"/>
  <c r="AL52" i="50"/>
  <c r="AL40" i="50"/>
  <c r="AL50" i="50"/>
  <c r="AL54" i="50"/>
  <c r="AL51" i="50"/>
  <c r="AL53" i="50"/>
  <c r="AL49" i="50"/>
  <c r="AL27" i="50"/>
  <c r="BR97" i="50"/>
  <c r="BR75" i="50"/>
  <c r="BR70" i="50"/>
  <c r="BR74" i="50"/>
  <c r="BR73" i="50"/>
  <c r="BR72" i="50"/>
  <c r="BR66" i="50"/>
  <c r="BR68" i="50"/>
  <c r="BR38" i="50"/>
  <c r="BR25" i="50"/>
  <c r="BF74" i="50"/>
  <c r="BF97" i="50"/>
  <c r="BF68" i="50"/>
  <c r="BF72" i="50"/>
  <c r="BF75" i="50"/>
  <c r="BF70" i="50"/>
  <c r="BF73" i="50"/>
  <c r="BF66" i="50"/>
  <c r="BF25" i="50"/>
  <c r="BF38" i="50"/>
  <c r="AJ97" i="50"/>
  <c r="AJ73" i="50"/>
  <c r="AJ70" i="50"/>
  <c r="AJ75" i="50"/>
  <c r="AJ68" i="50"/>
  <c r="AJ74" i="50"/>
  <c r="AJ72" i="50"/>
  <c r="AJ66" i="50"/>
  <c r="AJ25" i="50"/>
  <c r="AJ38" i="50"/>
  <c r="AD97" i="50"/>
  <c r="AD72" i="50"/>
  <c r="AD73" i="50"/>
  <c r="AD70" i="50"/>
  <c r="AD75" i="50"/>
  <c r="AD66" i="50"/>
  <c r="AD68" i="50"/>
  <c r="AD74" i="50"/>
  <c r="AD25" i="50"/>
  <c r="AD38" i="50"/>
  <c r="AB96" i="50"/>
  <c r="AB87" i="50"/>
  <c r="AB46" i="50"/>
  <c r="AB65" i="50"/>
  <c r="AB47" i="50"/>
  <c r="AB24" i="50"/>
  <c r="AB37" i="50"/>
  <c r="AB48" i="50"/>
  <c r="AP96" i="50"/>
  <c r="AP87" i="50"/>
  <c r="AP65" i="50"/>
  <c r="AP47" i="50"/>
  <c r="AP37" i="50"/>
  <c r="AP46" i="50"/>
  <c r="AP48" i="50"/>
  <c r="AP24" i="50"/>
  <c r="BJ96" i="50"/>
  <c r="BJ87" i="50"/>
  <c r="BJ65" i="50"/>
  <c r="BJ46" i="50"/>
  <c r="BJ37" i="50"/>
  <c r="BJ24" i="50"/>
  <c r="BJ47" i="50"/>
  <c r="BJ48" i="50"/>
  <c r="AN87" i="50"/>
  <c r="AN96" i="50"/>
  <c r="AN65" i="50"/>
  <c r="AN24" i="50"/>
  <c r="AN48" i="50"/>
  <c r="AN46" i="50"/>
  <c r="AN37" i="50"/>
  <c r="AN47" i="50"/>
  <c r="AM87" i="50"/>
  <c r="AM96" i="50"/>
  <c r="AM65" i="50"/>
  <c r="AM37" i="50"/>
  <c r="AM24" i="50"/>
  <c r="AM48" i="50"/>
  <c r="AM46" i="50"/>
  <c r="AM47" i="50"/>
  <c r="Z14" i="51"/>
  <c r="E11" i="51"/>
  <c r="BV81" i="50"/>
  <c r="BV78" i="50"/>
  <c r="BV88" i="50"/>
  <c r="BV85" i="50"/>
  <c r="BV82" i="50"/>
  <c r="BV79" i="50"/>
  <c r="BV76" i="50"/>
  <c r="BV86" i="50"/>
  <c r="BV83" i="50"/>
  <c r="BV99" i="50"/>
  <c r="BV80" i="50"/>
  <c r="BV84" i="50"/>
  <c r="BV63" i="50"/>
  <c r="BV77" i="50"/>
  <c r="BV59" i="50"/>
  <c r="BV56" i="50"/>
  <c r="BV64" i="50"/>
  <c r="BV53" i="50"/>
  <c r="BV62" i="50"/>
  <c r="BV60" i="50"/>
  <c r="BV57" i="50"/>
  <c r="BV51" i="50"/>
  <c r="BV61" i="50"/>
  <c r="BV40" i="50"/>
  <c r="BV54" i="50"/>
  <c r="BV49" i="50"/>
  <c r="BV27" i="50"/>
  <c r="BV50" i="50"/>
  <c r="BV55" i="50"/>
  <c r="BV58" i="50"/>
  <c r="BV52" i="50"/>
  <c r="BD99" i="50"/>
  <c r="BD84" i="50"/>
  <c r="BD81" i="50"/>
  <c r="BD78" i="50"/>
  <c r="BD88" i="50"/>
  <c r="BD85" i="50"/>
  <c r="BD82" i="50"/>
  <c r="BD79" i="50"/>
  <c r="BD76" i="50"/>
  <c r="BD86" i="50"/>
  <c r="BD83" i="50"/>
  <c r="BD80" i="50"/>
  <c r="BD77" i="50"/>
  <c r="BD63" i="50"/>
  <c r="BD58" i="50"/>
  <c r="BD55" i="50"/>
  <c r="BD64" i="50"/>
  <c r="BD62" i="50"/>
  <c r="BD60" i="50"/>
  <c r="BD59" i="50"/>
  <c r="BD53" i="50"/>
  <c r="BD57" i="50"/>
  <c r="BD61" i="50"/>
  <c r="BD51" i="50"/>
  <c r="BD54" i="50"/>
  <c r="BD56" i="50"/>
  <c r="BD40" i="50"/>
  <c r="BD52" i="50"/>
  <c r="BD50" i="50"/>
  <c r="BD49" i="50"/>
  <c r="BD27" i="50"/>
  <c r="BX99" i="50"/>
  <c r="BX88" i="50"/>
  <c r="BX85" i="50"/>
  <c r="BX82" i="50"/>
  <c r="BX79" i="50"/>
  <c r="BX76" i="50"/>
  <c r="BX86" i="50"/>
  <c r="BX83" i="50"/>
  <c r="BX80" i="50"/>
  <c r="BX77" i="50"/>
  <c r="BX84" i="50"/>
  <c r="BX78" i="50"/>
  <c r="BX59" i="50"/>
  <c r="BX56" i="50"/>
  <c r="BX81" i="50"/>
  <c r="BX64" i="50"/>
  <c r="BX62" i="50"/>
  <c r="BX60" i="50"/>
  <c r="BX57" i="50"/>
  <c r="BX63" i="50"/>
  <c r="BX61" i="50"/>
  <c r="BX58" i="50"/>
  <c r="BX55" i="50"/>
  <c r="BX51" i="50"/>
  <c r="BX53" i="50"/>
  <c r="BX54" i="50"/>
  <c r="BX49" i="50"/>
  <c r="BX52" i="50"/>
  <c r="BX40" i="50"/>
  <c r="BX50" i="50"/>
  <c r="BX27" i="50"/>
  <c r="AW97" i="50"/>
  <c r="AW75" i="50"/>
  <c r="AW74" i="50"/>
  <c r="AW73" i="50"/>
  <c r="AW70" i="50"/>
  <c r="AW68" i="50"/>
  <c r="AW66" i="50"/>
  <c r="AW72" i="50"/>
  <c r="AW25" i="50"/>
  <c r="AW38" i="50"/>
  <c r="BA97" i="50"/>
  <c r="BA75" i="50"/>
  <c r="BA73" i="50"/>
  <c r="BA70" i="50"/>
  <c r="BA68" i="50"/>
  <c r="BA72" i="50"/>
  <c r="BA66" i="50"/>
  <c r="BA74" i="50"/>
  <c r="BA25" i="50"/>
  <c r="BA38" i="50"/>
  <c r="AE97" i="50"/>
  <c r="AE75" i="50"/>
  <c r="AE72" i="50"/>
  <c r="AE73" i="50"/>
  <c r="AE70" i="50"/>
  <c r="AE68" i="50"/>
  <c r="AE66" i="50"/>
  <c r="AE74" i="50"/>
  <c r="AE25" i="50"/>
  <c r="AE38" i="50"/>
  <c r="AO96" i="50"/>
  <c r="AO87" i="50"/>
  <c r="AO65" i="50"/>
  <c r="AO48" i="50"/>
  <c r="AO46" i="50"/>
  <c r="AO37" i="50"/>
  <c r="AO47" i="50"/>
  <c r="AO24" i="50"/>
  <c r="AI96" i="50"/>
  <c r="AI87" i="50"/>
  <c r="AI65" i="50"/>
  <c r="AI47" i="50"/>
  <c r="AI37" i="50"/>
  <c r="AI46" i="50"/>
  <c r="AI24" i="50"/>
  <c r="AI48" i="50"/>
  <c r="AH96" i="50"/>
  <c r="AH87" i="50"/>
  <c r="AH65" i="50"/>
  <c r="AH47" i="50"/>
  <c r="AH48" i="50"/>
  <c r="AH24" i="50"/>
  <c r="AH46" i="50"/>
  <c r="AH37" i="50"/>
  <c r="BF81" i="50"/>
  <c r="BF78" i="50"/>
  <c r="BF88" i="50"/>
  <c r="BF85" i="50"/>
  <c r="BF82" i="50"/>
  <c r="BF79" i="50"/>
  <c r="BF76" i="50"/>
  <c r="BF86" i="50"/>
  <c r="BF83" i="50"/>
  <c r="BF80" i="50"/>
  <c r="BF99" i="50"/>
  <c r="BF77" i="50"/>
  <c r="BF84" i="50"/>
  <c r="BF63" i="50"/>
  <c r="BF64" i="50"/>
  <c r="BF62" i="50"/>
  <c r="BF60" i="50"/>
  <c r="BF59" i="50"/>
  <c r="BF56" i="50"/>
  <c r="BF53" i="50"/>
  <c r="BF57" i="50"/>
  <c r="BF61" i="50"/>
  <c r="BF51" i="50"/>
  <c r="BF54" i="50"/>
  <c r="BF40" i="50"/>
  <c r="BF55" i="50"/>
  <c r="BF52" i="50"/>
  <c r="BF50" i="50"/>
  <c r="BF49" i="50"/>
  <c r="BF27" i="50"/>
  <c r="BF58" i="50"/>
  <c r="BU99" i="50"/>
  <c r="BU84" i="50"/>
  <c r="BU81" i="50"/>
  <c r="BU88" i="50"/>
  <c r="BU85" i="50"/>
  <c r="BU82" i="50"/>
  <c r="BU79" i="50"/>
  <c r="BU76" i="50"/>
  <c r="BU86" i="50"/>
  <c r="BU83" i="50"/>
  <c r="BU80" i="50"/>
  <c r="BU77" i="50"/>
  <c r="BU62" i="50"/>
  <c r="BU78" i="50"/>
  <c r="BU60" i="50"/>
  <c r="BU59" i="50"/>
  <c r="BU56" i="50"/>
  <c r="BU64" i="50"/>
  <c r="BU50" i="50"/>
  <c r="BU57" i="50"/>
  <c r="BU54" i="50"/>
  <c r="BU61" i="50"/>
  <c r="BU51" i="50"/>
  <c r="BU40" i="50"/>
  <c r="BU63" i="50"/>
  <c r="BU53" i="50"/>
  <c r="BU58" i="50"/>
  <c r="BU52" i="50"/>
  <c r="BU55" i="50"/>
  <c r="BU27" i="50"/>
  <c r="BU49" i="50"/>
  <c r="AY99" i="50"/>
  <c r="AY86" i="50"/>
  <c r="AY83" i="50"/>
  <c r="AY80" i="50"/>
  <c r="AY84" i="50"/>
  <c r="AY81" i="50"/>
  <c r="AY78" i="50"/>
  <c r="AY88" i="50"/>
  <c r="AY85" i="50"/>
  <c r="AY82" i="50"/>
  <c r="AY79" i="50"/>
  <c r="AY77" i="50"/>
  <c r="AY64" i="50"/>
  <c r="AY76" i="50"/>
  <c r="AY62" i="50"/>
  <c r="AY57" i="50"/>
  <c r="AY54" i="50"/>
  <c r="AY58" i="50"/>
  <c r="AY52" i="50"/>
  <c r="AY60" i="50"/>
  <c r="AY59" i="50"/>
  <c r="AY56" i="50"/>
  <c r="AY50" i="50"/>
  <c r="AY51" i="50"/>
  <c r="AY61" i="50"/>
  <c r="AY53" i="50"/>
  <c r="AY63" i="50"/>
  <c r="AY40" i="50"/>
  <c r="AY49" i="50"/>
  <c r="AY27" i="50"/>
  <c r="AY55" i="50"/>
  <c r="BH99" i="50"/>
  <c r="BH88" i="50"/>
  <c r="BH85" i="50"/>
  <c r="BH82" i="50"/>
  <c r="BH79" i="50"/>
  <c r="BH76" i="50"/>
  <c r="BH86" i="50"/>
  <c r="BH83" i="50"/>
  <c r="BH80" i="50"/>
  <c r="BH77" i="50"/>
  <c r="BH84" i="50"/>
  <c r="BH81" i="50"/>
  <c r="BH62" i="50"/>
  <c r="BH60" i="50"/>
  <c r="BH59" i="50"/>
  <c r="BH56" i="50"/>
  <c r="BH57" i="50"/>
  <c r="BH78" i="50"/>
  <c r="BH63" i="50"/>
  <c r="BH61" i="50"/>
  <c r="BH58" i="50"/>
  <c r="BH55" i="50"/>
  <c r="BH53" i="50"/>
  <c r="BH52" i="50"/>
  <c r="BH49" i="50"/>
  <c r="BH50" i="50"/>
  <c r="BH27" i="50"/>
  <c r="BH64" i="50"/>
  <c r="BH54" i="50"/>
  <c r="BH40" i="50"/>
  <c r="BH51" i="50"/>
  <c r="E15" i="7"/>
  <c r="F15" i="7"/>
  <c r="G15" i="7"/>
  <c r="H15" i="7"/>
  <c r="D15" i="7"/>
  <c r="E14" i="7"/>
  <c r="F14" i="7"/>
  <c r="G14" i="7"/>
  <c r="H14" i="7"/>
  <c r="I14" i="7"/>
  <c r="J14" i="7"/>
  <c r="K14" i="7"/>
  <c r="L14" i="7"/>
  <c r="M14" i="7"/>
  <c r="N14" i="7"/>
  <c r="O14" i="7"/>
  <c r="P14" i="7"/>
  <c r="Q14" i="7"/>
  <c r="D14" i="7"/>
  <c r="E13" i="7"/>
  <c r="F13" i="7"/>
  <c r="G13" i="7"/>
  <c r="H13" i="7"/>
  <c r="I13" i="7"/>
  <c r="J13" i="7"/>
  <c r="K13" i="7"/>
  <c r="L13" i="7"/>
  <c r="M13" i="7"/>
  <c r="N13" i="7"/>
  <c r="O13" i="7"/>
  <c r="P13" i="7"/>
  <c r="Q13" i="7"/>
  <c r="D13" i="7"/>
  <c r="E12" i="7"/>
  <c r="F12" i="7"/>
  <c r="G12" i="7"/>
  <c r="H12" i="7"/>
  <c r="I12" i="7"/>
  <c r="J12" i="7"/>
  <c r="K12" i="7"/>
  <c r="L12" i="7"/>
  <c r="M12" i="7"/>
  <c r="N12" i="7"/>
  <c r="O12" i="7"/>
  <c r="P12" i="7"/>
  <c r="Q12" i="7"/>
  <c r="D12" i="7"/>
  <c r="X46" i="50" l="1"/>
  <c r="X47" i="50"/>
  <c r="AH50" i="50"/>
  <c r="AH56" i="50"/>
  <c r="AH52" i="50"/>
  <c r="AH59" i="50"/>
  <c r="AH77" i="50"/>
  <c r="V47" i="50"/>
  <c r="AH58" i="50"/>
  <c r="AH60" i="50"/>
  <c r="AH88" i="50"/>
  <c r="AH84" i="50"/>
  <c r="AH80" i="50"/>
  <c r="AH86" i="50"/>
  <c r="AH99" i="50"/>
  <c r="G77" i="51"/>
  <c r="H77" i="51" s="1"/>
  <c r="R11" i="50" s="1"/>
  <c r="R37" i="50" s="1"/>
  <c r="G92" i="51"/>
  <c r="H92" i="51" s="1"/>
  <c r="G93" i="51"/>
  <c r="H93" i="51" s="1"/>
  <c r="O86" i="51"/>
  <c r="P86" i="51" s="1"/>
  <c r="I12" i="50" s="1"/>
  <c r="O92" i="51"/>
  <c r="P92" i="51" s="1"/>
  <c r="O91" i="51"/>
  <c r="P91" i="51" s="1"/>
  <c r="O90" i="51"/>
  <c r="P90" i="51" s="1"/>
  <c r="O89" i="51"/>
  <c r="P89" i="51" s="1"/>
  <c r="O88" i="51"/>
  <c r="P88" i="51" s="1"/>
  <c r="O87" i="51"/>
  <c r="P87" i="51" s="1"/>
  <c r="O93" i="51"/>
  <c r="P93" i="51" s="1"/>
  <c r="G82" i="51"/>
  <c r="G79" i="51"/>
  <c r="O79" i="51"/>
  <c r="P79" i="51" s="1"/>
  <c r="P12" i="50" s="1"/>
  <c r="G80" i="51"/>
  <c r="H80" i="51" s="1"/>
  <c r="O11" i="50" s="1"/>
  <c r="O24" i="50" s="1"/>
  <c r="O80" i="51"/>
  <c r="P80" i="51" s="1"/>
  <c r="O12" i="50" s="1"/>
  <c r="O75" i="50" s="1"/>
  <c r="G81" i="51"/>
  <c r="AH55" i="50"/>
  <c r="AH64" i="50"/>
  <c r="AH62" i="50"/>
  <c r="AH54" i="50"/>
  <c r="AH57" i="50"/>
  <c r="AD57" i="50"/>
  <c r="AH27" i="50"/>
  <c r="AH79" i="50"/>
  <c r="AH40" i="50"/>
  <c r="AH76" i="50"/>
  <c r="AH49" i="50"/>
  <c r="AH82" i="50"/>
  <c r="AH53" i="50"/>
  <c r="AH83" i="50"/>
  <c r="AD40" i="50"/>
  <c r="AD61" i="50"/>
  <c r="AH51" i="50"/>
  <c r="AH85" i="50"/>
  <c r="AD56" i="50"/>
  <c r="AD76" i="50"/>
  <c r="AG85" i="50"/>
  <c r="AD50" i="50"/>
  <c r="AD63" i="50"/>
  <c r="AH61" i="50"/>
  <c r="AH78" i="50"/>
  <c r="AD52" i="50"/>
  <c r="AD88" i="50"/>
  <c r="AH63" i="50"/>
  <c r="AD59" i="50"/>
  <c r="AD78" i="50"/>
  <c r="AD27" i="50"/>
  <c r="AD81" i="50"/>
  <c r="AD53" i="50"/>
  <c r="AD84" i="50"/>
  <c r="AD49" i="50"/>
  <c r="AD77" i="50"/>
  <c r="AD54" i="50"/>
  <c r="AD80" i="50"/>
  <c r="AD55" i="50"/>
  <c r="AD83" i="50"/>
  <c r="AD58" i="50"/>
  <c r="AD86" i="50"/>
  <c r="AD51" i="50"/>
  <c r="AD79" i="50"/>
  <c r="AD60" i="50"/>
  <c r="AD82" i="50"/>
  <c r="AD62" i="50"/>
  <c r="AD85" i="50"/>
  <c r="AD64" i="50"/>
  <c r="X37" i="50"/>
  <c r="X65" i="50"/>
  <c r="X96" i="50"/>
  <c r="AC75" i="51"/>
  <c r="AD75" i="51" s="1"/>
  <c r="T13" i="50" s="1"/>
  <c r="W37" i="51"/>
  <c r="AC37" i="51" s="1"/>
  <c r="AD37" i="51" s="1"/>
  <c r="BF13" i="50" s="1"/>
  <c r="BF98" i="50" s="1"/>
  <c r="W54" i="51"/>
  <c r="AC54" i="51" s="1"/>
  <c r="AD54" i="51" s="1"/>
  <c r="AO13" i="50" s="1"/>
  <c r="W49" i="51"/>
  <c r="AC49" i="51" s="1"/>
  <c r="AD49" i="51" s="1"/>
  <c r="AT13" i="50" s="1"/>
  <c r="AT98" i="50" s="1"/>
  <c r="W61" i="51"/>
  <c r="AC61" i="51" s="1"/>
  <c r="AD61" i="51" s="1"/>
  <c r="AH13" i="50" s="1"/>
  <c r="W9" i="51"/>
  <c r="AC72" i="51"/>
  <c r="AD72" i="51" s="1"/>
  <c r="W13" i="50" s="1"/>
  <c r="W39" i="50" s="1"/>
  <c r="W10" i="51"/>
  <c r="W62" i="51"/>
  <c r="AC62" i="51" s="1"/>
  <c r="AD62" i="51" s="1"/>
  <c r="AG13" i="50" s="1"/>
  <c r="AG39" i="50" s="1"/>
  <c r="X48" i="50"/>
  <c r="W47" i="51"/>
  <c r="AC47" i="51" s="1"/>
  <c r="X24" i="50"/>
  <c r="W48" i="51"/>
  <c r="AC48" i="51" s="1"/>
  <c r="W46" i="51"/>
  <c r="AC46" i="51" s="1"/>
  <c r="W42" i="51"/>
  <c r="AC42" i="51" s="1"/>
  <c r="AD42" i="51" s="1"/>
  <c r="BA13" i="50" s="1"/>
  <c r="BA39" i="50" s="1"/>
  <c r="W41" i="51"/>
  <c r="AC41" i="51" s="1"/>
  <c r="AD41" i="51" s="1"/>
  <c r="BB13" i="50" s="1"/>
  <c r="AC71" i="51"/>
  <c r="AD71" i="51" s="1"/>
  <c r="X13" i="50" s="1"/>
  <c r="X67" i="50" s="1"/>
  <c r="W38" i="51"/>
  <c r="AC38" i="51" s="1"/>
  <c r="AD38" i="51" s="1"/>
  <c r="BE13" i="50" s="1"/>
  <c r="BE98" i="50" s="1"/>
  <c r="W58" i="51"/>
  <c r="AC58" i="51" s="1"/>
  <c r="AD58" i="51" s="1"/>
  <c r="AK13" i="50" s="1"/>
  <c r="AK98" i="50" s="1"/>
  <c r="W56" i="51"/>
  <c r="AC56" i="51" s="1"/>
  <c r="AD56" i="51" s="1"/>
  <c r="AM13" i="50" s="1"/>
  <c r="W60" i="51"/>
  <c r="AC60" i="51" s="1"/>
  <c r="AD60" i="51" s="1"/>
  <c r="AI13" i="50" s="1"/>
  <c r="W50" i="51"/>
  <c r="AC50" i="51" s="1"/>
  <c r="AD50" i="51" s="1"/>
  <c r="AS13" i="50" s="1"/>
  <c r="W51" i="51"/>
  <c r="AC51" i="51" s="1"/>
  <c r="AD51" i="51" s="1"/>
  <c r="AR13" i="50" s="1"/>
  <c r="AR98" i="50" s="1"/>
  <c r="W59" i="51"/>
  <c r="AC59" i="51" s="1"/>
  <c r="AD59" i="51" s="1"/>
  <c r="AJ13" i="50" s="1"/>
  <c r="W40" i="51"/>
  <c r="AC40" i="51" s="1"/>
  <c r="AD40" i="51" s="1"/>
  <c r="BC13" i="50" s="1"/>
  <c r="BC98" i="50" s="1"/>
  <c r="W55" i="51"/>
  <c r="AC55" i="51" s="1"/>
  <c r="AD55" i="51" s="1"/>
  <c r="AN13" i="50" s="1"/>
  <c r="AN98" i="50" s="1"/>
  <c r="W65" i="51"/>
  <c r="AC65" i="51" s="1"/>
  <c r="W64" i="51"/>
  <c r="AC64" i="51" s="1"/>
  <c r="AD64" i="51" s="1"/>
  <c r="AE13" i="50" s="1"/>
  <c r="AE39" i="50" s="1"/>
  <c r="V48" i="50"/>
  <c r="W81" i="51"/>
  <c r="V37" i="50"/>
  <c r="AB14" i="51"/>
  <c r="AC14" i="51" s="1"/>
  <c r="AB83" i="51"/>
  <c r="AC69" i="51"/>
  <c r="AD69" i="51" s="1"/>
  <c r="Z13" i="50" s="1"/>
  <c r="Z71" i="50" s="1"/>
  <c r="V46" i="50"/>
  <c r="V65" i="50"/>
  <c r="AB82" i="51"/>
  <c r="AB84" i="51"/>
  <c r="AC84" i="51" s="1"/>
  <c r="AD84" i="51" s="1"/>
  <c r="AC73" i="51"/>
  <c r="AD73" i="51" s="1"/>
  <c r="V13" i="50" s="1"/>
  <c r="V71" i="50" s="1"/>
  <c r="W82" i="51"/>
  <c r="AB81" i="51"/>
  <c r="V87" i="50"/>
  <c r="W83" i="51"/>
  <c r="W11" i="51"/>
  <c r="W79" i="51"/>
  <c r="W86" i="51"/>
  <c r="AB10" i="51"/>
  <c r="AB86" i="51"/>
  <c r="AB79" i="51"/>
  <c r="X87" i="50"/>
  <c r="AB11" i="51"/>
  <c r="AB9" i="51"/>
  <c r="AB80" i="51"/>
  <c r="V96" i="50"/>
  <c r="G78" i="51"/>
  <c r="H78" i="51" s="1"/>
  <c r="Q11" i="50" s="1"/>
  <c r="Q46" i="50" s="1"/>
  <c r="G14" i="51"/>
  <c r="W85" i="51"/>
  <c r="W78" i="51"/>
  <c r="AC74" i="51"/>
  <c r="AD74" i="51" s="1"/>
  <c r="U13" i="50" s="1"/>
  <c r="U67" i="50" s="1"/>
  <c r="W84" i="51"/>
  <c r="AC70" i="51"/>
  <c r="AD70" i="51" s="1"/>
  <c r="Y13" i="50" s="1"/>
  <c r="Y71" i="50" s="1"/>
  <c r="W13" i="51"/>
  <c r="AC76" i="51"/>
  <c r="AD76" i="51" s="1"/>
  <c r="S13" i="50" s="1"/>
  <c r="S98" i="50" s="1"/>
  <c r="U24" i="50"/>
  <c r="AA46" i="50"/>
  <c r="W77" i="51"/>
  <c r="AC77" i="51" s="1"/>
  <c r="AD77" i="51" s="1"/>
  <c r="R13" i="50" s="1"/>
  <c r="R67" i="50" s="1"/>
  <c r="AC68" i="51"/>
  <c r="AD68" i="51" s="1"/>
  <c r="AA13" i="50" s="1"/>
  <c r="AA69" i="50" s="1"/>
  <c r="G11" i="51"/>
  <c r="W67" i="51"/>
  <c r="AC67" i="51" s="1"/>
  <c r="AD67" i="51" s="1"/>
  <c r="AB13" i="50" s="1"/>
  <c r="AB39" i="50" s="1"/>
  <c r="W80" i="51"/>
  <c r="W12" i="51"/>
  <c r="G90" i="51"/>
  <c r="H90" i="51" s="1"/>
  <c r="E11" i="50" s="1"/>
  <c r="E24" i="50" s="1"/>
  <c r="G13" i="51"/>
  <c r="G9" i="51"/>
  <c r="AA65" i="50"/>
  <c r="AB49" i="50"/>
  <c r="AB54" i="50"/>
  <c r="AD45" i="51"/>
  <c r="AX13" i="50" s="1"/>
  <c r="AX71" i="50" s="1"/>
  <c r="AB50" i="50"/>
  <c r="AB83" i="50"/>
  <c r="AB55" i="50"/>
  <c r="AB86" i="50"/>
  <c r="AB58" i="50"/>
  <c r="AB76" i="50"/>
  <c r="AB60" i="50"/>
  <c r="AB79" i="50"/>
  <c r="AB62" i="50"/>
  <c r="AB82" i="50"/>
  <c r="AB57" i="50"/>
  <c r="AB85" i="50"/>
  <c r="AB64" i="50"/>
  <c r="AB88" i="50"/>
  <c r="AB56" i="50"/>
  <c r="AB99" i="50"/>
  <c r="AB59" i="50"/>
  <c r="AB40" i="50"/>
  <c r="AB61" i="50"/>
  <c r="AB27" i="50"/>
  <c r="AB63" i="50"/>
  <c r="AB52" i="50"/>
  <c r="AB78" i="50"/>
  <c r="AB53" i="50"/>
  <c r="AB81" i="50"/>
  <c r="AB51" i="50"/>
  <c r="AG51" i="50"/>
  <c r="AG78" i="50"/>
  <c r="AG27" i="50"/>
  <c r="AG53" i="50"/>
  <c r="AG81" i="50"/>
  <c r="AG56" i="50"/>
  <c r="AG84" i="50"/>
  <c r="AG61" i="50"/>
  <c r="AG77" i="50"/>
  <c r="AG63" i="50"/>
  <c r="AG80" i="50"/>
  <c r="AG59" i="50"/>
  <c r="AG83" i="50"/>
  <c r="AG58" i="50"/>
  <c r="AG86" i="50"/>
  <c r="AG62" i="50"/>
  <c r="AG99" i="50"/>
  <c r="AG64" i="50"/>
  <c r="AG49" i="50"/>
  <c r="AG57" i="50"/>
  <c r="AG88" i="50"/>
  <c r="AG54" i="50"/>
  <c r="AG82" i="50"/>
  <c r="AG40" i="50"/>
  <c r="AG79" i="50"/>
  <c r="AG50" i="50"/>
  <c r="AG60" i="50"/>
  <c r="AG52" i="50"/>
  <c r="H79" i="51"/>
  <c r="P11" i="50" s="1"/>
  <c r="P87" i="50" s="1"/>
  <c r="S66" i="50"/>
  <c r="AA48" i="50"/>
  <c r="AA87" i="50"/>
  <c r="AD66" i="51"/>
  <c r="AC13" i="50" s="1"/>
  <c r="AC98" i="50" s="1"/>
  <c r="AD46" i="51"/>
  <c r="AW13" i="50" s="1"/>
  <c r="AW67" i="50" s="1"/>
  <c r="AD52" i="51"/>
  <c r="AQ13" i="50" s="1"/>
  <c r="U66" i="50"/>
  <c r="AD19" i="51"/>
  <c r="BX13" i="50" s="1"/>
  <c r="AD48" i="51"/>
  <c r="AU13" i="50" s="1"/>
  <c r="AD53" i="51"/>
  <c r="AP13" i="50" s="1"/>
  <c r="AD65" i="51"/>
  <c r="AD13" i="50" s="1"/>
  <c r="AD26" i="50" s="1"/>
  <c r="U73" i="50"/>
  <c r="U75" i="50"/>
  <c r="AD57" i="51"/>
  <c r="AL13" i="50" s="1"/>
  <c r="AL69" i="50" s="1"/>
  <c r="AD18" i="51"/>
  <c r="BY13" i="50" s="1"/>
  <c r="BY98" i="50" s="1"/>
  <c r="AD28" i="51"/>
  <c r="BO13" i="50" s="1"/>
  <c r="BO39" i="50" s="1"/>
  <c r="AD43" i="51"/>
  <c r="AZ13" i="50" s="1"/>
  <c r="AD34" i="51"/>
  <c r="BI13" i="50" s="1"/>
  <c r="AD17" i="51"/>
  <c r="BZ13" i="50" s="1"/>
  <c r="AD16" i="51"/>
  <c r="CA13" i="50" s="1"/>
  <c r="CA71" i="50" s="1"/>
  <c r="AD36" i="51"/>
  <c r="BG13" i="50" s="1"/>
  <c r="BG67" i="50" s="1"/>
  <c r="AD26" i="51"/>
  <c r="BQ13" i="50" s="1"/>
  <c r="G83" i="51"/>
  <c r="H83" i="51" s="1"/>
  <c r="L11" i="50" s="1"/>
  <c r="L48" i="50" s="1"/>
  <c r="R46" i="50"/>
  <c r="AD22" i="51"/>
  <c r="BU13" i="50" s="1"/>
  <c r="AD27" i="51"/>
  <c r="BP13" i="50" s="1"/>
  <c r="BP98" i="50" s="1"/>
  <c r="AD21" i="51"/>
  <c r="BV13" i="50" s="1"/>
  <c r="BV39" i="50" s="1"/>
  <c r="Y96" i="50"/>
  <c r="AD30" i="51"/>
  <c r="BM13" i="50" s="1"/>
  <c r="BM39" i="50" s="1"/>
  <c r="U48" i="50"/>
  <c r="AA24" i="50"/>
  <c r="G88" i="51"/>
  <c r="H88" i="51" s="1"/>
  <c r="G11" i="50" s="1"/>
  <c r="G37" i="50" s="1"/>
  <c r="AD25" i="51"/>
  <c r="BR13" i="50" s="1"/>
  <c r="U87" i="50"/>
  <c r="AA47" i="50"/>
  <c r="G87" i="51"/>
  <c r="H87" i="51" s="1"/>
  <c r="H11" i="50" s="1"/>
  <c r="H24" i="50" s="1"/>
  <c r="AD32" i="51"/>
  <c r="BK13" i="50" s="1"/>
  <c r="AD35" i="51"/>
  <c r="BH13" i="50" s="1"/>
  <c r="AD47" i="51"/>
  <c r="AV13" i="50" s="1"/>
  <c r="AA96" i="50"/>
  <c r="AD31" i="51"/>
  <c r="BL13" i="50" s="1"/>
  <c r="BL98" i="50" s="1"/>
  <c r="AD23" i="51"/>
  <c r="BT13" i="50" s="1"/>
  <c r="BT98" i="50" s="1"/>
  <c r="AD20" i="51"/>
  <c r="BW13" i="50" s="1"/>
  <c r="AD33" i="51"/>
  <c r="BJ13" i="50" s="1"/>
  <c r="AD29" i="51"/>
  <c r="BN13" i="50" s="1"/>
  <c r="BN98" i="50" s="1"/>
  <c r="AD39" i="51"/>
  <c r="BD13" i="50" s="1"/>
  <c r="AB78" i="51"/>
  <c r="AB85" i="51"/>
  <c r="Y65" i="50"/>
  <c r="AB13" i="51"/>
  <c r="AB12" i="51"/>
  <c r="AD44" i="51"/>
  <c r="AY13" i="50" s="1"/>
  <c r="AD15" i="51"/>
  <c r="CB13" i="50" s="1"/>
  <c r="AD63" i="51"/>
  <c r="AF13" i="50" s="1"/>
  <c r="AD24" i="51"/>
  <c r="BS13" i="50" s="1"/>
  <c r="G86" i="51"/>
  <c r="H86" i="51" s="1"/>
  <c r="I11" i="50" s="1"/>
  <c r="I37" i="50" s="1"/>
  <c r="G10" i="51"/>
  <c r="Y38" i="50"/>
  <c r="T46" i="50"/>
  <c r="T37" i="50"/>
  <c r="T47" i="50"/>
  <c r="T65" i="50"/>
  <c r="T87" i="50"/>
  <c r="T38" i="50"/>
  <c r="T74" i="50"/>
  <c r="T24" i="50"/>
  <c r="H82" i="51"/>
  <c r="M11" i="50" s="1"/>
  <c r="M96" i="50" s="1"/>
  <c r="T48" i="50"/>
  <c r="Y37" i="50"/>
  <c r="U65" i="50"/>
  <c r="V73" i="50"/>
  <c r="V74" i="50"/>
  <c r="V70" i="50"/>
  <c r="V97" i="50"/>
  <c r="Y25" i="50"/>
  <c r="Y46" i="50"/>
  <c r="G85" i="51"/>
  <c r="J11" i="50" s="1"/>
  <c r="Y68" i="50"/>
  <c r="Y24" i="50"/>
  <c r="H81" i="51"/>
  <c r="N11" i="50" s="1"/>
  <c r="N24" i="50" s="1"/>
  <c r="Y75" i="50"/>
  <c r="Y47" i="50"/>
  <c r="Y70" i="50"/>
  <c r="Y48" i="50"/>
  <c r="G12" i="51"/>
  <c r="S46" i="50"/>
  <c r="S25" i="50"/>
  <c r="Y72" i="50"/>
  <c r="S24" i="50"/>
  <c r="S38" i="50"/>
  <c r="T72" i="50"/>
  <c r="S48" i="50"/>
  <c r="U47" i="50"/>
  <c r="S37" i="50"/>
  <c r="S72" i="50"/>
  <c r="T73" i="50"/>
  <c r="V38" i="50"/>
  <c r="U46" i="50"/>
  <c r="S47" i="50"/>
  <c r="S75" i="50"/>
  <c r="V68" i="50"/>
  <c r="S65" i="50"/>
  <c r="S87" i="50"/>
  <c r="V72" i="50"/>
  <c r="G84" i="51"/>
  <c r="H84" i="51" s="1"/>
  <c r="K11" i="50" s="1"/>
  <c r="V75" i="50"/>
  <c r="G89" i="51"/>
  <c r="H89" i="51" s="1"/>
  <c r="F11" i="50" s="1"/>
  <c r="F48" i="50" s="1"/>
  <c r="S68" i="50"/>
  <c r="Y74" i="50"/>
  <c r="U37" i="50"/>
  <c r="S74" i="50"/>
  <c r="Y97" i="50"/>
  <c r="O81" i="51"/>
  <c r="P81" i="51" s="1"/>
  <c r="N12" i="50" s="1"/>
  <c r="N73" i="50" s="1"/>
  <c r="U25" i="50"/>
  <c r="S73" i="50"/>
  <c r="O11" i="51"/>
  <c r="U72" i="50"/>
  <c r="O78" i="51"/>
  <c r="P78" i="51" s="1"/>
  <c r="Q12" i="50" s="1"/>
  <c r="Q97" i="50" s="1"/>
  <c r="U70" i="50"/>
  <c r="V25" i="50"/>
  <c r="O85" i="51"/>
  <c r="P85" i="51" s="1"/>
  <c r="J12" i="50" s="1"/>
  <c r="J25" i="50" s="1"/>
  <c r="U97" i="50"/>
  <c r="O84" i="51"/>
  <c r="P84" i="51" s="1"/>
  <c r="K12" i="50" s="1"/>
  <c r="K97" i="50" s="1"/>
  <c r="AJ76" i="50"/>
  <c r="AJ82" i="50"/>
  <c r="AJ78" i="50"/>
  <c r="AJ99" i="50"/>
  <c r="AJ57" i="50"/>
  <c r="AJ56" i="50"/>
  <c r="AJ49" i="50"/>
  <c r="AJ53" i="50"/>
  <c r="AJ60" i="50"/>
  <c r="AJ62" i="50"/>
  <c r="AJ77" i="50"/>
  <c r="U38" i="50"/>
  <c r="S97" i="50"/>
  <c r="Y73" i="50"/>
  <c r="W46" i="50"/>
  <c r="U68" i="50"/>
  <c r="AJ27" i="50"/>
  <c r="AJ64" i="50"/>
  <c r="O12" i="51"/>
  <c r="AJ40" i="50"/>
  <c r="AJ61" i="50"/>
  <c r="T25" i="50"/>
  <c r="O9" i="51"/>
  <c r="AJ54" i="50"/>
  <c r="AJ86" i="50"/>
  <c r="T66" i="50"/>
  <c r="AJ51" i="50"/>
  <c r="AJ79" i="50"/>
  <c r="T68" i="50"/>
  <c r="W47" i="50"/>
  <c r="W48" i="50"/>
  <c r="AJ50" i="50"/>
  <c r="AJ85" i="50"/>
  <c r="T70" i="50"/>
  <c r="W24" i="50"/>
  <c r="AJ52" i="50"/>
  <c r="AJ88" i="50"/>
  <c r="T75" i="50"/>
  <c r="W37" i="50"/>
  <c r="AO12" i="51"/>
  <c r="W65" i="50"/>
  <c r="AO13" i="51"/>
  <c r="AJ63" i="50"/>
  <c r="AJ81" i="50"/>
  <c r="W96" i="50"/>
  <c r="AO14" i="51"/>
  <c r="AJ59" i="50"/>
  <c r="AJ84" i="50"/>
  <c r="AO9" i="51"/>
  <c r="AJ55" i="50"/>
  <c r="AJ80" i="50"/>
  <c r="AO10" i="51"/>
  <c r="AJ58" i="50"/>
  <c r="AO11" i="51"/>
  <c r="I97" i="50"/>
  <c r="I72" i="50"/>
  <c r="I75" i="50"/>
  <c r="I74" i="50"/>
  <c r="I73" i="50"/>
  <c r="I70" i="50"/>
  <c r="I68" i="50"/>
  <c r="I66" i="50"/>
  <c r="I25" i="50"/>
  <c r="I38" i="50"/>
  <c r="D96" i="50"/>
  <c r="D24" i="50"/>
  <c r="O83" i="51"/>
  <c r="P83" i="51" s="1"/>
  <c r="L12" i="50" s="1"/>
  <c r="O14" i="51"/>
  <c r="Q65" i="50"/>
  <c r="Q24" i="50"/>
  <c r="O13" i="51"/>
  <c r="X97" i="50"/>
  <c r="X75" i="50"/>
  <c r="X74" i="50"/>
  <c r="X72" i="50"/>
  <c r="X73" i="50"/>
  <c r="X70" i="50"/>
  <c r="X66" i="50"/>
  <c r="X25" i="50"/>
  <c r="X68" i="50"/>
  <c r="X38" i="50"/>
  <c r="O77" i="51"/>
  <c r="P77" i="51" s="1"/>
  <c r="R12" i="50" s="1"/>
  <c r="O82" i="51"/>
  <c r="P82" i="51" s="1"/>
  <c r="M12" i="50" s="1"/>
  <c r="Z96" i="50"/>
  <c r="Z87" i="50"/>
  <c r="Z65" i="50"/>
  <c r="Z47" i="50"/>
  <c r="Z24" i="50"/>
  <c r="Z46" i="50"/>
  <c r="Z37" i="50"/>
  <c r="Z48" i="50"/>
  <c r="Z97" i="50"/>
  <c r="Z74" i="50"/>
  <c r="Z68" i="50"/>
  <c r="Z72" i="50"/>
  <c r="Z73" i="50"/>
  <c r="Z70" i="50"/>
  <c r="Z75" i="50"/>
  <c r="Z66" i="50"/>
  <c r="Z25" i="50"/>
  <c r="Z38" i="50"/>
  <c r="W97" i="50"/>
  <c r="W75" i="50"/>
  <c r="W74" i="50"/>
  <c r="W68" i="50"/>
  <c r="W72" i="50"/>
  <c r="W66" i="50"/>
  <c r="W70" i="50"/>
  <c r="W73" i="50"/>
  <c r="W25" i="50"/>
  <c r="W38" i="50"/>
  <c r="O10" i="51"/>
  <c r="H64" i="7"/>
  <c r="H82" i="7"/>
  <c r="H71" i="7"/>
  <c r="H69" i="7"/>
  <c r="H63" i="7"/>
  <c r="H61" i="7"/>
  <c r="H79" i="7"/>
  <c r="H80" i="7"/>
  <c r="H89" i="7"/>
  <c r="H57" i="7"/>
  <c r="H66" i="7"/>
  <c r="H65" i="7"/>
  <c r="H54" i="7"/>
  <c r="H78" i="7"/>
  <c r="H55" i="7"/>
  <c r="H67" i="7"/>
  <c r="H81" i="7"/>
  <c r="H56" i="7"/>
  <c r="H68" i="7"/>
  <c r="H58" i="7"/>
  <c r="H59" i="7"/>
  <c r="H84" i="7"/>
  <c r="H87" i="7"/>
  <c r="H88" i="7"/>
  <c r="H60" i="7"/>
  <c r="H85" i="7"/>
  <c r="H86" i="7"/>
  <c r="G80" i="7"/>
  <c r="G56" i="7"/>
  <c r="G88" i="7"/>
  <c r="G68" i="7"/>
  <c r="G86" i="7"/>
  <c r="G87" i="7"/>
  <c r="G55" i="7"/>
  <c r="G60" i="7"/>
  <c r="G78" i="7"/>
  <c r="G59" i="7"/>
  <c r="G54" i="7"/>
  <c r="G79" i="7"/>
  <c r="G58" i="7"/>
  <c r="G57" i="7"/>
  <c r="G81" i="7"/>
  <c r="G85" i="7"/>
  <c r="G89" i="7"/>
  <c r="G61" i="7"/>
  <c r="G84" i="7"/>
  <c r="G65" i="7"/>
  <c r="G66" i="7"/>
  <c r="G67" i="7"/>
  <c r="Q73" i="7"/>
  <c r="Q75" i="7"/>
  <c r="Q76" i="7"/>
  <c r="Q74" i="7"/>
  <c r="F59" i="7"/>
  <c r="F67" i="7"/>
  <c r="F68" i="7"/>
  <c r="F86" i="7"/>
  <c r="F87" i="7"/>
  <c r="F55" i="7"/>
  <c r="F60" i="7"/>
  <c r="F78" i="7"/>
  <c r="F88" i="7"/>
  <c r="F89" i="7"/>
  <c r="F65" i="7"/>
  <c r="F66" i="7"/>
  <c r="F85" i="7"/>
  <c r="F61" i="7"/>
  <c r="F57" i="7"/>
  <c r="F54" i="7"/>
  <c r="F79" i="7"/>
  <c r="F80" i="7"/>
  <c r="F81" i="7"/>
  <c r="F84" i="7"/>
  <c r="F56" i="7"/>
  <c r="F58" i="7"/>
  <c r="F83" i="7"/>
  <c r="F70" i="7"/>
  <c r="F72" i="7"/>
  <c r="F62" i="7"/>
  <c r="G64" i="7"/>
  <c r="G69" i="7"/>
  <c r="G82" i="7"/>
  <c r="G63" i="7"/>
  <c r="G71" i="7"/>
  <c r="F69" i="7"/>
  <c r="F63" i="7"/>
  <c r="F64" i="7"/>
  <c r="F71" i="7"/>
  <c r="F82" i="7"/>
  <c r="P74" i="7"/>
  <c r="P75" i="7"/>
  <c r="P73" i="7"/>
  <c r="P76" i="7"/>
  <c r="Q70" i="7"/>
  <c r="Q62" i="7"/>
  <c r="Q72" i="7"/>
  <c r="Q83" i="7"/>
  <c r="O73" i="7"/>
  <c r="O76" i="7"/>
  <c r="O75" i="7"/>
  <c r="O74" i="7"/>
  <c r="P62" i="7"/>
  <c r="P72" i="7"/>
  <c r="P83" i="7"/>
  <c r="P70" i="7"/>
  <c r="N73" i="7"/>
  <c r="N74" i="7"/>
  <c r="N75" i="7"/>
  <c r="N76" i="7"/>
  <c r="Q64" i="7"/>
  <c r="Q63" i="7"/>
  <c r="Q71" i="7"/>
  <c r="Q69" i="7"/>
  <c r="Q82" i="7"/>
  <c r="O70" i="7"/>
  <c r="O62" i="7"/>
  <c r="O72" i="7"/>
  <c r="O83" i="7"/>
  <c r="M73" i="7"/>
  <c r="M75" i="7"/>
  <c r="M76" i="7"/>
  <c r="M74" i="7"/>
  <c r="N62" i="7"/>
  <c r="N72" i="7"/>
  <c r="N70" i="7"/>
  <c r="N83" i="7"/>
  <c r="K74" i="7"/>
  <c r="K73" i="7"/>
  <c r="K76" i="7"/>
  <c r="K75" i="7"/>
  <c r="N64" i="7"/>
  <c r="N63" i="7"/>
  <c r="N69" i="7"/>
  <c r="N71" i="7"/>
  <c r="N82" i="7"/>
  <c r="L62" i="7"/>
  <c r="L72" i="7"/>
  <c r="L70" i="7"/>
  <c r="L83" i="7"/>
  <c r="J75" i="7"/>
  <c r="J76" i="7"/>
  <c r="J73" i="7"/>
  <c r="J74" i="7"/>
  <c r="M63" i="7"/>
  <c r="M64" i="7"/>
  <c r="M69" i="7"/>
  <c r="M82" i="7"/>
  <c r="M71" i="7"/>
  <c r="K62" i="7"/>
  <c r="K70" i="7"/>
  <c r="K83" i="7"/>
  <c r="K72" i="7"/>
  <c r="I75" i="7"/>
  <c r="I76" i="7"/>
  <c r="I73" i="7"/>
  <c r="I74" i="7"/>
  <c r="P63" i="7"/>
  <c r="P71" i="7"/>
  <c r="P69" i="7"/>
  <c r="P64" i="7"/>
  <c r="P82" i="7"/>
  <c r="O63" i="7"/>
  <c r="O64" i="7"/>
  <c r="O69" i="7"/>
  <c r="O71" i="7"/>
  <c r="O82" i="7"/>
  <c r="L69" i="7"/>
  <c r="L63" i="7"/>
  <c r="L64" i="7"/>
  <c r="L71" i="7"/>
  <c r="L82" i="7"/>
  <c r="J72" i="7"/>
  <c r="J83" i="7"/>
  <c r="J62" i="7"/>
  <c r="J70" i="7"/>
  <c r="H73" i="7"/>
  <c r="H75" i="7"/>
  <c r="H74" i="7"/>
  <c r="H76" i="7"/>
  <c r="K64" i="7"/>
  <c r="K69" i="7"/>
  <c r="K71" i="7"/>
  <c r="K82" i="7"/>
  <c r="K63" i="7"/>
  <c r="I83" i="7"/>
  <c r="I70" i="7"/>
  <c r="I72" i="7"/>
  <c r="I62" i="7"/>
  <c r="G74" i="7"/>
  <c r="G76" i="7"/>
  <c r="G73" i="7"/>
  <c r="G75" i="7"/>
  <c r="L73" i="7"/>
  <c r="L75" i="7"/>
  <c r="L76" i="7"/>
  <c r="L74" i="7"/>
  <c r="M70" i="7"/>
  <c r="M62" i="7"/>
  <c r="M72" i="7"/>
  <c r="M83" i="7"/>
  <c r="J69" i="7"/>
  <c r="J63" i="7"/>
  <c r="J71" i="7"/>
  <c r="J82" i="7"/>
  <c r="J64" i="7"/>
  <c r="H70" i="7"/>
  <c r="H83" i="7"/>
  <c r="H72" i="7"/>
  <c r="H62" i="7"/>
  <c r="F75" i="7"/>
  <c r="F73" i="7"/>
  <c r="F74" i="7"/>
  <c r="F76" i="7"/>
  <c r="I63" i="7"/>
  <c r="I71" i="7"/>
  <c r="I69" i="7"/>
  <c r="I64" i="7"/>
  <c r="I82" i="7"/>
  <c r="G72" i="7"/>
  <c r="G83" i="7"/>
  <c r="G62" i="7"/>
  <c r="G70" i="7"/>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BM95" i="8"/>
  <c r="BN95" i="8"/>
  <c r="BO95" i="8"/>
  <c r="BP95" i="8"/>
  <c r="BQ95" i="8"/>
  <c r="BR95" i="8"/>
  <c r="BS95" i="8"/>
  <c r="BT95" i="8"/>
  <c r="BU95" i="8"/>
  <c r="BV95" i="8"/>
  <c r="BW95" i="8"/>
  <c r="BX95" i="8"/>
  <c r="BY95" i="8"/>
  <c r="BZ95" i="8"/>
  <c r="CA95" i="8"/>
  <c r="D95" i="8"/>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BS96" i="7"/>
  <c r="BT96" i="7"/>
  <c r="BU96" i="7"/>
  <c r="BV96" i="7"/>
  <c r="BW96" i="7"/>
  <c r="BX96" i="7"/>
  <c r="BY96" i="7"/>
  <c r="BZ96" i="7"/>
  <c r="CA96" i="7"/>
  <c r="E96" i="7"/>
  <c r="F96" i="7"/>
  <c r="G96" i="7"/>
  <c r="H96" i="7"/>
  <c r="I96" i="7"/>
  <c r="J96" i="7"/>
  <c r="K96" i="7"/>
  <c r="L96" i="7"/>
  <c r="M96" i="7"/>
  <c r="D96" i="7"/>
  <c r="R96" i="50" l="1"/>
  <c r="R24" i="50"/>
  <c r="R87" i="50"/>
  <c r="R65" i="50"/>
  <c r="R47" i="50"/>
  <c r="AC10" i="51"/>
  <c r="R48" i="50"/>
  <c r="Q47" i="50"/>
  <c r="Q48" i="50"/>
  <c r="E96" i="50"/>
  <c r="Q96" i="50"/>
  <c r="Q37" i="50"/>
  <c r="O48" i="50"/>
  <c r="O65" i="50"/>
  <c r="O96" i="50"/>
  <c r="O47" i="50"/>
  <c r="AC11" i="51"/>
  <c r="AC9" i="51"/>
  <c r="AC81" i="51"/>
  <c r="AD81" i="51" s="1"/>
  <c r="N13" i="50" s="1"/>
  <c r="Q87" i="50"/>
  <c r="AC80" i="51"/>
  <c r="AD80" i="51" s="1"/>
  <c r="O13" i="50" s="1"/>
  <c r="O67" i="50" s="1"/>
  <c r="AC82" i="51"/>
  <c r="AD82" i="51" s="1"/>
  <c r="M13" i="50" s="1"/>
  <c r="O37" i="50"/>
  <c r="O46" i="50"/>
  <c r="AC79" i="51"/>
  <c r="AD79" i="51" s="1"/>
  <c r="P13" i="50" s="1"/>
  <c r="P98" i="50" s="1"/>
  <c r="AC83" i="51"/>
  <c r="AD83" i="51" s="1"/>
  <c r="L13" i="50" s="1"/>
  <c r="L98" i="50" s="1"/>
  <c r="O87" i="50"/>
  <c r="AC85" i="51"/>
  <c r="AD85" i="51" s="1"/>
  <c r="J13" i="50" s="1"/>
  <c r="AC78" i="51"/>
  <c r="AD78" i="51" s="1"/>
  <c r="Q13" i="50" s="1"/>
  <c r="Q67" i="50" s="1"/>
  <c r="AC86" i="51"/>
  <c r="AD86" i="51" s="1"/>
  <c r="I13" i="50" s="1"/>
  <c r="I98" i="50" s="1"/>
  <c r="L47" i="50"/>
  <c r="G65" i="50"/>
  <c r="AC12" i="51"/>
  <c r="AC13" i="51"/>
  <c r="K13" i="50"/>
  <c r="K39" i="50" s="1"/>
  <c r="S39" i="50"/>
  <c r="AG26" i="50"/>
  <c r="AX39" i="50"/>
  <c r="Y39" i="50"/>
  <c r="Y69" i="50"/>
  <c r="AG71" i="50"/>
  <c r="U71" i="50"/>
  <c r="Y26" i="50"/>
  <c r="S26" i="50"/>
  <c r="Y67" i="50"/>
  <c r="AX69" i="50"/>
  <c r="AX26" i="50"/>
  <c r="BE71" i="50"/>
  <c r="BE69" i="50"/>
  <c r="BE39" i="50"/>
  <c r="U69" i="50"/>
  <c r="U26" i="50"/>
  <c r="BC71" i="50"/>
  <c r="U98" i="50"/>
  <c r="S69" i="50"/>
  <c r="S67" i="50"/>
  <c r="Y98" i="50"/>
  <c r="BC39" i="50"/>
  <c r="W69" i="50"/>
  <c r="W98" i="50"/>
  <c r="W71" i="50"/>
  <c r="S71" i="50"/>
  <c r="BV67" i="50"/>
  <c r="U39" i="50"/>
  <c r="T67" i="50"/>
  <c r="T39" i="50"/>
  <c r="T26" i="50"/>
  <c r="T98" i="50"/>
  <c r="T71" i="50"/>
  <c r="T69" i="50"/>
  <c r="AX98" i="50"/>
  <c r="BF69" i="50"/>
  <c r="BE67" i="50"/>
  <c r="BM71" i="50"/>
  <c r="G96" i="50"/>
  <c r="BY71" i="50"/>
  <c r="L37" i="50"/>
  <c r="BY67" i="50"/>
  <c r="AG69" i="50"/>
  <c r="L65" i="50"/>
  <c r="G87" i="50"/>
  <c r="AR26" i="50"/>
  <c r="BY26" i="50"/>
  <c r="BV71" i="50"/>
  <c r="BV98" i="50"/>
  <c r="BV69" i="50"/>
  <c r="AC67" i="50"/>
  <c r="AL98" i="50"/>
  <c r="AX67" i="50"/>
  <c r="AN69" i="50"/>
  <c r="CA98" i="50"/>
  <c r="CA67" i="50"/>
  <c r="AD69" i="50"/>
  <c r="Z98" i="50"/>
  <c r="V26" i="50"/>
  <c r="V67" i="50"/>
  <c r="V69" i="50"/>
  <c r="BO67" i="50"/>
  <c r="BC26" i="50"/>
  <c r="AC69" i="50"/>
  <c r="X71" i="50"/>
  <c r="X98" i="50"/>
  <c r="W26" i="50"/>
  <c r="BM69" i="50"/>
  <c r="W67" i="50"/>
  <c r="BY69" i="50"/>
  <c r="BO69" i="50"/>
  <c r="AC71" i="50"/>
  <c r="BY39" i="50"/>
  <c r="BO71" i="50"/>
  <c r="BO98" i="50"/>
  <c r="AN67" i="50"/>
  <c r="Z39" i="50"/>
  <c r="L46" i="50"/>
  <c r="AR39" i="50"/>
  <c r="P65" i="50"/>
  <c r="AE26" i="50"/>
  <c r="BG39" i="50"/>
  <c r="L87" i="50"/>
  <c r="AN26" i="50"/>
  <c r="P37" i="50"/>
  <c r="L96" i="50"/>
  <c r="G47" i="50"/>
  <c r="BG69" i="50"/>
  <c r="AD67" i="50"/>
  <c r="P48" i="50"/>
  <c r="AN39" i="50"/>
  <c r="P96" i="50"/>
  <c r="P46" i="50"/>
  <c r="X39" i="50"/>
  <c r="AW71" i="50"/>
  <c r="BP39" i="50"/>
  <c r="P24" i="50"/>
  <c r="AK67" i="50"/>
  <c r="AK26" i="50"/>
  <c r="AR67" i="50"/>
  <c r="P47" i="50"/>
  <c r="BN39" i="50"/>
  <c r="AK39" i="50"/>
  <c r="AR71" i="50"/>
  <c r="AN71" i="50"/>
  <c r="H87" i="50"/>
  <c r="BM67" i="50"/>
  <c r="AW98" i="50"/>
  <c r="AT69" i="50"/>
  <c r="AL26" i="50"/>
  <c r="AC26" i="50"/>
  <c r="AE67" i="50"/>
  <c r="AL71" i="50"/>
  <c r="AD39" i="50"/>
  <c r="H48" i="50"/>
  <c r="BL39" i="50"/>
  <c r="CA39" i="50"/>
  <c r="AG67" i="50"/>
  <c r="AW39" i="50"/>
  <c r="AC39" i="50"/>
  <c r="H46" i="50"/>
  <c r="AW69" i="50"/>
  <c r="AL39" i="50"/>
  <c r="AG98" i="50"/>
  <c r="AL67" i="50"/>
  <c r="AE71" i="50"/>
  <c r="BG26" i="50"/>
  <c r="AW26" i="50"/>
  <c r="BT71" i="50"/>
  <c r="AT67" i="50"/>
  <c r="AD98" i="50"/>
  <c r="AR69" i="50"/>
  <c r="AD71" i="50"/>
  <c r="BC67" i="50"/>
  <c r="CA26" i="50"/>
  <c r="X69" i="50"/>
  <c r="BL67" i="50"/>
  <c r="BC69" i="50"/>
  <c r="AQ98" i="50"/>
  <c r="AQ71" i="50"/>
  <c r="AQ67" i="50"/>
  <c r="AQ69" i="50"/>
  <c r="AQ26" i="50"/>
  <c r="AQ39" i="50"/>
  <c r="BF67" i="50"/>
  <c r="V39" i="50"/>
  <c r="AA26" i="50"/>
  <c r="BV26" i="50"/>
  <c r="BF39" i="50"/>
  <c r="AE98" i="50"/>
  <c r="AE69" i="50"/>
  <c r="BA69" i="50"/>
  <c r="BF26" i="50"/>
  <c r="BQ26" i="50"/>
  <c r="BQ98" i="50"/>
  <c r="BQ39" i="50"/>
  <c r="BQ69" i="50"/>
  <c r="BQ67" i="50"/>
  <c r="BQ71" i="50"/>
  <c r="AA71" i="50"/>
  <c r="BA67" i="50"/>
  <c r="BG71" i="50"/>
  <c r="BG98" i="50"/>
  <c r="AO98" i="50"/>
  <c r="AO71" i="50"/>
  <c r="AO69" i="50"/>
  <c r="AO67" i="50"/>
  <c r="AO39" i="50"/>
  <c r="AO26" i="50"/>
  <c r="AA98" i="50"/>
  <c r="AT26" i="50"/>
  <c r="AI98" i="50"/>
  <c r="AI71" i="50"/>
  <c r="AI69" i="50"/>
  <c r="AI39" i="50"/>
  <c r="AI67" i="50"/>
  <c r="AI26" i="50"/>
  <c r="BZ98" i="50"/>
  <c r="BZ69" i="50"/>
  <c r="BZ67" i="50"/>
  <c r="BZ71" i="50"/>
  <c r="BZ26" i="50"/>
  <c r="BZ39" i="50"/>
  <c r="AA67" i="50"/>
  <c r="Z26" i="50"/>
  <c r="L24" i="50"/>
  <c r="X26" i="50"/>
  <c r="BA26" i="50"/>
  <c r="BM98" i="50"/>
  <c r="CA69" i="50"/>
  <c r="AP67" i="50"/>
  <c r="AP39" i="50"/>
  <c r="AP26" i="50"/>
  <c r="AP98" i="50"/>
  <c r="AP71" i="50"/>
  <c r="AP69" i="50"/>
  <c r="BO26" i="50"/>
  <c r="Z67" i="50"/>
  <c r="AK69" i="50"/>
  <c r="BM26" i="50"/>
  <c r="BE26" i="50"/>
  <c r="BI98" i="50"/>
  <c r="BI69" i="50"/>
  <c r="BI71" i="50"/>
  <c r="BI26" i="50"/>
  <c r="BI67" i="50"/>
  <c r="BI39" i="50"/>
  <c r="AU98" i="50"/>
  <c r="AU69" i="50"/>
  <c r="AU67" i="50"/>
  <c r="AU71" i="50"/>
  <c r="AU39" i="50"/>
  <c r="AU26" i="50"/>
  <c r="AZ98" i="50"/>
  <c r="AZ71" i="50"/>
  <c r="AZ69" i="50"/>
  <c r="AZ67" i="50"/>
  <c r="AZ26" i="50"/>
  <c r="AZ39" i="50"/>
  <c r="BX39" i="50"/>
  <c r="BX67" i="50"/>
  <c r="BX26" i="50"/>
  <c r="BX98" i="50"/>
  <c r="BX69" i="50"/>
  <c r="BX71" i="50"/>
  <c r="AB26" i="50"/>
  <c r="BP67" i="50"/>
  <c r="BP71" i="50"/>
  <c r="BP69" i="50"/>
  <c r="BP26" i="50"/>
  <c r="BF71" i="50"/>
  <c r="BU69" i="50"/>
  <c r="BU67" i="50"/>
  <c r="BU39" i="50"/>
  <c r="BU26" i="50"/>
  <c r="BU71" i="50"/>
  <c r="BU98" i="50"/>
  <c r="I96" i="50"/>
  <c r="AA39" i="50"/>
  <c r="I46" i="50"/>
  <c r="I65" i="50"/>
  <c r="I24" i="50"/>
  <c r="BT69" i="50"/>
  <c r="BT67" i="50"/>
  <c r="AB69" i="50"/>
  <c r="I47" i="50"/>
  <c r="H37" i="50"/>
  <c r="AB67" i="50"/>
  <c r="H47" i="50"/>
  <c r="BL69" i="50"/>
  <c r="BN67" i="50"/>
  <c r="BT39" i="50"/>
  <c r="H96" i="50"/>
  <c r="BL26" i="50"/>
  <c r="BN71" i="50"/>
  <c r="V98" i="50"/>
  <c r="M24" i="50"/>
  <c r="H65" i="50"/>
  <c r="BA71" i="50"/>
  <c r="BA98" i="50"/>
  <c r="BN69" i="50"/>
  <c r="AS98" i="50"/>
  <c r="AS71" i="50"/>
  <c r="AS67" i="50"/>
  <c r="AS69" i="50"/>
  <c r="AS26" i="50"/>
  <c r="AS39" i="50"/>
  <c r="BR67" i="50"/>
  <c r="BR98" i="50"/>
  <c r="BR71" i="50"/>
  <c r="BR69" i="50"/>
  <c r="BR26" i="50"/>
  <c r="BR39" i="50"/>
  <c r="AJ98" i="50"/>
  <c r="AJ71" i="50"/>
  <c r="AJ69" i="50"/>
  <c r="AJ67" i="50"/>
  <c r="AJ26" i="50"/>
  <c r="AJ39" i="50"/>
  <c r="BD98" i="50"/>
  <c r="BD71" i="50"/>
  <c r="BD69" i="50"/>
  <c r="BD67" i="50"/>
  <c r="BD39" i="50"/>
  <c r="BD26" i="50"/>
  <c r="G48" i="50"/>
  <c r="G24" i="50"/>
  <c r="G46" i="50"/>
  <c r="BS67" i="50"/>
  <c r="BS71" i="50"/>
  <c r="BS69" i="50"/>
  <c r="BS26" i="50"/>
  <c r="BS39" i="50"/>
  <c r="BS98" i="50"/>
  <c r="AV98" i="50"/>
  <c r="AV69" i="50"/>
  <c r="AV67" i="50"/>
  <c r="AV71" i="50"/>
  <c r="AV39" i="50"/>
  <c r="AV26" i="50"/>
  <c r="AF26" i="50"/>
  <c r="AF98" i="50"/>
  <c r="AF69" i="50"/>
  <c r="AF67" i="50"/>
  <c r="AF39" i="50"/>
  <c r="AF71" i="50"/>
  <c r="AT39" i="50"/>
  <c r="Z69" i="50"/>
  <c r="AT71" i="50"/>
  <c r="BN26" i="50"/>
  <c r="CB39" i="50"/>
  <c r="CB26" i="50"/>
  <c r="CB98" i="50"/>
  <c r="CB69" i="50"/>
  <c r="CB67" i="50"/>
  <c r="CB71" i="50"/>
  <c r="BT26" i="50"/>
  <c r="AB71" i="50"/>
  <c r="BL71" i="50"/>
  <c r="AK71" i="50"/>
  <c r="AB98" i="50"/>
  <c r="AM98" i="50"/>
  <c r="AM67" i="50"/>
  <c r="AM71" i="50"/>
  <c r="AM69" i="50"/>
  <c r="AM26" i="50"/>
  <c r="AM39" i="50"/>
  <c r="BH26" i="50"/>
  <c r="BH39" i="50"/>
  <c r="BH98" i="50"/>
  <c r="BH69" i="50"/>
  <c r="BH67" i="50"/>
  <c r="BH71" i="50"/>
  <c r="AH69" i="50"/>
  <c r="AH39" i="50"/>
  <c r="AH26" i="50"/>
  <c r="AH98" i="50"/>
  <c r="AH67" i="50"/>
  <c r="AH71" i="50"/>
  <c r="BJ98" i="50"/>
  <c r="BJ69" i="50"/>
  <c r="BJ67" i="50"/>
  <c r="BJ71" i="50"/>
  <c r="BJ26" i="50"/>
  <c r="BJ39" i="50"/>
  <c r="BB69" i="50"/>
  <c r="BB39" i="50"/>
  <c r="BB26" i="50"/>
  <c r="BB98" i="50"/>
  <c r="BB67" i="50"/>
  <c r="BB71" i="50"/>
  <c r="BW98" i="50"/>
  <c r="BW71" i="50"/>
  <c r="BW69" i="50"/>
  <c r="BW67" i="50"/>
  <c r="BW26" i="50"/>
  <c r="BW39" i="50"/>
  <c r="BK69" i="50"/>
  <c r="BK67" i="50"/>
  <c r="BK71" i="50"/>
  <c r="BK39" i="50"/>
  <c r="BK26" i="50"/>
  <c r="BK98" i="50"/>
  <c r="AY26" i="50"/>
  <c r="AY98" i="50"/>
  <c r="AY71" i="50"/>
  <c r="AY67" i="50"/>
  <c r="AY69" i="50"/>
  <c r="AY39" i="50"/>
  <c r="I87" i="50"/>
  <c r="I48" i="50"/>
  <c r="M47" i="50"/>
  <c r="R26" i="50"/>
  <c r="R69" i="50"/>
  <c r="R71" i="50"/>
  <c r="R98" i="50"/>
  <c r="R39" i="50"/>
  <c r="O25" i="50"/>
  <c r="M46" i="50"/>
  <c r="M65" i="50"/>
  <c r="M48" i="50"/>
  <c r="M87" i="50"/>
  <c r="M37" i="50"/>
  <c r="O66" i="50"/>
  <c r="K72" i="50"/>
  <c r="N68" i="50"/>
  <c r="J70" i="50"/>
  <c r="N38" i="50"/>
  <c r="K25" i="50"/>
  <c r="N25" i="50"/>
  <c r="N97" i="50"/>
  <c r="K70" i="50"/>
  <c r="J73" i="50"/>
  <c r="J75" i="50"/>
  <c r="O38" i="50"/>
  <c r="K68" i="50"/>
  <c r="J72" i="50"/>
  <c r="J68" i="50"/>
  <c r="O97" i="50"/>
  <c r="O68" i="50"/>
  <c r="N87" i="50"/>
  <c r="N65" i="50"/>
  <c r="N46" i="50"/>
  <c r="N48" i="50"/>
  <c r="N96" i="50"/>
  <c r="O74" i="50"/>
  <c r="N66" i="50"/>
  <c r="Q68" i="50"/>
  <c r="O70" i="50"/>
  <c r="N74" i="50"/>
  <c r="Q74" i="50"/>
  <c r="O73" i="50"/>
  <c r="N70" i="50"/>
  <c r="O72" i="50"/>
  <c r="N75" i="50"/>
  <c r="N72" i="50"/>
  <c r="K38" i="50"/>
  <c r="N37" i="50"/>
  <c r="F96" i="50"/>
  <c r="F65" i="50"/>
  <c r="F46" i="50"/>
  <c r="F24" i="50"/>
  <c r="F47" i="50"/>
  <c r="F87" i="50"/>
  <c r="J87" i="50"/>
  <c r="J47" i="50"/>
  <c r="J24" i="50"/>
  <c r="J37" i="50"/>
  <c r="J48" i="50"/>
  <c r="J46" i="50"/>
  <c r="J96" i="50"/>
  <c r="J65" i="50"/>
  <c r="K74" i="50"/>
  <c r="K73" i="50"/>
  <c r="K75" i="50"/>
  <c r="K66" i="50"/>
  <c r="J66" i="50"/>
  <c r="N47" i="50"/>
  <c r="K96" i="50"/>
  <c r="K46" i="50"/>
  <c r="K47" i="50"/>
  <c r="K37" i="50"/>
  <c r="K48" i="50"/>
  <c r="K24" i="50"/>
  <c r="K65" i="50"/>
  <c r="K87" i="50"/>
  <c r="J74" i="50"/>
  <c r="J97" i="50"/>
  <c r="Q38" i="50"/>
  <c r="Q25" i="50"/>
  <c r="Q66" i="50"/>
  <c r="Q72" i="50"/>
  <c r="J38" i="50"/>
  <c r="Q70" i="50"/>
  <c r="Q73" i="50"/>
  <c r="Q75" i="50"/>
  <c r="P74" i="50"/>
  <c r="P97" i="50"/>
  <c r="P72" i="50"/>
  <c r="P75" i="50"/>
  <c r="P73" i="50"/>
  <c r="P70" i="50"/>
  <c r="P68" i="50"/>
  <c r="P66" i="50"/>
  <c r="P25" i="50"/>
  <c r="P38" i="50"/>
  <c r="M74" i="50"/>
  <c r="M97" i="50"/>
  <c r="M72" i="50"/>
  <c r="M66" i="50"/>
  <c r="M75" i="50"/>
  <c r="M73" i="50"/>
  <c r="M70" i="50"/>
  <c r="M68" i="50"/>
  <c r="M38" i="50"/>
  <c r="M25" i="50"/>
  <c r="R74" i="50"/>
  <c r="R97" i="50"/>
  <c r="R75" i="50"/>
  <c r="R73" i="50"/>
  <c r="R70" i="50"/>
  <c r="R68" i="50"/>
  <c r="R66" i="50"/>
  <c r="R72" i="50"/>
  <c r="R25" i="50"/>
  <c r="R38" i="50"/>
  <c r="L74" i="50"/>
  <c r="L68" i="50"/>
  <c r="L97" i="50"/>
  <c r="L72" i="50"/>
  <c r="L75" i="50"/>
  <c r="L73" i="50"/>
  <c r="L70" i="50"/>
  <c r="L66" i="50"/>
  <c r="L38" i="50"/>
  <c r="L25" i="50"/>
  <c r="Q8" i="25"/>
  <c r="Q69" i="50" l="1"/>
  <c r="Q39" i="50"/>
  <c r="Q71" i="50"/>
  <c r="Q98" i="50"/>
  <c r="O69" i="50"/>
  <c r="N39" i="50"/>
  <c r="N26" i="50"/>
  <c r="N71" i="50"/>
  <c r="N69" i="50"/>
  <c r="O98" i="50"/>
  <c r="M69" i="50"/>
  <c r="M71" i="50"/>
  <c r="M26" i="50"/>
  <c r="O26" i="50"/>
  <c r="O39" i="50"/>
  <c r="O71" i="50"/>
  <c r="N98" i="50"/>
  <c r="N67" i="50"/>
  <c r="I71" i="50"/>
  <c r="K69" i="50"/>
  <c r="J98" i="50"/>
  <c r="J71" i="50"/>
  <c r="J39" i="50"/>
  <c r="J67" i="50"/>
  <c r="J69" i="50"/>
  <c r="Q26" i="50"/>
  <c r="M39" i="50"/>
  <c r="M98" i="50"/>
  <c r="L69" i="50"/>
  <c r="L71" i="50"/>
  <c r="L67" i="50"/>
  <c r="K98" i="50"/>
  <c r="K71" i="50"/>
  <c r="P67" i="50"/>
  <c r="L39" i="50"/>
  <c r="I39" i="50"/>
  <c r="L26" i="50"/>
  <c r="P71" i="50"/>
  <c r="K67" i="50"/>
  <c r="K26" i="50"/>
  <c r="I26" i="50"/>
  <c r="M67" i="50"/>
  <c r="P26" i="50"/>
  <c r="P69" i="50"/>
  <c r="P39" i="50"/>
  <c r="J26" i="50"/>
  <c r="I69" i="50"/>
  <c r="I67" i="50"/>
  <c r="E65" i="8"/>
  <c r="D65" i="8"/>
  <c r="AR59" i="9" l="1"/>
  <c r="AR58" i="9"/>
  <c r="AR57" i="9"/>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R13" i="9"/>
  <c r="AR12" i="9"/>
  <c r="AR11" i="9"/>
  <c r="AR10" i="9"/>
  <c r="AR9" i="9"/>
  <c r="AK59" i="9"/>
  <c r="AM59" i="9" s="1"/>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K13" i="9"/>
  <c r="AK12" i="9"/>
  <c r="AK11" i="9"/>
  <c r="AK10" i="9"/>
  <c r="AK9" i="9"/>
  <c r="AH67" i="9"/>
  <c r="AH66" i="9"/>
  <c r="AJ66" i="9" s="1"/>
  <c r="AH65" i="9"/>
  <c r="AJ65" i="9" s="1"/>
  <c r="AH64" i="9"/>
  <c r="AJ64" i="9" s="1"/>
  <c r="AH63" i="9"/>
  <c r="AJ63" i="9" s="1"/>
  <c r="AH62" i="9"/>
  <c r="AJ62" i="9" s="1"/>
  <c r="AH61" i="9"/>
  <c r="AJ61" i="9" s="1"/>
  <c r="AH60" i="9"/>
  <c r="AJ60" i="9" s="1"/>
  <c r="AH59" i="9"/>
  <c r="AJ59" i="9" s="1"/>
  <c r="AH58" i="9"/>
  <c r="AJ58" i="9" s="1"/>
  <c r="AH57" i="9"/>
  <c r="AJ57" i="9" s="1"/>
  <c r="AH56" i="9"/>
  <c r="AJ56" i="9" s="1"/>
  <c r="AH55" i="9"/>
  <c r="AJ55" i="9" s="1"/>
  <c r="AH54" i="9"/>
  <c r="AJ54" i="9" s="1"/>
  <c r="AH53" i="9"/>
  <c r="AJ53" i="9" s="1"/>
  <c r="AH52" i="9"/>
  <c r="AJ52" i="9" s="1"/>
  <c r="AH51" i="9"/>
  <c r="AJ51" i="9" s="1"/>
  <c r="AH50" i="9"/>
  <c r="AJ50" i="9" s="1"/>
  <c r="AH49" i="9"/>
  <c r="AJ49" i="9" s="1"/>
  <c r="AH48" i="9"/>
  <c r="AJ48" i="9" s="1"/>
  <c r="AH47" i="9"/>
  <c r="AJ47" i="9" s="1"/>
  <c r="AH46" i="9"/>
  <c r="AJ46" i="9" s="1"/>
  <c r="AH45" i="9"/>
  <c r="AJ45" i="9" s="1"/>
  <c r="AH44" i="9"/>
  <c r="AJ44" i="9" s="1"/>
  <c r="AH43" i="9"/>
  <c r="AJ43" i="9" s="1"/>
  <c r="AH42" i="9"/>
  <c r="AJ42" i="9" s="1"/>
  <c r="AH41" i="9"/>
  <c r="AJ41" i="9" s="1"/>
  <c r="AH40" i="9"/>
  <c r="AJ40" i="9" s="1"/>
  <c r="AH39" i="9"/>
  <c r="AJ39" i="9" s="1"/>
  <c r="AH38" i="9"/>
  <c r="AJ38" i="9" s="1"/>
  <c r="AH37" i="9"/>
  <c r="AJ37" i="9" s="1"/>
  <c r="AH36" i="9"/>
  <c r="AJ36" i="9" s="1"/>
  <c r="AH35" i="9"/>
  <c r="AJ35" i="9" s="1"/>
  <c r="AH34" i="9"/>
  <c r="AJ34" i="9" s="1"/>
  <c r="AH33" i="9"/>
  <c r="AJ33" i="9" s="1"/>
  <c r="AH32" i="9"/>
  <c r="AJ32" i="9" s="1"/>
  <c r="AH31" i="9"/>
  <c r="AJ31" i="9" s="1"/>
  <c r="AH30" i="9"/>
  <c r="AJ30" i="9" s="1"/>
  <c r="AH29" i="9"/>
  <c r="AJ29" i="9" s="1"/>
  <c r="AH28" i="9"/>
  <c r="AJ28" i="9" s="1"/>
  <c r="AH27" i="9"/>
  <c r="AJ27" i="9" s="1"/>
  <c r="AH26" i="9"/>
  <c r="AJ26" i="9" s="1"/>
  <c r="AH25" i="9"/>
  <c r="AJ25" i="9" s="1"/>
  <c r="AH24" i="9"/>
  <c r="AJ24" i="9" s="1"/>
  <c r="AH23" i="9"/>
  <c r="AJ23" i="9" s="1"/>
  <c r="AH22" i="9"/>
  <c r="AJ22" i="9" s="1"/>
  <c r="AH21" i="9"/>
  <c r="AJ21" i="9" s="1"/>
  <c r="AH20" i="9"/>
  <c r="AJ20" i="9" s="1"/>
  <c r="AH19" i="9"/>
  <c r="AJ19" i="9" s="1"/>
  <c r="AH18" i="9"/>
  <c r="AJ18" i="9" s="1"/>
  <c r="AH17" i="9"/>
  <c r="AJ17" i="9" s="1"/>
  <c r="AH16" i="9"/>
  <c r="AJ16" i="9" s="1"/>
  <c r="AH15" i="9"/>
  <c r="AH14" i="9"/>
  <c r="AH13" i="9"/>
  <c r="AH12" i="9"/>
  <c r="AH11" i="9"/>
  <c r="AH10" i="9"/>
  <c r="AH9" i="9"/>
  <c r="AA59" i="9"/>
  <c r="AA58" i="9"/>
  <c r="AC58" i="9" s="1"/>
  <c r="AA57" i="9"/>
  <c r="AC57" i="9" s="1"/>
  <c r="AA56" i="9"/>
  <c r="AC56" i="9" s="1"/>
  <c r="AA55" i="9"/>
  <c r="AC55" i="9" s="1"/>
  <c r="AA54" i="9"/>
  <c r="AC54" i="9" s="1"/>
  <c r="AA53" i="9"/>
  <c r="AC53" i="9" s="1"/>
  <c r="AA52" i="9"/>
  <c r="AC52" i="9" s="1"/>
  <c r="AA51" i="9"/>
  <c r="AC51" i="9" s="1"/>
  <c r="AA50" i="9"/>
  <c r="AC50" i="9" s="1"/>
  <c r="AA49" i="9"/>
  <c r="AC49" i="9" s="1"/>
  <c r="AA48" i="9"/>
  <c r="AC48" i="9" s="1"/>
  <c r="AA47" i="9"/>
  <c r="AC47" i="9" s="1"/>
  <c r="AA46" i="9"/>
  <c r="AC46" i="9" s="1"/>
  <c r="AA45" i="9"/>
  <c r="AC45" i="9" s="1"/>
  <c r="AA44" i="9"/>
  <c r="AC44" i="9" s="1"/>
  <c r="AA43" i="9"/>
  <c r="AC43" i="9" s="1"/>
  <c r="AA42" i="9"/>
  <c r="AC42" i="9" s="1"/>
  <c r="AA41" i="9"/>
  <c r="AC41" i="9" s="1"/>
  <c r="AA40" i="9"/>
  <c r="AC40" i="9" s="1"/>
  <c r="AA39" i="9"/>
  <c r="AC39" i="9" s="1"/>
  <c r="AA38" i="9"/>
  <c r="AC38" i="9" s="1"/>
  <c r="AA37" i="9"/>
  <c r="AC37" i="9" s="1"/>
  <c r="AA36" i="9"/>
  <c r="AC36" i="9" s="1"/>
  <c r="AA35" i="9"/>
  <c r="AC35" i="9" s="1"/>
  <c r="AA34" i="9"/>
  <c r="AC34" i="9" s="1"/>
  <c r="AA33" i="9"/>
  <c r="AC33" i="9" s="1"/>
  <c r="AA32" i="9"/>
  <c r="AC32" i="9" s="1"/>
  <c r="AA31" i="9"/>
  <c r="AC31" i="9" s="1"/>
  <c r="AA30" i="9"/>
  <c r="AC30" i="9" s="1"/>
  <c r="AA29" i="9"/>
  <c r="AC29" i="9" s="1"/>
  <c r="AA28" i="9"/>
  <c r="AC28" i="9" s="1"/>
  <c r="AA27" i="9"/>
  <c r="AC27" i="9" s="1"/>
  <c r="AA26" i="9"/>
  <c r="AC26" i="9" s="1"/>
  <c r="AA25" i="9"/>
  <c r="AC25" i="9" s="1"/>
  <c r="AA24" i="9"/>
  <c r="AC24" i="9" s="1"/>
  <c r="AA23" i="9"/>
  <c r="AC23" i="9" s="1"/>
  <c r="AA22" i="9"/>
  <c r="AC22" i="9" s="1"/>
  <c r="AA21" i="9"/>
  <c r="AC21" i="9" s="1"/>
  <c r="AA20" i="9"/>
  <c r="AC20" i="9" s="1"/>
  <c r="AA19" i="9"/>
  <c r="AC19" i="9" s="1"/>
  <c r="AA18" i="9"/>
  <c r="AC18" i="9" s="1"/>
  <c r="AA17" i="9"/>
  <c r="AC17" i="9" s="1"/>
  <c r="AA16" i="9"/>
  <c r="AC16" i="9" s="1"/>
  <c r="AA15" i="9"/>
  <c r="AA14" i="9"/>
  <c r="AA13" i="9"/>
  <c r="AA12" i="9"/>
  <c r="AA11" i="9"/>
  <c r="AA10" i="9"/>
  <c r="AA9" i="9"/>
  <c r="X40" i="9"/>
  <c r="X39" i="9"/>
  <c r="Z39" i="9" s="1"/>
  <c r="X38" i="9"/>
  <c r="Z38" i="9" s="1"/>
  <c r="X37" i="9"/>
  <c r="Z37" i="9" s="1"/>
  <c r="X36" i="9"/>
  <c r="Z36" i="9" s="1"/>
  <c r="X35" i="9"/>
  <c r="Z35" i="9" s="1"/>
  <c r="X34" i="9"/>
  <c r="Z34" i="9" s="1"/>
  <c r="X33" i="9"/>
  <c r="Z33" i="9" s="1"/>
  <c r="X32" i="9"/>
  <c r="Z32" i="9" s="1"/>
  <c r="X31" i="9"/>
  <c r="Z31" i="9" s="1"/>
  <c r="X30" i="9"/>
  <c r="Z30" i="9" s="1"/>
  <c r="X29" i="9"/>
  <c r="Z29" i="9" s="1"/>
  <c r="X28" i="9"/>
  <c r="Z28" i="9" s="1"/>
  <c r="X27" i="9"/>
  <c r="Z27" i="9" s="1"/>
  <c r="X26" i="9"/>
  <c r="Z26" i="9" s="1"/>
  <c r="X25" i="9"/>
  <c r="Z25" i="9" s="1"/>
  <c r="X24" i="9"/>
  <c r="Z24" i="9" s="1"/>
  <c r="X23" i="9"/>
  <c r="Z23" i="9" s="1"/>
  <c r="X22" i="9"/>
  <c r="Z22" i="9" s="1"/>
  <c r="X21" i="9"/>
  <c r="Z21" i="9" s="1"/>
  <c r="X20" i="9"/>
  <c r="Z20" i="9" s="1"/>
  <c r="X19" i="9"/>
  <c r="Z19" i="9" s="1"/>
  <c r="X18" i="9"/>
  <c r="Z18" i="9" s="1"/>
  <c r="X17" i="9"/>
  <c r="Z17" i="9" s="1"/>
  <c r="X16" i="9"/>
  <c r="Z16" i="9" s="1"/>
  <c r="X15" i="9"/>
  <c r="X14" i="9"/>
  <c r="X13" i="9"/>
  <c r="X12" i="9"/>
  <c r="X11" i="9"/>
  <c r="X10" i="9"/>
  <c r="X9"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U12" i="9"/>
  <c r="U11" i="9"/>
  <c r="U10" i="9"/>
  <c r="U9" i="9"/>
  <c r="U67" i="9"/>
  <c r="N40" i="9"/>
  <c r="N39" i="9"/>
  <c r="P39" i="9" s="1"/>
  <c r="N38" i="9"/>
  <c r="P38" i="9" s="1"/>
  <c r="N37" i="9"/>
  <c r="P37" i="9" s="1"/>
  <c r="N36" i="9"/>
  <c r="P36" i="9" s="1"/>
  <c r="N35" i="9"/>
  <c r="P35" i="9" s="1"/>
  <c r="N34" i="9"/>
  <c r="P34" i="9" s="1"/>
  <c r="N33" i="9"/>
  <c r="P33" i="9" s="1"/>
  <c r="N32" i="9"/>
  <c r="P32" i="9" s="1"/>
  <c r="N31" i="9"/>
  <c r="P31" i="9" s="1"/>
  <c r="N30" i="9"/>
  <c r="P30" i="9" s="1"/>
  <c r="N29" i="9"/>
  <c r="P29" i="9" s="1"/>
  <c r="N28" i="9"/>
  <c r="P28" i="9" s="1"/>
  <c r="N27" i="9"/>
  <c r="P27" i="9" s="1"/>
  <c r="N26" i="9"/>
  <c r="P26" i="9" s="1"/>
  <c r="N25" i="9"/>
  <c r="P25" i="9" s="1"/>
  <c r="N24" i="9"/>
  <c r="P24" i="9" s="1"/>
  <c r="N23" i="9"/>
  <c r="P23" i="9" s="1"/>
  <c r="N22" i="9"/>
  <c r="P22" i="9" s="1"/>
  <c r="N21" i="9"/>
  <c r="P21" i="9" s="1"/>
  <c r="N20" i="9"/>
  <c r="P20" i="9" s="1"/>
  <c r="N19" i="9"/>
  <c r="P19" i="9" s="1"/>
  <c r="N18" i="9"/>
  <c r="P18" i="9" s="1"/>
  <c r="N17" i="9"/>
  <c r="P17" i="9" s="1"/>
  <c r="N16" i="9"/>
  <c r="P16" i="9" s="1"/>
  <c r="N15" i="9"/>
  <c r="N14" i="9"/>
  <c r="N13" i="9"/>
  <c r="N12" i="9"/>
  <c r="N11" i="9"/>
  <c r="N10" i="9"/>
  <c r="N9" i="9"/>
  <c r="K67" i="9"/>
  <c r="K66" i="9"/>
  <c r="M66" i="9" s="1"/>
  <c r="K65" i="9"/>
  <c r="M65" i="9" s="1"/>
  <c r="K64" i="9"/>
  <c r="M64" i="9" s="1"/>
  <c r="K63" i="9"/>
  <c r="M63" i="9" s="1"/>
  <c r="K62" i="9"/>
  <c r="M62" i="9" s="1"/>
  <c r="K61" i="9"/>
  <c r="M61" i="9" s="1"/>
  <c r="K60" i="9"/>
  <c r="M60" i="9" s="1"/>
  <c r="K59" i="9"/>
  <c r="M59" i="9" s="1"/>
  <c r="K58" i="9"/>
  <c r="M58" i="9" s="1"/>
  <c r="K57" i="9"/>
  <c r="M57" i="9" s="1"/>
  <c r="K56" i="9"/>
  <c r="M56" i="9" s="1"/>
  <c r="K55" i="9"/>
  <c r="M55" i="9" s="1"/>
  <c r="K54" i="9"/>
  <c r="M54" i="9" s="1"/>
  <c r="K53" i="9"/>
  <c r="M53" i="9" s="1"/>
  <c r="K52" i="9"/>
  <c r="M52" i="9" s="1"/>
  <c r="K51" i="9"/>
  <c r="M51" i="9" s="1"/>
  <c r="K50" i="9"/>
  <c r="M50" i="9" s="1"/>
  <c r="K49" i="9"/>
  <c r="M49" i="9" s="1"/>
  <c r="K48" i="9"/>
  <c r="M48" i="9" s="1"/>
  <c r="K47" i="9"/>
  <c r="M47" i="9" s="1"/>
  <c r="K46" i="9"/>
  <c r="M46" i="9" s="1"/>
  <c r="K45" i="9"/>
  <c r="M45" i="9" s="1"/>
  <c r="K44" i="9"/>
  <c r="M44" i="9" s="1"/>
  <c r="K43" i="9"/>
  <c r="M43" i="9" s="1"/>
  <c r="K42" i="9"/>
  <c r="M42" i="9" s="1"/>
  <c r="K41" i="9"/>
  <c r="M41" i="9" s="1"/>
  <c r="K40" i="9"/>
  <c r="M40" i="9" s="1"/>
  <c r="K39" i="9"/>
  <c r="M39" i="9" s="1"/>
  <c r="K38" i="9"/>
  <c r="M38" i="9" s="1"/>
  <c r="K37" i="9"/>
  <c r="M37" i="9" s="1"/>
  <c r="K36" i="9"/>
  <c r="M36" i="9" s="1"/>
  <c r="K35" i="9"/>
  <c r="M35" i="9" s="1"/>
  <c r="K34" i="9"/>
  <c r="M34" i="9" s="1"/>
  <c r="K33" i="9"/>
  <c r="M33" i="9" s="1"/>
  <c r="K32" i="9"/>
  <c r="M32" i="9" s="1"/>
  <c r="K31" i="9"/>
  <c r="M31" i="9" s="1"/>
  <c r="K30" i="9"/>
  <c r="M30" i="9" s="1"/>
  <c r="K29" i="9"/>
  <c r="M29" i="9" s="1"/>
  <c r="K28" i="9"/>
  <c r="M28" i="9" s="1"/>
  <c r="K27" i="9"/>
  <c r="M27" i="9" s="1"/>
  <c r="K26" i="9"/>
  <c r="M26" i="9" s="1"/>
  <c r="K25" i="9"/>
  <c r="M25" i="9" s="1"/>
  <c r="K24" i="9"/>
  <c r="M24" i="9" s="1"/>
  <c r="K23" i="9"/>
  <c r="M23" i="9" s="1"/>
  <c r="K22" i="9"/>
  <c r="M22" i="9" s="1"/>
  <c r="K21" i="9"/>
  <c r="M21" i="9" s="1"/>
  <c r="K20" i="9"/>
  <c r="M20" i="9" s="1"/>
  <c r="K19" i="9"/>
  <c r="M19" i="9" s="1"/>
  <c r="K18" i="9"/>
  <c r="M18" i="9" s="1"/>
  <c r="K17" i="9"/>
  <c r="M17" i="9" s="1"/>
  <c r="K16" i="9"/>
  <c r="M16" i="9" s="1"/>
  <c r="K15" i="9"/>
  <c r="K14" i="9"/>
  <c r="K13" i="9"/>
  <c r="K12" i="9"/>
  <c r="K11" i="9"/>
  <c r="K10" i="9"/>
  <c r="K9"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E23" i="9" s="1"/>
  <c r="C22" i="9"/>
  <c r="C21" i="9"/>
  <c r="C20" i="9"/>
  <c r="C19" i="9"/>
  <c r="C18" i="9"/>
  <c r="C17" i="9"/>
  <c r="C16" i="9"/>
  <c r="C15" i="9"/>
  <c r="C14" i="9"/>
  <c r="C13" i="9"/>
  <c r="C12" i="9"/>
  <c r="C11" i="9"/>
  <c r="C10" i="9"/>
  <c r="C9" i="9"/>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0" i="10"/>
  <c r="AG19" i="10"/>
  <c r="AG18" i="10"/>
  <c r="AG17" i="10"/>
  <c r="AG16" i="10"/>
  <c r="AG15" i="10"/>
  <c r="AG14" i="10"/>
  <c r="AG13" i="10"/>
  <c r="AG12" i="10"/>
  <c r="AG11" i="10"/>
  <c r="AG10" i="10"/>
  <c r="AG9"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C67" i="10"/>
  <c r="C66" i="10"/>
  <c r="E66" i="10" s="1"/>
  <c r="C65" i="10"/>
  <c r="E65" i="10" s="1"/>
  <c r="C64" i="10"/>
  <c r="E64" i="10" s="1"/>
  <c r="C63" i="10"/>
  <c r="E63" i="10" s="1"/>
  <c r="C62" i="10"/>
  <c r="E62" i="10" s="1"/>
  <c r="C61" i="10"/>
  <c r="E61" i="10" s="1"/>
  <c r="C60" i="10"/>
  <c r="E60" i="10" s="1"/>
  <c r="C59" i="10"/>
  <c r="E59" i="10" s="1"/>
  <c r="C58" i="10"/>
  <c r="E58" i="10" s="1"/>
  <c r="C57" i="10"/>
  <c r="E57" i="10" s="1"/>
  <c r="C56" i="10"/>
  <c r="E56" i="10" s="1"/>
  <c r="C55" i="10"/>
  <c r="E55" i="10" s="1"/>
  <c r="C54" i="10"/>
  <c r="E54" i="10" s="1"/>
  <c r="C53" i="10"/>
  <c r="E53" i="10" s="1"/>
  <c r="C52" i="10"/>
  <c r="E52" i="10" s="1"/>
  <c r="C51" i="10"/>
  <c r="E51" i="10" s="1"/>
  <c r="C50" i="10"/>
  <c r="E50" i="10" s="1"/>
  <c r="C49" i="10"/>
  <c r="E49" i="10" s="1"/>
  <c r="C48" i="10"/>
  <c r="E48" i="10" s="1"/>
  <c r="C47" i="10"/>
  <c r="E47" i="10" s="1"/>
  <c r="C46" i="10"/>
  <c r="E46" i="10" s="1"/>
  <c r="C45" i="10"/>
  <c r="E45" i="10" s="1"/>
  <c r="C44" i="10"/>
  <c r="E44" i="10" s="1"/>
  <c r="C43" i="10"/>
  <c r="E43" i="10" s="1"/>
  <c r="C42" i="10"/>
  <c r="E42" i="10" s="1"/>
  <c r="C41" i="10"/>
  <c r="E41" i="10" s="1"/>
  <c r="C40" i="10"/>
  <c r="E40" i="10" s="1"/>
  <c r="C39" i="10"/>
  <c r="E39" i="10" s="1"/>
  <c r="C38" i="10"/>
  <c r="E38" i="10" s="1"/>
  <c r="C37" i="10"/>
  <c r="E37" i="10" s="1"/>
  <c r="C36" i="10"/>
  <c r="E36" i="10" s="1"/>
  <c r="C35" i="10"/>
  <c r="E35" i="10" s="1"/>
  <c r="C34" i="10"/>
  <c r="E34" i="10" s="1"/>
  <c r="C33" i="10"/>
  <c r="E33" i="10" s="1"/>
  <c r="C32" i="10"/>
  <c r="E32" i="10" s="1"/>
  <c r="C31" i="10"/>
  <c r="E31" i="10" s="1"/>
  <c r="C30" i="10"/>
  <c r="E30" i="10" s="1"/>
  <c r="C29" i="10"/>
  <c r="E29" i="10" s="1"/>
  <c r="C28" i="10"/>
  <c r="E28" i="10" s="1"/>
  <c r="C27" i="10"/>
  <c r="E27" i="10" s="1"/>
  <c r="C26" i="10"/>
  <c r="E26" i="10" s="1"/>
  <c r="C25" i="10"/>
  <c r="E25" i="10" s="1"/>
  <c r="C24" i="10"/>
  <c r="E24" i="10" s="1"/>
  <c r="C23" i="10"/>
  <c r="E23" i="10" s="1"/>
  <c r="C22" i="10"/>
  <c r="E22" i="10" s="1"/>
  <c r="C21" i="10"/>
  <c r="E21" i="10" s="1"/>
  <c r="C20" i="10"/>
  <c r="E20" i="10" s="1"/>
  <c r="C19" i="10"/>
  <c r="E19" i="10" s="1"/>
  <c r="C18" i="10"/>
  <c r="E18" i="10" s="1"/>
  <c r="C17" i="10"/>
  <c r="E17" i="10" s="1"/>
  <c r="C16" i="10"/>
  <c r="E16" i="10" s="1"/>
  <c r="C15" i="10"/>
  <c r="C14" i="10"/>
  <c r="C13" i="10"/>
  <c r="C12" i="10"/>
  <c r="C11" i="10"/>
  <c r="C10" i="10"/>
  <c r="C9" i="10"/>
  <c r="AI8" i="9" l="1"/>
  <c r="AS8" i="9" l="1"/>
  <c r="AR8" i="9"/>
  <c r="AL8" i="9"/>
  <c r="AK8" i="9"/>
  <c r="AH8" i="9"/>
  <c r="AB8" i="9"/>
  <c r="AA8" i="9"/>
  <c r="Y8" i="9"/>
  <c r="X8" i="9"/>
  <c r="V8" i="9"/>
  <c r="U8" i="9"/>
  <c r="O8" i="9"/>
  <c r="N8" i="9"/>
  <c r="L8" i="9"/>
  <c r="K8" i="9"/>
  <c r="F8" i="9"/>
  <c r="D8" i="9"/>
  <c r="C8" i="9"/>
  <c r="AH8" i="10" l="1"/>
  <c r="AG8" i="10"/>
  <c r="AA8" i="10"/>
  <c r="Y8" i="10"/>
  <c r="V8" i="10"/>
  <c r="T8" i="10"/>
  <c r="N8" i="10"/>
  <c r="L8" i="10"/>
  <c r="D8" i="10"/>
  <c r="F8" i="10"/>
  <c r="W8" i="25"/>
  <c r="L8" i="25"/>
  <c r="M8" i="25"/>
  <c r="N8" i="25"/>
  <c r="O8" i="25"/>
  <c r="P8" i="25"/>
  <c r="R8" i="25"/>
  <c r="U8" i="25" l="1"/>
  <c r="V8" i="25"/>
  <c r="J26" i="24"/>
  <c r="J25" i="24"/>
  <c r="K26" i="24" l="1"/>
  <c r="K25" i="24"/>
  <c r="E58" i="38" l="1"/>
  <c r="E55" i="38"/>
  <c r="E54" i="38"/>
  <c r="E10" i="38"/>
  <c r="P69" i="28" l="1"/>
  <c r="E15" i="29" l="1"/>
  <c r="E5" i="29"/>
  <c r="G73" i="38" l="1"/>
  <c r="G72" i="38"/>
  <c r="E64" i="38"/>
  <c r="E63" i="38"/>
  <c r="G63" i="38" s="1"/>
  <c r="E62" i="38"/>
  <c r="G62" i="38" s="1"/>
  <c r="E61" i="38"/>
  <c r="G61" i="38" s="1"/>
  <c r="E60" i="38"/>
  <c r="G60" i="38" s="1"/>
  <c r="G59" i="38"/>
  <c r="E59" i="38"/>
  <c r="G58" i="38"/>
  <c r="E57" i="38"/>
  <c r="G57" i="38" s="1"/>
  <c r="E56" i="38"/>
  <c r="G56" i="38" s="1"/>
  <c r="AL55" i="38"/>
  <c r="AG55" i="38"/>
  <c r="AD55" i="38"/>
  <c r="Y55" i="38"/>
  <c r="V55" i="38"/>
  <c r="S55" i="38"/>
  <c r="Z55" i="38" s="1"/>
  <c r="N55" i="38"/>
  <c r="K55" i="38"/>
  <c r="G55" i="38"/>
  <c r="AL54" i="38"/>
  <c r="AG54" i="38"/>
  <c r="AD54" i="38"/>
  <c r="Y54" i="38"/>
  <c r="V54" i="38"/>
  <c r="S54" i="38"/>
  <c r="N54" i="38"/>
  <c r="K54" i="38"/>
  <c r="O54" i="38" s="1"/>
  <c r="G54" i="38"/>
  <c r="AL53" i="38"/>
  <c r="AG53" i="38"/>
  <c r="AD53" i="38"/>
  <c r="Y53" i="38"/>
  <c r="V53" i="38"/>
  <c r="S53" i="38"/>
  <c r="N53" i="38"/>
  <c r="K53" i="38"/>
  <c r="G53" i="38"/>
  <c r="E53" i="38"/>
  <c r="AL52" i="38"/>
  <c r="AG52" i="38"/>
  <c r="AD52" i="38"/>
  <c r="Y52" i="38"/>
  <c r="V52" i="38"/>
  <c r="S52" i="38"/>
  <c r="Z52" i="38" s="1"/>
  <c r="N52" i="38"/>
  <c r="K52" i="38"/>
  <c r="G52" i="38"/>
  <c r="E52" i="38"/>
  <c r="AL51" i="38"/>
  <c r="AG51" i="38"/>
  <c r="AD51" i="38"/>
  <c r="AH51" i="38" s="1"/>
  <c r="Y51" i="38"/>
  <c r="V51" i="38"/>
  <c r="S51" i="38"/>
  <c r="N51" i="38"/>
  <c r="K51" i="38"/>
  <c r="G51" i="38"/>
  <c r="E51" i="38"/>
  <c r="AL50" i="38"/>
  <c r="AH50" i="38"/>
  <c r="AG50" i="38"/>
  <c r="AD50" i="38"/>
  <c r="Y50" i="38"/>
  <c r="V50" i="38"/>
  <c r="S50" i="38"/>
  <c r="Z50" i="38" s="1"/>
  <c r="N50" i="38"/>
  <c r="K50" i="38"/>
  <c r="O50" i="38" s="1"/>
  <c r="G50" i="38"/>
  <c r="E50" i="38"/>
  <c r="AL49" i="38"/>
  <c r="AG49" i="38"/>
  <c r="AD49" i="38"/>
  <c r="Y49" i="38"/>
  <c r="V49" i="38"/>
  <c r="S49" i="38"/>
  <c r="Z49" i="38" s="1"/>
  <c r="O49" i="38"/>
  <c r="N49" i="38"/>
  <c r="K49" i="38"/>
  <c r="G49" i="38"/>
  <c r="E49" i="38"/>
  <c r="AL48" i="38"/>
  <c r="AG48" i="38"/>
  <c r="AD48" i="38"/>
  <c r="Y48" i="38"/>
  <c r="V48" i="38"/>
  <c r="S48" i="38"/>
  <c r="N48" i="38"/>
  <c r="K48" i="38"/>
  <c r="G48" i="38"/>
  <c r="E48" i="38"/>
  <c r="AL47" i="38"/>
  <c r="AG47" i="38"/>
  <c r="AD47" i="38"/>
  <c r="Y47" i="38"/>
  <c r="V47" i="38"/>
  <c r="S47" i="38"/>
  <c r="N47" i="38"/>
  <c r="K47" i="38"/>
  <c r="G47" i="38"/>
  <c r="E47" i="38"/>
  <c r="AL46" i="38"/>
  <c r="AG46" i="38"/>
  <c r="AD46" i="38"/>
  <c r="Y46" i="38"/>
  <c r="V46" i="38"/>
  <c r="S46" i="38"/>
  <c r="N46" i="38"/>
  <c r="K46" i="38"/>
  <c r="O46" i="38" s="1"/>
  <c r="G46" i="38"/>
  <c r="E46" i="38"/>
  <c r="AL45" i="38"/>
  <c r="AG45" i="38"/>
  <c r="AD45" i="38"/>
  <c r="Y45" i="38"/>
  <c r="V45" i="38"/>
  <c r="S45" i="38"/>
  <c r="Z45" i="38" s="1"/>
  <c r="N45" i="38"/>
  <c r="K45" i="38"/>
  <c r="G45" i="38"/>
  <c r="E45" i="38"/>
  <c r="AL44" i="38"/>
  <c r="AG44" i="38"/>
  <c r="AD44" i="38"/>
  <c r="AH44" i="38" s="1"/>
  <c r="Y44" i="38"/>
  <c r="V44" i="38"/>
  <c r="S44" i="38"/>
  <c r="N44" i="38"/>
  <c r="K44" i="38"/>
  <c r="G44" i="38"/>
  <c r="E44" i="38"/>
  <c r="AL43" i="38"/>
  <c r="AG43" i="38"/>
  <c r="AD43" i="38"/>
  <c r="Y43" i="38"/>
  <c r="V43" i="38"/>
  <c r="S43" i="38"/>
  <c r="N43" i="38"/>
  <c r="O43" i="38" s="1"/>
  <c r="K43" i="38"/>
  <c r="G43" i="38"/>
  <c r="E43" i="38"/>
  <c r="AL42" i="38"/>
  <c r="AG42" i="38"/>
  <c r="AD42" i="38"/>
  <c r="AH42" i="38" s="1"/>
  <c r="Y42" i="38"/>
  <c r="V42" i="38"/>
  <c r="S42" i="38"/>
  <c r="Z42" i="38" s="1"/>
  <c r="N42" i="38"/>
  <c r="K42" i="38"/>
  <c r="O42" i="38" s="1"/>
  <c r="G42" i="38"/>
  <c r="E42" i="38"/>
  <c r="AL41" i="38"/>
  <c r="AG41" i="38"/>
  <c r="AD41" i="38"/>
  <c r="AH41" i="38" s="1"/>
  <c r="Y41" i="38"/>
  <c r="V41" i="38"/>
  <c r="S41" i="38"/>
  <c r="N41" i="38"/>
  <c r="K41" i="38"/>
  <c r="G41" i="38"/>
  <c r="E41" i="38"/>
  <c r="AL40" i="38"/>
  <c r="AG40" i="38"/>
  <c r="AD40" i="38"/>
  <c r="Y40" i="38"/>
  <c r="V40" i="38"/>
  <c r="S40" i="38"/>
  <c r="N40" i="38"/>
  <c r="K40" i="38"/>
  <c r="G40" i="38"/>
  <c r="E40" i="38"/>
  <c r="AL39" i="38"/>
  <c r="AG39" i="38"/>
  <c r="AD39" i="38"/>
  <c r="Y39" i="38"/>
  <c r="V39" i="38"/>
  <c r="S39" i="38"/>
  <c r="N39" i="38"/>
  <c r="K39" i="38"/>
  <c r="G39" i="38"/>
  <c r="E39" i="38"/>
  <c r="AL38" i="38"/>
  <c r="AG38" i="38"/>
  <c r="AD38" i="38"/>
  <c r="AH38" i="38" s="1"/>
  <c r="Y38" i="38"/>
  <c r="V38" i="38"/>
  <c r="S38" i="38"/>
  <c r="N38" i="38"/>
  <c r="K38" i="38"/>
  <c r="G38" i="38"/>
  <c r="E38" i="38"/>
  <c r="AL37" i="38"/>
  <c r="AG37" i="38"/>
  <c r="AD37" i="38"/>
  <c r="Y37" i="38"/>
  <c r="V37" i="38"/>
  <c r="S37" i="38"/>
  <c r="N37" i="38"/>
  <c r="K37" i="38"/>
  <c r="G37" i="38"/>
  <c r="E37" i="38"/>
  <c r="AL36" i="38"/>
  <c r="AG36" i="38"/>
  <c r="AD36" i="38"/>
  <c r="Y36" i="38"/>
  <c r="V36" i="38"/>
  <c r="S36" i="38"/>
  <c r="Z36" i="38" s="1"/>
  <c r="N36" i="38"/>
  <c r="K36" i="38"/>
  <c r="G36" i="38"/>
  <c r="E36" i="38"/>
  <c r="AL35" i="38"/>
  <c r="AG35" i="38"/>
  <c r="AD35" i="38"/>
  <c r="Y35" i="38"/>
  <c r="V35" i="38"/>
  <c r="S35" i="38"/>
  <c r="Z35" i="38" s="1"/>
  <c r="N35" i="38"/>
  <c r="O35" i="38" s="1"/>
  <c r="K35" i="38"/>
  <c r="G35" i="38"/>
  <c r="E35" i="38"/>
  <c r="AL34" i="38"/>
  <c r="AG34" i="38"/>
  <c r="AD34" i="38"/>
  <c r="AH34" i="38" s="1"/>
  <c r="Y34" i="38"/>
  <c r="V34" i="38"/>
  <c r="S34" i="38"/>
  <c r="N34" i="38"/>
  <c r="O34" i="38" s="1"/>
  <c r="K34" i="38"/>
  <c r="G34" i="38"/>
  <c r="E34" i="38"/>
  <c r="AL33" i="38"/>
  <c r="AG33" i="38"/>
  <c r="AD33" i="38"/>
  <c r="Y33" i="38"/>
  <c r="V33" i="38"/>
  <c r="S33" i="38"/>
  <c r="N33" i="38"/>
  <c r="K33" i="38"/>
  <c r="G33" i="38"/>
  <c r="E33" i="38"/>
  <c r="AL32" i="38"/>
  <c r="AG32" i="38"/>
  <c r="AD32" i="38"/>
  <c r="Y32" i="38"/>
  <c r="V32" i="38"/>
  <c r="Z32" i="38" s="1"/>
  <c r="S32" i="38"/>
  <c r="N32" i="38"/>
  <c r="K32" i="38"/>
  <c r="O32" i="38" s="1"/>
  <c r="G32" i="38"/>
  <c r="E32" i="38"/>
  <c r="AL31" i="38"/>
  <c r="AG31" i="38"/>
  <c r="AD31" i="38"/>
  <c r="AH31" i="38" s="1"/>
  <c r="Y31" i="38"/>
  <c r="V31" i="38"/>
  <c r="S31" i="38"/>
  <c r="N31" i="38"/>
  <c r="K31" i="38"/>
  <c r="G31" i="38"/>
  <c r="E31" i="38"/>
  <c r="AL30" i="38"/>
  <c r="AG30" i="38"/>
  <c r="AD30" i="38"/>
  <c r="Y30" i="38"/>
  <c r="V30" i="38"/>
  <c r="S30" i="38"/>
  <c r="N30" i="38"/>
  <c r="K30" i="38"/>
  <c r="G30" i="38"/>
  <c r="E30" i="38"/>
  <c r="AL29" i="38"/>
  <c r="AG29" i="38"/>
  <c r="AD29" i="38"/>
  <c r="AH29" i="38" s="1"/>
  <c r="Y29" i="38"/>
  <c r="V29" i="38"/>
  <c r="S29" i="38"/>
  <c r="N29" i="38"/>
  <c r="O29" i="38" s="1"/>
  <c r="K29" i="38"/>
  <c r="G29" i="38"/>
  <c r="E29" i="38"/>
  <c r="AL28" i="38"/>
  <c r="AG28" i="38"/>
  <c r="AD28" i="38"/>
  <c r="AH28" i="38" s="1"/>
  <c r="Y28" i="38"/>
  <c r="V28" i="38"/>
  <c r="S28" i="38"/>
  <c r="Z28" i="38" s="1"/>
  <c r="N28" i="38"/>
  <c r="K28" i="38"/>
  <c r="G28" i="38"/>
  <c r="E28" i="38"/>
  <c r="AL27" i="38"/>
  <c r="AG27" i="38"/>
  <c r="AD27" i="38"/>
  <c r="AH27" i="38" s="1"/>
  <c r="Y27" i="38"/>
  <c r="V27" i="38"/>
  <c r="S27" i="38"/>
  <c r="Z27" i="38" s="1"/>
  <c r="N27" i="38"/>
  <c r="K27" i="38"/>
  <c r="G27" i="38"/>
  <c r="E27" i="38"/>
  <c r="AL26" i="38"/>
  <c r="AG26" i="38"/>
  <c r="AD26" i="38"/>
  <c r="AH26" i="38" s="1"/>
  <c r="Y26" i="38"/>
  <c r="V26" i="38"/>
  <c r="S26" i="38"/>
  <c r="N26" i="38"/>
  <c r="O26" i="38" s="1"/>
  <c r="K26" i="38"/>
  <c r="G26" i="38"/>
  <c r="E26" i="38"/>
  <c r="AL25" i="38"/>
  <c r="AG25" i="38"/>
  <c r="AH25" i="38" s="1"/>
  <c r="AD25" i="38"/>
  <c r="Y25" i="38"/>
  <c r="V25" i="38"/>
  <c r="S25" i="38"/>
  <c r="N25" i="38"/>
  <c r="K25" i="38"/>
  <c r="G25" i="38"/>
  <c r="E25" i="38"/>
  <c r="AL24" i="38"/>
  <c r="AG24" i="38"/>
  <c r="AD24" i="38"/>
  <c r="Y24" i="38"/>
  <c r="V24" i="38"/>
  <c r="S24" i="38"/>
  <c r="Z24" i="38" s="1"/>
  <c r="N24" i="38"/>
  <c r="K24" i="38"/>
  <c r="G24" i="38"/>
  <c r="E24" i="38"/>
  <c r="AL23" i="38"/>
  <c r="AG23" i="38"/>
  <c r="AD23" i="38"/>
  <c r="AH23" i="38" s="1"/>
  <c r="Y23" i="38"/>
  <c r="V23" i="38"/>
  <c r="S23" i="38"/>
  <c r="N23" i="38"/>
  <c r="K23" i="38"/>
  <c r="G23" i="38"/>
  <c r="E23" i="38"/>
  <c r="AL22" i="38"/>
  <c r="AG22" i="38"/>
  <c r="AD22" i="38"/>
  <c r="Y22" i="38"/>
  <c r="V22" i="38"/>
  <c r="S22" i="38"/>
  <c r="N22" i="38"/>
  <c r="K22" i="38"/>
  <c r="G22" i="38"/>
  <c r="E22" i="38"/>
  <c r="AL21" i="38"/>
  <c r="AG21" i="38"/>
  <c r="AD21" i="38"/>
  <c r="Y21" i="38"/>
  <c r="V21" i="38"/>
  <c r="S21" i="38"/>
  <c r="N21" i="38"/>
  <c r="K21" i="38"/>
  <c r="G21" i="38"/>
  <c r="E21" i="38"/>
  <c r="AL20" i="38"/>
  <c r="AG20" i="38"/>
  <c r="AD20" i="38"/>
  <c r="AH20" i="38" s="1"/>
  <c r="Y20" i="38"/>
  <c r="V20" i="38"/>
  <c r="S20" i="38"/>
  <c r="N20" i="38"/>
  <c r="K20" i="38"/>
  <c r="G20" i="38"/>
  <c r="E20" i="38"/>
  <c r="AL19" i="38"/>
  <c r="AG19" i="38"/>
  <c r="AD19" i="38"/>
  <c r="Y19" i="38"/>
  <c r="V19" i="38"/>
  <c r="S19" i="38"/>
  <c r="N19" i="38"/>
  <c r="K19" i="38"/>
  <c r="G19" i="38"/>
  <c r="E19" i="38"/>
  <c r="AL18" i="38"/>
  <c r="AG18" i="38"/>
  <c r="AD18" i="38"/>
  <c r="Y18" i="38"/>
  <c r="V18" i="38"/>
  <c r="S18" i="38"/>
  <c r="N18" i="38"/>
  <c r="K18" i="38"/>
  <c r="G18" i="38"/>
  <c r="E18" i="38"/>
  <c r="AL17" i="38"/>
  <c r="AG17" i="38"/>
  <c r="AD17" i="38"/>
  <c r="AH17" i="38" s="1"/>
  <c r="Y17" i="38"/>
  <c r="V17" i="38"/>
  <c r="S17" i="38"/>
  <c r="N17" i="38"/>
  <c r="K17" i="38"/>
  <c r="O17" i="38" s="1"/>
  <c r="G17" i="38"/>
  <c r="E17" i="38"/>
  <c r="AL16" i="38"/>
  <c r="AG16" i="38"/>
  <c r="AD16" i="38"/>
  <c r="Y16" i="38"/>
  <c r="V16" i="38"/>
  <c r="S16" i="38"/>
  <c r="Z16" i="38" s="1"/>
  <c r="N16" i="38"/>
  <c r="K16" i="38"/>
  <c r="O16" i="38" s="1"/>
  <c r="G16" i="38"/>
  <c r="E16" i="38"/>
  <c r="AL15" i="38"/>
  <c r="AG15" i="38"/>
  <c r="AD15" i="38"/>
  <c r="AH15" i="38" s="1"/>
  <c r="Z15" i="38"/>
  <c r="Y15" i="38"/>
  <c r="V15" i="38"/>
  <c r="S15" i="38"/>
  <c r="N15" i="38"/>
  <c r="O15" i="38" s="1"/>
  <c r="K15" i="38"/>
  <c r="G15" i="38"/>
  <c r="E15" i="38"/>
  <c r="AL14" i="38"/>
  <c r="AG14" i="38"/>
  <c r="AD14" i="38"/>
  <c r="AH14" i="38" s="1"/>
  <c r="Y14" i="38"/>
  <c r="V14" i="38"/>
  <c r="S14" i="38"/>
  <c r="Z14" i="38" s="1"/>
  <c r="N14" i="38"/>
  <c r="K14" i="38"/>
  <c r="G14" i="38"/>
  <c r="E14" i="38"/>
  <c r="AL13" i="38"/>
  <c r="AG13" i="38"/>
  <c r="AD13" i="38"/>
  <c r="AH13" i="38" s="1"/>
  <c r="Y13" i="38"/>
  <c r="V13" i="38"/>
  <c r="S13" i="38"/>
  <c r="Z13" i="38" s="1"/>
  <c r="N13" i="38"/>
  <c r="K13" i="38"/>
  <c r="G13" i="38"/>
  <c r="E13" i="38"/>
  <c r="AL12" i="38"/>
  <c r="AG12" i="38"/>
  <c r="AD12" i="38"/>
  <c r="Y12" i="38"/>
  <c r="V12" i="38"/>
  <c r="Z12" i="38" s="1"/>
  <c r="S12" i="38"/>
  <c r="N12" i="38"/>
  <c r="K12" i="38"/>
  <c r="G12" i="38"/>
  <c r="E12" i="38"/>
  <c r="AL11" i="38"/>
  <c r="AG11" i="38"/>
  <c r="AD11" i="38"/>
  <c r="Y11" i="38"/>
  <c r="V11" i="38"/>
  <c r="Z11" i="38" s="1"/>
  <c r="S11" i="38"/>
  <c r="N11" i="38"/>
  <c r="K11" i="38"/>
  <c r="G11" i="38"/>
  <c r="E11" i="38"/>
  <c r="AL10" i="38"/>
  <c r="AG10" i="38"/>
  <c r="AD10" i="38"/>
  <c r="Y10" i="38"/>
  <c r="V10" i="38"/>
  <c r="S10" i="38"/>
  <c r="N10" i="38"/>
  <c r="K10" i="38"/>
  <c r="G10" i="38"/>
  <c r="AL9" i="38"/>
  <c r="AG9" i="38"/>
  <c r="AH9" i="38" s="1"/>
  <c r="AD9" i="38"/>
  <c r="Y9" i="38"/>
  <c r="V9" i="38"/>
  <c r="S9" i="38"/>
  <c r="N9" i="38"/>
  <c r="K9" i="38"/>
  <c r="O9" i="38" s="1"/>
  <c r="G9" i="38"/>
  <c r="E9" i="38"/>
  <c r="AL8" i="38"/>
  <c r="AG8" i="38"/>
  <c r="AD8" i="38"/>
  <c r="Y8" i="38"/>
  <c r="V8" i="38"/>
  <c r="Z8" i="38" s="1"/>
  <c r="S8" i="38"/>
  <c r="N8" i="38"/>
  <c r="K8" i="38"/>
  <c r="G8" i="38"/>
  <c r="E8" i="38"/>
  <c r="AL7" i="38"/>
  <c r="AG7" i="38"/>
  <c r="AD7" i="38"/>
  <c r="Y7" i="38"/>
  <c r="V7" i="38"/>
  <c r="S7" i="38"/>
  <c r="N7" i="38"/>
  <c r="O7" i="38" s="1"/>
  <c r="K7" i="38"/>
  <c r="G7" i="38"/>
  <c r="E7" i="38"/>
  <c r="AL6" i="38"/>
  <c r="AM55" i="38" s="1"/>
  <c r="AG6" i="38"/>
  <c r="AH6" i="38" s="1"/>
  <c r="AD6" i="38"/>
  <c r="Y6" i="38"/>
  <c r="V6" i="38"/>
  <c r="S6" i="38"/>
  <c r="N6" i="38"/>
  <c r="K6" i="38"/>
  <c r="G6" i="38"/>
  <c r="E6" i="38"/>
  <c r="AH37" i="38" l="1"/>
  <c r="Z33" i="38"/>
  <c r="AA33" i="38" s="1"/>
  <c r="O44" i="38"/>
  <c r="G75" i="38"/>
  <c r="H75" i="38" s="1"/>
  <c r="G67" i="38"/>
  <c r="G64" i="38"/>
  <c r="H6" i="38"/>
  <c r="H7" i="38"/>
  <c r="AM21" i="38"/>
  <c r="O38" i="38"/>
  <c r="AM45" i="38"/>
  <c r="G65" i="38"/>
  <c r="O6" i="38"/>
  <c r="P29" i="38" s="1"/>
  <c r="AM9" i="38"/>
  <c r="O13" i="38"/>
  <c r="Z19" i="38"/>
  <c r="AH36" i="38"/>
  <c r="Z41" i="38"/>
  <c r="G69" i="38"/>
  <c r="AH22" i="38"/>
  <c r="AI22" i="38" s="1"/>
  <c r="AM25" i="38"/>
  <c r="AH33" i="38"/>
  <c r="Z38" i="38"/>
  <c r="Z44" i="38"/>
  <c r="AH47" i="38"/>
  <c r="AH55" i="38"/>
  <c r="AH8" i="38"/>
  <c r="AH16" i="38"/>
  <c r="AH30" i="38"/>
  <c r="AM33" i="38"/>
  <c r="Z7" i="38"/>
  <c r="Z29" i="38"/>
  <c r="AM41" i="38"/>
  <c r="AH10" i="38"/>
  <c r="AM13" i="38"/>
  <c r="AH21" i="38"/>
  <c r="AI21" i="38" s="1"/>
  <c r="Z40" i="38"/>
  <c r="AH46" i="38"/>
  <c r="O51" i="38"/>
  <c r="O20" i="38"/>
  <c r="Z23" i="38"/>
  <c r="Z34" i="38"/>
  <c r="O45" i="38"/>
  <c r="Z48" i="38"/>
  <c r="AH54" i="38"/>
  <c r="H59" i="38"/>
  <c r="AH18" i="38"/>
  <c r="O14" i="38"/>
  <c r="Z31" i="38"/>
  <c r="O53" i="38"/>
  <c r="Z51" i="38"/>
  <c r="Z20" i="38"/>
  <c r="O33" i="38"/>
  <c r="Z39" i="38"/>
  <c r="O47" i="38"/>
  <c r="P47" i="38" s="1"/>
  <c r="H48" i="38"/>
  <c r="AM8" i="38"/>
  <c r="Z10" i="38"/>
  <c r="AH11" i="38"/>
  <c r="AI11" i="38" s="1"/>
  <c r="Z21" i="38"/>
  <c r="O24" i="38"/>
  <c r="AM29" i="38"/>
  <c r="AH32" i="38"/>
  <c r="AH39" i="38"/>
  <c r="O48" i="38"/>
  <c r="AM53" i="38"/>
  <c r="O55" i="38"/>
  <c r="O21" i="38"/>
  <c r="AH53" i="38"/>
  <c r="AI53" i="38" s="1"/>
  <c r="Z6" i="38"/>
  <c r="AH7" i="38"/>
  <c r="Z17" i="38"/>
  <c r="AA17" i="38" s="1"/>
  <c r="H20" i="38"/>
  <c r="O27" i="38"/>
  <c r="AH35" i="38"/>
  <c r="O41" i="38"/>
  <c r="H44" i="38"/>
  <c r="AH49" i="38"/>
  <c r="H16" i="38"/>
  <c r="AM49" i="38"/>
  <c r="AH52" i="38"/>
  <c r="AI52" i="38" s="1"/>
  <c r="O30" i="38"/>
  <c r="O37" i="38"/>
  <c r="Z9" i="38"/>
  <c r="H12" i="38"/>
  <c r="O23" i="38"/>
  <c r="Z30" i="38"/>
  <c r="Z37" i="38"/>
  <c r="H40" i="38"/>
  <c r="AH45" i="38"/>
  <c r="AI45" i="38" s="1"/>
  <c r="O10" i="38"/>
  <c r="O12" i="38"/>
  <c r="H19" i="38"/>
  <c r="AH24" i="38"/>
  <c r="O40" i="38"/>
  <c r="P40" i="38" s="1"/>
  <c r="AH48" i="38"/>
  <c r="Z54" i="38"/>
  <c r="H64" i="38"/>
  <c r="H36" i="38"/>
  <c r="O8" i="38"/>
  <c r="AM17" i="38"/>
  <c r="O19" i="38"/>
  <c r="Z26" i="38"/>
  <c r="O36" i="38"/>
  <c r="P36" i="38" s="1"/>
  <c r="G68" i="38"/>
  <c r="H68" i="38" s="1"/>
  <c r="H24" i="38"/>
  <c r="H32" i="38"/>
  <c r="Z47" i="38"/>
  <c r="H56" i="38"/>
  <c r="O31" i="38"/>
  <c r="H11" i="38"/>
  <c r="O11" i="38"/>
  <c r="O39" i="38"/>
  <c r="P39" i="38" s="1"/>
  <c r="Z53" i="38"/>
  <c r="H8" i="38"/>
  <c r="H15" i="38"/>
  <c r="O22" i="38"/>
  <c r="Z22" i="38"/>
  <c r="AM37" i="38"/>
  <c r="AH12" i="38"/>
  <c r="O18" i="38"/>
  <c r="O25" i="38"/>
  <c r="P25" i="38" s="1"/>
  <c r="H28" i="38"/>
  <c r="AH40" i="38"/>
  <c r="Z43" i="38"/>
  <c r="Z46" i="38"/>
  <c r="H52" i="38"/>
  <c r="H72" i="38"/>
  <c r="Z18" i="38"/>
  <c r="AA18" i="38" s="1"/>
  <c r="AH19" i="38"/>
  <c r="Z25" i="38"/>
  <c r="O28" i="38"/>
  <c r="P28" i="38" s="1"/>
  <c r="AH43" i="38"/>
  <c r="AI43" i="38" s="1"/>
  <c r="O52" i="38"/>
  <c r="P53" i="38"/>
  <c r="P49" i="38"/>
  <c r="P41" i="38"/>
  <c r="P21" i="38"/>
  <c r="P9" i="38"/>
  <c r="P14" i="38"/>
  <c r="P10" i="38"/>
  <c r="P52" i="38"/>
  <c r="P24" i="38"/>
  <c r="P20" i="38"/>
  <c r="P12" i="38"/>
  <c r="P55" i="38"/>
  <c r="P51" i="38"/>
  <c r="P43" i="38"/>
  <c r="P35" i="38"/>
  <c r="P19" i="38"/>
  <c r="P7" i="38"/>
  <c r="P54" i="38"/>
  <c r="P42" i="38"/>
  <c r="P17" i="38"/>
  <c r="P13" i="38"/>
  <c r="P34" i="38"/>
  <c r="AA42" i="38"/>
  <c r="AA38" i="38"/>
  <c r="AA30" i="38"/>
  <c r="AA14" i="38"/>
  <c r="AA10" i="38"/>
  <c r="AA49" i="38"/>
  <c r="AA45" i="38"/>
  <c r="AA41" i="38"/>
  <c r="AA21" i="38"/>
  <c r="AA13" i="38"/>
  <c r="AA55" i="38"/>
  <c r="AA51" i="38"/>
  <c r="AA43" i="38"/>
  <c r="AA31" i="38"/>
  <c r="AA27" i="38"/>
  <c r="AA23" i="38"/>
  <c r="AI10" i="38"/>
  <c r="AI14" i="38"/>
  <c r="AI9" i="38"/>
  <c r="AM12" i="38"/>
  <c r="AI13" i="38"/>
  <c r="AM16" i="38"/>
  <c r="AI17" i="38"/>
  <c r="AM20" i="38"/>
  <c r="AM24" i="38"/>
  <c r="AI25" i="38"/>
  <c r="AM28" i="38"/>
  <c r="AI29" i="38"/>
  <c r="AM32" i="38"/>
  <c r="AI33" i="38"/>
  <c r="AM36" i="38"/>
  <c r="AI37" i="38"/>
  <c r="AM40" i="38"/>
  <c r="AI41" i="38"/>
  <c r="AM44" i="38"/>
  <c r="AM48" i="38"/>
  <c r="AI49" i="38"/>
  <c r="AM52" i="38"/>
  <c r="H61" i="38"/>
  <c r="AI6" i="38"/>
  <c r="AI34" i="38"/>
  <c r="AI42" i="38"/>
  <c r="AI50" i="38"/>
  <c r="H9" i="38"/>
  <c r="H13" i="38"/>
  <c r="H17" i="38"/>
  <c r="H21" i="38"/>
  <c r="H25" i="38"/>
  <c r="H29" i="38"/>
  <c r="H33" i="38"/>
  <c r="H37" i="38"/>
  <c r="H41" i="38"/>
  <c r="H45" i="38"/>
  <c r="H49" i="38"/>
  <c r="H53" i="38"/>
  <c r="H62" i="38"/>
  <c r="H65" i="38"/>
  <c r="H69" i="38"/>
  <c r="H73" i="38"/>
  <c r="AI30" i="38"/>
  <c r="AI38" i="38"/>
  <c r="AI46" i="38"/>
  <c r="AM6" i="38"/>
  <c r="AI7" i="38"/>
  <c r="AM10" i="38"/>
  <c r="AM14" i="38"/>
  <c r="AI15" i="38"/>
  <c r="AM18" i="38"/>
  <c r="AI19" i="38"/>
  <c r="AM22" i="38"/>
  <c r="AI23" i="38"/>
  <c r="AM26" i="38"/>
  <c r="AI27" i="38"/>
  <c r="AM30" i="38"/>
  <c r="AI31" i="38"/>
  <c r="AM34" i="38"/>
  <c r="AI35" i="38"/>
  <c r="AM38" i="38"/>
  <c r="AI39" i="38"/>
  <c r="AM42" i="38"/>
  <c r="AM46" i="38"/>
  <c r="AI47" i="38"/>
  <c r="AM50" i="38"/>
  <c r="AI51" i="38"/>
  <c r="AM54" i="38"/>
  <c r="AI55" i="38"/>
  <c r="H57" i="38"/>
  <c r="G66" i="38"/>
  <c r="G70" i="38"/>
  <c r="G74" i="38"/>
  <c r="AI18" i="38"/>
  <c r="AI54" i="38"/>
  <c r="H10" i="38"/>
  <c r="H14" i="38"/>
  <c r="H18" i="38"/>
  <c r="H22" i="38"/>
  <c r="H26" i="38"/>
  <c r="H30" i="38"/>
  <c r="H34" i="38"/>
  <c r="H38" i="38"/>
  <c r="H42" i="38"/>
  <c r="H46" i="38"/>
  <c r="H50" i="38"/>
  <c r="H54" i="38"/>
  <c r="H60" i="38"/>
  <c r="H66" i="38"/>
  <c r="H70" i="38"/>
  <c r="H74" i="38"/>
  <c r="AI26" i="38"/>
  <c r="AM7" i="38"/>
  <c r="AI8" i="38"/>
  <c r="AM11" i="38"/>
  <c r="AI12" i="38"/>
  <c r="AM15" i="38"/>
  <c r="AI16" i="38"/>
  <c r="AM19" i="38"/>
  <c r="AI20" i="38"/>
  <c r="AM23" i="38"/>
  <c r="AI24" i="38"/>
  <c r="AM27" i="38"/>
  <c r="AI28" i="38"/>
  <c r="AM31" i="38"/>
  <c r="AI32" i="38"/>
  <c r="AM35" i="38"/>
  <c r="AI36" i="38"/>
  <c r="AM39" i="38"/>
  <c r="AI40" i="38"/>
  <c r="AM43" i="38"/>
  <c r="AI44" i="38"/>
  <c r="AM47" i="38"/>
  <c r="AI48" i="38"/>
  <c r="AM51" i="38"/>
  <c r="H63" i="38"/>
  <c r="G71" i="38"/>
  <c r="H23" i="38"/>
  <c r="H27" i="38"/>
  <c r="H31" i="38"/>
  <c r="H35" i="38"/>
  <c r="H39" i="38"/>
  <c r="H43" i="38"/>
  <c r="H47" i="38"/>
  <c r="H51" i="38"/>
  <c r="H55" i="38"/>
  <c r="H58" i="38"/>
  <c r="H67" i="38"/>
  <c r="H71" i="38"/>
  <c r="P30" i="38" l="1"/>
  <c r="P6" i="38"/>
  <c r="P33" i="38"/>
  <c r="P38" i="38"/>
  <c r="P8" i="38"/>
  <c r="P37" i="38"/>
  <c r="P46" i="38"/>
  <c r="P16" i="38"/>
  <c r="P45" i="38"/>
  <c r="P27" i="38"/>
  <c r="P11" i="38"/>
  <c r="P32" i="38"/>
  <c r="P15" i="38"/>
  <c r="P44" i="38"/>
  <c r="P22" i="38"/>
  <c r="AA22" i="38"/>
  <c r="P23" i="38"/>
  <c r="P50" i="38"/>
  <c r="P48" i="38"/>
  <c r="P26" i="38"/>
  <c r="P18" i="38"/>
  <c r="P31" i="38"/>
  <c r="AA39" i="38"/>
  <c r="AA29" i="38"/>
  <c r="AA26" i="38"/>
  <c r="AA47" i="38"/>
  <c r="AA37" i="38"/>
  <c r="AA34" i="38"/>
  <c r="AA20" i="38"/>
  <c r="AA50" i="38"/>
  <c r="AA12" i="38"/>
  <c r="AA40" i="38"/>
  <c r="AA16" i="38"/>
  <c r="AA54" i="38"/>
  <c r="AA8" i="38"/>
  <c r="AA7" i="38"/>
  <c r="AA44" i="38"/>
  <c r="AA24" i="38"/>
  <c r="AA11" i="38"/>
  <c r="AA48" i="38"/>
  <c r="AA28" i="38"/>
  <c r="AA36" i="38"/>
  <c r="AA15" i="38"/>
  <c r="AA52" i="38"/>
  <c r="AA32" i="38"/>
  <c r="AA46" i="38"/>
  <c r="AA53" i="38"/>
  <c r="AA19" i="38"/>
  <c r="AA9" i="38"/>
  <c r="AA6" i="38"/>
  <c r="AA35" i="38"/>
  <c r="AA25" i="38"/>
  <c r="X8" i="10" l="1"/>
  <c r="W8" i="10"/>
  <c r="S8" i="10"/>
  <c r="K8" i="10"/>
  <c r="C8" i="10"/>
  <c r="H8" i="25" l="1"/>
  <c r="G8" i="25"/>
  <c r="F8" i="25"/>
  <c r="E8" i="25"/>
  <c r="D8" i="25"/>
  <c r="C8" i="25"/>
  <c r="G5" i="29" l="1"/>
  <c r="I5" i="29"/>
  <c r="G28" i="29" l="1"/>
  <c r="I28" i="29" s="1"/>
  <c r="K28" i="29" s="1"/>
  <c r="E20" i="29"/>
  <c r="G51" i="29" s="1"/>
  <c r="I51" i="29" s="1"/>
  <c r="K51" i="29" s="1"/>
  <c r="E19" i="29"/>
  <c r="G19" i="29" s="1"/>
  <c r="I19" i="29" s="1"/>
  <c r="K19" i="29" s="1"/>
  <c r="E18" i="29"/>
  <c r="G18" i="29" s="1"/>
  <c r="I18" i="29" s="1"/>
  <c r="K18" i="29" s="1"/>
  <c r="E17" i="29"/>
  <c r="G17" i="29" s="1"/>
  <c r="I17" i="29" s="1"/>
  <c r="K17" i="29" s="1"/>
  <c r="E16" i="29"/>
  <c r="G16" i="29" s="1"/>
  <c r="I16" i="29" s="1"/>
  <c r="K16" i="29" s="1"/>
  <c r="G15" i="29"/>
  <c r="I15" i="29" s="1"/>
  <c r="K15" i="29" s="1"/>
  <c r="E14" i="29"/>
  <c r="G14" i="29" s="1"/>
  <c r="I14" i="29" s="1"/>
  <c r="K14" i="29" s="1"/>
  <c r="G13" i="29"/>
  <c r="I13" i="29" s="1"/>
  <c r="K13" i="29" s="1"/>
  <c r="E13" i="29"/>
  <c r="E12" i="29"/>
  <c r="G12" i="29" s="1"/>
  <c r="I12" i="29" s="1"/>
  <c r="K12" i="29" s="1"/>
  <c r="E11" i="29"/>
  <c r="G11" i="29" s="1"/>
  <c r="I11" i="29" s="1"/>
  <c r="K11" i="29" s="1"/>
  <c r="E10" i="29"/>
  <c r="G10" i="29" s="1"/>
  <c r="I10" i="29" s="1"/>
  <c r="K10" i="29" s="1"/>
  <c r="E9" i="29"/>
  <c r="G9" i="29" s="1"/>
  <c r="I9" i="29" s="1"/>
  <c r="K9" i="29" s="1"/>
  <c r="E8" i="29"/>
  <c r="G8" i="29" s="1"/>
  <c r="I8" i="29" s="1"/>
  <c r="K8" i="29" s="1"/>
  <c r="E7" i="29"/>
  <c r="G7" i="29" s="1"/>
  <c r="I7" i="29" s="1"/>
  <c r="K7" i="29" s="1"/>
  <c r="E6" i="29"/>
  <c r="G6" i="29" s="1"/>
  <c r="I6" i="29" s="1"/>
  <c r="K6" i="29" s="1"/>
  <c r="K5" i="29"/>
  <c r="T72" i="28"/>
  <c r="P72" i="28"/>
  <c r="T71" i="28"/>
  <c r="P71" i="28"/>
  <c r="T70" i="28"/>
  <c r="P70" i="28"/>
  <c r="T69" i="28"/>
  <c r="T68" i="28"/>
  <c r="P68" i="28"/>
  <c r="T67" i="28"/>
  <c r="P67" i="28"/>
  <c r="T66" i="28"/>
  <c r="P66" i="28"/>
  <c r="T65" i="28"/>
  <c r="P65" i="28"/>
  <c r="T64" i="28"/>
  <c r="P64" i="28"/>
  <c r="L64" i="28"/>
  <c r="T63" i="28"/>
  <c r="P63" i="28"/>
  <c r="J63" i="28"/>
  <c r="L71" i="28" s="1"/>
  <c r="D63" i="28"/>
  <c r="F77" i="28" s="1"/>
  <c r="T62" i="28"/>
  <c r="P62" i="28"/>
  <c r="J62" i="28"/>
  <c r="L62" i="28" s="1"/>
  <c r="D62" i="28"/>
  <c r="F62" i="28" s="1"/>
  <c r="T61" i="28"/>
  <c r="P61" i="28"/>
  <c r="J61" i="28"/>
  <c r="L61" i="28" s="1"/>
  <c r="D61" i="28"/>
  <c r="F61" i="28" s="1"/>
  <c r="T60" i="28"/>
  <c r="P60" i="28"/>
  <c r="J60" i="28"/>
  <c r="L60" i="28" s="1"/>
  <c r="D60" i="28"/>
  <c r="F60" i="28" s="1"/>
  <c r="T59" i="28"/>
  <c r="P59" i="28"/>
  <c r="J59" i="28"/>
  <c r="L59" i="28" s="1"/>
  <c r="D59" i="28"/>
  <c r="F59" i="28" s="1"/>
  <c r="T58" i="28"/>
  <c r="P58" i="28"/>
  <c r="L58" i="28"/>
  <c r="J58" i="28"/>
  <c r="D58" i="28"/>
  <c r="F58" i="28" s="1"/>
  <c r="T57" i="28"/>
  <c r="P57" i="28"/>
  <c r="J57" i="28"/>
  <c r="L57" i="28" s="1"/>
  <c r="D57" i="28"/>
  <c r="F57" i="28" s="1"/>
  <c r="T56" i="28"/>
  <c r="P56" i="28"/>
  <c r="L56" i="28"/>
  <c r="J56" i="28"/>
  <c r="D56" i="28"/>
  <c r="F56" i="28" s="1"/>
  <c r="T55" i="28"/>
  <c r="P55" i="28"/>
  <c r="J55" i="28"/>
  <c r="L55" i="28" s="1"/>
  <c r="D55" i="28"/>
  <c r="F55" i="28" s="1"/>
  <c r="T54" i="28"/>
  <c r="P54" i="28"/>
  <c r="J54" i="28"/>
  <c r="L54" i="28" s="1"/>
  <c r="D54" i="28"/>
  <c r="F54" i="28" s="1"/>
  <c r="T53" i="28"/>
  <c r="P53" i="28"/>
  <c r="J53" i="28"/>
  <c r="L53" i="28" s="1"/>
  <c r="D53" i="28"/>
  <c r="F53" i="28" s="1"/>
  <c r="T52" i="28"/>
  <c r="P52" i="28"/>
  <c r="J52" i="28"/>
  <c r="L52" i="28" s="1"/>
  <c r="D52" i="28"/>
  <c r="F52" i="28" s="1"/>
  <c r="T51" i="28"/>
  <c r="P51" i="28"/>
  <c r="J51" i="28"/>
  <c r="L51" i="28" s="1"/>
  <c r="D51" i="28"/>
  <c r="F51" i="28" s="1"/>
  <c r="T50" i="28"/>
  <c r="P50" i="28"/>
  <c r="J50" i="28"/>
  <c r="L50" i="28" s="1"/>
  <c r="D50" i="28"/>
  <c r="F50" i="28" s="1"/>
  <c r="T49" i="28"/>
  <c r="P49" i="28"/>
  <c r="J49" i="28"/>
  <c r="L49" i="28" s="1"/>
  <c r="D49" i="28"/>
  <c r="F49" i="28" s="1"/>
  <c r="T48" i="28"/>
  <c r="P48" i="28"/>
  <c r="J48" i="28"/>
  <c r="L48" i="28" s="1"/>
  <c r="D48" i="28"/>
  <c r="F48" i="28" s="1"/>
  <c r="T47" i="28"/>
  <c r="P47" i="28"/>
  <c r="J47" i="28"/>
  <c r="L47" i="28" s="1"/>
  <c r="D47" i="28"/>
  <c r="F47" i="28" s="1"/>
  <c r="T46" i="28"/>
  <c r="P46" i="28"/>
  <c r="L46" i="28"/>
  <c r="J46" i="28"/>
  <c r="D46" i="28"/>
  <c r="F46" i="28" s="1"/>
  <c r="T45" i="28"/>
  <c r="P45" i="28"/>
  <c r="J45" i="28"/>
  <c r="L45" i="28" s="1"/>
  <c r="D45" i="28"/>
  <c r="F45" i="28" s="1"/>
  <c r="T44" i="28"/>
  <c r="P44" i="28"/>
  <c r="J44" i="28"/>
  <c r="L44" i="28" s="1"/>
  <c r="D44" i="28"/>
  <c r="F44" i="28" s="1"/>
  <c r="T43" i="28"/>
  <c r="P43" i="28"/>
  <c r="J43" i="28"/>
  <c r="L43" i="28" s="1"/>
  <c r="D43" i="28"/>
  <c r="F43" i="28" s="1"/>
  <c r="T42" i="28"/>
  <c r="P42" i="28"/>
  <c r="J42" i="28"/>
  <c r="L42" i="28" s="1"/>
  <c r="D42" i="28"/>
  <c r="F42" i="28" s="1"/>
  <c r="T41" i="28"/>
  <c r="P41" i="28"/>
  <c r="L41" i="28"/>
  <c r="J41" i="28"/>
  <c r="D41" i="28"/>
  <c r="F41" i="28" s="1"/>
  <c r="T40" i="28"/>
  <c r="P40" i="28"/>
  <c r="L40" i="28"/>
  <c r="J40" i="28"/>
  <c r="D40" i="28"/>
  <c r="F40" i="28" s="1"/>
  <c r="T39" i="28"/>
  <c r="P39" i="28"/>
  <c r="J39" i="28"/>
  <c r="L39" i="28" s="1"/>
  <c r="D39" i="28"/>
  <c r="F39" i="28" s="1"/>
  <c r="T38" i="28"/>
  <c r="P38" i="28"/>
  <c r="J38" i="28"/>
  <c r="L38" i="28" s="1"/>
  <c r="D38" i="28"/>
  <c r="F38" i="28" s="1"/>
  <c r="T37" i="28"/>
  <c r="P37" i="28"/>
  <c r="L37" i="28"/>
  <c r="J37" i="28"/>
  <c r="D37" i="28"/>
  <c r="F37" i="28" s="1"/>
  <c r="T36" i="28"/>
  <c r="P36" i="28"/>
  <c r="J36" i="28"/>
  <c r="L36" i="28" s="1"/>
  <c r="D36" i="28"/>
  <c r="F36" i="28" s="1"/>
  <c r="T35" i="28"/>
  <c r="P35" i="28"/>
  <c r="L35" i="28"/>
  <c r="J35" i="28"/>
  <c r="D35" i="28"/>
  <c r="F35" i="28" s="1"/>
  <c r="T34" i="28"/>
  <c r="P34" i="28"/>
  <c r="L34" i="28"/>
  <c r="J34" i="28"/>
  <c r="D34" i="28"/>
  <c r="F34" i="28" s="1"/>
  <c r="T33" i="28"/>
  <c r="P33" i="28"/>
  <c r="J33" i="28"/>
  <c r="L33" i="28" s="1"/>
  <c r="D33" i="28"/>
  <c r="F33" i="28" s="1"/>
  <c r="T32" i="28"/>
  <c r="P32" i="28"/>
  <c r="J32" i="28"/>
  <c r="L32" i="28" s="1"/>
  <c r="D32" i="28"/>
  <c r="F32" i="28" s="1"/>
  <c r="T31" i="28"/>
  <c r="P31" i="28"/>
  <c r="J31" i="28"/>
  <c r="L31" i="28" s="1"/>
  <c r="D31" i="28"/>
  <c r="F31" i="28" s="1"/>
  <c r="T30" i="28"/>
  <c r="P30" i="28"/>
  <c r="J30" i="28"/>
  <c r="L30" i="28" s="1"/>
  <c r="D30" i="28"/>
  <c r="F30" i="28" s="1"/>
  <c r="T29" i="28"/>
  <c r="P29" i="28"/>
  <c r="J29" i="28"/>
  <c r="L29" i="28" s="1"/>
  <c r="D29" i="28"/>
  <c r="F29" i="28" s="1"/>
  <c r="T28" i="28"/>
  <c r="P28" i="28"/>
  <c r="J28" i="28"/>
  <c r="L28" i="28" s="1"/>
  <c r="D28" i="28"/>
  <c r="F28" i="28" s="1"/>
  <c r="T27" i="28"/>
  <c r="P27" i="28"/>
  <c r="J27" i="28"/>
  <c r="L27" i="28" s="1"/>
  <c r="D27" i="28"/>
  <c r="F27" i="28" s="1"/>
  <c r="T26" i="28"/>
  <c r="P26" i="28"/>
  <c r="L26" i="28"/>
  <c r="J26" i="28"/>
  <c r="D26" i="28"/>
  <c r="F26" i="28" s="1"/>
  <c r="T25" i="28"/>
  <c r="P25" i="28"/>
  <c r="L25" i="28"/>
  <c r="J25" i="28"/>
  <c r="D25" i="28"/>
  <c r="F25" i="28" s="1"/>
  <c r="T24" i="28"/>
  <c r="P24" i="28"/>
  <c r="L24" i="28"/>
  <c r="J24" i="28"/>
  <c r="D24" i="28"/>
  <c r="F24" i="28" s="1"/>
  <c r="T23" i="28"/>
  <c r="P23" i="28"/>
  <c r="J23" i="28"/>
  <c r="L23" i="28" s="1"/>
  <c r="D23" i="28"/>
  <c r="F23" i="28" s="1"/>
  <c r="T22" i="28"/>
  <c r="P22" i="28"/>
  <c r="J22" i="28"/>
  <c r="L22" i="28" s="1"/>
  <c r="D22" i="28"/>
  <c r="F22" i="28" s="1"/>
  <c r="T21" i="28"/>
  <c r="P21" i="28"/>
  <c r="J21" i="28"/>
  <c r="L21" i="28" s="1"/>
  <c r="D21" i="28"/>
  <c r="F21" i="28" s="1"/>
  <c r="T20" i="28"/>
  <c r="P20" i="28"/>
  <c r="J20" i="28"/>
  <c r="L20" i="28" s="1"/>
  <c r="D20" i="28"/>
  <c r="F20" i="28" s="1"/>
  <c r="T19" i="28"/>
  <c r="P19" i="28"/>
  <c r="J19" i="28"/>
  <c r="L19" i="28" s="1"/>
  <c r="D19" i="28"/>
  <c r="F19" i="28" s="1"/>
  <c r="T18" i="28"/>
  <c r="P18" i="28"/>
  <c r="J18" i="28"/>
  <c r="L18" i="28" s="1"/>
  <c r="D18" i="28"/>
  <c r="F18" i="28" s="1"/>
  <c r="T17" i="28"/>
  <c r="P17" i="28"/>
  <c r="J17" i="28"/>
  <c r="L17" i="28" s="1"/>
  <c r="D17" i="28"/>
  <c r="F17" i="28" s="1"/>
  <c r="T16" i="28"/>
  <c r="P16" i="28"/>
  <c r="J16" i="28"/>
  <c r="L16" i="28" s="1"/>
  <c r="D16" i="28"/>
  <c r="F16" i="28" s="1"/>
  <c r="T15" i="28"/>
  <c r="P15" i="28"/>
  <c r="J15" i="28"/>
  <c r="L15" i="28" s="1"/>
  <c r="D15" i="28"/>
  <c r="F15" i="28" s="1"/>
  <c r="T14" i="28"/>
  <c r="P14" i="28"/>
  <c r="J14" i="28"/>
  <c r="L14" i="28" s="1"/>
  <c r="D14" i="28"/>
  <c r="F14" i="28" s="1"/>
  <c r="T13" i="28"/>
  <c r="P13" i="28"/>
  <c r="L13" i="28"/>
  <c r="J13" i="28"/>
  <c r="D13" i="28"/>
  <c r="F13" i="28" s="1"/>
  <c r="T12" i="28"/>
  <c r="P12" i="28"/>
  <c r="J12" i="28"/>
  <c r="L12" i="28" s="1"/>
  <c r="D12" i="28"/>
  <c r="F12" i="28" s="1"/>
  <c r="T11" i="28"/>
  <c r="P11" i="28"/>
  <c r="L11" i="28"/>
  <c r="J11" i="28"/>
  <c r="D11" i="28"/>
  <c r="F11" i="28" s="1"/>
  <c r="T10" i="28"/>
  <c r="P10" i="28"/>
  <c r="L10" i="28"/>
  <c r="J10" i="28"/>
  <c r="D10" i="28"/>
  <c r="F10" i="28" s="1"/>
  <c r="T9" i="28"/>
  <c r="P9" i="28"/>
  <c r="J9" i="28"/>
  <c r="L9" i="28" s="1"/>
  <c r="D9" i="28"/>
  <c r="F9" i="28" s="1"/>
  <c r="T8" i="28"/>
  <c r="P8" i="28"/>
  <c r="J8" i="28"/>
  <c r="L8" i="28" s="1"/>
  <c r="D8" i="28"/>
  <c r="F8" i="28" s="1"/>
  <c r="T7" i="28"/>
  <c r="P7" i="28"/>
  <c r="J7" i="28"/>
  <c r="L7" i="28" s="1"/>
  <c r="D7" i="28"/>
  <c r="F7" i="28" s="1"/>
  <c r="T6" i="28"/>
  <c r="U60" i="28" s="1"/>
  <c r="P6" i="28"/>
  <c r="J6" i="28"/>
  <c r="L6" i="28" s="1"/>
  <c r="M62" i="28" s="1"/>
  <c r="D6" i="28"/>
  <c r="F6" i="28" s="1"/>
  <c r="L66" i="28" l="1"/>
  <c r="Q6" i="28"/>
  <c r="Q69" i="28"/>
  <c r="L68" i="28"/>
  <c r="L70" i="28"/>
  <c r="G36" i="29"/>
  <c r="I36" i="29" s="1"/>
  <c r="K36" i="29" s="1"/>
  <c r="L72" i="28"/>
  <c r="G40" i="29"/>
  <c r="I40" i="29" s="1"/>
  <c r="K40" i="29" s="1"/>
  <c r="G44" i="29"/>
  <c r="I44" i="29" s="1"/>
  <c r="K44" i="29" s="1"/>
  <c r="L44" i="29" s="1"/>
  <c r="G48" i="29"/>
  <c r="I48" i="29" s="1"/>
  <c r="K48" i="29" s="1"/>
  <c r="L48" i="29" s="1"/>
  <c r="G52" i="29"/>
  <c r="Q57" i="28"/>
  <c r="G20" i="29"/>
  <c r="I20" i="29" s="1"/>
  <c r="K20" i="29" s="1"/>
  <c r="G24" i="29"/>
  <c r="I24" i="29" s="1"/>
  <c r="K24" i="29" s="1"/>
  <c r="L24" i="29" s="1"/>
  <c r="G32" i="29"/>
  <c r="I32" i="29" s="1"/>
  <c r="K32" i="29" s="1"/>
  <c r="L9" i="29"/>
  <c r="L12" i="29"/>
  <c r="L15" i="29"/>
  <c r="L18" i="29"/>
  <c r="L5" i="29"/>
  <c r="L8" i="29"/>
  <c r="L6" i="29"/>
  <c r="L11" i="29"/>
  <c r="L14" i="29"/>
  <c r="L17" i="29"/>
  <c r="L40" i="29"/>
  <c r="L36" i="29"/>
  <c r="L32" i="29"/>
  <c r="L28" i="29"/>
  <c r="L20" i="29"/>
  <c r="L7" i="29"/>
  <c r="L10" i="29"/>
  <c r="L13" i="29"/>
  <c r="L51" i="29"/>
  <c r="L16" i="29"/>
  <c r="L19" i="29"/>
  <c r="I67" i="29"/>
  <c r="K67" i="29" s="1"/>
  <c r="L67" i="29" s="1"/>
  <c r="I62" i="29"/>
  <c r="K62" i="29" s="1"/>
  <c r="L62" i="29" s="1"/>
  <c r="I57" i="29"/>
  <c r="K57" i="29" s="1"/>
  <c r="L57" i="29" s="1"/>
  <c r="I52" i="29"/>
  <c r="K52" i="29" s="1"/>
  <c r="L52" i="29" s="1"/>
  <c r="I68" i="29"/>
  <c r="K68" i="29" s="1"/>
  <c r="L68" i="29" s="1"/>
  <c r="I63" i="29"/>
  <c r="K63" i="29" s="1"/>
  <c r="L63" i="29" s="1"/>
  <c r="I58" i="29"/>
  <c r="K58" i="29" s="1"/>
  <c r="L58" i="29" s="1"/>
  <c r="G21" i="29"/>
  <c r="I21" i="29" s="1"/>
  <c r="K21" i="29" s="1"/>
  <c r="L21" i="29" s="1"/>
  <c r="G25" i="29"/>
  <c r="I25" i="29" s="1"/>
  <c r="K25" i="29" s="1"/>
  <c r="L25" i="29" s="1"/>
  <c r="G29" i="29"/>
  <c r="I29" i="29" s="1"/>
  <c r="K29" i="29" s="1"/>
  <c r="L29" i="29" s="1"/>
  <c r="G33" i="29"/>
  <c r="I33" i="29" s="1"/>
  <c r="K33" i="29" s="1"/>
  <c r="L33" i="29" s="1"/>
  <c r="G37" i="29"/>
  <c r="I37" i="29" s="1"/>
  <c r="K37" i="29" s="1"/>
  <c r="L37" i="29" s="1"/>
  <c r="G41" i="29"/>
  <c r="I41" i="29" s="1"/>
  <c r="K41" i="29" s="1"/>
  <c r="L41" i="29" s="1"/>
  <c r="G45" i="29"/>
  <c r="I45" i="29" s="1"/>
  <c r="K45" i="29" s="1"/>
  <c r="L45" i="29" s="1"/>
  <c r="G49" i="29"/>
  <c r="I49" i="29" s="1"/>
  <c r="K49" i="29" s="1"/>
  <c r="L49" i="29" s="1"/>
  <c r="I53" i="29"/>
  <c r="K53" i="29" s="1"/>
  <c r="L53" i="29" s="1"/>
  <c r="I69" i="29"/>
  <c r="K69" i="29" s="1"/>
  <c r="L69" i="29" s="1"/>
  <c r="I64" i="29"/>
  <c r="K64" i="29" s="1"/>
  <c r="L64" i="29" s="1"/>
  <c r="I59" i="29"/>
  <c r="K59" i="29" s="1"/>
  <c r="L59" i="29" s="1"/>
  <c r="I54" i="29"/>
  <c r="K54" i="29" s="1"/>
  <c r="L54" i="29" s="1"/>
  <c r="I70" i="29"/>
  <c r="K70" i="29" s="1"/>
  <c r="L70" i="29" s="1"/>
  <c r="G22" i="29"/>
  <c r="I22" i="29" s="1"/>
  <c r="K22" i="29" s="1"/>
  <c r="L22" i="29" s="1"/>
  <c r="G26" i="29"/>
  <c r="I26" i="29" s="1"/>
  <c r="K26" i="29" s="1"/>
  <c r="L26" i="29" s="1"/>
  <c r="G30" i="29"/>
  <c r="I30" i="29" s="1"/>
  <c r="K30" i="29" s="1"/>
  <c r="L30" i="29" s="1"/>
  <c r="G34" i="29"/>
  <c r="I34" i="29" s="1"/>
  <c r="K34" i="29" s="1"/>
  <c r="L34" i="29" s="1"/>
  <c r="G38" i="29"/>
  <c r="I38" i="29" s="1"/>
  <c r="K38" i="29" s="1"/>
  <c r="L38" i="29" s="1"/>
  <c r="G42" i="29"/>
  <c r="I42" i="29" s="1"/>
  <c r="K42" i="29" s="1"/>
  <c r="L42" i="29" s="1"/>
  <c r="G46" i="29"/>
  <c r="I46" i="29" s="1"/>
  <c r="K46" i="29" s="1"/>
  <c r="L46" i="29" s="1"/>
  <c r="G50" i="29"/>
  <c r="I50" i="29" s="1"/>
  <c r="K50" i="29" s="1"/>
  <c r="L50" i="29" s="1"/>
  <c r="I65" i="29"/>
  <c r="K65" i="29" s="1"/>
  <c r="L65" i="29" s="1"/>
  <c r="I60" i="29"/>
  <c r="K60" i="29" s="1"/>
  <c r="L60" i="29" s="1"/>
  <c r="I55" i="29"/>
  <c r="K55" i="29" s="1"/>
  <c r="L55" i="29" s="1"/>
  <c r="I71" i="29"/>
  <c r="K71" i="29" s="1"/>
  <c r="L71" i="29" s="1"/>
  <c r="I66" i="29"/>
  <c r="K66" i="29" s="1"/>
  <c r="L66" i="29" s="1"/>
  <c r="G23" i="29"/>
  <c r="I23" i="29" s="1"/>
  <c r="K23" i="29" s="1"/>
  <c r="L23" i="29" s="1"/>
  <c r="G27" i="29"/>
  <c r="I27" i="29" s="1"/>
  <c r="K27" i="29" s="1"/>
  <c r="L27" i="29" s="1"/>
  <c r="G31" i="29"/>
  <c r="I31" i="29" s="1"/>
  <c r="K31" i="29" s="1"/>
  <c r="L31" i="29" s="1"/>
  <c r="G35" i="29"/>
  <c r="I35" i="29" s="1"/>
  <c r="K35" i="29" s="1"/>
  <c r="L35" i="29" s="1"/>
  <c r="G39" i="29"/>
  <c r="I39" i="29" s="1"/>
  <c r="K39" i="29" s="1"/>
  <c r="L39" i="29" s="1"/>
  <c r="G43" i="29"/>
  <c r="I43" i="29" s="1"/>
  <c r="K43" i="29" s="1"/>
  <c r="L43" i="29" s="1"/>
  <c r="G47" i="29"/>
  <c r="I47" i="29" s="1"/>
  <c r="K47" i="29" s="1"/>
  <c r="L47" i="29" s="1"/>
  <c r="G77" i="28"/>
  <c r="G59" i="28"/>
  <c r="G51" i="28"/>
  <c r="G43" i="28"/>
  <c r="G35" i="28"/>
  <c r="G27" i="28"/>
  <c r="G19" i="28"/>
  <c r="G11" i="28"/>
  <c r="G62" i="28"/>
  <c r="G54" i="28"/>
  <c r="G46" i="28"/>
  <c r="G38" i="28"/>
  <c r="G30" i="28"/>
  <c r="G22" i="28"/>
  <c r="G14" i="28"/>
  <c r="G6" i="28"/>
  <c r="G48" i="28"/>
  <c r="G57" i="28"/>
  <c r="G49" i="28"/>
  <c r="G41" i="28"/>
  <c r="G33" i="28"/>
  <c r="G25" i="28"/>
  <c r="G17" i="28"/>
  <c r="G9" i="28"/>
  <c r="G8" i="28"/>
  <c r="G24" i="28"/>
  <c r="G60" i="28"/>
  <c r="G52" i="28"/>
  <c r="G44" i="28"/>
  <c r="G36" i="28"/>
  <c r="G28" i="28"/>
  <c r="G20" i="28"/>
  <c r="G12" i="28"/>
  <c r="G55" i="28"/>
  <c r="G47" i="28"/>
  <c r="G39" i="28"/>
  <c r="G31" i="28"/>
  <c r="G23" i="28"/>
  <c r="G15" i="28"/>
  <c r="G7" i="28"/>
  <c r="G58" i="28"/>
  <c r="G50" i="28"/>
  <c r="G42" i="28"/>
  <c r="G34" i="28"/>
  <c r="G26" i="28"/>
  <c r="G18" i="28"/>
  <c r="G10" i="28"/>
  <c r="G32" i="28"/>
  <c r="G61" i="28"/>
  <c r="G53" i="28"/>
  <c r="G45" i="28"/>
  <c r="G37" i="28"/>
  <c r="G29" i="28"/>
  <c r="G21" i="28"/>
  <c r="G13" i="28"/>
  <c r="G56" i="28"/>
  <c r="G16" i="28"/>
  <c r="G40" i="28"/>
  <c r="U9" i="28"/>
  <c r="M11" i="28"/>
  <c r="Q14" i="28"/>
  <c r="U17" i="28"/>
  <c r="M19" i="28"/>
  <c r="Q22" i="28"/>
  <c r="U25" i="28"/>
  <c r="M27" i="28"/>
  <c r="Q30" i="28"/>
  <c r="U33" i="28"/>
  <c r="M35" i="28"/>
  <c r="Q38" i="28"/>
  <c r="U41" i="28"/>
  <c r="M43" i="28"/>
  <c r="Q46" i="28"/>
  <c r="U49" i="28"/>
  <c r="M51" i="28"/>
  <c r="Q54" i="28"/>
  <c r="U57" i="28"/>
  <c r="M59" i="28"/>
  <c r="Q62" i="28"/>
  <c r="M64" i="28"/>
  <c r="M66" i="28"/>
  <c r="M68" i="28"/>
  <c r="M70" i="28"/>
  <c r="M72" i="28"/>
  <c r="U6" i="28"/>
  <c r="M8" i="28"/>
  <c r="Q11" i="28"/>
  <c r="U14" i="28"/>
  <c r="M16" i="28"/>
  <c r="Q19" i="28"/>
  <c r="U22" i="28"/>
  <c r="M24" i="28"/>
  <c r="Q27" i="28"/>
  <c r="U30" i="28"/>
  <c r="M32" i="28"/>
  <c r="Q35" i="28"/>
  <c r="U38" i="28"/>
  <c r="M40" i="28"/>
  <c r="Q43" i="28"/>
  <c r="U46" i="28"/>
  <c r="M48" i="28"/>
  <c r="Q51" i="28"/>
  <c r="U54" i="28"/>
  <c r="M56" i="28"/>
  <c r="Q59" i="28"/>
  <c r="U62" i="28"/>
  <c r="Q64" i="28"/>
  <c r="Q66" i="28"/>
  <c r="Q68" i="28"/>
  <c r="Q70" i="28"/>
  <c r="Q72" i="28"/>
  <c r="Q8" i="28"/>
  <c r="U11" i="28"/>
  <c r="M13" i="28"/>
  <c r="Q16" i="28"/>
  <c r="U19" i="28"/>
  <c r="M21" i="28"/>
  <c r="Q24" i="28"/>
  <c r="U27" i="28"/>
  <c r="M29" i="28"/>
  <c r="Q32" i="28"/>
  <c r="U35" i="28"/>
  <c r="M37" i="28"/>
  <c r="Q40" i="28"/>
  <c r="U43" i="28"/>
  <c r="M45" i="28"/>
  <c r="Q48" i="28"/>
  <c r="U51" i="28"/>
  <c r="M53" i="28"/>
  <c r="Q56" i="28"/>
  <c r="U59" i="28"/>
  <c r="M61" i="28"/>
  <c r="F63" i="28"/>
  <c r="G63" i="28" s="1"/>
  <c r="U64" i="28"/>
  <c r="U66" i="28"/>
  <c r="U68" i="28"/>
  <c r="U70" i="28"/>
  <c r="U72" i="28"/>
  <c r="F65" i="28"/>
  <c r="G65" i="28" s="1"/>
  <c r="F67" i="28"/>
  <c r="G67" i="28" s="1"/>
  <c r="F69" i="28"/>
  <c r="G69" i="28" s="1"/>
  <c r="F71" i="28"/>
  <c r="G71" i="28" s="1"/>
  <c r="F73" i="28"/>
  <c r="G73" i="28" s="1"/>
  <c r="U8" i="28"/>
  <c r="M10" i="28"/>
  <c r="Q13" i="28"/>
  <c r="U16" i="28"/>
  <c r="M18" i="28"/>
  <c r="Q21" i="28"/>
  <c r="U24" i="28"/>
  <c r="M26" i="28"/>
  <c r="Q29" i="28"/>
  <c r="U32" i="28"/>
  <c r="M34" i="28"/>
  <c r="Q37" i="28"/>
  <c r="U40" i="28"/>
  <c r="M42" i="28"/>
  <c r="Q45" i="28"/>
  <c r="U48" i="28"/>
  <c r="M50" i="28"/>
  <c r="Q53" i="28"/>
  <c r="U56" i="28"/>
  <c r="M58" i="28"/>
  <c r="Q61" i="28"/>
  <c r="L63" i="28"/>
  <c r="L65" i="28"/>
  <c r="M65" i="28" s="1"/>
  <c r="L67" i="28"/>
  <c r="L69" i="28"/>
  <c r="F74" i="28"/>
  <c r="G74" i="28" s="1"/>
  <c r="M7" i="28"/>
  <c r="Q10" i="28"/>
  <c r="U13" i="28"/>
  <c r="M15" i="28"/>
  <c r="Q18" i="28"/>
  <c r="U21" i="28"/>
  <c r="M23" i="28"/>
  <c r="Q26" i="28"/>
  <c r="U29" i="28"/>
  <c r="M31" i="28"/>
  <c r="Q34" i="28"/>
  <c r="U37" i="28"/>
  <c r="M39" i="28"/>
  <c r="Q42" i="28"/>
  <c r="U45" i="28"/>
  <c r="M47" i="28"/>
  <c r="Q50" i="28"/>
  <c r="U53" i="28"/>
  <c r="M55" i="28"/>
  <c r="Q58" i="28"/>
  <c r="U61" i="28"/>
  <c r="M63" i="28"/>
  <c r="M67" i="28"/>
  <c r="M69" i="28"/>
  <c r="M71" i="28"/>
  <c r="F75" i="28"/>
  <c r="G75" i="28" s="1"/>
  <c r="Q7" i="28"/>
  <c r="U10" i="28"/>
  <c r="M12" i="28"/>
  <c r="Q15" i="28"/>
  <c r="U18" i="28"/>
  <c r="M20" i="28"/>
  <c r="Q23" i="28"/>
  <c r="U26" i="28"/>
  <c r="M28" i="28"/>
  <c r="Q31" i="28"/>
  <c r="U34" i="28"/>
  <c r="M36" i="28"/>
  <c r="Q39" i="28"/>
  <c r="U42" i="28"/>
  <c r="M44" i="28"/>
  <c r="Q47" i="28"/>
  <c r="U50" i="28"/>
  <c r="M52" i="28"/>
  <c r="Q55" i="28"/>
  <c r="U58" i="28"/>
  <c r="M60" i="28"/>
  <c r="Q63" i="28"/>
  <c r="Q65" i="28"/>
  <c r="Q67" i="28"/>
  <c r="Q71" i="28"/>
  <c r="F76" i="28"/>
  <c r="G76" i="28" s="1"/>
  <c r="U7" i="28"/>
  <c r="M9" i="28"/>
  <c r="Q12" i="28"/>
  <c r="U15" i="28"/>
  <c r="M17" i="28"/>
  <c r="Q20" i="28"/>
  <c r="U23" i="28"/>
  <c r="M25" i="28"/>
  <c r="Q28" i="28"/>
  <c r="U31" i="28"/>
  <c r="M33" i="28"/>
  <c r="Q36" i="28"/>
  <c r="U39" i="28"/>
  <c r="M41" i="28"/>
  <c r="Q44" i="28"/>
  <c r="U47" i="28"/>
  <c r="M49" i="28"/>
  <c r="Q52" i="28"/>
  <c r="U55" i="28"/>
  <c r="M57" i="28"/>
  <c r="Q60" i="28"/>
  <c r="U63" i="28"/>
  <c r="U65" i="28"/>
  <c r="U67" i="28"/>
  <c r="U69" i="28"/>
  <c r="U71" i="28"/>
  <c r="F64" i="28"/>
  <c r="G64" i="28" s="1"/>
  <c r="F66" i="28"/>
  <c r="G66" i="28" s="1"/>
  <c r="F68" i="28"/>
  <c r="G68" i="28" s="1"/>
  <c r="F70" i="28"/>
  <c r="G70" i="28" s="1"/>
  <c r="F72" i="28"/>
  <c r="G72" i="28" s="1"/>
  <c r="M6" i="28"/>
  <c r="Q9" i="28"/>
  <c r="U12" i="28"/>
  <c r="M14" i="28"/>
  <c r="Q17" i="28"/>
  <c r="U20" i="28"/>
  <c r="M22" i="28"/>
  <c r="Q25" i="28"/>
  <c r="U28" i="28"/>
  <c r="M30" i="28"/>
  <c r="Q33" i="28"/>
  <c r="U36" i="28"/>
  <c r="M38" i="28"/>
  <c r="Q41" i="28"/>
  <c r="U44" i="28"/>
  <c r="M46" i="28"/>
  <c r="Q49" i="28"/>
  <c r="U52" i="28"/>
  <c r="M54" i="28"/>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17" i="10"/>
  <c r="I61" i="29" l="1"/>
  <c r="K61" i="29" s="1"/>
  <c r="L61" i="29" s="1"/>
  <c r="I56" i="29"/>
  <c r="K56" i="29" s="1"/>
  <c r="L56" i="29" s="1"/>
  <c r="T90" i="25" l="1"/>
  <c r="T89" i="25"/>
  <c r="T88" i="25"/>
  <c r="T87" i="25"/>
  <c r="T86" i="25"/>
  <c r="T85" i="25"/>
  <c r="T84" i="25"/>
  <c r="T83" i="25"/>
  <c r="T82" i="25"/>
  <c r="T81" i="25"/>
  <c r="T80" i="25"/>
  <c r="T79" i="25"/>
  <c r="T78" i="25"/>
  <c r="T77" i="25"/>
  <c r="T76" i="25"/>
  <c r="T75" i="25"/>
  <c r="T74" i="25"/>
  <c r="T73" i="25"/>
  <c r="T72" i="25"/>
  <c r="T71" i="25"/>
  <c r="T70" i="25"/>
  <c r="T69" i="25"/>
  <c r="T68" i="25"/>
  <c r="T67" i="25"/>
  <c r="T66" i="25"/>
  <c r="T65" i="25"/>
  <c r="T64" i="25"/>
  <c r="T63" i="25"/>
  <c r="T62" i="25"/>
  <c r="T61" i="25"/>
  <c r="T60" i="25"/>
  <c r="T59" i="25"/>
  <c r="T58" i="25"/>
  <c r="T57" i="25"/>
  <c r="T56" i="25"/>
  <c r="T55" i="25"/>
  <c r="T54" i="25"/>
  <c r="T53" i="25"/>
  <c r="T52" i="25"/>
  <c r="T51" i="25"/>
  <c r="T50" i="25"/>
  <c r="T49" i="25"/>
  <c r="T48" i="25"/>
  <c r="T47" i="25"/>
  <c r="T46" i="25"/>
  <c r="T45" i="25"/>
  <c r="T44" i="25"/>
  <c r="T43" i="25"/>
  <c r="T42" i="25"/>
  <c r="T41" i="25"/>
  <c r="T40" i="25"/>
  <c r="T39" i="25"/>
  <c r="T38" i="25"/>
  <c r="T37" i="25"/>
  <c r="T36" i="25"/>
  <c r="T35" i="25"/>
  <c r="T34" i="25"/>
  <c r="T33" i="25"/>
  <c r="T32" i="25"/>
  <c r="T31" i="25"/>
  <c r="T30" i="25"/>
  <c r="T29" i="25"/>
  <c r="T28" i="25"/>
  <c r="T27" i="25"/>
  <c r="T26" i="25"/>
  <c r="T25" i="25"/>
  <c r="T24" i="25"/>
  <c r="T23" i="25"/>
  <c r="T22" i="25"/>
  <c r="T21" i="25"/>
  <c r="T20" i="25"/>
  <c r="T19" i="25"/>
  <c r="T18" i="25"/>
  <c r="T17" i="25"/>
  <c r="T16" i="25"/>
  <c r="T15" i="25"/>
  <c r="T14" i="25"/>
  <c r="T13" i="25"/>
  <c r="T12" i="25"/>
  <c r="T11" i="25"/>
  <c r="T10" i="25"/>
  <c r="T9"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AL59" i="9" l="1"/>
  <c r="F77" i="9"/>
  <c r="F85" i="9"/>
  <c r="F84" i="9"/>
  <c r="F83" i="9"/>
  <c r="F82" i="9"/>
  <c r="F81" i="9"/>
  <c r="F80" i="9"/>
  <c r="F79" i="9"/>
  <c r="F78" i="9"/>
  <c r="F91" i="9"/>
  <c r="F90" i="9"/>
  <c r="F89" i="9"/>
  <c r="F88" i="9"/>
  <c r="F87" i="9"/>
  <c r="F86" i="9"/>
  <c r="AS86" i="9"/>
  <c r="AS70" i="9"/>
  <c r="AL76" i="9"/>
  <c r="AL60" i="9"/>
  <c r="AM60" i="9" s="1"/>
  <c r="AB68" i="9"/>
  <c r="Y65" i="9"/>
  <c r="Y49" i="9"/>
  <c r="O68" i="9"/>
  <c r="O52" i="9"/>
  <c r="AH80" i="10"/>
  <c r="AH64" i="10"/>
  <c r="V79" i="10"/>
  <c r="T64" i="10"/>
  <c r="T48" i="10"/>
  <c r="AL77" i="9"/>
  <c r="AH81" i="10"/>
  <c r="AS85" i="9"/>
  <c r="AS69" i="9"/>
  <c r="AL75" i="9"/>
  <c r="AB67" i="9"/>
  <c r="Y64" i="9"/>
  <c r="Y48" i="9"/>
  <c r="O67" i="9"/>
  <c r="O51" i="9"/>
  <c r="AH79" i="10"/>
  <c r="AH63" i="10"/>
  <c r="V78" i="10"/>
  <c r="T63" i="10"/>
  <c r="T47" i="10"/>
  <c r="AB70" i="9"/>
  <c r="AL61" i="9"/>
  <c r="AM61" i="9" s="1"/>
  <c r="AS84" i="9"/>
  <c r="AS68" i="9"/>
  <c r="AL74" i="9"/>
  <c r="AB66" i="9"/>
  <c r="Y63" i="9"/>
  <c r="Y47" i="9"/>
  <c r="O66" i="9"/>
  <c r="O50" i="9"/>
  <c r="AH78" i="10"/>
  <c r="AH62" i="10"/>
  <c r="V77" i="10"/>
  <c r="T62" i="10"/>
  <c r="T46" i="10"/>
  <c r="AS72" i="9"/>
  <c r="AH82" i="10"/>
  <c r="AS71" i="9"/>
  <c r="AS83" i="9"/>
  <c r="AS67" i="9"/>
  <c r="AL73" i="9"/>
  <c r="AB65" i="9"/>
  <c r="Y62" i="9"/>
  <c r="Y46" i="9"/>
  <c r="O65" i="9"/>
  <c r="O49" i="9"/>
  <c r="AH77" i="10"/>
  <c r="AH61" i="10"/>
  <c r="V76" i="10"/>
  <c r="T61" i="10"/>
  <c r="T45" i="10"/>
  <c r="Y50" i="9"/>
  <c r="AS82" i="9"/>
  <c r="AS66" i="9"/>
  <c r="AL72" i="9"/>
  <c r="AB64" i="9"/>
  <c r="Y77" i="9"/>
  <c r="Y61" i="9"/>
  <c r="Y45" i="9"/>
  <c r="O64" i="9"/>
  <c r="O48" i="9"/>
  <c r="AH76" i="10"/>
  <c r="AH60" i="10"/>
  <c r="V75" i="10"/>
  <c r="T60" i="10"/>
  <c r="T44" i="10"/>
  <c r="T65" i="10"/>
  <c r="AS81" i="9"/>
  <c r="AS65" i="9"/>
  <c r="AL71" i="9"/>
  <c r="AB63" i="9"/>
  <c r="Y76" i="9"/>
  <c r="Y60" i="9"/>
  <c r="Y44" i="9"/>
  <c r="O63" i="9"/>
  <c r="O47" i="9"/>
  <c r="AH75" i="10"/>
  <c r="AH59" i="10"/>
  <c r="AI79" i="10" s="1"/>
  <c r="V74" i="10"/>
  <c r="T59" i="10"/>
  <c r="T43" i="10"/>
  <c r="AH66" i="10"/>
  <c r="T49" i="10"/>
  <c r="AS80" i="9"/>
  <c r="AS64" i="9"/>
  <c r="AL70" i="9"/>
  <c r="AB62" i="9"/>
  <c r="Y75" i="9"/>
  <c r="Y59" i="9"/>
  <c r="Y43" i="9"/>
  <c r="O62" i="9"/>
  <c r="O46" i="9"/>
  <c r="AH74" i="10"/>
  <c r="V73" i="10"/>
  <c r="T58" i="10"/>
  <c r="T42" i="10"/>
  <c r="T50" i="10"/>
  <c r="O53" i="9"/>
  <c r="AS79" i="9"/>
  <c r="AS63" i="9"/>
  <c r="AL69" i="9"/>
  <c r="AB77" i="9"/>
  <c r="AB61" i="9"/>
  <c r="Y74" i="9"/>
  <c r="Y58" i="9"/>
  <c r="Y42" i="9"/>
  <c r="O77" i="9"/>
  <c r="O61" i="9"/>
  <c r="O45" i="9"/>
  <c r="AH73" i="10"/>
  <c r="V72" i="10"/>
  <c r="T57" i="10"/>
  <c r="T41" i="10"/>
  <c r="Y51" i="9"/>
  <c r="O54" i="9"/>
  <c r="AS78" i="9"/>
  <c r="AS62" i="9"/>
  <c r="AL68" i="9"/>
  <c r="AB76" i="9"/>
  <c r="AB60" i="9"/>
  <c r="Y73" i="9"/>
  <c r="Y57" i="9"/>
  <c r="Y41" i="9"/>
  <c r="O76" i="9"/>
  <c r="O60" i="9"/>
  <c r="O44" i="9"/>
  <c r="AH72" i="10"/>
  <c r="V71" i="10"/>
  <c r="T56" i="10"/>
  <c r="T40" i="10"/>
  <c r="Y67" i="9"/>
  <c r="O70" i="9"/>
  <c r="V81" i="10"/>
  <c r="V80" i="10"/>
  <c r="AS77" i="9"/>
  <c r="AS61" i="9"/>
  <c r="AL67" i="9"/>
  <c r="AB75" i="9"/>
  <c r="AB59" i="9"/>
  <c r="Y72" i="9"/>
  <c r="Y56" i="9"/>
  <c r="Y40" i="9"/>
  <c r="O75" i="9"/>
  <c r="O59" i="9"/>
  <c r="O43" i="9"/>
  <c r="AH71" i="10"/>
  <c r="V86" i="10"/>
  <c r="V70" i="10"/>
  <c r="T55" i="10"/>
  <c r="AL62" i="9"/>
  <c r="O69" i="9"/>
  <c r="AS76" i="9"/>
  <c r="AS60" i="9"/>
  <c r="AL66" i="9"/>
  <c r="AB74" i="9"/>
  <c r="Y71" i="9"/>
  <c r="Y55" i="9"/>
  <c r="O74" i="9"/>
  <c r="O58" i="9"/>
  <c r="O42" i="9"/>
  <c r="AH86" i="10"/>
  <c r="AH70" i="10"/>
  <c r="V85" i="10"/>
  <c r="V69" i="10"/>
  <c r="T54" i="10"/>
  <c r="AS75" i="9"/>
  <c r="AS59" i="9"/>
  <c r="AL65" i="9"/>
  <c r="AB73" i="9"/>
  <c r="Y70" i="9"/>
  <c r="Y54" i="9"/>
  <c r="O73" i="9"/>
  <c r="O57" i="9"/>
  <c r="O41" i="9"/>
  <c r="AH85" i="10"/>
  <c r="AH69" i="10"/>
  <c r="V84" i="10"/>
  <c r="V68" i="10"/>
  <c r="T53" i="10"/>
  <c r="AB69" i="9"/>
  <c r="AS74" i="9"/>
  <c r="AL64" i="9"/>
  <c r="AB72" i="9"/>
  <c r="Y69" i="9"/>
  <c r="Y53" i="9"/>
  <c r="O72" i="9"/>
  <c r="O56" i="9"/>
  <c r="O40" i="9"/>
  <c r="AH84" i="10"/>
  <c r="AH68" i="10"/>
  <c r="V83" i="10"/>
  <c r="V67" i="10"/>
  <c r="T52" i="10"/>
  <c r="Y66" i="9"/>
  <c r="AH65" i="10"/>
  <c r="AS73" i="9"/>
  <c r="AL63" i="9"/>
  <c r="AB71" i="9"/>
  <c r="Y68" i="9"/>
  <c r="Y52" i="9"/>
  <c r="O71" i="9"/>
  <c r="O55" i="9"/>
  <c r="AH83" i="10"/>
  <c r="AH67" i="10"/>
  <c r="V82" i="10"/>
  <c r="T67" i="10"/>
  <c r="T51" i="10"/>
  <c r="T66" i="10"/>
  <c r="AI68" i="9"/>
  <c r="V71" i="9"/>
  <c r="L76" i="9"/>
  <c r="AA79" i="10"/>
  <c r="N79" i="10"/>
  <c r="F84" i="10"/>
  <c r="D71" i="10"/>
  <c r="AA81" i="10"/>
  <c r="F86" i="10"/>
  <c r="AI67" i="9"/>
  <c r="V70" i="9"/>
  <c r="L75" i="9"/>
  <c r="AA78" i="10"/>
  <c r="N78" i="10"/>
  <c r="F83" i="10"/>
  <c r="D70" i="10"/>
  <c r="V69" i="9"/>
  <c r="L74" i="9"/>
  <c r="AA77" i="10"/>
  <c r="N77" i="10"/>
  <c r="F82" i="10"/>
  <c r="D69" i="10"/>
  <c r="F85" i="10"/>
  <c r="V68" i="9"/>
  <c r="L73" i="9"/>
  <c r="Y77" i="10"/>
  <c r="L77" i="10"/>
  <c r="F81" i="10"/>
  <c r="D68" i="10"/>
  <c r="V67" i="9"/>
  <c r="L72" i="9"/>
  <c r="D77" i="9"/>
  <c r="Y76" i="10"/>
  <c r="L76" i="10"/>
  <c r="F80" i="10"/>
  <c r="D67" i="10"/>
  <c r="V73" i="9"/>
  <c r="L71" i="9"/>
  <c r="D76" i="9"/>
  <c r="Y75" i="10"/>
  <c r="L75" i="10"/>
  <c r="F79" i="10"/>
  <c r="L70" i="9"/>
  <c r="D75" i="9"/>
  <c r="Y74" i="10"/>
  <c r="L74" i="10"/>
  <c r="F78" i="10"/>
  <c r="AI77" i="9"/>
  <c r="L69" i="9"/>
  <c r="D74" i="9"/>
  <c r="Y73" i="10"/>
  <c r="L73" i="10"/>
  <c r="F77" i="10"/>
  <c r="AI70" i="9"/>
  <c r="AI76" i="9"/>
  <c r="L68" i="9"/>
  <c r="D73" i="9"/>
  <c r="Y72" i="10"/>
  <c r="L72" i="10"/>
  <c r="V72" i="9"/>
  <c r="AI75" i="9"/>
  <c r="L67" i="9"/>
  <c r="D72" i="9"/>
  <c r="AA86" i="10"/>
  <c r="Y71" i="10"/>
  <c r="N86" i="10"/>
  <c r="L71" i="10"/>
  <c r="F91" i="10"/>
  <c r="D67" i="9"/>
  <c r="AA80" i="10"/>
  <c r="N80" i="10"/>
  <c r="AI74" i="9"/>
  <c r="V77" i="9"/>
  <c r="D71" i="9"/>
  <c r="AA85" i="10"/>
  <c r="Y70" i="10"/>
  <c r="N85" i="10"/>
  <c r="L70" i="10"/>
  <c r="F90" i="10"/>
  <c r="D77" i="10"/>
  <c r="AI69" i="9"/>
  <c r="AI73" i="9"/>
  <c r="V76" i="9"/>
  <c r="D70" i="9"/>
  <c r="AA84" i="10"/>
  <c r="Y69" i="10"/>
  <c r="N84" i="10"/>
  <c r="L69" i="10"/>
  <c r="F89" i="10"/>
  <c r="D76" i="10"/>
  <c r="AI72" i="9"/>
  <c r="V75" i="9"/>
  <c r="D69" i="9"/>
  <c r="AA83" i="10"/>
  <c r="Y68" i="10"/>
  <c r="N83" i="10"/>
  <c r="L68" i="10"/>
  <c r="F88" i="10"/>
  <c r="D75" i="10"/>
  <c r="N81" i="10"/>
  <c r="D72" i="10"/>
  <c r="AI71" i="9"/>
  <c r="V74" i="9"/>
  <c r="D68" i="9"/>
  <c r="AA82" i="10"/>
  <c r="Y67" i="10"/>
  <c r="N82" i="10"/>
  <c r="L67" i="10"/>
  <c r="F87" i="10"/>
  <c r="D74" i="10"/>
  <c r="D73" i="10"/>
  <c r="L77" i="9"/>
  <c r="D12" i="8"/>
  <c r="E12" i="8"/>
  <c r="F12" i="8"/>
  <c r="G12" i="8"/>
  <c r="H12" i="8"/>
  <c r="D13" i="8"/>
  <c r="E13" i="8"/>
  <c r="F13" i="8"/>
  <c r="G13" i="8"/>
  <c r="H13" i="8"/>
  <c r="D14" i="8"/>
  <c r="E14" i="8"/>
  <c r="F14" i="8"/>
  <c r="G14" i="8"/>
  <c r="H14" i="8"/>
  <c r="G67" i="8" l="1"/>
  <c r="G69" i="8"/>
  <c r="G71" i="8"/>
  <c r="F58" i="8"/>
  <c r="F49" i="8"/>
  <c r="F78" i="8"/>
  <c r="F88" i="8"/>
  <c r="F51" i="8"/>
  <c r="F61" i="8"/>
  <c r="F81" i="8"/>
  <c r="F52" i="8"/>
  <c r="F62" i="8"/>
  <c r="F82" i="8"/>
  <c r="F53" i="8"/>
  <c r="F63" i="8"/>
  <c r="F56" i="8"/>
  <c r="F76" i="8"/>
  <c r="F64" i="8"/>
  <c r="F77" i="8"/>
  <c r="F50" i="8"/>
  <c r="F79" i="8"/>
  <c r="F80" i="8"/>
  <c r="F54" i="8"/>
  <c r="F55" i="8"/>
  <c r="F83" i="8"/>
  <c r="F57" i="8"/>
  <c r="F84" i="8"/>
  <c r="F85" i="8"/>
  <c r="F59" i="8"/>
  <c r="F86" i="8"/>
  <c r="F60" i="8"/>
  <c r="F71" i="8"/>
  <c r="F67" i="8"/>
  <c r="F69" i="8"/>
  <c r="H66" i="8"/>
  <c r="H68" i="8"/>
  <c r="H70" i="8"/>
  <c r="H72" i="8"/>
  <c r="H75" i="8"/>
  <c r="H73" i="8"/>
  <c r="H74" i="8"/>
  <c r="H53" i="8"/>
  <c r="H61" i="8"/>
  <c r="H77" i="8"/>
  <c r="H85" i="8"/>
  <c r="H55" i="8"/>
  <c r="H63" i="8"/>
  <c r="H79" i="8"/>
  <c r="H49" i="8"/>
  <c r="H51" i="8"/>
  <c r="H81" i="8"/>
  <c r="H54" i="8"/>
  <c r="H78" i="8"/>
  <c r="H82" i="8"/>
  <c r="H59" i="8"/>
  <c r="H83" i="8"/>
  <c r="H64" i="8"/>
  <c r="H50" i="8"/>
  <c r="H88" i="8"/>
  <c r="H52" i="8"/>
  <c r="H56" i="8"/>
  <c r="H57" i="8"/>
  <c r="H76" i="8"/>
  <c r="H58" i="8"/>
  <c r="H60" i="8"/>
  <c r="H80" i="8"/>
  <c r="H62" i="8"/>
  <c r="H84" i="8"/>
  <c r="H86" i="8"/>
  <c r="G68" i="8"/>
  <c r="G70" i="8"/>
  <c r="G72" i="8"/>
  <c r="G75" i="8"/>
  <c r="G66" i="8"/>
  <c r="G73" i="8"/>
  <c r="G74" i="8"/>
  <c r="G52" i="8"/>
  <c r="G60" i="8"/>
  <c r="G76" i="8"/>
  <c r="G84" i="8"/>
  <c r="G54" i="8"/>
  <c r="G62" i="8"/>
  <c r="G78" i="8"/>
  <c r="G86" i="8"/>
  <c r="G56" i="8"/>
  <c r="G64" i="8"/>
  <c r="G80" i="8"/>
  <c r="G88" i="8"/>
  <c r="G58" i="8"/>
  <c r="G85" i="8"/>
  <c r="G63" i="8"/>
  <c r="G49" i="8"/>
  <c r="G77" i="8"/>
  <c r="G50" i="8"/>
  <c r="G79" i="8"/>
  <c r="G51" i="8"/>
  <c r="G53" i="8"/>
  <c r="G81" i="8"/>
  <c r="G82" i="8"/>
  <c r="G55" i="8"/>
  <c r="G83" i="8"/>
  <c r="G57" i="8"/>
  <c r="G59" i="8"/>
  <c r="G61" i="8"/>
  <c r="F68" i="8"/>
  <c r="F72" i="8"/>
  <c r="F66" i="8"/>
  <c r="F70" i="8"/>
  <c r="F73" i="8"/>
  <c r="F74" i="8"/>
  <c r="F75" i="8"/>
  <c r="H69" i="8"/>
  <c r="H71" i="8"/>
  <c r="H67" i="8"/>
  <c r="M13" i="9"/>
  <c r="M11" i="9"/>
  <c r="M12" i="9"/>
  <c r="M14" i="9"/>
  <c r="M10" i="9"/>
  <c r="M9" i="9"/>
  <c r="M15" i="9"/>
  <c r="AJ13" i="9"/>
  <c r="AJ10" i="9"/>
  <c r="AJ14" i="9"/>
  <c r="AJ15" i="9"/>
  <c r="AJ12" i="9"/>
  <c r="AJ9" i="9"/>
  <c r="AJ11" i="9"/>
  <c r="Z10" i="9"/>
  <c r="Z15" i="9"/>
  <c r="Z11" i="9"/>
  <c r="Z9" i="9"/>
  <c r="Z13" i="9"/>
  <c r="Z14" i="9"/>
  <c r="Z12" i="9"/>
  <c r="AC13" i="9"/>
  <c r="AC10" i="9"/>
  <c r="AC14" i="9"/>
  <c r="AC11" i="9"/>
  <c r="AC15" i="9"/>
  <c r="AC12" i="9"/>
  <c r="AC9" i="9"/>
  <c r="E13" i="10"/>
  <c r="E14" i="10"/>
  <c r="E9" i="10"/>
  <c r="E15" i="10"/>
  <c r="E11" i="10"/>
  <c r="E12" i="10"/>
  <c r="E10" i="10"/>
  <c r="P10" i="9"/>
  <c r="P14" i="9"/>
  <c r="P11" i="9"/>
  <c r="P12" i="9"/>
  <c r="P9" i="9"/>
  <c r="P15" i="9"/>
  <c r="P13" i="9"/>
  <c r="AI69" i="10"/>
  <c r="AI81" i="10"/>
  <c r="AI67" i="10"/>
  <c r="AI65" i="10"/>
  <c r="AI77" i="10"/>
  <c r="AI61" i="10"/>
  <c r="AI68" i="10"/>
  <c r="AI82" i="10"/>
  <c r="AI66" i="10"/>
  <c r="AI75" i="10"/>
  <c r="AI70" i="10"/>
  <c r="AI80" i="10"/>
  <c r="AI64" i="10"/>
  <c r="AI78" i="10"/>
  <c r="AI62" i="10"/>
  <c r="AI76" i="10"/>
  <c r="AI84" i="10"/>
  <c r="AI86" i="10"/>
  <c r="AI60" i="10"/>
  <c r="AI74" i="10"/>
  <c r="AI73" i="10"/>
  <c r="AI63" i="10"/>
  <c r="AI85" i="10"/>
  <c r="AI83" i="10"/>
  <c r="AI16" i="10"/>
  <c r="AI15" i="10"/>
  <c r="AI14" i="10"/>
  <c r="AI13" i="10"/>
  <c r="AI71" i="10"/>
  <c r="AI72" i="10"/>
  <c r="M13" i="10"/>
  <c r="M16" i="10"/>
  <c r="M15" i="10"/>
  <c r="M14" i="10"/>
  <c r="M12" i="10"/>
  <c r="M11" i="10"/>
  <c r="M10" i="10"/>
  <c r="M9" i="10"/>
  <c r="Z16" i="10"/>
  <c r="Z10" i="10"/>
  <c r="Z15" i="10"/>
  <c r="Z14" i="10"/>
  <c r="Z13" i="10"/>
  <c r="Z12" i="10"/>
  <c r="Z9" i="10"/>
  <c r="Z11" i="10"/>
  <c r="AT9" i="9"/>
  <c r="AT10" i="9"/>
  <c r="AT16" i="9"/>
  <c r="AT15" i="9"/>
  <c r="AT14" i="9"/>
  <c r="AT13" i="9"/>
  <c r="AT12" i="9"/>
  <c r="AT11" i="9"/>
  <c r="AM16" i="9"/>
  <c r="AM15" i="9"/>
  <c r="AM13" i="9"/>
  <c r="AM14" i="9"/>
  <c r="AM9" i="9"/>
  <c r="AM10" i="9"/>
  <c r="AM11" i="9"/>
  <c r="AM12" i="9"/>
  <c r="U12" i="10"/>
  <c r="U11" i="10"/>
  <c r="U10" i="10"/>
  <c r="U9" i="10"/>
  <c r="U14" i="10"/>
  <c r="U13" i="10"/>
  <c r="E9" i="9"/>
  <c r="E13" i="9"/>
  <c r="E10" i="9"/>
  <c r="E12" i="9"/>
  <c r="E15" i="9"/>
  <c r="E14" i="9"/>
  <c r="E11" i="9"/>
  <c r="E16" i="9"/>
  <c r="W16" i="9"/>
  <c r="W13" i="9"/>
  <c r="W14" i="9"/>
  <c r="W11" i="9"/>
  <c r="W10" i="9"/>
  <c r="W12" i="9"/>
  <c r="W15" i="9"/>
  <c r="W9" i="9"/>
  <c r="AI10" i="10"/>
  <c r="AI9" i="10"/>
  <c r="AI12" i="10"/>
  <c r="AI11" i="10"/>
  <c r="AT17" i="9"/>
  <c r="AM17" i="9"/>
  <c r="W17" i="9"/>
  <c r="Z17" i="10"/>
  <c r="AB17" i="10" s="1"/>
  <c r="W17" i="10"/>
  <c r="M17" i="10"/>
  <c r="O17" i="10" s="1"/>
  <c r="G17" i="10"/>
  <c r="AU17" i="9" l="1"/>
  <c r="AU16" i="9"/>
  <c r="AU15" i="9"/>
  <c r="CB15" i="7" s="1"/>
  <c r="AJ25" i="10"/>
  <c r="AV25" i="51" s="1"/>
  <c r="AX25" i="51" s="1"/>
  <c r="AJ41" i="10"/>
  <c r="AV41" i="51" s="1"/>
  <c r="AX41" i="51" s="1"/>
  <c r="AJ57" i="10"/>
  <c r="AV57" i="51" s="1"/>
  <c r="AX57" i="51" s="1"/>
  <c r="AJ73" i="10"/>
  <c r="AV73" i="51" s="1"/>
  <c r="AX73" i="51" s="1"/>
  <c r="AJ38" i="10"/>
  <c r="AV38" i="51" s="1"/>
  <c r="AX38" i="51" s="1"/>
  <c r="AJ26" i="10"/>
  <c r="AV26" i="51" s="1"/>
  <c r="AX26" i="51" s="1"/>
  <c r="AJ42" i="10"/>
  <c r="AV42" i="51" s="1"/>
  <c r="AX42" i="51" s="1"/>
  <c r="AJ58" i="10"/>
  <c r="AV58" i="51" s="1"/>
  <c r="AX58" i="51" s="1"/>
  <c r="AJ74" i="10"/>
  <c r="AV74" i="51" s="1"/>
  <c r="AX74" i="51" s="1"/>
  <c r="AJ27" i="10"/>
  <c r="AV27" i="51" s="1"/>
  <c r="AX27" i="51" s="1"/>
  <c r="AJ43" i="10"/>
  <c r="AV43" i="51" s="1"/>
  <c r="AX43" i="51" s="1"/>
  <c r="AJ59" i="10"/>
  <c r="AV59" i="51" s="1"/>
  <c r="AX59" i="51" s="1"/>
  <c r="AJ75" i="10"/>
  <c r="AV75" i="51" s="1"/>
  <c r="AX75" i="51" s="1"/>
  <c r="AJ68" i="10"/>
  <c r="AV68" i="51" s="1"/>
  <c r="AX68" i="51" s="1"/>
  <c r="AJ28" i="10"/>
  <c r="AV28" i="51" s="1"/>
  <c r="AX28" i="51" s="1"/>
  <c r="AJ44" i="10"/>
  <c r="AV44" i="51" s="1"/>
  <c r="AX44" i="51" s="1"/>
  <c r="AJ60" i="10"/>
  <c r="AV60" i="51" s="1"/>
  <c r="AX60" i="51" s="1"/>
  <c r="AJ76" i="10"/>
  <c r="AV76" i="51" s="1"/>
  <c r="AX76" i="51" s="1"/>
  <c r="AJ29" i="10"/>
  <c r="AV29" i="51" s="1"/>
  <c r="AX29" i="51" s="1"/>
  <c r="AJ45" i="10"/>
  <c r="AV45" i="51" s="1"/>
  <c r="AX45" i="51" s="1"/>
  <c r="AJ61" i="10"/>
  <c r="AV61" i="51" s="1"/>
  <c r="AX61" i="51" s="1"/>
  <c r="AJ77" i="10"/>
  <c r="AV77" i="51" s="1"/>
  <c r="AX77" i="51" s="1"/>
  <c r="AJ70" i="10"/>
  <c r="AV70" i="51" s="1"/>
  <c r="AX70" i="51" s="1"/>
  <c r="AJ30" i="10"/>
  <c r="AV30" i="51" s="1"/>
  <c r="AX30" i="51" s="1"/>
  <c r="AJ46" i="10"/>
  <c r="AV46" i="51" s="1"/>
  <c r="AX46" i="51" s="1"/>
  <c r="AJ62" i="10"/>
  <c r="AV62" i="51" s="1"/>
  <c r="AX62" i="51" s="1"/>
  <c r="AJ78" i="10"/>
  <c r="AV78" i="51" s="1"/>
  <c r="AX78" i="51" s="1"/>
  <c r="AJ32" i="10"/>
  <c r="AV32" i="51" s="1"/>
  <c r="AX32" i="51" s="1"/>
  <c r="AJ64" i="10"/>
  <c r="AV64" i="51" s="1"/>
  <c r="AX64" i="51" s="1"/>
  <c r="AJ80" i="10"/>
  <c r="AV80" i="51" s="1"/>
  <c r="AX80" i="51" s="1"/>
  <c r="AJ36" i="10"/>
  <c r="AV36" i="51" s="1"/>
  <c r="AX36" i="51" s="1"/>
  <c r="AJ54" i="10"/>
  <c r="AV54" i="51" s="1"/>
  <c r="AX54" i="51" s="1"/>
  <c r="AJ31" i="10"/>
  <c r="AV31" i="51" s="1"/>
  <c r="AX31" i="51" s="1"/>
  <c r="AJ47" i="10"/>
  <c r="AV47" i="51" s="1"/>
  <c r="AX47" i="51" s="1"/>
  <c r="AJ63" i="10"/>
  <c r="AV63" i="51" s="1"/>
  <c r="AX63" i="51" s="1"/>
  <c r="AJ79" i="10"/>
  <c r="AV79" i="51" s="1"/>
  <c r="AX79" i="51" s="1"/>
  <c r="AJ86" i="10"/>
  <c r="AV86" i="51" s="1"/>
  <c r="AX86" i="51" s="1"/>
  <c r="AJ48" i="10"/>
  <c r="AV48" i="51" s="1"/>
  <c r="AX48" i="51" s="1"/>
  <c r="AJ17" i="10"/>
  <c r="AV17" i="51" s="1"/>
  <c r="AX17" i="51" s="1"/>
  <c r="AJ33" i="10"/>
  <c r="AV33" i="51" s="1"/>
  <c r="AX33" i="51" s="1"/>
  <c r="AJ49" i="10"/>
  <c r="AV49" i="51" s="1"/>
  <c r="AX49" i="51" s="1"/>
  <c r="AJ65" i="10"/>
  <c r="AV65" i="51" s="1"/>
  <c r="AX65" i="51" s="1"/>
  <c r="AJ81" i="10"/>
  <c r="AV81" i="51" s="1"/>
  <c r="AX81" i="51" s="1"/>
  <c r="AJ18" i="10"/>
  <c r="AV18" i="51" s="1"/>
  <c r="AX18" i="51" s="1"/>
  <c r="AJ34" i="10"/>
  <c r="AV34" i="51" s="1"/>
  <c r="AX34" i="51" s="1"/>
  <c r="AJ50" i="10"/>
  <c r="AV50" i="51" s="1"/>
  <c r="AX50" i="51" s="1"/>
  <c r="AJ66" i="10"/>
  <c r="AV66" i="51" s="1"/>
  <c r="AX66" i="51" s="1"/>
  <c r="AJ82" i="10"/>
  <c r="AV82" i="51" s="1"/>
  <c r="AX82" i="51" s="1"/>
  <c r="AJ52" i="10"/>
  <c r="AV52" i="51" s="1"/>
  <c r="AX52" i="51" s="1"/>
  <c r="AJ22" i="10"/>
  <c r="AV22" i="51" s="1"/>
  <c r="AX22" i="51" s="1"/>
  <c r="AJ19" i="10"/>
  <c r="AV19" i="51" s="1"/>
  <c r="AX19" i="51" s="1"/>
  <c r="AJ35" i="10"/>
  <c r="AV35" i="51" s="1"/>
  <c r="AX35" i="51" s="1"/>
  <c r="AJ51" i="10"/>
  <c r="AV51" i="51" s="1"/>
  <c r="AX51" i="51" s="1"/>
  <c r="AJ67" i="10"/>
  <c r="AV67" i="51" s="1"/>
  <c r="AX67" i="51" s="1"/>
  <c r="AJ83" i="10"/>
  <c r="AV83" i="51" s="1"/>
  <c r="AX83" i="51" s="1"/>
  <c r="AJ21" i="10"/>
  <c r="AV21" i="51" s="1"/>
  <c r="AX21" i="51" s="1"/>
  <c r="AJ37" i="10"/>
  <c r="AV37" i="51" s="1"/>
  <c r="AX37" i="51" s="1"/>
  <c r="AJ53" i="10"/>
  <c r="AV53" i="51" s="1"/>
  <c r="AX53" i="51" s="1"/>
  <c r="AJ69" i="10"/>
  <c r="AV69" i="51" s="1"/>
  <c r="AX69" i="51" s="1"/>
  <c r="AJ85" i="10"/>
  <c r="AV85" i="51" s="1"/>
  <c r="AX85" i="51" s="1"/>
  <c r="AJ16" i="10"/>
  <c r="AV16" i="51" s="1"/>
  <c r="AX16" i="51" s="1"/>
  <c r="AJ23" i="10"/>
  <c r="AV23" i="51" s="1"/>
  <c r="AX23" i="51" s="1"/>
  <c r="AJ39" i="10"/>
  <c r="AV39" i="51" s="1"/>
  <c r="AX39" i="51" s="1"/>
  <c r="AJ55" i="10"/>
  <c r="AV55" i="51" s="1"/>
  <c r="AX55" i="51" s="1"/>
  <c r="AJ71" i="10"/>
  <c r="AV71" i="51" s="1"/>
  <c r="AX71" i="51" s="1"/>
  <c r="AJ15" i="10"/>
  <c r="AJ84" i="10"/>
  <c r="AV84" i="51" s="1"/>
  <c r="AX84" i="51" s="1"/>
  <c r="AJ24" i="10"/>
  <c r="AV24" i="51" s="1"/>
  <c r="AX24" i="51" s="1"/>
  <c r="AJ40" i="10"/>
  <c r="AV40" i="51" s="1"/>
  <c r="AX40" i="51" s="1"/>
  <c r="AJ56" i="10"/>
  <c r="AV56" i="51" s="1"/>
  <c r="AX56" i="51" s="1"/>
  <c r="AJ72" i="10"/>
  <c r="AV72" i="51" s="1"/>
  <c r="AX72" i="51" s="1"/>
  <c r="AJ20" i="10"/>
  <c r="AV20" i="51" s="1"/>
  <c r="AX20" i="51" s="1"/>
  <c r="BZ15" i="7"/>
  <c r="CA15" i="7"/>
  <c r="Q14" i="9"/>
  <c r="Q13" i="9"/>
  <c r="AN16" i="9"/>
  <c r="AD11" i="9"/>
  <c r="AN12" i="9"/>
  <c r="Q10" i="9"/>
  <c r="Q15" i="9"/>
  <c r="AD9" i="9"/>
  <c r="AN15" i="9"/>
  <c r="AN11" i="9"/>
  <c r="Q12" i="9"/>
  <c r="Q16" i="9"/>
  <c r="AN14" i="9"/>
  <c r="AD10" i="9"/>
  <c r="AN10" i="9"/>
  <c r="AD16" i="9"/>
  <c r="AD14" i="9"/>
  <c r="AD12" i="9"/>
  <c r="AN13" i="9"/>
  <c r="Q11" i="9"/>
  <c r="AD15" i="9"/>
  <c r="AD13" i="9"/>
  <c r="Q9" i="9"/>
  <c r="AN9" i="9"/>
  <c r="AN17" i="9"/>
  <c r="E17" i="9"/>
  <c r="G17" i="9" s="1"/>
  <c r="Q17" i="9"/>
  <c r="AD17" i="9"/>
  <c r="AC17" i="10"/>
  <c r="Q18" i="9"/>
  <c r="E18" i="9"/>
  <c r="G18" i="9" s="1"/>
  <c r="CB14" i="8" l="1"/>
  <c r="AV15" i="51"/>
  <c r="AX15" i="51" s="1"/>
  <c r="CB30" i="7"/>
  <c r="CB55" i="7"/>
  <c r="CB57" i="7"/>
  <c r="CB54" i="7"/>
  <c r="CB56" i="7"/>
  <c r="CB61" i="7"/>
  <c r="CB67" i="7"/>
  <c r="CB58" i="7"/>
  <c r="CB59" i="7"/>
  <c r="CB66" i="7"/>
  <c r="CB68" i="7"/>
  <c r="CB60" i="7"/>
  <c r="CB78" i="7"/>
  <c r="CB65" i="7"/>
  <c r="CB87" i="7"/>
  <c r="CB81" i="7"/>
  <c r="CB80" i="7"/>
  <c r="CB86" i="7"/>
  <c r="CB79" i="7"/>
  <c r="CB84" i="7"/>
  <c r="CB89" i="7"/>
  <c r="CB88" i="7"/>
  <c r="CB85" i="7"/>
  <c r="CB45" i="7"/>
  <c r="CB101" i="7"/>
  <c r="CA101" i="7"/>
  <c r="CA56" i="7"/>
  <c r="CA59" i="7"/>
  <c r="CA60" i="7"/>
  <c r="CA55" i="7"/>
  <c r="CA54" i="7"/>
  <c r="CA67" i="7"/>
  <c r="CA58" i="7"/>
  <c r="CA61" i="7"/>
  <c r="CA68" i="7"/>
  <c r="CA84" i="7"/>
  <c r="CA57" i="7"/>
  <c r="CA80" i="7"/>
  <c r="CA88" i="7"/>
  <c r="CA65" i="7"/>
  <c r="CA78" i="7"/>
  <c r="CA87" i="7"/>
  <c r="CA81" i="7"/>
  <c r="CA66" i="7"/>
  <c r="CA79" i="7"/>
  <c r="CA86" i="7"/>
  <c r="CA89" i="7"/>
  <c r="CA85" i="7"/>
  <c r="BZ101" i="7"/>
  <c r="BZ59" i="7"/>
  <c r="BZ66" i="7"/>
  <c r="BZ58" i="7"/>
  <c r="BZ60" i="7"/>
  <c r="BZ54" i="7"/>
  <c r="BZ61" i="7"/>
  <c r="BZ68" i="7"/>
  <c r="BZ55" i="7"/>
  <c r="BZ57" i="7"/>
  <c r="BZ56" i="7"/>
  <c r="BZ65" i="7"/>
  <c r="BZ81" i="7"/>
  <c r="BZ80" i="7"/>
  <c r="BZ85" i="7"/>
  <c r="BZ84" i="7"/>
  <c r="BZ86" i="7"/>
  <c r="BZ89" i="7"/>
  <c r="BZ88" i="7"/>
  <c r="BZ67" i="7"/>
  <c r="BZ79" i="7"/>
  <c r="BZ87" i="7"/>
  <c r="BZ78" i="7"/>
  <c r="CB40" i="8"/>
  <c r="CB50" i="8"/>
  <c r="CB55" i="8"/>
  <c r="CB49" i="8"/>
  <c r="CB51" i="8"/>
  <c r="CB52" i="8"/>
  <c r="CB54" i="8"/>
  <c r="CB53" i="8"/>
  <c r="CB64" i="8"/>
  <c r="CB58" i="8"/>
  <c r="CB60" i="8"/>
  <c r="CB62" i="8"/>
  <c r="CB56" i="8"/>
  <c r="CB63" i="8"/>
  <c r="CB61" i="8"/>
  <c r="CB59" i="8"/>
  <c r="CB57" i="8"/>
  <c r="CB85" i="8"/>
  <c r="CB79" i="8"/>
  <c r="CB77" i="8"/>
  <c r="CB80" i="8"/>
  <c r="CB84" i="8"/>
  <c r="CB76" i="8"/>
  <c r="CB83" i="8"/>
  <c r="CB88" i="8"/>
  <c r="CB81" i="8"/>
  <c r="CB78" i="8"/>
  <c r="CB86" i="8"/>
  <c r="CB82" i="8"/>
  <c r="CB99" i="8"/>
  <c r="CB27" i="8"/>
  <c r="R16" i="9"/>
  <c r="R15" i="9"/>
  <c r="CB12" i="7" s="1"/>
  <c r="R17" i="9"/>
  <c r="R18" i="9"/>
  <c r="AE16" i="9"/>
  <c r="AE15" i="9"/>
  <c r="CB13" i="7" s="1"/>
  <c r="AE17" i="9"/>
  <c r="AO15" i="9"/>
  <c r="CB14" i="7" s="1"/>
  <c r="AO16" i="9"/>
  <c r="AO17" i="9"/>
  <c r="N14" i="8"/>
  <c r="BW14" i="8"/>
  <c r="BT14" i="8"/>
  <c r="BC14" i="8"/>
  <c r="AY14" i="8"/>
  <c r="AJ14" i="8"/>
  <c r="AQ14" i="8"/>
  <c r="BD14" i="8"/>
  <c r="BA14" i="8"/>
  <c r="I14" i="8"/>
  <c r="AZ14" i="8"/>
  <c r="BL14" i="8"/>
  <c r="AA14" i="8"/>
  <c r="AN14" i="8"/>
  <c r="AI14" i="8"/>
  <c r="AV14" i="8"/>
  <c r="BY14" i="8"/>
  <c r="K14" i="8"/>
  <c r="X14" i="8"/>
  <c r="L14" i="8"/>
  <c r="BJ14" i="8"/>
  <c r="V14" i="8"/>
  <c r="AF14" i="8"/>
  <c r="BI14" i="8"/>
  <c r="BH14" i="8"/>
  <c r="AG14" i="8"/>
  <c r="Q14" i="8"/>
  <c r="BN14" i="8"/>
  <c r="P14" i="8"/>
  <c r="AS14" i="8"/>
  <c r="BF14" i="8"/>
  <c r="AX14" i="8"/>
  <c r="AH14" i="8"/>
  <c r="CA14" i="8"/>
  <c r="M14" i="8"/>
  <c r="Z14" i="8"/>
  <c r="AB14" i="8"/>
  <c r="AM14" i="8"/>
  <c r="S14" i="8"/>
  <c r="AP14" i="8"/>
  <c r="R14" i="8"/>
  <c r="BK14" i="8"/>
  <c r="W14" i="8"/>
  <c r="J14" i="8"/>
  <c r="AD14" i="8"/>
  <c r="AC14" i="8"/>
  <c r="BS14" i="8"/>
  <c r="AU14" i="8"/>
  <c r="BB14" i="8"/>
  <c r="BG14" i="8"/>
  <c r="AT14" i="8"/>
  <c r="U14" i="8"/>
  <c r="AL14" i="8"/>
  <c r="AE14" i="8"/>
  <c r="BP14" i="8"/>
  <c r="BV14" i="8"/>
  <c r="O14" i="8"/>
  <c r="T14" i="8"/>
  <c r="BU14" i="8"/>
  <c r="Y14" i="8"/>
  <c r="BM14" i="8"/>
  <c r="BR14" i="8"/>
  <c r="BX14" i="8"/>
  <c r="BE14" i="8"/>
  <c r="AK14" i="8"/>
  <c r="BO14" i="8"/>
  <c r="BQ14" i="8"/>
  <c r="AW14" i="8"/>
  <c r="BZ14" i="8"/>
  <c r="AR14" i="8"/>
  <c r="AO14" i="8"/>
  <c r="CA30" i="7"/>
  <c r="CA45" i="7"/>
  <c r="CA40" i="8"/>
  <c r="CA27" i="8"/>
  <c r="CA14" i="7"/>
  <c r="CA12" i="7"/>
  <c r="BY12" i="7"/>
  <c r="BZ13" i="7"/>
  <c r="CA13" i="7"/>
  <c r="BZ45" i="7"/>
  <c r="BZ30" i="7"/>
  <c r="BV99" i="8" l="1"/>
  <c r="BV49" i="8"/>
  <c r="BV51" i="8"/>
  <c r="BV52" i="8"/>
  <c r="BV54" i="8"/>
  <c r="BV53" i="8"/>
  <c r="BV62" i="8"/>
  <c r="BV55" i="8"/>
  <c r="BV50" i="8"/>
  <c r="BV60" i="8"/>
  <c r="BV58" i="8"/>
  <c r="BV56" i="8"/>
  <c r="BV63" i="8"/>
  <c r="BV61" i="8"/>
  <c r="BV64" i="8"/>
  <c r="BV59" i="8"/>
  <c r="BV76" i="8"/>
  <c r="BV57" i="8"/>
  <c r="BV88" i="8"/>
  <c r="BV80" i="8"/>
  <c r="BV86" i="8"/>
  <c r="BV79" i="8"/>
  <c r="BV81" i="8"/>
  <c r="BV77" i="8"/>
  <c r="BV83" i="8"/>
  <c r="BV78" i="8"/>
  <c r="BV85" i="8"/>
  <c r="BV82" i="8"/>
  <c r="BV84" i="8"/>
  <c r="AP99" i="8"/>
  <c r="AP49" i="8"/>
  <c r="AP51" i="8"/>
  <c r="AP52" i="8"/>
  <c r="AP53" i="8"/>
  <c r="AP50" i="8"/>
  <c r="AP56" i="8"/>
  <c r="AP63" i="8"/>
  <c r="AP54" i="8"/>
  <c r="AP58" i="8"/>
  <c r="AP64" i="8"/>
  <c r="AP61" i="8"/>
  <c r="AP59" i="8"/>
  <c r="AP57" i="8"/>
  <c r="AP76" i="8"/>
  <c r="AP62" i="8"/>
  <c r="AP55" i="8"/>
  <c r="AP88" i="8"/>
  <c r="AP60" i="8"/>
  <c r="AP86" i="8"/>
  <c r="AP79" i="8"/>
  <c r="AP77" i="8"/>
  <c r="AP81" i="8"/>
  <c r="AP83" i="8"/>
  <c r="AP82" i="8"/>
  <c r="AP80" i="8"/>
  <c r="AP85" i="8"/>
  <c r="AP84" i="8"/>
  <c r="AP78" i="8"/>
  <c r="BI99" i="8"/>
  <c r="BI54" i="8"/>
  <c r="BI62" i="8"/>
  <c r="BI49" i="8"/>
  <c r="BI50" i="8"/>
  <c r="BI58" i="8"/>
  <c r="BI53" i="8"/>
  <c r="BI56" i="8"/>
  <c r="BI64" i="8"/>
  <c r="BI51" i="8"/>
  <c r="BI52" i="8"/>
  <c r="BI61" i="8"/>
  <c r="BI59" i="8"/>
  <c r="BI57" i="8"/>
  <c r="BI55" i="8"/>
  <c r="BI60" i="8"/>
  <c r="BI63" i="8"/>
  <c r="BI76" i="8"/>
  <c r="BI85" i="8"/>
  <c r="BI82" i="8"/>
  <c r="BI80" i="8"/>
  <c r="BI86" i="8"/>
  <c r="BI79" i="8"/>
  <c r="BI81" i="8"/>
  <c r="BI84" i="8"/>
  <c r="BI78" i="8"/>
  <c r="BI77" i="8"/>
  <c r="BI83" i="8"/>
  <c r="BI88" i="8"/>
  <c r="BD99" i="8"/>
  <c r="BD50" i="8"/>
  <c r="BD51" i="8"/>
  <c r="BD49" i="8"/>
  <c r="BD59" i="8"/>
  <c r="BD54" i="8"/>
  <c r="BD52" i="8"/>
  <c r="BD62" i="8"/>
  <c r="BD55" i="8"/>
  <c r="BD53" i="8"/>
  <c r="BD57" i="8"/>
  <c r="BD60" i="8"/>
  <c r="BD63" i="8"/>
  <c r="BD58" i="8"/>
  <c r="BD79" i="8"/>
  <c r="BD64" i="8"/>
  <c r="BD56" i="8"/>
  <c r="BD61" i="8"/>
  <c r="BD77" i="8"/>
  <c r="BD83" i="8"/>
  <c r="BD76" i="8"/>
  <c r="BD84" i="8"/>
  <c r="BD80" i="8"/>
  <c r="BD85" i="8"/>
  <c r="BD78" i="8"/>
  <c r="BD82" i="8"/>
  <c r="BD86" i="8"/>
  <c r="BD88" i="8"/>
  <c r="BD81" i="8"/>
  <c r="BY98" i="7"/>
  <c r="BY71" i="7"/>
  <c r="BY69" i="7"/>
  <c r="BY63" i="7"/>
  <c r="BY64" i="7"/>
  <c r="BY82" i="7"/>
  <c r="AO99" i="8"/>
  <c r="AO49" i="8"/>
  <c r="AO52" i="8"/>
  <c r="AO60" i="8"/>
  <c r="AO50" i="8"/>
  <c r="AO56" i="8"/>
  <c r="AO51" i="8"/>
  <c r="AO54" i="8"/>
  <c r="AO62" i="8"/>
  <c r="AO55" i="8"/>
  <c r="AO53" i="8"/>
  <c r="AO63" i="8"/>
  <c r="AO58" i="8"/>
  <c r="AO64" i="8"/>
  <c r="AO61" i="8"/>
  <c r="AO59" i="8"/>
  <c r="AO57" i="8"/>
  <c r="AO76" i="8"/>
  <c r="AO83" i="8"/>
  <c r="AO78" i="8"/>
  <c r="AO77" i="8"/>
  <c r="AO84" i="8"/>
  <c r="AO80" i="8"/>
  <c r="AO88" i="8"/>
  <c r="AO86" i="8"/>
  <c r="AO85" i="8"/>
  <c r="AO81" i="8"/>
  <c r="AO79" i="8"/>
  <c r="AO82" i="8"/>
  <c r="BP99" i="8"/>
  <c r="BP50" i="8"/>
  <c r="BP49" i="8"/>
  <c r="BP52" i="8"/>
  <c r="BP54" i="8"/>
  <c r="BP53" i="8"/>
  <c r="BP57" i="8"/>
  <c r="BP59" i="8"/>
  <c r="BP61" i="8"/>
  <c r="BP51" i="8"/>
  <c r="BP62" i="8"/>
  <c r="BP56" i="8"/>
  <c r="BP63" i="8"/>
  <c r="BP64" i="8"/>
  <c r="BP77" i="8"/>
  <c r="BP55" i="8"/>
  <c r="BP60" i="8"/>
  <c r="BP58" i="8"/>
  <c r="BP81" i="8"/>
  <c r="BP79" i="8"/>
  <c r="BP82" i="8"/>
  <c r="BP76" i="8"/>
  <c r="BP83" i="8"/>
  <c r="BP88" i="8"/>
  <c r="BP80" i="8"/>
  <c r="BP86" i="8"/>
  <c r="BP78" i="8"/>
  <c r="BP85" i="8"/>
  <c r="BP84" i="8"/>
  <c r="S99" i="8"/>
  <c r="S50" i="8"/>
  <c r="S53" i="8"/>
  <c r="S61" i="8"/>
  <c r="S49" i="8"/>
  <c r="S57" i="8"/>
  <c r="S52" i="8"/>
  <c r="S55" i="8"/>
  <c r="S63" i="8"/>
  <c r="S54" i="8"/>
  <c r="S51" i="8"/>
  <c r="S60" i="8"/>
  <c r="S64" i="8"/>
  <c r="S62" i="8"/>
  <c r="S58" i="8"/>
  <c r="S56" i="8"/>
  <c r="S59" i="8"/>
  <c r="S84" i="8"/>
  <c r="S79" i="8"/>
  <c r="S77" i="8"/>
  <c r="S76" i="8"/>
  <c r="S82" i="8"/>
  <c r="S88" i="8"/>
  <c r="S78" i="8"/>
  <c r="S83" i="8"/>
  <c r="S86" i="8"/>
  <c r="S85" i="8"/>
  <c r="S80" i="8"/>
  <c r="S81" i="8"/>
  <c r="AF99" i="8"/>
  <c r="AF54" i="8"/>
  <c r="AF49" i="8"/>
  <c r="AF50" i="8"/>
  <c r="AF53" i="8"/>
  <c r="AF51" i="8"/>
  <c r="AF57" i="8"/>
  <c r="AF61" i="8"/>
  <c r="AF59" i="8"/>
  <c r="AF52" i="8"/>
  <c r="AF63" i="8"/>
  <c r="AF62" i="8"/>
  <c r="AF64" i="8"/>
  <c r="AF60" i="8"/>
  <c r="AF58" i="8"/>
  <c r="AF55" i="8"/>
  <c r="AF56" i="8"/>
  <c r="AF85" i="8"/>
  <c r="AF79" i="8"/>
  <c r="AF80" i="8"/>
  <c r="AF88" i="8"/>
  <c r="AF77" i="8"/>
  <c r="AF83" i="8"/>
  <c r="AF76" i="8"/>
  <c r="AF81" i="8"/>
  <c r="AF84" i="8"/>
  <c r="AF82" i="8"/>
  <c r="AF78" i="8"/>
  <c r="AF86" i="8"/>
  <c r="AQ99" i="8"/>
  <c r="AQ49" i="8"/>
  <c r="AQ57" i="8"/>
  <c r="AQ50" i="8"/>
  <c r="AQ53" i="8"/>
  <c r="AQ61" i="8"/>
  <c r="AQ51" i="8"/>
  <c r="AQ59" i="8"/>
  <c r="AQ55" i="8"/>
  <c r="AQ52" i="8"/>
  <c r="AQ64" i="8"/>
  <c r="AQ56" i="8"/>
  <c r="AQ54" i="8"/>
  <c r="AQ60" i="8"/>
  <c r="AQ58" i="8"/>
  <c r="AQ79" i="8"/>
  <c r="AQ62" i="8"/>
  <c r="AQ63" i="8"/>
  <c r="AQ88" i="8"/>
  <c r="AQ78" i="8"/>
  <c r="AQ76" i="8"/>
  <c r="AQ85" i="8"/>
  <c r="AQ82" i="8"/>
  <c r="AQ83" i="8"/>
  <c r="AQ86" i="8"/>
  <c r="AQ77" i="8"/>
  <c r="AQ80" i="8"/>
  <c r="AQ84" i="8"/>
  <c r="AQ81" i="8"/>
  <c r="AE99" i="8"/>
  <c r="AE51" i="8"/>
  <c r="AE59" i="8"/>
  <c r="AE49" i="8"/>
  <c r="AE55" i="8"/>
  <c r="AE50" i="8"/>
  <c r="AE53" i="8"/>
  <c r="AE61" i="8"/>
  <c r="AE54" i="8"/>
  <c r="AE57" i="8"/>
  <c r="AE52" i="8"/>
  <c r="AE63" i="8"/>
  <c r="AE62" i="8"/>
  <c r="AE64" i="8"/>
  <c r="AE60" i="8"/>
  <c r="AE58" i="8"/>
  <c r="AE56" i="8"/>
  <c r="AE77" i="8"/>
  <c r="AE82" i="8"/>
  <c r="AE76" i="8"/>
  <c r="AE81" i="8"/>
  <c r="AE84" i="8"/>
  <c r="AE80" i="8"/>
  <c r="AE79" i="8"/>
  <c r="AE78" i="8"/>
  <c r="AE88" i="8"/>
  <c r="AE83" i="8"/>
  <c r="AE86" i="8"/>
  <c r="AE85" i="8"/>
  <c r="AM99" i="8"/>
  <c r="AM55" i="8"/>
  <c r="AM63" i="8"/>
  <c r="AM51" i="8"/>
  <c r="AM59" i="8"/>
  <c r="AM49" i="8"/>
  <c r="AM57" i="8"/>
  <c r="AM52" i="8"/>
  <c r="AM53" i="8"/>
  <c r="AM50" i="8"/>
  <c r="AM56" i="8"/>
  <c r="AM54" i="8"/>
  <c r="AM60" i="8"/>
  <c r="AM58" i="8"/>
  <c r="AM61" i="8"/>
  <c r="AM62" i="8"/>
  <c r="AM77" i="8"/>
  <c r="AM78" i="8"/>
  <c r="AM86" i="8"/>
  <c r="AM64" i="8"/>
  <c r="AM76" i="8"/>
  <c r="AM85" i="8"/>
  <c r="AM82" i="8"/>
  <c r="AM80" i="8"/>
  <c r="AM83" i="8"/>
  <c r="AM84" i="8"/>
  <c r="AM81" i="8"/>
  <c r="AM79" i="8"/>
  <c r="AM88" i="8"/>
  <c r="V99" i="8"/>
  <c r="V53" i="8"/>
  <c r="V54" i="8"/>
  <c r="V49" i="8"/>
  <c r="V52" i="8"/>
  <c r="V55" i="8"/>
  <c r="V50" i="8"/>
  <c r="V51" i="8"/>
  <c r="V56" i="8"/>
  <c r="V63" i="8"/>
  <c r="V58" i="8"/>
  <c r="V62" i="8"/>
  <c r="V64" i="8"/>
  <c r="V60" i="8"/>
  <c r="V61" i="8"/>
  <c r="V59" i="8"/>
  <c r="V80" i="8"/>
  <c r="V57" i="8"/>
  <c r="V86" i="8"/>
  <c r="V76" i="8"/>
  <c r="V84" i="8"/>
  <c r="V81" i="8"/>
  <c r="V77" i="8"/>
  <c r="V82" i="8"/>
  <c r="V79" i="8"/>
  <c r="V88" i="8"/>
  <c r="V78" i="8"/>
  <c r="V83" i="8"/>
  <c r="V85" i="8"/>
  <c r="AJ99" i="8"/>
  <c r="AJ50" i="8"/>
  <c r="AJ49" i="8"/>
  <c r="AJ52" i="8"/>
  <c r="AJ59" i="8"/>
  <c r="AJ53" i="8"/>
  <c r="AJ54" i="8"/>
  <c r="AJ62" i="8"/>
  <c r="AJ55" i="8"/>
  <c r="AJ51" i="8"/>
  <c r="AJ57" i="8"/>
  <c r="AJ56" i="8"/>
  <c r="AJ61" i="8"/>
  <c r="AJ77" i="8"/>
  <c r="AJ63" i="8"/>
  <c r="AJ64" i="8"/>
  <c r="AJ60" i="8"/>
  <c r="AJ58" i="8"/>
  <c r="AJ80" i="8"/>
  <c r="AJ83" i="8"/>
  <c r="AJ76" i="8"/>
  <c r="AJ84" i="8"/>
  <c r="AJ88" i="8"/>
  <c r="AJ78" i="8"/>
  <c r="AJ86" i="8"/>
  <c r="AJ85" i="8"/>
  <c r="AJ81" i="8"/>
  <c r="AJ79" i="8"/>
  <c r="AJ82" i="8"/>
  <c r="AB99" i="8"/>
  <c r="AB52" i="8"/>
  <c r="AB50" i="8"/>
  <c r="AB53" i="8"/>
  <c r="AB51" i="8"/>
  <c r="AB54" i="8"/>
  <c r="AB55" i="8"/>
  <c r="AB61" i="8"/>
  <c r="AB49" i="8"/>
  <c r="AB59" i="8"/>
  <c r="AB57" i="8"/>
  <c r="AB63" i="8"/>
  <c r="AB62" i="8"/>
  <c r="AB60" i="8"/>
  <c r="AB64" i="8"/>
  <c r="AB58" i="8"/>
  <c r="AB81" i="8"/>
  <c r="AB56" i="8"/>
  <c r="AB79" i="8"/>
  <c r="AB85" i="8"/>
  <c r="AB83" i="8"/>
  <c r="AB80" i="8"/>
  <c r="AB78" i="8"/>
  <c r="AB77" i="8"/>
  <c r="AB76" i="8"/>
  <c r="AB84" i="8"/>
  <c r="AB82" i="8"/>
  <c r="AB88" i="8"/>
  <c r="AB86" i="8"/>
  <c r="BJ99" i="8"/>
  <c r="BJ49" i="8"/>
  <c r="BJ50" i="8"/>
  <c r="BJ53" i="8"/>
  <c r="BJ51" i="8"/>
  <c r="BJ56" i="8"/>
  <c r="BJ64" i="8"/>
  <c r="BJ54" i="8"/>
  <c r="BJ52" i="8"/>
  <c r="BJ60" i="8"/>
  <c r="BJ61" i="8"/>
  <c r="BJ59" i="8"/>
  <c r="BJ57" i="8"/>
  <c r="BJ55" i="8"/>
  <c r="BJ62" i="8"/>
  <c r="BJ78" i="8"/>
  <c r="BJ58" i="8"/>
  <c r="BJ63" i="8"/>
  <c r="BJ76" i="8"/>
  <c r="BJ82" i="8"/>
  <c r="BJ88" i="8"/>
  <c r="BJ77" i="8"/>
  <c r="BJ83" i="8"/>
  <c r="BJ79" i="8"/>
  <c r="BJ80" i="8"/>
  <c r="BJ86" i="8"/>
  <c r="BJ81" i="8"/>
  <c r="BJ85" i="8"/>
  <c r="BJ84" i="8"/>
  <c r="AY99" i="8"/>
  <c r="AY50" i="8"/>
  <c r="AY53" i="8"/>
  <c r="AY61" i="8"/>
  <c r="AY49" i="8"/>
  <c r="AY57" i="8"/>
  <c r="AY52" i="8"/>
  <c r="AY55" i="8"/>
  <c r="AY63" i="8"/>
  <c r="AY51" i="8"/>
  <c r="AY54" i="8"/>
  <c r="AY60" i="8"/>
  <c r="AY62" i="8"/>
  <c r="AY58" i="8"/>
  <c r="AY64" i="8"/>
  <c r="AY56" i="8"/>
  <c r="AY59" i="8"/>
  <c r="AY81" i="8"/>
  <c r="AY84" i="8"/>
  <c r="AY88" i="8"/>
  <c r="AY77" i="8"/>
  <c r="AY76" i="8"/>
  <c r="AY83" i="8"/>
  <c r="AY82" i="8"/>
  <c r="AY78" i="8"/>
  <c r="AY85" i="8"/>
  <c r="AY86" i="8"/>
  <c r="AY80" i="8"/>
  <c r="AY79" i="8"/>
  <c r="BH99" i="8"/>
  <c r="BH52" i="8"/>
  <c r="BH50" i="8"/>
  <c r="BH53" i="8"/>
  <c r="BH51" i="8"/>
  <c r="BH49" i="8"/>
  <c r="BH55" i="8"/>
  <c r="BH54" i="8"/>
  <c r="BH58" i="8"/>
  <c r="BH63" i="8"/>
  <c r="BH62" i="8"/>
  <c r="BH61" i="8"/>
  <c r="BH59" i="8"/>
  <c r="BH57" i="8"/>
  <c r="BH60" i="8"/>
  <c r="BH81" i="8"/>
  <c r="BH56" i="8"/>
  <c r="BH79" i="8"/>
  <c r="BH76" i="8"/>
  <c r="BH85" i="8"/>
  <c r="BH83" i="8"/>
  <c r="BH64" i="8"/>
  <c r="BH80" i="8"/>
  <c r="BH84" i="8"/>
  <c r="BH78" i="8"/>
  <c r="BH82" i="8"/>
  <c r="BH77" i="8"/>
  <c r="BH88" i="8"/>
  <c r="BH86" i="8"/>
  <c r="AR99" i="8"/>
  <c r="AR52" i="8"/>
  <c r="AR50" i="8"/>
  <c r="AR53" i="8"/>
  <c r="AR51" i="8"/>
  <c r="AR61" i="8"/>
  <c r="AR64" i="8"/>
  <c r="AR58" i="8"/>
  <c r="AR49" i="8"/>
  <c r="AR55" i="8"/>
  <c r="AR60" i="8"/>
  <c r="AR63" i="8"/>
  <c r="AR56" i="8"/>
  <c r="AR54" i="8"/>
  <c r="AR59" i="8"/>
  <c r="AR81" i="8"/>
  <c r="AR57" i="8"/>
  <c r="AR79" i="8"/>
  <c r="AR85" i="8"/>
  <c r="AR83" i="8"/>
  <c r="AR62" i="8"/>
  <c r="AR80" i="8"/>
  <c r="AR77" i="8"/>
  <c r="AR76" i="8"/>
  <c r="AR88" i="8"/>
  <c r="AR86" i="8"/>
  <c r="AR84" i="8"/>
  <c r="AR82" i="8"/>
  <c r="AR78" i="8"/>
  <c r="AW99" i="8"/>
  <c r="AW56" i="8"/>
  <c r="AW64" i="8"/>
  <c r="AW49" i="8"/>
  <c r="AW52" i="8"/>
  <c r="AW60" i="8"/>
  <c r="AW50" i="8"/>
  <c r="AW58" i="8"/>
  <c r="AW54" i="8"/>
  <c r="AW51" i="8"/>
  <c r="AW53" i="8"/>
  <c r="AW59" i="8"/>
  <c r="AW62" i="8"/>
  <c r="AW55" i="8"/>
  <c r="AW63" i="8"/>
  <c r="AW61" i="8"/>
  <c r="AW78" i="8"/>
  <c r="AW57" i="8"/>
  <c r="AW77" i="8"/>
  <c r="AW79" i="8"/>
  <c r="AW84" i="8"/>
  <c r="AW76" i="8"/>
  <c r="AW83" i="8"/>
  <c r="AW88" i="8"/>
  <c r="AW86" i="8"/>
  <c r="AW85" i="8"/>
  <c r="AW80" i="8"/>
  <c r="AW81" i="8"/>
  <c r="AW82" i="8"/>
  <c r="U99" i="8"/>
  <c r="U50" i="8"/>
  <c r="U58" i="8"/>
  <c r="U54" i="8"/>
  <c r="U62" i="8"/>
  <c r="U49" i="8"/>
  <c r="U52" i="8"/>
  <c r="U60" i="8"/>
  <c r="U55" i="8"/>
  <c r="U51" i="8"/>
  <c r="U53" i="8"/>
  <c r="U63" i="8"/>
  <c r="U64" i="8"/>
  <c r="U56" i="8"/>
  <c r="U61" i="8"/>
  <c r="U59" i="8"/>
  <c r="U80" i="8"/>
  <c r="U57" i="8"/>
  <c r="U76" i="8"/>
  <c r="U78" i="8"/>
  <c r="U81" i="8"/>
  <c r="U83" i="8"/>
  <c r="U77" i="8"/>
  <c r="U84" i="8"/>
  <c r="U82" i="8"/>
  <c r="U79" i="8"/>
  <c r="U88" i="8"/>
  <c r="U86" i="8"/>
  <c r="U85" i="8"/>
  <c r="Z99" i="8"/>
  <c r="Z49" i="8"/>
  <c r="Z51" i="8"/>
  <c r="Z60" i="8"/>
  <c r="Z54" i="8"/>
  <c r="Z55" i="8"/>
  <c r="Z50" i="8"/>
  <c r="Z59" i="8"/>
  <c r="Z52" i="8"/>
  <c r="Z61" i="8"/>
  <c r="Z64" i="8"/>
  <c r="Z57" i="8"/>
  <c r="Z63" i="8"/>
  <c r="Z62" i="8"/>
  <c r="Z53" i="8"/>
  <c r="Z58" i="8"/>
  <c r="Z56" i="8"/>
  <c r="Z76" i="8"/>
  <c r="Z88" i="8"/>
  <c r="Z86" i="8"/>
  <c r="Z84" i="8"/>
  <c r="Z77" i="8"/>
  <c r="Z81" i="8"/>
  <c r="Z80" i="8"/>
  <c r="Z82" i="8"/>
  <c r="Z79" i="8"/>
  <c r="Z78" i="8"/>
  <c r="Z83" i="8"/>
  <c r="Z85" i="8"/>
  <c r="L99" i="8"/>
  <c r="L52" i="8"/>
  <c r="L50" i="8"/>
  <c r="L53" i="8"/>
  <c r="L51" i="8"/>
  <c r="L55" i="8"/>
  <c r="L57" i="8"/>
  <c r="L54" i="8"/>
  <c r="L49" i="8"/>
  <c r="L61" i="8"/>
  <c r="L58" i="8"/>
  <c r="L56" i="8"/>
  <c r="L59" i="8"/>
  <c r="L63" i="8"/>
  <c r="L81" i="8"/>
  <c r="L64" i="8"/>
  <c r="L62" i="8"/>
  <c r="L79" i="8"/>
  <c r="L85" i="8"/>
  <c r="L60" i="8"/>
  <c r="L77" i="8"/>
  <c r="L83" i="8"/>
  <c r="L76" i="8"/>
  <c r="L82" i="8"/>
  <c r="L88" i="8"/>
  <c r="L86" i="8"/>
  <c r="L78" i="8"/>
  <c r="L84" i="8"/>
  <c r="L80" i="8"/>
  <c r="BC99" i="8"/>
  <c r="BC55" i="8"/>
  <c r="BC63" i="8"/>
  <c r="BC51" i="8"/>
  <c r="BC59" i="8"/>
  <c r="BC49" i="8"/>
  <c r="BC57" i="8"/>
  <c r="BC54" i="8"/>
  <c r="BC52" i="8"/>
  <c r="BC60" i="8"/>
  <c r="BC50" i="8"/>
  <c r="BC62" i="8"/>
  <c r="BC53" i="8"/>
  <c r="BC58" i="8"/>
  <c r="BC64" i="8"/>
  <c r="BC56" i="8"/>
  <c r="BC61" i="8"/>
  <c r="BC77" i="8"/>
  <c r="BC86" i="8"/>
  <c r="BC81" i="8"/>
  <c r="BC83" i="8"/>
  <c r="BC79" i="8"/>
  <c r="BC80" i="8"/>
  <c r="BC88" i="8"/>
  <c r="BC84" i="8"/>
  <c r="BC76" i="8"/>
  <c r="BC78" i="8"/>
  <c r="BC82" i="8"/>
  <c r="BC85" i="8"/>
  <c r="R99" i="8"/>
  <c r="R51" i="8"/>
  <c r="R49" i="8"/>
  <c r="R52" i="8"/>
  <c r="R50" i="8"/>
  <c r="R57" i="8"/>
  <c r="R58" i="8"/>
  <c r="R53" i="8"/>
  <c r="R60" i="8"/>
  <c r="R55" i="8"/>
  <c r="R62" i="8"/>
  <c r="R56" i="8"/>
  <c r="R54" i="8"/>
  <c r="R61" i="8"/>
  <c r="R59" i="8"/>
  <c r="R80" i="8"/>
  <c r="R78" i="8"/>
  <c r="R64" i="8"/>
  <c r="R84" i="8"/>
  <c r="R81" i="8"/>
  <c r="R82" i="8"/>
  <c r="R63" i="8"/>
  <c r="R77" i="8"/>
  <c r="R76" i="8"/>
  <c r="R86" i="8"/>
  <c r="R79" i="8"/>
  <c r="R88" i="8"/>
  <c r="R83" i="8"/>
  <c r="R85" i="8"/>
  <c r="AL99" i="8"/>
  <c r="AL53" i="8"/>
  <c r="AL54" i="8"/>
  <c r="AL49" i="8"/>
  <c r="AL52" i="8"/>
  <c r="AL57" i="8"/>
  <c r="AL50" i="8"/>
  <c r="AL58" i="8"/>
  <c r="AL60" i="8"/>
  <c r="AL55" i="8"/>
  <c r="AL51" i="8"/>
  <c r="AL56" i="8"/>
  <c r="AL61" i="8"/>
  <c r="AL59" i="8"/>
  <c r="AL62" i="8"/>
  <c r="AL63" i="8"/>
  <c r="AL64" i="8"/>
  <c r="AL86" i="8"/>
  <c r="AL81" i="8"/>
  <c r="AL84" i="8"/>
  <c r="AL77" i="8"/>
  <c r="AL76" i="8"/>
  <c r="AL82" i="8"/>
  <c r="AL79" i="8"/>
  <c r="AL83" i="8"/>
  <c r="AL85" i="8"/>
  <c r="AL80" i="8"/>
  <c r="AL78" i="8"/>
  <c r="AL88" i="8"/>
  <c r="BQ99" i="8"/>
  <c r="BQ50" i="8"/>
  <c r="BQ58" i="8"/>
  <c r="BQ54" i="8"/>
  <c r="BQ49" i="8"/>
  <c r="BQ52" i="8"/>
  <c r="BQ60" i="8"/>
  <c r="BQ56" i="8"/>
  <c r="BQ53" i="8"/>
  <c r="BQ59" i="8"/>
  <c r="BQ51" i="8"/>
  <c r="BQ62" i="8"/>
  <c r="BQ63" i="8"/>
  <c r="BQ64" i="8"/>
  <c r="BQ61" i="8"/>
  <c r="BQ57" i="8"/>
  <c r="BQ55" i="8"/>
  <c r="BQ77" i="8"/>
  <c r="BQ81" i="8"/>
  <c r="BQ80" i="8"/>
  <c r="BQ76" i="8"/>
  <c r="BQ85" i="8"/>
  <c r="BQ83" i="8"/>
  <c r="BQ88" i="8"/>
  <c r="BQ79" i="8"/>
  <c r="BQ86" i="8"/>
  <c r="BQ78" i="8"/>
  <c r="BQ82" i="8"/>
  <c r="BQ84" i="8"/>
  <c r="AT99" i="8"/>
  <c r="AT49" i="8"/>
  <c r="AT50" i="8"/>
  <c r="AT53" i="8"/>
  <c r="AT54" i="8"/>
  <c r="AT51" i="8"/>
  <c r="AT52" i="8"/>
  <c r="AT59" i="8"/>
  <c r="AT61" i="8"/>
  <c r="AT62" i="8"/>
  <c r="AT60" i="8"/>
  <c r="AT63" i="8"/>
  <c r="AT55" i="8"/>
  <c r="AT58" i="8"/>
  <c r="AT64" i="8"/>
  <c r="AT56" i="8"/>
  <c r="AT78" i="8"/>
  <c r="AT57" i="8"/>
  <c r="AT76" i="8"/>
  <c r="AT82" i="8"/>
  <c r="AT88" i="8"/>
  <c r="AT83" i="8"/>
  <c r="AT86" i="8"/>
  <c r="AT85" i="8"/>
  <c r="AT77" i="8"/>
  <c r="AT80" i="8"/>
  <c r="AT84" i="8"/>
  <c r="AT79" i="8"/>
  <c r="AT81" i="8"/>
  <c r="M99" i="8"/>
  <c r="M51" i="8"/>
  <c r="M54" i="8"/>
  <c r="M62" i="8"/>
  <c r="M49" i="8"/>
  <c r="M50" i="8"/>
  <c r="M58" i="8"/>
  <c r="M53" i="8"/>
  <c r="M56" i="8"/>
  <c r="M64" i="8"/>
  <c r="M52" i="8"/>
  <c r="M55" i="8"/>
  <c r="M57" i="8"/>
  <c r="M60" i="8"/>
  <c r="M61" i="8"/>
  <c r="M59" i="8"/>
  <c r="M63" i="8"/>
  <c r="M76" i="8"/>
  <c r="M85" i="8"/>
  <c r="M77" i="8"/>
  <c r="M83" i="8"/>
  <c r="M86" i="8"/>
  <c r="M78" i="8"/>
  <c r="M84" i="8"/>
  <c r="M81" i="8"/>
  <c r="M80" i="8"/>
  <c r="M88" i="8"/>
  <c r="M79" i="8"/>
  <c r="M82" i="8"/>
  <c r="X99" i="8"/>
  <c r="X50" i="8"/>
  <c r="X51" i="8"/>
  <c r="X54" i="8"/>
  <c r="X49" i="8"/>
  <c r="X55" i="8"/>
  <c r="X61" i="8"/>
  <c r="X52" i="8"/>
  <c r="X63" i="8"/>
  <c r="X53" i="8"/>
  <c r="X57" i="8"/>
  <c r="X62" i="8"/>
  <c r="X60" i="8"/>
  <c r="X64" i="8"/>
  <c r="X58" i="8"/>
  <c r="X56" i="8"/>
  <c r="X79" i="8"/>
  <c r="X77" i="8"/>
  <c r="X59" i="8"/>
  <c r="X83" i="8"/>
  <c r="X78" i="8"/>
  <c r="X80" i="8"/>
  <c r="X85" i="8"/>
  <c r="X76" i="8"/>
  <c r="X82" i="8"/>
  <c r="X81" i="8"/>
  <c r="X88" i="8"/>
  <c r="X86" i="8"/>
  <c r="X84" i="8"/>
  <c r="BT99" i="8"/>
  <c r="BT50" i="8"/>
  <c r="BT51" i="8"/>
  <c r="BT49" i="8"/>
  <c r="BT52" i="8"/>
  <c r="BT54" i="8"/>
  <c r="BT53" i="8"/>
  <c r="BT57" i="8"/>
  <c r="BT60" i="8"/>
  <c r="BT58" i="8"/>
  <c r="BT56" i="8"/>
  <c r="BT62" i="8"/>
  <c r="BT63" i="8"/>
  <c r="BT64" i="8"/>
  <c r="BT61" i="8"/>
  <c r="BT59" i="8"/>
  <c r="BT79" i="8"/>
  <c r="BT55" i="8"/>
  <c r="BT77" i="8"/>
  <c r="BT83" i="8"/>
  <c r="BT81" i="8"/>
  <c r="BT82" i="8"/>
  <c r="BT76" i="8"/>
  <c r="BT88" i="8"/>
  <c r="BT80" i="8"/>
  <c r="BT86" i="8"/>
  <c r="BT78" i="8"/>
  <c r="BT85" i="8"/>
  <c r="BT84" i="8"/>
  <c r="BZ49" i="8"/>
  <c r="BZ50" i="8"/>
  <c r="BZ53" i="8"/>
  <c r="BZ57" i="8"/>
  <c r="BZ51" i="8"/>
  <c r="BZ52" i="8"/>
  <c r="BZ54" i="8"/>
  <c r="BZ60" i="8"/>
  <c r="BZ63" i="8"/>
  <c r="BZ55" i="8"/>
  <c r="BZ58" i="8"/>
  <c r="BZ62" i="8"/>
  <c r="BZ56" i="8"/>
  <c r="BZ78" i="8"/>
  <c r="BZ61" i="8"/>
  <c r="BZ64" i="8"/>
  <c r="BZ59" i="8"/>
  <c r="BZ76" i="8"/>
  <c r="BZ82" i="8"/>
  <c r="BZ88" i="8"/>
  <c r="BZ81" i="8"/>
  <c r="BZ77" i="8"/>
  <c r="BZ86" i="8"/>
  <c r="BZ84" i="8"/>
  <c r="BZ83" i="8"/>
  <c r="BZ79" i="8"/>
  <c r="BZ80" i="8"/>
  <c r="BZ85" i="8"/>
  <c r="BO99" i="8"/>
  <c r="BO50" i="8"/>
  <c r="BO53" i="8"/>
  <c r="BO61" i="8"/>
  <c r="BO49" i="8"/>
  <c r="BO57" i="8"/>
  <c r="BO52" i="8"/>
  <c r="BO55" i="8"/>
  <c r="BO63" i="8"/>
  <c r="BO58" i="8"/>
  <c r="BO51" i="8"/>
  <c r="BO56" i="8"/>
  <c r="BO64" i="8"/>
  <c r="BO59" i="8"/>
  <c r="BO54" i="8"/>
  <c r="BO60" i="8"/>
  <c r="BO79" i="8"/>
  <c r="BO84" i="8"/>
  <c r="BO78" i="8"/>
  <c r="BO62" i="8"/>
  <c r="BO76" i="8"/>
  <c r="BO86" i="8"/>
  <c r="BO81" i="8"/>
  <c r="BO83" i="8"/>
  <c r="BO88" i="8"/>
  <c r="BO80" i="8"/>
  <c r="BO85" i="8"/>
  <c r="BO82" i="8"/>
  <c r="BO77" i="8"/>
  <c r="BG99" i="8"/>
  <c r="BG49" i="8"/>
  <c r="BG57" i="8"/>
  <c r="BG50" i="8"/>
  <c r="BG53" i="8"/>
  <c r="BG61" i="8"/>
  <c r="BG51" i="8"/>
  <c r="BG59" i="8"/>
  <c r="BG56" i="8"/>
  <c r="BG54" i="8"/>
  <c r="BG58" i="8"/>
  <c r="BG63" i="8"/>
  <c r="BG52" i="8"/>
  <c r="BG60" i="8"/>
  <c r="BG55" i="8"/>
  <c r="BG62" i="8"/>
  <c r="BG79" i="8"/>
  <c r="BG64" i="8"/>
  <c r="BG78" i="8"/>
  <c r="BG88" i="8"/>
  <c r="BG76" i="8"/>
  <c r="BG86" i="8"/>
  <c r="BG77" i="8"/>
  <c r="BG80" i="8"/>
  <c r="BG81" i="8"/>
  <c r="BG85" i="8"/>
  <c r="BG84" i="8"/>
  <c r="BG82" i="8"/>
  <c r="BG83" i="8"/>
  <c r="CA99" i="8"/>
  <c r="CA51" i="8"/>
  <c r="CA59" i="8"/>
  <c r="CA49" i="8"/>
  <c r="CA55" i="8"/>
  <c r="CA50" i="8"/>
  <c r="CA53" i="8"/>
  <c r="CA61" i="8"/>
  <c r="CA52" i="8"/>
  <c r="CA54" i="8"/>
  <c r="CA56" i="8"/>
  <c r="CA58" i="8"/>
  <c r="CA62" i="8"/>
  <c r="CA60" i="8"/>
  <c r="CA63" i="8"/>
  <c r="CA64" i="8"/>
  <c r="CA57" i="8"/>
  <c r="CA78" i="8"/>
  <c r="CA82" i="8"/>
  <c r="CA85" i="8"/>
  <c r="CA77" i="8"/>
  <c r="CA84" i="8"/>
  <c r="CA76" i="8"/>
  <c r="CA83" i="8"/>
  <c r="CA88" i="8"/>
  <c r="CA79" i="8"/>
  <c r="CA80" i="8"/>
  <c r="CA81" i="8"/>
  <c r="CA86" i="8"/>
  <c r="K99" i="8"/>
  <c r="K49" i="8"/>
  <c r="K57" i="8"/>
  <c r="K50" i="8"/>
  <c r="K53" i="8"/>
  <c r="K61" i="8"/>
  <c r="K51" i="8"/>
  <c r="K59" i="8"/>
  <c r="K52" i="8"/>
  <c r="K55" i="8"/>
  <c r="K54" i="8"/>
  <c r="K64" i="8"/>
  <c r="K58" i="8"/>
  <c r="K56" i="8"/>
  <c r="K63" i="8"/>
  <c r="K62" i="8"/>
  <c r="K79" i="8"/>
  <c r="K60" i="8"/>
  <c r="K77" i="8"/>
  <c r="K88" i="8"/>
  <c r="K76" i="8"/>
  <c r="K84" i="8"/>
  <c r="K80" i="8"/>
  <c r="K78" i="8"/>
  <c r="K81" i="8"/>
  <c r="K83" i="8"/>
  <c r="K85" i="8"/>
  <c r="K82" i="8"/>
  <c r="K86" i="8"/>
  <c r="BW99" i="8"/>
  <c r="BW49" i="8"/>
  <c r="BW57" i="8"/>
  <c r="BW53" i="8"/>
  <c r="BW61" i="8"/>
  <c r="BW51" i="8"/>
  <c r="BW59" i="8"/>
  <c r="BW50" i="8"/>
  <c r="BW52" i="8"/>
  <c r="BW54" i="8"/>
  <c r="BW60" i="8"/>
  <c r="BW62" i="8"/>
  <c r="BW58" i="8"/>
  <c r="BW56" i="8"/>
  <c r="BW63" i="8"/>
  <c r="BW64" i="8"/>
  <c r="BW79" i="8"/>
  <c r="BW55" i="8"/>
  <c r="BW88" i="8"/>
  <c r="BW77" i="8"/>
  <c r="BW78" i="8"/>
  <c r="BW84" i="8"/>
  <c r="BW76" i="8"/>
  <c r="BW81" i="8"/>
  <c r="BW83" i="8"/>
  <c r="BW80" i="8"/>
  <c r="BW86" i="8"/>
  <c r="BW85" i="8"/>
  <c r="BW82" i="8"/>
  <c r="BA99" i="8"/>
  <c r="BA50" i="8"/>
  <c r="BA58" i="8"/>
  <c r="BA54" i="8"/>
  <c r="BA62" i="8"/>
  <c r="BA49" i="8"/>
  <c r="BA52" i="8"/>
  <c r="BA60" i="8"/>
  <c r="BA51" i="8"/>
  <c r="BA55" i="8"/>
  <c r="BA53" i="8"/>
  <c r="BA59" i="8"/>
  <c r="BA57" i="8"/>
  <c r="BA63" i="8"/>
  <c r="BA64" i="8"/>
  <c r="BA56" i="8"/>
  <c r="BA61" i="8"/>
  <c r="BA80" i="8"/>
  <c r="BA82" i="8"/>
  <c r="BA78" i="8"/>
  <c r="BA77" i="8"/>
  <c r="BA76" i="8"/>
  <c r="BA81" i="8"/>
  <c r="BA83" i="8"/>
  <c r="BA88" i="8"/>
  <c r="BA86" i="8"/>
  <c r="BA85" i="8"/>
  <c r="BA79" i="8"/>
  <c r="BA84" i="8"/>
  <c r="CA98" i="7"/>
  <c r="CA69" i="7"/>
  <c r="CA71" i="7"/>
  <c r="CA63" i="7"/>
  <c r="CA64" i="7"/>
  <c r="CA82" i="7"/>
  <c r="AK99" i="8"/>
  <c r="AK50" i="8"/>
  <c r="AK58" i="8"/>
  <c r="AK54" i="8"/>
  <c r="AK62" i="8"/>
  <c r="AK49" i="8"/>
  <c r="AK52" i="8"/>
  <c r="AK60" i="8"/>
  <c r="AK53" i="8"/>
  <c r="AK55" i="8"/>
  <c r="AK51" i="8"/>
  <c r="AK56" i="8"/>
  <c r="AK61" i="8"/>
  <c r="AK59" i="8"/>
  <c r="AK57" i="8"/>
  <c r="AK63" i="8"/>
  <c r="AK64" i="8"/>
  <c r="AK80" i="8"/>
  <c r="AK81" i="8"/>
  <c r="AK76" i="8"/>
  <c r="AK84" i="8"/>
  <c r="AK79" i="8"/>
  <c r="AK86" i="8"/>
  <c r="AK85" i="8"/>
  <c r="AK77" i="8"/>
  <c r="AK82" i="8"/>
  <c r="AK78" i="8"/>
  <c r="AK88" i="8"/>
  <c r="AK83" i="8"/>
  <c r="BB99" i="8"/>
  <c r="BB53" i="8"/>
  <c r="BB54" i="8"/>
  <c r="BB49" i="8"/>
  <c r="BB52" i="8"/>
  <c r="BB61" i="8"/>
  <c r="BB51" i="8"/>
  <c r="BB50" i="8"/>
  <c r="BB55" i="8"/>
  <c r="BB57" i="8"/>
  <c r="BB60" i="8"/>
  <c r="BB62" i="8"/>
  <c r="BB58" i="8"/>
  <c r="BB63" i="8"/>
  <c r="BB64" i="8"/>
  <c r="BB56" i="8"/>
  <c r="BB59" i="8"/>
  <c r="BB86" i="8"/>
  <c r="BB80" i="8"/>
  <c r="BB77" i="8"/>
  <c r="BB84" i="8"/>
  <c r="BB78" i="8"/>
  <c r="BB76" i="8"/>
  <c r="BB81" i="8"/>
  <c r="BB79" i="8"/>
  <c r="BB82" i="8"/>
  <c r="BB83" i="8"/>
  <c r="BB88" i="8"/>
  <c r="BB85" i="8"/>
  <c r="AH99" i="8"/>
  <c r="AH51" i="8"/>
  <c r="AH49" i="8"/>
  <c r="AH52" i="8"/>
  <c r="AH50" i="8"/>
  <c r="AH61" i="8"/>
  <c r="AH53" i="8"/>
  <c r="AH54" i="8"/>
  <c r="AH55" i="8"/>
  <c r="AH59" i="8"/>
  <c r="AH57" i="8"/>
  <c r="AH62" i="8"/>
  <c r="AH63" i="8"/>
  <c r="AH64" i="8"/>
  <c r="AH80" i="8"/>
  <c r="AH60" i="8"/>
  <c r="AH58" i="8"/>
  <c r="AH56" i="8"/>
  <c r="AH78" i="8"/>
  <c r="AH81" i="8"/>
  <c r="AH84" i="8"/>
  <c r="AH77" i="8"/>
  <c r="AH82" i="8"/>
  <c r="AH76" i="8"/>
  <c r="AH79" i="8"/>
  <c r="AH85" i="8"/>
  <c r="AH88" i="8"/>
  <c r="AH83" i="8"/>
  <c r="AH86" i="8"/>
  <c r="BY99" i="8"/>
  <c r="BY54" i="8"/>
  <c r="BY62" i="8"/>
  <c r="BY49" i="8"/>
  <c r="BY50" i="8"/>
  <c r="BY58" i="8"/>
  <c r="BY53" i="8"/>
  <c r="BY56" i="8"/>
  <c r="BY64" i="8"/>
  <c r="BY51" i="8"/>
  <c r="BY52" i="8"/>
  <c r="BY60" i="8"/>
  <c r="BY63" i="8"/>
  <c r="BY55" i="8"/>
  <c r="BY61" i="8"/>
  <c r="BY59" i="8"/>
  <c r="BY57" i="8"/>
  <c r="BY76" i="8"/>
  <c r="BY78" i="8"/>
  <c r="BY85" i="8"/>
  <c r="BY83" i="8"/>
  <c r="BY77" i="8"/>
  <c r="BY80" i="8"/>
  <c r="BY82" i="8"/>
  <c r="BY88" i="8"/>
  <c r="BY79" i="8"/>
  <c r="BY81" i="8"/>
  <c r="BY86" i="8"/>
  <c r="BY84" i="8"/>
  <c r="N99" i="8"/>
  <c r="N51" i="8"/>
  <c r="N49" i="8"/>
  <c r="N50" i="8"/>
  <c r="N53" i="8"/>
  <c r="N61" i="8"/>
  <c r="N52" i="8"/>
  <c r="N62" i="8"/>
  <c r="N54" i="8"/>
  <c r="N55" i="8"/>
  <c r="N59" i="8"/>
  <c r="N60" i="8"/>
  <c r="N58" i="8"/>
  <c r="N56" i="8"/>
  <c r="N57" i="8"/>
  <c r="N78" i="8"/>
  <c r="N63" i="8"/>
  <c r="N64" i="8"/>
  <c r="N76" i="8"/>
  <c r="N82" i="8"/>
  <c r="N79" i="8"/>
  <c r="N88" i="8"/>
  <c r="N77" i="8"/>
  <c r="N86" i="8"/>
  <c r="N80" i="8"/>
  <c r="N83" i="8"/>
  <c r="N85" i="8"/>
  <c r="N84" i="8"/>
  <c r="N81" i="8"/>
  <c r="CA100" i="7"/>
  <c r="CA76" i="7"/>
  <c r="CA75" i="7"/>
  <c r="CA73" i="7"/>
  <c r="CA74" i="7"/>
  <c r="BE99" i="8"/>
  <c r="BE49" i="8"/>
  <c r="BE52" i="8"/>
  <c r="BE60" i="8"/>
  <c r="BE50" i="8"/>
  <c r="BE56" i="8"/>
  <c r="BE51" i="8"/>
  <c r="BE54" i="8"/>
  <c r="BE62" i="8"/>
  <c r="BE58" i="8"/>
  <c r="BE55" i="8"/>
  <c r="BE53" i="8"/>
  <c r="BE59" i="8"/>
  <c r="BE57" i="8"/>
  <c r="BE63" i="8"/>
  <c r="BE64" i="8"/>
  <c r="BE83" i="8"/>
  <c r="BE80" i="8"/>
  <c r="BE76" i="8"/>
  <c r="BE82" i="8"/>
  <c r="BE79" i="8"/>
  <c r="BE77" i="8"/>
  <c r="BE78" i="8"/>
  <c r="BE61" i="8"/>
  <c r="BE81" i="8"/>
  <c r="BE84" i="8"/>
  <c r="BE85" i="8"/>
  <c r="BE88" i="8"/>
  <c r="BE86" i="8"/>
  <c r="AU99" i="8"/>
  <c r="AU51" i="8"/>
  <c r="AU59" i="8"/>
  <c r="AU49" i="8"/>
  <c r="AU55" i="8"/>
  <c r="AU50" i="8"/>
  <c r="AU53" i="8"/>
  <c r="AU61" i="8"/>
  <c r="AU58" i="8"/>
  <c r="AU54" i="8"/>
  <c r="AU52" i="8"/>
  <c r="AU56" i="8"/>
  <c r="AU62" i="8"/>
  <c r="AU60" i="8"/>
  <c r="AU63" i="8"/>
  <c r="AU64" i="8"/>
  <c r="AU57" i="8"/>
  <c r="AU82" i="8"/>
  <c r="AU76" i="8"/>
  <c r="AU78" i="8"/>
  <c r="AU88" i="8"/>
  <c r="AU81" i="8"/>
  <c r="AU83" i="8"/>
  <c r="AU86" i="8"/>
  <c r="AU85" i="8"/>
  <c r="AU77" i="8"/>
  <c r="AU80" i="8"/>
  <c r="AU84" i="8"/>
  <c r="AU79" i="8"/>
  <c r="AX99" i="8"/>
  <c r="AX51" i="8"/>
  <c r="AX49" i="8"/>
  <c r="AX52" i="8"/>
  <c r="AX50" i="8"/>
  <c r="AX56" i="8"/>
  <c r="AX54" i="8"/>
  <c r="AX55" i="8"/>
  <c r="AX53" i="8"/>
  <c r="AX57" i="8"/>
  <c r="AX59" i="8"/>
  <c r="AX60" i="8"/>
  <c r="AX62" i="8"/>
  <c r="AX58" i="8"/>
  <c r="AX63" i="8"/>
  <c r="AX64" i="8"/>
  <c r="AX80" i="8"/>
  <c r="AX61" i="8"/>
  <c r="AX78" i="8"/>
  <c r="AX84" i="8"/>
  <c r="AX77" i="8"/>
  <c r="AX82" i="8"/>
  <c r="AX79" i="8"/>
  <c r="AX76" i="8"/>
  <c r="AX85" i="8"/>
  <c r="AX83" i="8"/>
  <c r="AX88" i="8"/>
  <c r="AX81" i="8"/>
  <c r="AX86" i="8"/>
  <c r="AV99" i="8"/>
  <c r="AV54" i="8"/>
  <c r="AV49" i="8"/>
  <c r="AV50" i="8"/>
  <c r="AV53" i="8"/>
  <c r="AV51" i="8"/>
  <c r="AV52" i="8"/>
  <c r="AV57" i="8"/>
  <c r="AV61" i="8"/>
  <c r="AV64" i="8"/>
  <c r="AV62" i="8"/>
  <c r="AV55" i="8"/>
  <c r="AV60" i="8"/>
  <c r="AV63" i="8"/>
  <c r="AV58" i="8"/>
  <c r="AV56" i="8"/>
  <c r="AV59" i="8"/>
  <c r="AV79" i="8"/>
  <c r="AV85" i="8"/>
  <c r="AV82" i="8"/>
  <c r="AV80" i="8"/>
  <c r="AV86" i="8"/>
  <c r="AV76" i="8"/>
  <c r="AV77" i="8"/>
  <c r="AV81" i="8"/>
  <c r="AV83" i="8"/>
  <c r="AV78" i="8"/>
  <c r="AV88" i="8"/>
  <c r="AV84" i="8"/>
  <c r="CB28" i="7"/>
  <c r="CB70" i="7"/>
  <c r="CB62" i="7"/>
  <c r="CB72" i="7"/>
  <c r="CB83" i="7"/>
  <c r="CB99" i="7"/>
  <c r="CB43" i="7"/>
  <c r="BX99" i="8"/>
  <c r="BX52" i="8"/>
  <c r="BX53" i="8"/>
  <c r="BX51" i="8"/>
  <c r="BX59" i="8"/>
  <c r="BX49" i="8"/>
  <c r="BX50" i="8"/>
  <c r="BX54" i="8"/>
  <c r="BX58" i="8"/>
  <c r="BX55" i="8"/>
  <c r="BX57" i="8"/>
  <c r="BX60" i="8"/>
  <c r="BX62" i="8"/>
  <c r="BX56" i="8"/>
  <c r="BX63" i="8"/>
  <c r="BX61" i="8"/>
  <c r="BX64" i="8"/>
  <c r="BX79" i="8"/>
  <c r="BX85" i="8"/>
  <c r="BX83" i="8"/>
  <c r="BX77" i="8"/>
  <c r="BX80" i="8"/>
  <c r="BX82" i="8"/>
  <c r="BX78" i="8"/>
  <c r="BX76" i="8"/>
  <c r="BX88" i="8"/>
  <c r="BX81" i="8"/>
  <c r="BX84" i="8"/>
  <c r="BX86" i="8"/>
  <c r="BS99" i="8"/>
  <c r="BS55" i="8"/>
  <c r="BS63" i="8"/>
  <c r="BS51" i="8"/>
  <c r="BS59" i="8"/>
  <c r="BS49" i="8"/>
  <c r="BS57" i="8"/>
  <c r="BS52" i="8"/>
  <c r="BS54" i="8"/>
  <c r="BS53" i="8"/>
  <c r="BS50" i="8"/>
  <c r="BS61" i="8"/>
  <c r="BS60" i="8"/>
  <c r="BS58" i="8"/>
  <c r="BS56" i="8"/>
  <c r="BS62" i="8"/>
  <c r="BS64" i="8"/>
  <c r="BS77" i="8"/>
  <c r="BS80" i="8"/>
  <c r="BS86" i="8"/>
  <c r="BS79" i="8"/>
  <c r="BS78" i="8"/>
  <c r="BS84" i="8"/>
  <c r="BS76" i="8"/>
  <c r="BS83" i="8"/>
  <c r="BS88" i="8"/>
  <c r="BS81" i="8"/>
  <c r="BS85" i="8"/>
  <c r="BS82" i="8"/>
  <c r="BF99" i="8"/>
  <c r="BF49" i="8"/>
  <c r="BF51" i="8"/>
  <c r="BF57" i="8"/>
  <c r="BF54" i="8"/>
  <c r="BF52" i="8"/>
  <c r="BF60" i="8"/>
  <c r="BF50" i="8"/>
  <c r="BF55" i="8"/>
  <c r="BF61" i="8"/>
  <c r="BF59" i="8"/>
  <c r="BF53" i="8"/>
  <c r="BF62" i="8"/>
  <c r="BF76" i="8"/>
  <c r="BF58" i="8"/>
  <c r="BF63" i="8"/>
  <c r="BF56" i="8"/>
  <c r="BF64" i="8"/>
  <c r="BF78" i="8"/>
  <c r="BF88" i="8"/>
  <c r="BF86" i="8"/>
  <c r="BF81" i="8"/>
  <c r="BF85" i="8"/>
  <c r="BF82" i="8"/>
  <c r="BF77" i="8"/>
  <c r="BF79" i="8"/>
  <c r="BF84" i="8"/>
  <c r="BF83" i="8"/>
  <c r="BF80" i="8"/>
  <c r="AI99" i="8"/>
  <c r="AI50" i="8"/>
  <c r="AI53" i="8"/>
  <c r="AI61" i="8"/>
  <c r="AI49" i="8"/>
  <c r="AI57" i="8"/>
  <c r="AI52" i="8"/>
  <c r="AI55" i="8"/>
  <c r="AI63" i="8"/>
  <c r="AI60" i="8"/>
  <c r="AI54" i="8"/>
  <c r="AI62" i="8"/>
  <c r="AI51" i="8"/>
  <c r="AI59" i="8"/>
  <c r="AI64" i="8"/>
  <c r="AI58" i="8"/>
  <c r="AI56" i="8"/>
  <c r="AI81" i="8"/>
  <c r="AI84" i="8"/>
  <c r="AI76" i="8"/>
  <c r="AI78" i="8"/>
  <c r="AI86" i="8"/>
  <c r="AI85" i="8"/>
  <c r="AI77" i="8"/>
  <c r="AI80" i="8"/>
  <c r="AI79" i="8"/>
  <c r="AI82" i="8"/>
  <c r="AI88" i="8"/>
  <c r="AI83" i="8"/>
  <c r="O99" i="8"/>
  <c r="O51" i="8"/>
  <c r="O59" i="8"/>
  <c r="O49" i="8"/>
  <c r="O55" i="8"/>
  <c r="O50" i="8"/>
  <c r="O53" i="8"/>
  <c r="O61" i="8"/>
  <c r="O52" i="8"/>
  <c r="O60" i="8"/>
  <c r="O54" i="8"/>
  <c r="O58" i="8"/>
  <c r="O56" i="8"/>
  <c r="O57" i="8"/>
  <c r="O63" i="8"/>
  <c r="O64" i="8"/>
  <c r="O82" i="8"/>
  <c r="O77" i="8"/>
  <c r="O62" i="8"/>
  <c r="O78" i="8"/>
  <c r="O81" i="8"/>
  <c r="O76" i="8"/>
  <c r="O84" i="8"/>
  <c r="O79" i="8"/>
  <c r="O80" i="8"/>
  <c r="O83" i="8"/>
  <c r="O86" i="8"/>
  <c r="O85" i="8"/>
  <c r="O88" i="8"/>
  <c r="BR99" i="8"/>
  <c r="BR53" i="8"/>
  <c r="BR54" i="8"/>
  <c r="BR49" i="8"/>
  <c r="BR52" i="8"/>
  <c r="BR55" i="8"/>
  <c r="BR57" i="8"/>
  <c r="BR50" i="8"/>
  <c r="BR58" i="8"/>
  <c r="BR56" i="8"/>
  <c r="BR62" i="8"/>
  <c r="BR51" i="8"/>
  <c r="BR63" i="8"/>
  <c r="BR64" i="8"/>
  <c r="BR61" i="8"/>
  <c r="BR59" i="8"/>
  <c r="BR80" i="8"/>
  <c r="BR86" i="8"/>
  <c r="BR77" i="8"/>
  <c r="BR60" i="8"/>
  <c r="BR84" i="8"/>
  <c r="BR76" i="8"/>
  <c r="BR88" i="8"/>
  <c r="BR81" i="8"/>
  <c r="BR83" i="8"/>
  <c r="BR79" i="8"/>
  <c r="BR85" i="8"/>
  <c r="BR78" i="8"/>
  <c r="BR82" i="8"/>
  <c r="AC99" i="8"/>
  <c r="AC54" i="8"/>
  <c r="AC62" i="8"/>
  <c r="AC49" i="8"/>
  <c r="AC50" i="8"/>
  <c r="AC58" i="8"/>
  <c r="AC53" i="8"/>
  <c r="AC56" i="8"/>
  <c r="AC64" i="8"/>
  <c r="AC55" i="8"/>
  <c r="AC51" i="8"/>
  <c r="AC57" i="8"/>
  <c r="AC59" i="8"/>
  <c r="AC52" i="8"/>
  <c r="AC63" i="8"/>
  <c r="AC60" i="8"/>
  <c r="AC76" i="8"/>
  <c r="AC79" i="8"/>
  <c r="AC85" i="8"/>
  <c r="AC61" i="8"/>
  <c r="AC86" i="8"/>
  <c r="AC78" i="8"/>
  <c r="AC83" i="8"/>
  <c r="AC77" i="8"/>
  <c r="AC80" i="8"/>
  <c r="AC84" i="8"/>
  <c r="AC81" i="8"/>
  <c r="AC82" i="8"/>
  <c r="AC88" i="8"/>
  <c r="AS99" i="8"/>
  <c r="AS54" i="8"/>
  <c r="AS62" i="8"/>
  <c r="AS49" i="8"/>
  <c r="AS50" i="8"/>
  <c r="AS58" i="8"/>
  <c r="AS53" i="8"/>
  <c r="AS56" i="8"/>
  <c r="AS64" i="8"/>
  <c r="AS51" i="8"/>
  <c r="AS60" i="8"/>
  <c r="AS52" i="8"/>
  <c r="AS63" i="8"/>
  <c r="AS55" i="8"/>
  <c r="AS61" i="8"/>
  <c r="AS59" i="8"/>
  <c r="AS57" i="8"/>
  <c r="AS76" i="8"/>
  <c r="AS85" i="8"/>
  <c r="AS84" i="8"/>
  <c r="AS83" i="8"/>
  <c r="AS88" i="8"/>
  <c r="AS86" i="8"/>
  <c r="AS77" i="8"/>
  <c r="AS80" i="8"/>
  <c r="AS79" i="8"/>
  <c r="AS81" i="8"/>
  <c r="AS82" i="8"/>
  <c r="AS78" i="8"/>
  <c r="AN99" i="8"/>
  <c r="AN50" i="8"/>
  <c r="AN51" i="8"/>
  <c r="AN49" i="8"/>
  <c r="AN52" i="8"/>
  <c r="AN53" i="8"/>
  <c r="AN58" i="8"/>
  <c r="AN54" i="8"/>
  <c r="AN62" i="8"/>
  <c r="AN64" i="8"/>
  <c r="AN56" i="8"/>
  <c r="AN61" i="8"/>
  <c r="AN59" i="8"/>
  <c r="AN57" i="8"/>
  <c r="AN79" i="8"/>
  <c r="AN55" i="8"/>
  <c r="AN60" i="8"/>
  <c r="AN63" i="8"/>
  <c r="AN77" i="8"/>
  <c r="AN76" i="8"/>
  <c r="AN83" i="8"/>
  <c r="AN78" i="8"/>
  <c r="AN80" i="8"/>
  <c r="AN88" i="8"/>
  <c r="AN86" i="8"/>
  <c r="AN85" i="8"/>
  <c r="AN84" i="8"/>
  <c r="AN81" i="8"/>
  <c r="AN82" i="8"/>
  <c r="CB75" i="7"/>
  <c r="CB73" i="7"/>
  <c r="CB76" i="7"/>
  <c r="CB74" i="7"/>
  <c r="CB27" i="7"/>
  <c r="CB63" i="7"/>
  <c r="CB64" i="7"/>
  <c r="CB71" i="7"/>
  <c r="CB69" i="7"/>
  <c r="CB82" i="7"/>
  <c r="CB98" i="7"/>
  <c r="CB42" i="7"/>
  <c r="BM99" i="8"/>
  <c r="BM56" i="8"/>
  <c r="BM64" i="8"/>
  <c r="BM49" i="8"/>
  <c r="BM52" i="8"/>
  <c r="BM60" i="8"/>
  <c r="BM50" i="8"/>
  <c r="BM58" i="8"/>
  <c r="BM53" i="8"/>
  <c r="BM51" i="8"/>
  <c r="BM54" i="8"/>
  <c r="BM61" i="8"/>
  <c r="BM59" i="8"/>
  <c r="BM57" i="8"/>
  <c r="BM55" i="8"/>
  <c r="BM62" i="8"/>
  <c r="BM78" i="8"/>
  <c r="BM63" i="8"/>
  <c r="BM76" i="8"/>
  <c r="BM85" i="8"/>
  <c r="BM88" i="8"/>
  <c r="BM80" i="8"/>
  <c r="BM79" i="8"/>
  <c r="BM86" i="8"/>
  <c r="BM81" i="8"/>
  <c r="BM82" i="8"/>
  <c r="BM84" i="8"/>
  <c r="BM77" i="8"/>
  <c r="BM83" i="8"/>
  <c r="AD99" i="8"/>
  <c r="AD49" i="8"/>
  <c r="AD50" i="8"/>
  <c r="AD53" i="8"/>
  <c r="AD56" i="8"/>
  <c r="AD54" i="8"/>
  <c r="AD55" i="8"/>
  <c r="AD51" i="8"/>
  <c r="AD59" i="8"/>
  <c r="AD52" i="8"/>
  <c r="AD64" i="8"/>
  <c r="AD61" i="8"/>
  <c r="AD57" i="8"/>
  <c r="AD63" i="8"/>
  <c r="AD62" i="8"/>
  <c r="AD60" i="8"/>
  <c r="AD58" i="8"/>
  <c r="AD78" i="8"/>
  <c r="AD76" i="8"/>
  <c r="AD77" i="8"/>
  <c r="AD82" i="8"/>
  <c r="AD79" i="8"/>
  <c r="AD88" i="8"/>
  <c r="AD84" i="8"/>
  <c r="AD85" i="8"/>
  <c r="AD80" i="8"/>
  <c r="AD81" i="8"/>
  <c r="AD83" i="8"/>
  <c r="AD86" i="8"/>
  <c r="P99" i="8"/>
  <c r="P54" i="8"/>
  <c r="P49" i="8"/>
  <c r="P55" i="8"/>
  <c r="P50" i="8"/>
  <c r="P53" i="8"/>
  <c r="P51" i="8"/>
  <c r="P52" i="8"/>
  <c r="P62" i="8"/>
  <c r="P57" i="8"/>
  <c r="P60" i="8"/>
  <c r="P58" i="8"/>
  <c r="P56" i="8"/>
  <c r="P61" i="8"/>
  <c r="P59" i="8"/>
  <c r="P63" i="8"/>
  <c r="P64" i="8"/>
  <c r="P80" i="8"/>
  <c r="P85" i="8"/>
  <c r="P77" i="8"/>
  <c r="P76" i="8"/>
  <c r="P84" i="8"/>
  <c r="P79" i="8"/>
  <c r="P78" i="8"/>
  <c r="P83" i="8"/>
  <c r="P86" i="8"/>
  <c r="P81" i="8"/>
  <c r="P82" i="8"/>
  <c r="P88" i="8"/>
  <c r="AA99" i="8"/>
  <c r="AA49" i="8"/>
  <c r="AA57" i="8"/>
  <c r="AA50" i="8"/>
  <c r="AA53" i="8"/>
  <c r="AA61" i="8"/>
  <c r="AA51" i="8"/>
  <c r="AA59" i="8"/>
  <c r="AA58" i="8"/>
  <c r="AA54" i="8"/>
  <c r="AA55" i="8"/>
  <c r="AA52" i="8"/>
  <c r="AA56" i="8"/>
  <c r="AA63" i="8"/>
  <c r="AA62" i="8"/>
  <c r="AA60" i="8"/>
  <c r="AA64" i="8"/>
  <c r="AA79" i="8"/>
  <c r="AA88" i="8"/>
  <c r="AA82" i="8"/>
  <c r="AA83" i="8"/>
  <c r="AA77" i="8"/>
  <c r="AA81" i="8"/>
  <c r="AA76" i="8"/>
  <c r="AA84" i="8"/>
  <c r="AA80" i="8"/>
  <c r="AA78" i="8"/>
  <c r="AA86" i="8"/>
  <c r="AA85" i="8"/>
  <c r="BZ40" i="8"/>
  <c r="Y99" i="8"/>
  <c r="Y49" i="8"/>
  <c r="Y52" i="8"/>
  <c r="Y60" i="8"/>
  <c r="Y50" i="8"/>
  <c r="Y56" i="8"/>
  <c r="Y51" i="8"/>
  <c r="Y54" i="8"/>
  <c r="Y62" i="8"/>
  <c r="Y64" i="8"/>
  <c r="Y53" i="8"/>
  <c r="Y58" i="8"/>
  <c r="Y59" i="8"/>
  <c r="Y57" i="8"/>
  <c r="Y63" i="8"/>
  <c r="Y55" i="8"/>
  <c r="Y61" i="8"/>
  <c r="Y83" i="8"/>
  <c r="Y76" i="8"/>
  <c r="Y88" i="8"/>
  <c r="Y77" i="8"/>
  <c r="Y81" i="8"/>
  <c r="Y82" i="8"/>
  <c r="Y79" i="8"/>
  <c r="Y78" i="8"/>
  <c r="Y86" i="8"/>
  <c r="Y85" i="8"/>
  <c r="Y80" i="8"/>
  <c r="Y84" i="8"/>
  <c r="J99" i="8"/>
  <c r="J57" i="8"/>
  <c r="J58" i="8"/>
  <c r="J61" i="8"/>
  <c r="J77" i="8"/>
  <c r="J52" i="8"/>
  <c r="J56" i="8"/>
  <c r="J78" i="8"/>
  <c r="J63" i="8"/>
  <c r="J82" i="8"/>
  <c r="J55" i="8"/>
  <c r="J59" i="8"/>
  <c r="J83" i="8"/>
  <c r="J60" i="8"/>
  <c r="J84" i="8"/>
  <c r="J62" i="8"/>
  <c r="J64" i="8"/>
  <c r="J88" i="8"/>
  <c r="J49" i="8"/>
  <c r="J50" i="8"/>
  <c r="J51" i="8"/>
  <c r="J76" i="8"/>
  <c r="J53" i="8"/>
  <c r="J79" i="8"/>
  <c r="J54" i="8"/>
  <c r="J80" i="8"/>
  <c r="J81" i="8"/>
  <c r="J85" i="8"/>
  <c r="J86" i="8"/>
  <c r="BN99" i="8"/>
  <c r="BN51" i="8"/>
  <c r="BN49" i="8"/>
  <c r="BN52" i="8"/>
  <c r="BN50" i="8"/>
  <c r="BN53" i="8"/>
  <c r="BN59" i="8"/>
  <c r="BN61" i="8"/>
  <c r="BN54" i="8"/>
  <c r="BN56" i="8"/>
  <c r="BN63" i="8"/>
  <c r="BN64" i="8"/>
  <c r="BN57" i="8"/>
  <c r="BN80" i="8"/>
  <c r="BN55" i="8"/>
  <c r="BN60" i="8"/>
  <c r="BN58" i="8"/>
  <c r="BN62" i="8"/>
  <c r="BN78" i="8"/>
  <c r="BN84" i="8"/>
  <c r="BN76" i="8"/>
  <c r="BN82" i="8"/>
  <c r="BN79" i="8"/>
  <c r="BN77" i="8"/>
  <c r="BN88" i="8"/>
  <c r="BN83" i="8"/>
  <c r="BN85" i="8"/>
  <c r="BN86" i="8"/>
  <c r="BN81" i="8"/>
  <c r="BL99" i="8"/>
  <c r="BL54" i="8"/>
  <c r="BL49" i="8"/>
  <c r="BL50" i="8"/>
  <c r="BL53" i="8"/>
  <c r="BL60" i="8"/>
  <c r="BL61" i="8"/>
  <c r="BL51" i="8"/>
  <c r="BL58" i="8"/>
  <c r="BL64" i="8"/>
  <c r="BL52" i="8"/>
  <c r="BL59" i="8"/>
  <c r="BL57" i="8"/>
  <c r="BL55" i="8"/>
  <c r="BL62" i="8"/>
  <c r="BL63" i="8"/>
  <c r="BL56" i="8"/>
  <c r="BL85" i="8"/>
  <c r="BL80" i="8"/>
  <c r="BL76" i="8"/>
  <c r="BL77" i="8"/>
  <c r="BL82" i="8"/>
  <c r="BL79" i="8"/>
  <c r="BL86" i="8"/>
  <c r="BL81" i="8"/>
  <c r="BL78" i="8"/>
  <c r="BL84" i="8"/>
  <c r="BL83" i="8"/>
  <c r="BL88" i="8"/>
  <c r="CA99" i="7"/>
  <c r="CA62" i="7"/>
  <c r="CA70" i="7"/>
  <c r="CA72" i="7"/>
  <c r="CA83" i="7"/>
  <c r="BU99" i="8"/>
  <c r="BU49" i="8"/>
  <c r="BU52" i="8"/>
  <c r="BU60" i="8"/>
  <c r="BU56" i="8"/>
  <c r="BU51" i="8"/>
  <c r="BU54" i="8"/>
  <c r="BU62" i="8"/>
  <c r="BU61" i="8"/>
  <c r="BU53" i="8"/>
  <c r="BU55" i="8"/>
  <c r="BU50" i="8"/>
  <c r="BU59" i="8"/>
  <c r="BU58" i="8"/>
  <c r="BU63" i="8"/>
  <c r="BU64" i="8"/>
  <c r="BU57" i="8"/>
  <c r="BU83" i="8"/>
  <c r="BU86" i="8"/>
  <c r="BU76" i="8"/>
  <c r="BU88" i="8"/>
  <c r="BU79" i="8"/>
  <c r="BU80" i="8"/>
  <c r="BU81" i="8"/>
  <c r="BU78" i="8"/>
  <c r="BU85" i="8"/>
  <c r="BU82" i="8"/>
  <c r="BU84" i="8"/>
  <c r="BU77" i="8"/>
  <c r="W99" i="8"/>
  <c r="W55" i="8"/>
  <c r="W63" i="8"/>
  <c r="W51" i="8"/>
  <c r="W59" i="8"/>
  <c r="W54" i="8"/>
  <c r="W49" i="8"/>
  <c r="W57" i="8"/>
  <c r="W62" i="8"/>
  <c r="W50" i="8"/>
  <c r="W52" i="8"/>
  <c r="W56" i="8"/>
  <c r="W53" i="8"/>
  <c r="W60" i="8"/>
  <c r="W64" i="8"/>
  <c r="W58" i="8"/>
  <c r="W61" i="8"/>
  <c r="W77" i="8"/>
  <c r="W86" i="8"/>
  <c r="W80" i="8"/>
  <c r="W78" i="8"/>
  <c r="W79" i="8"/>
  <c r="W76" i="8"/>
  <c r="W82" i="8"/>
  <c r="W81" i="8"/>
  <c r="W88" i="8"/>
  <c r="W83" i="8"/>
  <c r="W85" i="8"/>
  <c r="W84" i="8"/>
  <c r="Q99" i="8"/>
  <c r="Q56" i="8"/>
  <c r="Q64" i="8"/>
  <c r="Q49" i="8"/>
  <c r="Q52" i="8"/>
  <c r="Q60" i="8"/>
  <c r="Q50" i="8"/>
  <c r="Q58" i="8"/>
  <c r="Q59" i="8"/>
  <c r="Q51" i="8"/>
  <c r="Q53" i="8"/>
  <c r="Q62" i="8"/>
  <c r="Q55" i="8"/>
  <c r="Q54" i="8"/>
  <c r="Q61" i="8"/>
  <c r="Q57" i="8"/>
  <c r="Q78" i="8"/>
  <c r="Q63" i="8"/>
  <c r="Q81" i="8"/>
  <c r="Q80" i="8"/>
  <c r="Q83" i="8"/>
  <c r="Q77" i="8"/>
  <c r="Q76" i="8"/>
  <c r="Q88" i="8"/>
  <c r="Q82" i="8"/>
  <c r="Q86" i="8"/>
  <c r="Q85" i="8"/>
  <c r="Q84" i="8"/>
  <c r="Q79" i="8"/>
  <c r="AZ99" i="8"/>
  <c r="AZ50" i="8"/>
  <c r="AZ49" i="8"/>
  <c r="AZ52" i="8"/>
  <c r="AZ51" i="8"/>
  <c r="AZ54" i="8"/>
  <c r="AZ53" i="8"/>
  <c r="AZ57" i="8"/>
  <c r="AZ61" i="8"/>
  <c r="AZ55" i="8"/>
  <c r="AZ60" i="8"/>
  <c r="AZ62" i="8"/>
  <c r="AZ63" i="8"/>
  <c r="AZ58" i="8"/>
  <c r="AZ64" i="8"/>
  <c r="AZ56" i="8"/>
  <c r="AZ77" i="8"/>
  <c r="AZ59" i="8"/>
  <c r="AZ81" i="8"/>
  <c r="AZ79" i="8"/>
  <c r="AZ86" i="8"/>
  <c r="AZ76" i="8"/>
  <c r="AZ82" i="8"/>
  <c r="AZ78" i="8"/>
  <c r="AZ83" i="8"/>
  <c r="AZ88" i="8"/>
  <c r="AZ85" i="8"/>
  <c r="AZ80" i="8"/>
  <c r="AZ84" i="8"/>
  <c r="BZ99" i="7"/>
  <c r="BZ62" i="7"/>
  <c r="BZ70" i="7"/>
  <c r="BZ72" i="7"/>
  <c r="BZ83" i="7"/>
  <c r="T99" i="8"/>
  <c r="T50" i="8"/>
  <c r="T49" i="8"/>
  <c r="T52" i="8"/>
  <c r="T54" i="8"/>
  <c r="T51" i="8"/>
  <c r="T56" i="8"/>
  <c r="T53" i="8"/>
  <c r="T58" i="8"/>
  <c r="T62" i="8"/>
  <c r="T63" i="8"/>
  <c r="T64" i="8"/>
  <c r="T60" i="8"/>
  <c r="T61" i="8"/>
  <c r="T77" i="8"/>
  <c r="T55" i="8"/>
  <c r="T59" i="8"/>
  <c r="T57" i="8"/>
  <c r="T78" i="8"/>
  <c r="T85" i="8"/>
  <c r="T76" i="8"/>
  <c r="T82" i="8"/>
  <c r="T79" i="8"/>
  <c r="T88" i="8"/>
  <c r="T83" i="8"/>
  <c r="T86" i="8"/>
  <c r="T84" i="8"/>
  <c r="T80" i="8"/>
  <c r="T81" i="8"/>
  <c r="BK99" i="8"/>
  <c r="BK51" i="8"/>
  <c r="BK59" i="8"/>
  <c r="BK49" i="8"/>
  <c r="BK55" i="8"/>
  <c r="BK50" i="8"/>
  <c r="BK53" i="8"/>
  <c r="BK61" i="8"/>
  <c r="BK56" i="8"/>
  <c r="BK64" i="8"/>
  <c r="BK54" i="8"/>
  <c r="BK52" i="8"/>
  <c r="BK63" i="8"/>
  <c r="BK57" i="8"/>
  <c r="BK60" i="8"/>
  <c r="BK62" i="8"/>
  <c r="BK58" i="8"/>
  <c r="BK76" i="8"/>
  <c r="BK82" i="8"/>
  <c r="BK78" i="8"/>
  <c r="BK77" i="8"/>
  <c r="BK81" i="8"/>
  <c r="BK79" i="8"/>
  <c r="BK80" i="8"/>
  <c r="BK86" i="8"/>
  <c r="BK85" i="8"/>
  <c r="BK84" i="8"/>
  <c r="BK83" i="8"/>
  <c r="BK88" i="8"/>
  <c r="AG99" i="8"/>
  <c r="AG56" i="8"/>
  <c r="AG64" i="8"/>
  <c r="AG49" i="8"/>
  <c r="AG52" i="8"/>
  <c r="AG60" i="8"/>
  <c r="AG50" i="8"/>
  <c r="AG58" i="8"/>
  <c r="AG53" i="8"/>
  <c r="AG54" i="8"/>
  <c r="AG62" i="8"/>
  <c r="AG55" i="8"/>
  <c r="AG51" i="8"/>
  <c r="AG61" i="8"/>
  <c r="AG59" i="8"/>
  <c r="AG57" i="8"/>
  <c r="AG63" i="8"/>
  <c r="AG78" i="8"/>
  <c r="AG79" i="8"/>
  <c r="AG82" i="8"/>
  <c r="AG86" i="8"/>
  <c r="AG80" i="8"/>
  <c r="AG77" i="8"/>
  <c r="AG76" i="8"/>
  <c r="AG81" i="8"/>
  <c r="AG84" i="8"/>
  <c r="AG83" i="8"/>
  <c r="AG85" i="8"/>
  <c r="AG88" i="8"/>
  <c r="I99" i="8"/>
  <c r="I53" i="8"/>
  <c r="I61" i="8"/>
  <c r="I77" i="8"/>
  <c r="I56" i="8"/>
  <c r="I85" i="8"/>
  <c r="I58" i="8"/>
  <c r="I78" i="8"/>
  <c r="I60" i="8"/>
  <c r="I54" i="8"/>
  <c r="I79" i="8"/>
  <c r="I57" i="8"/>
  <c r="I59" i="8"/>
  <c r="I83" i="8"/>
  <c r="I51" i="8"/>
  <c r="I50" i="8"/>
  <c r="I88" i="8"/>
  <c r="I52" i="8"/>
  <c r="I55" i="8"/>
  <c r="I76" i="8"/>
  <c r="I80" i="8"/>
  <c r="I62" i="8"/>
  <c r="I81" i="8"/>
  <c r="I63" i="8"/>
  <c r="I82" i="8"/>
  <c r="I64" i="8"/>
  <c r="I84" i="8"/>
  <c r="I49" i="8"/>
  <c r="I86" i="8"/>
  <c r="CB29" i="7"/>
  <c r="CB100" i="7"/>
  <c r="CB44" i="7"/>
  <c r="BZ27" i="8"/>
  <c r="BZ99" i="8"/>
  <c r="BZ12" i="7"/>
  <c r="BZ14" i="7"/>
  <c r="CA28" i="7"/>
  <c r="CA43" i="7"/>
  <c r="CA42" i="7"/>
  <c r="CA27" i="7"/>
  <c r="CA44" i="7"/>
  <c r="CA29" i="7"/>
  <c r="BZ43" i="7"/>
  <c r="BY27" i="7"/>
  <c r="BY42" i="7"/>
  <c r="BZ28" i="7"/>
  <c r="BZ100" i="7" l="1"/>
  <c r="BZ73" i="7"/>
  <c r="BZ75" i="7"/>
  <c r="BZ76" i="7"/>
  <c r="BZ74" i="7"/>
  <c r="BZ98" i="7"/>
  <c r="BZ64" i="7"/>
  <c r="BZ71" i="7"/>
  <c r="BZ63" i="7"/>
  <c r="BZ82" i="7"/>
  <c r="BZ69" i="7"/>
  <c r="BZ42" i="7"/>
  <c r="BZ44" i="7"/>
  <c r="BZ29" i="7"/>
  <c r="BZ27" i="7"/>
  <c r="D29" i="7"/>
  <c r="H44" i="7" l="1"/>
  <c r="H42" i="7"/>
  <c r="P42" i="7"/>
  <c r="K43" i="7"/>
  <c r="N44" i="7"/>
  <c r="I42" i="7"/>
  <c r="Q42" i="7"/>
  <c r="L43" i="7"/>
  <c r="O44" i="7"/>
  <c r="K42" i="7"/>
  <c r="N43" i="7"/>
  <c r="I44" i="7"/>
  <c r="Q44" i="7"/>
  <c r="M43" i="7"/>
  <c r="L42" i="7"/>
  <c r="O43" i="7"/>
  <c r="J44" i="7"/>
  <c r="M42" i="7"/>
  <c r="H43" i="7"/>
  <c r="P43" i="7"/>
  <c r="K44" i="7"/>
  <c r="P44" i="7"/>
  <c r="N42" i="7"/>
  <c r="I43" i="7"/>
  <c r="Q43" i="7"/>
  <c r="L44" i="7"/>
  <c r="J42" i="7"/>
  <c r="O42" i="7"/>
  <c r="J43" i="7"/>
  <c r="M44" i="7"/>
  <c r="H45" i="7"/>
  <c r="G44" i="7"/>
  <c r="G29" i="7"/>
  <c r="G28" i="7"/>
  <c r="G43" i="7"/>
  <c r="G45" i="7"/>
  <c r="G30" i="7"/>
  <c r="G27" i="7"/>
  <c r="G42" i="7"/>
  <c r="E67" i="10"/>
  <c r="Z18" i="10"/>
  <c r="AB18" i="10" s="1"/>
  <c r="W18" i="10"/>
  <c r="M18" i="10"/>
  <c r="O18" i="10" s="1"/>
  <c r="E64" i="9"/>
  <c r="AT42" i="9"/>
  <c r="AT18" i="9"/>
  <c r="AM18" i="9"/>
  <c r="W18" i="9"/>
  <c r="G18" i="10"/>
  <c r="AU18" i="9" l="1"/>
  <c r="BY15" i="7" s="1"/>
  <c r="AU42" i="9"/>
  <c r="BA15" i="7" s="1"/>
  <c r="AC18" i="10"/>
  <c r="AJ69" i="9"/>
  <c r="AN18" i="9"/>
  <c r="E67" i="9"/>
  <c r="E68" i="9"/>
  <c r="W71" i="9"/>
  <c r="W68" i="9"/>
  <c r="AD18" i="9"/>
  <c r="U30" i="10"/>
  <c r="BA101" i="7" l="1"/>
  <c r="BA55" i="7"/>
  <c r="BA58" i="7"/>
  <c r="BA59" i="7"/>
  <c r="BA54" i="7"/>
  <c r="BA56" i="7"/>
  <c r="BA66" i="7"/>
  <c r="BA57" i="7"/>
  <c r="BA68" i="7"/>
  <c r="BA61" i="7"/>
  <c r="BA60" i="7"/>
  <c r="BA65" i="7"/>
  <c r="BA67" i="7"/>
  <c r="BA79" i="7"/>
  <c r="BA87" i="7"/>
  <c r="BA78" i="7"/>
  <c r="BA89" i="7"/>
  <c r="BA88" i="7"/>
  <c r="BA84" i="7"/>
  <c r="BA86" i="7"/>
  <c r="BA80" i="7"/>
  <c r="BA81" i="7"/>
  <c r="BA85" i="7"/>
  <c r="BA45" i="7"/>
  <c r="BY101" i="7"/>
  <c r="BY59" i="7"/>
  <c r="BY54" i="7"/>
  <c r="BY55" i="7"/>
  <c r="BY57" i="7"/>
  <c r="BY61" i="7"/>
  <c r="BY56" i="7"/>
  <c r="BY60" i="7"/>
  <c r="BY65" i="7"/>
  <c r="BY68" i="7"/>
  <c r="BY79" i="7"/>
  <c r="BY87" i="7"/>
  <c r="BY58" i="7"/>
  <c r="BY66" i="7"/>
  <c r="BY67" i="7"/>
  <c r="BY86" i="7"/>
  <c r="BY80" i="7"/>
  <c r="BY85" i="7"/>
  <c r="BY89" i="7"/>
  <c r="BY81" i="7"/>
  <c r="BY84" i="7"/>
  <c r="BY88" i="7"/>
  <c r="BY78" i="7"/>
  <c r="BY30" i="7"/>
  <c r="BY45" i="7"/>
  <c r="AE18" i="9"/>
  <c r="BY13" i="7" s="1"/>
  <c r="AO18" i="9"/>
  <c r="BY14" i="7" s="1"/>
  <c r="BY27" i="8"/>
  <c r="BY40" i="8"/>
  <c r="BY99" i="7" l="1"/>
  <c r="BY62" i="7"/>
  <c r="BY70" i="7"/>
  <c r="BY72" i="7"/>
  <c r="BY83" i="7"/>
  <c r="BY28" i="7"/>
  <c r="BY43" i="7"/>
  <c r="BY73" i="7"/>
  <c r="BY75" i="7"/>
  <c r="BY74" i="7"/>
  <c r="BY76" i="7"/>
  <c r="BY100" i="7"/>
  <c r="BY29" i="7"/>
  <c r="BY44" i="7"/>
  <c r="AM20" i="9"/>
  <c r="AM21" i="9"/>
  <c r="AM22" i="9"/>
  <c r="AM23" i="9"/>
  <c r="AM24" i="9"/>
  <c r="AM25" i="9"/>
  <c r="AM26" i="9"/>
  <c r="AM27" i="9"/>
  <c r="AM28" i="9"/>
  <c r="AM29" i="9"/>
  <c r="AM30" i="9"/>
  <c r="AM31" i="9"/>
  <c r="AM32" i="9"/>
  <c r="AM33" i="9"/>
  <c r="AM34" i="9"/>
  <c r="AM35" i="9"/>
  <c r="AM36" i="9"/>
  <c r="AM37" i="9"/>
  <c r="AM38" i="9"/>
  <c r="AM39" i="9"/>
  <c r="AM40" i="9"/>
  <c r="AM41" i="9"/>
  <c r="AM42" i="9"/>
  <c r="AM43" i="9"/>
  <c r="AM44" i="9"/>
  <c r="AM45" i="9"/>
  <c r="AM46" i="9"/>
  <c r="AM47" i="9"/>
  <c r="AM48" i="9"/>
  <c r="AM49" i="9"/>
  <c r="AM50" i="9"/>
  <c r="AM51" i="9"/>
  <c r="AM52" i="9"/>
  <c r="AM53" i="9"/>
  <c r="AM54" i="9"/>
  <c r="AM55" i="9"/>
  <c r="AM56" i="9"/>
  <c r="AM57" i="9"/>
  <c r="AM58" i="9"/>
  <c r="AM19" i="9"/>
  <c r="G40" i="8" l="1"/>
  <c r="G39" i="8"/>
  <c r="H39" i="8"/>
  <c r="G38" i="8"/>
  <c r="H38" i="8"/>
  <c r="U48" i="10" l="1"/>
  <c r="U56" i="10"/>
  <c r="U64" i="10"/>
  <c r="AT20" i="9"/>
  <c r="AT21" i="9"/>
  <c r="AT22" i="9"/>
  <c r="AT23" i="9"/>
  <c r="AT24" i="9"/>
  <c r="AT25" i="9"/>
  <c r="AT26" i="9"/>
  <c r="AT27" i="9"/>
  <c r="AT28" i="9"/>
  <c r="AT29" i="9"/>
  <c r="AT30" i="9"/>
  <c r="AT31" i="9"/>
  <c r="AT32" i="9"/>
  <c r="AT33" i="9"/>
  <c r="AT34" i="9"/>
  <c r="AT35" i="9"/>
  <c r="AT36" i="9"/>
  <c r="AT37" i="9"/>
  <c r="AT38" i="9"/>
  <c r="AT39" i="9"/>
  <c r="AT40" i="9"/>
  <c r="AT41" i="9"/>
  <c r="AT43" i="9"/>
  <c r="AT44" i="9"/>
  <c r="AT45" i="9"/>
  <c r="AT46" i="9"/>
  <c r="AT47" i="9"/>
  <c r="AT48" i="9"/>
  <c r="AT49" i="9"/>
  <c r="AT50" i="9"/>
  <c r="AT51" i="9"/>
  <c r="AT52" i="9"/>
  <c r="AT53" i="9"/>
  <c r="AT54" i="9"/>
  <c r="AT55" i="9"/>
  <c r="AT56" i="9"/>
  <c r="AT57" i="9"/>
  <c r="AT58" i="9"/>
  <c r="AT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19" i="9"/>
  <c r="E20" i="9"/>
  <c r="E21" i="9"/>
  <c r="E22"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5" i="9"/>
  <c r="E66" i="9"/>
  <c r="E19" i="9"/>
  <c r="G19" i="9" s="1"/>
  <c r="AP15" i="7" l="1"/>
  <c r="AU53" i="9"/>
  <c r="AU36" i="9"/>
  <c r="BG15" i="7" s="1"/>
  <c r="AU20" i="9"/>
  <c r="BW15" i="7" s="1"/>
  <c r="BW45" i="7" s="1"/>
  <c r="AU52" i="9"/>
  <c r="AQ15" i="7" s="1"/>
  <c r="BH15" i="7"/>
  <c r="AU35" i="9"/>
  <c r="AU51" i="9"/>
  <c r="AR15" i="7" s="1"/>
  <c r="AR45" i="7" s="1"/>
  <c r="AU34" i="9"/>
  <c r="BI15" i="7" s="1"/>
  <c r="AS15" i="7"/>
  <c r="AU50" i="9"/>
  <c r="BJ15" i="7"/>
  <c r="AU33" i="9"/>
  <c r="AU49" i="9"/>
  <c r="AT15" i="7" s="1"/>
  <c r="AT45" i="7" s="1"/>
  <c r="AU32" i="9"/>
  <c r="BK15" i="7" s="1"/>
  <c r="BK45" i="7" s="1"/>
  <c r="AU48" i="9"/>
  <c r="AU15" i="7" s="1"/>
  <c r="AU45" i="7" s="1"/>
  <c r="AU31" i="9"/>
  <c r="BL15" i="7" s="1"/>
  <c r="BL45" i="7" s="1"/>
  <c r="AU47" i="9"/>
  <c r="AV15" i="7" s="1"/>
  <c r="AV45" i="7" s="1"/>
  <c r="AU30" i="9"/>
  <c r="BM15" i="7" s="1"/>
  <c r="BM45" i="7" s="1"/>
  <c r="AW15" i="7"/>
  <c r="AW45" i="7" s="1"/>
  <c r="AU46" i="9"/>
  <c r="BN15" i="7"/>
  <c r="BN45" i="7" s="1"/>
  <c r="AU29" i="9"/>
  <c r="AU45" i="9"/>
  <c r="AX15" i="7" s="1"/>
  <c r="AX45" i="7" s="1"/>
  <c r="AU28" i="9"/>
  <c r="BO15" i="7" s="1"/>
  <c r="BO45" i="7" s="1"/>
  <c r="AY15" i="7"/>
  <c r="AY45" i="7" s="1"/>
  <c r="AU44" i="9"/>
  <c r="AU27" i="9"/>
  <c r="BP15" i="7" s="1"/>
  <c r="BP45" i="7" s="1"/>
  <c r="AU19" i="9"/>
  <c r="BX15" i="7" s="1"/>
  <c r="BX45" i="7" s="1"/>
  <c r="AU43" i="9"/>
  <c r="AZ15" i="7" s="1"/>
  <c r="AZ45" i="7" s="1"/>
  <c r="AU26" i="9"/>
  <c r="BQ15" i="7" s="1"/>
  <c r="AK15" i="7"/>
  <c r="AK45" i="7" s="1"/>
  <c r="AU58" i="9"/>
  <c r="AU41" i="9"/>
  <c r="BB15" i="7" s="1"/>
  <c r="BB45" i="7" s="1"/>
  <c r="AU25" i="9"/>
  <c r="BR15" i="7" s="1"/>
  <c r="BR45" i="7" s="1"/>
  <c r="AU57" i="9"/>
  <c r="AL15" i="7" s="1"/>
  <c r="AL45" i="7" s="1"/>
  <c r="AU40" i="9"/>
  <c r="BC15" i="7" s="1"/>
  <c r="BC45" i="7" s="1"/>
  <c r="AU24" i="9"/>
  <c r="BS15" i="7" s="1"/>
  <c r="BS45" i="7" s="1"/>
  <c r="AU56" i="9"/>
  <c r="AM15" i="7" s="1"/>
  <c r="AU39" i="9"/>
  <c r="BD15" i="7" s="1"/>
  <c r="BT15" i="7"/>
  <c r="BT45" i="7" s="1"/>
  <c r="AU23" i="9"/>
  <c r="AN15" i="7"/>
  <c r="AN45" i="7" s="1"/>
  <c r="AU55" i="9"/>
  <c r="BE15" i="7"/>
  <c r="BE45" i="7" s="1"/>
  <c r="AU38" i="9"/>
  <c r="AU22" i="9"/>
  <c r="BU15" i="7" s="1"/>
  <c r="AU54" i="9"/>
  <c r="AO15" i="7" s="1"/>
  <c r="AO45" i="7" s="1"/>
  <c r="AU37" i="9"/>
  <c r="BF15" i="7" s="1"/>
  <c r="BF45" i="7" s="1"/>
  <c r="AU21" i="9"/>
  <c r="BV15" i="7" s="1"/>
  <c r="BV45" i="7" s="1"/>
  <c r="AP45" i="7"/>
  <c r="BH45" i="7"/>
  <c r="AS45" i="7"/>
  <c r="BJ45" i="7"/>
  <c r="AN60" i="9"/>
  <c r="U63" i="10"/>
  <c r="U60" i="10"/>
  <c r="U52" i="10"/>
  <c r="U55" i="10"/>
  <c r="U47" i="10"/>
  <c r="U67" i="10"/>
  <c r="U59" i="10"/>
  <c r="U51" i="10"/>
  <c r="U66" i="10"/>
  <c r="U62" i="10"/>
  <c r="U58" i="10"/>
  <c r="U54" i="10"/>
  <c r="U50" i="10"/>
  <c r="U46" i="10"/>
  <c r="U65" i="10"/>
  <c r="U61" i="10"/>
  <c r="U57" i="10"/>
  <c r="U53" i="10"/>
  <c r="U49" i="10"/>
  <c r="W70" i="9"/>
  <c r="W74" i="9"/>
  <c r="W75" i="9"/>
  <c r="W69" i="9"/>
  <c r="W73" i="9"/>
  <c r="W67" i="9"/>
  <c r="W77" i="9"/>
  <c r="W72" i="9"/>
  <c r="W76" i="9"/>
  <c r="BI101" i="7" l="1"/>
  <c r="BI59" i="7"/>
  <c r="BI54" i="7"/>
  <c r="BI55" i="7"/>
  <c r="BI57" i="7"/>
  <c r="BI56" i="7"/>
  <c r="BI58" i="7"/>
  <c r="BI65" i="7"/>
  <c r="BI66" i="7"/>
  <c r="BI67" i="7"/>
  <c r="BI68" i="7"/>
  <c r="BI79" i="7"/>
  <c r="BI87" i="7"/>
  <c r="BI61" i="7"/>
  <c r="BI60" i="7"/>
  <c r="BI78" i="7"/>
  <c r="BI81" i="7"/>
  <c r="BI80" i="7"/>
  <c r="BI84" i="7"/>
  <c r="BI85" i="7"/>
  <c r="BI89" i="7"/>
  <c r="BI86" i="7"/>
  <c r="BI88" i="7"/>
  <c r="BI45" i="7"/>
  <c r="AQ101" i="7"/>
  <c r="AQ54" i="7"/>
  <c r="AQ57" i="7"/>
  <c r="AQ58" i="7"/>
  <c r="AQ55" i="7"/>
  <c r="AQ59" i="7"/>
  <c r="AQ65" i="7"/>
  <c r="AQ56" i="7"/>
  <c r="AQ68" i="7"/>
  <c r="AQ60" i="7"/>
  <c r="AQ66" i="7"/>
  <c r="AQ67" i="7"/>
  <c r="AQ61" i="7"/>
  <c r="AQ78" i="7"/>
  <c r="AQ86" i="7"/>
  <c r="AQ81" i="7"/>
  <c r="AQ87" i="7"/>
  <c r="AQ80" i="7"/>
  <c r="AQ84" i="7"/>
  <c r="AQ79" i="7"/>
  <c r="AQ85" i="7"/>
  <c r="AQ88" i="7"/>
  <c r="AQ89" i="7"/>
  <c r="AQ45" i="7"/>
  <c r="BG101" i="7"/>
  <c r="BG54" i="7"/>
  <c r="BG57" i="7"/>
  <c r="BG58" i="7"/>
  <c r="BG55" i="7"/>
  <c r="BG61" i="7"/>
  <c r="BG65" i="7"/>
  <c r="BG60" i="7"/>
  <c r="BG68" i="7"/>
  <c r="BG66" i="7"/>
  <c r="BG67" i="7"/>
  <c r="BG56" i="7"/>
  <c r="BG59" i="7"/>
  <c r="BG78" i="7"/>
  <c r="BG86" i="7"/>
  <c r="BG81" i="7"/>
  <c r="BG80" i="7"/>
  <c r="BG85" i="7"/>
  <c r="BG79" i="7"/>
  <c r="BG89" i="7"/>
  <c r="BG88" i="7"/>
  <c r="BG87" i="7"/>
  <c r="BG84" i="7"/>
  <c r="BG45" i="7"/>
  <c r="BQ101" i="7"/>
  <c r="BQ55" i="7"/>
  <c r="BQ58" i="7"/>
  <c r="BQ59" i="7"/>
  <c r="BQ54" i="7"/>
  <c r="BQ57" i="7"/>
  <c r="BQ66" i="7"/>
  <c r="BQ60" i="7"/>
  <c r="BQ56" i="7"/>
  <c r="BQ65" i="7"/>
  <c r="BQ67" i="7"/>
  <c r="BQ61" i="7"/>
  <c r="BQ68" i="7"/>
  <c r="BQ79" i="7"/>
  <c r="BQ87" i="7"/>
  <c r="BQ84" i="7"/>
  <c r="BQ88" i="7"/>
  <c r="BQ78" i="7"/>
  <c r="BQ81" i="7"/>
  <c r="BQ85" i="7"/>
  <c r="BQ80" i="7"/>
  <c r="BQ86" i="7"/>
  <c r="BQ89" i="7"/>
  <c r="AW101" i="7"/>
  <c r="AW61" i="7"/>
  <c r="AW56" i="7"/>
  <c r="AW57" i="7"/>
  <c r="AW54" i="7"/>
  <c r="AW58" i="7"/>
  <c r="AW55" i="7"/>
  <c r="AW59" i="7"/>
  <c r="AW67" i="7"/>
  <c r="AW81" i="7"/>
  <c r="AW89" i="7"/>
  <c r="AW60" i="7"/>
  <c r="AW65" i="7"/>
  <c r="AW66" i="7"/>
  <c r="AW68" i="7"/>
  <c r="AW85" i="7"/>
  <c r="AW79" i="7"/>
  <c r="AW78" i="7"/>
  <c r="AW80" i="7"/>
  <c r="AW86" i="7"/>
  <c r="AW88" i="7"/>
  <c r="AW84" i="7"/>
  <c r="AW87" i="7"/>
  <c r="AS101" i="7"/>
  <c r="AS59" i="7"/>
  <c r="AS54" i="7"/>
  <c r="AS55" i="7"/>
  <c r="AS61" i="7"/>
  <c r="AS65" i="7"/>
  <c r="AS56" i="7"/>
  <c r="AS60" i="7"/>
  <c r="AS79" i="7"/>
  <c r="AS87" i="7"/>
  <c r="AS66" i="7"/>
  <c r="AS67" i="7"/>
  <c r="AS58" i="7"/>
  <c r="AS57" i="7"/>
  <c r="AS68" i="7"/>
  <c r="AS88" i="7"/>
  <c r="AS78" i="7"/>
  <c r="AS81" i="7"/>
  <c r="AS86" i="7"/>
  <c r="AS85" i="7"/>
  <c r="AS84" i="7"/>
  <c r="AS80" i="7"/>
  <c r="AS89" i="7"/>
  <c r="BD101" i="7"/>
  <c r="BD57" i="7"/>
  <c r="BD67" i="7"/>
  <c r="BD65" i="7"/>
  <c r="BD60" i="7"/>
  <c r="BD55" i="7"/>
  <c r="BD58" i="7"/>
  <c r="BD68" i="7"/>
  <c r="BD61" i="7"/>
  <c r="BD56" i="7"/>
  <c r="BD59" i="7"/>
  <c r="BD54" i="7"/>
  <c r="BD66" i="7"/>
  <c r="BD80" i="7"/>
  <c r="BD79" i="7"/>
  <c r="BD84" i="7"/>
  <c r="BD88" i="7"/>
  <c r="BD85" i="7"/>
  <c r="BD89" i="7"/>
  <c r="BD86" i="7"/>
  <c r="BD78" i="7"/>
  <c r="BD81" i="7"/>
  <c r="BD87" i="7"/>
  <c r="BV101" i="7"/>
  <c r="BV54" i="7"/>
  <c r="BV58" i="7"/>
  <c r="BV55" i="7"/>
  <c r="BV60" i="7"/>
  <c r="BV57" i="7"/>
  <c r="BV56" i="7"/>
  <c r="BV66" i="7"/>
  <c r="BV65" i="7"/>
  <c r="BV67" i="7"/>
  <c r="BV59" i="7"/>
  <c r="BV61" i="7"/>
  <c r="BV80" i="7"/>
  <c r="BV85" i="7"/>
  <c r="BV68" i="7"/>
  <c r="BV79" i="7"/>
  <c r="BV84" i="7"/>
  <c r="BV88" i="7"/>
  <c r="BV81" i="7"/>
  <c r="BV86" i="7"/>
  <c r="BV89" i="7"/>
  <c r="BV87" i="7"/>
  <c r="BV78" i="7"/>
  <c r="AZ101" i="7"/>
  <c r="AZ54" i="7"/>
  <c r="AZ56" i="7"/>
  <c r="AZ65" i="7"/>
  <c r="AZ60" i="7"/>
  <c r="AZ55" i="7"/>
  <c r="AZ57" i="7"/>
  <c r="AZ58" i="7"/>
  <c r="AZ61" i="7"/>
  <c r="AZ59" i="7"/>
  <c r="AZ67" i="7"/>
  <c r="AZ66" i="7"/>
  <c r="AZ68" i="7"/>
  <c r="AZ84" i="7"/>
  <c r="AZ79" i="7"/>
  <c r="AZ78" i="7"/>
  <c r="AZ81" i="7"/>
  <c r="AZ87" i="7"/>
  <c r="AZ89" i="7"/>
  <c r="AZ86" i="7"/>
  <c r="AZ88" i="7"/>
  <c r="AZ80" i="7"/>
  <c r="AZ85" i="7"/>
  <c r="BM101" i="7"/>
  <c r="BM61" i="7"/>
  <c r="BM56" i="7"/>
  <c r="BM57" i="7"/>
  <c r="BM67" i="7"/>
  <c r="BM54" i="7"/>
  <c r="BM60" i="7"/>
  <c r="BM55" i="7"/>
  <c r="BM58" i="7"/>
  <c r="BM65" i="7"/>
  <c r="BM81" i="7"/>
  <c r="BM89" i="7"/>
  <c r="BM66" i="7"/>
  <c r="BM59" i="7"/>
  <c r="BM85" i="7"/>
  <c r="BM68" i="7"/>
  <c r="BM88" i="7"/>
  <c r="BM78" i="7"/>
  <c r="BM80" i="7"/>
  <c r="BM87" i="7"/>
  <c r="BM79" i="7"/>
  <c r="BM86" i="7"/>
  <c r="BM84" i="7"/>
  <c r="AM101" i="7"/>
  <c r="AM54" i="7"/>
  <c r="AM60" i="7"/>
  <c r="AM55" i="7"/>
  <c r="AM56" i="7"/>
  <c r="AM59" i="7"/>
  <c r="AM58" i="7"/>
  <c r="AM66" i="7"/>
  <c r="AM65" i="7"/>
  <c r="AM67" i="7"/>
  <c r="AM68" i="7"/>
  <c r="AM80" i="7"/>
  <c r="AM88" i="7"/>
  <c r="AM57" i="7"/>
  <c r="AM61" i="7"/>
  <c r="AM84" i="7"/>
  <c r="AM78" i="7"/>
  <c r="AM81" i="7"/>
  <c r="AM86" i="7"/>
  <c r="AM79" i="7"/>
  <c r="AM87" i="7"/>
  <c r="AM85" i="7"/>
  <c r="AM89" i="7"/>
  <c r="BF101" i="7"/>
  <c r="BF59" i="7"/>
  <c r="BF54" i="7"/>
  <c r="BF56" i="7"/>
  <c r="BF58" i="7"/>
  <c r="BF60" i="7"/>
  <c r="BF55" i="7"/>
  <c r="BF57" i="7"/>
  <c r="BF66" i="7"/>
  <c r="BF65" i="7"/>
  <c r="BF67" i="7"/>
  <c r="BF68" i="7"/>
  <c r="BF61" i="7"/>
  <c r="BF78" i="7"/>
  <c r="BF81" i="7"/>
  <c r="BF80" i="7"/>
  <c r="BF86" i="7"/>
  <c r="BF79" i="7"/>
  <c r="BF85" i="7"/>
  <c r="BF89" i="7"/>
  <c r="BF88" i="7"/>
  <c r="BF84" i="7"/>
  <c r="BF87" i="7"/>
  <c r="BX101" i="7"/>
  <c r="BX56" i="7"/>
  <c r="BX67" i="7"/>
  <c r="BX60" i="7"/>
  <c r="BX65" i="7"/>
  <c r="BX54" i="7"/>
  <c r="BX59" i="7"/>
  <c r="BX61" i="7"/>
  <c r="BX68" i="7"/>
  <c r="BX55" i="7"/>
  <c r="BX57" i="7"/>
  <c r="BX58" i="7"/>
  <c r="BX66" i="7"/>
  <c r="BX78" i="7"/>
  <c r="BX86" i="7"/>
  <c r="BX80" i="7"/>
  <c r="BX79" i="7"/>
  <c r="BX89" i="7"/>
  <c r="BX81" i="7"/>
  <c r="BX84" i="7"/>
  <c r="BX88" i="7"/>
  <c r="BX87" i="7"/>
  <c r="BX85" i="7"/>
  <c r="AV101" i="7"/>
  <c r="AV54" i="7"/>
  <c r="AV56" i="7"/>
  <c r="AV60" i="7"/>
  <c r="AV55" i="7"/>
  <c r="AV59" i="7"/>
  <c r="AV67" i="7"/>
  <c r="AV66" i="7"/>
  <c r="AV68" i="7"/>
  <c r="AV57" i="7"/>
  <c r="AV58" i="7"/>
  <c r="AV61" i="7"/>
  <c r="AV65" i="7"/>
  <c r="AV79" i="7"/>
  <c r="AV89" i="7"/>
  <c r="AV78" i="7"/>
  <c r="AV87" i="7"/>
  <c r="AV80" i="7"/>
  <c r="AV86" i="7"/>
  <c r="AV88" i="7"/>
  <c r="AV84" i="7"/>
  <c r="AV81" i="7"/>
  <c r="AV85" i="7"/>
  <c r="AR101" i="7"/>
  <c r="AR55" i="7"/>
  <c r="AR67" i="7"/>
  <c r="AR61" i="7"/>
  <c r="AR65" i="7"/>
  <c r="AR54" i="7"/>
  <c r="AR56" i="7"/>
  <c r="AR59" i="7"/>
  <c r="AR60" i="7"/>
  <c r="AR66" i="7"/>
  <c r="AR68" i="7"/>
  <c r="AR58" i="7"/>
  <c r="AR57" i="7"/>
  <c r="AR78" i="7"/>
  <c r="AR81" i="7"/>
  <c r="AR86" i="7"/>
  <c r="AR80" i="7"/>
  <c r="AR88" i="7"/>
  <c r="AR84" i="7"/>
  <c r="AR87" i="7"/>
  <c r="AR85" i="7"/>
  <c r="AR79" i="7"/>
  <c r="AR89" i="7"/>
  <c r="BS101" i="7"/>
  <c r="BS54" i="7"/>
  <c r="BS60" i="7"/>
  <c r="BS55" i="7"/>
  <c r="BS56" i="7"/>
  <c r="BS57" i="7"/>
  <c r="BS66" i="7"/>
  <c r="BS59" i="7"/>
  <c r="BS80" i="7"/>
  <c r="BS88" i="7"/>
  <c r="BS58" i="7"/>
  <c r="BS65" i="7"/>
  <c r="BS67" i="7"/>
  <c r="BS61" i="7"/>
  <c r="BS68" i="7"/>
  <c r="BS84" i="7"/>
  <c r="BS79" i="7"/>
  <c r="BS78" i="7"/>
  <c r="BS87" i="7"/>
  <c r="BS85" i="7"/>
  <c r="BS89" i="7"/>
  <c r="BS86" i="7"/>
  <c r="BS81" i="7"/>
  <c r="AO101" i="7"/>
  <c r="AO57" i="7"/>
  <c r="AO60" i="7"/>
  <c r="AO61" i="7"/>
  <c r="AO55" i="7"/>
  <c r="AO56" i="7"/>
  <c r="AO68" i="7"/>
  <c r="AO54" i="7"/>
  <c r="AO58" i="7"/>
  <c r="AO66" i="7"/>
  <c r="AO65" i="7"/>
  <c r="AO67" i="7"/>
  <c r="AO85" i="7"/>
  <c r="AO59" i="7"/>
  <c r="AO81" i="7"/>
  <c r="AO89" i="7"/>
  <c r="AO78" i="7"/>
  <c r="AO80" i="7"/>
  <c r="AO79" i="7"/>
  <c r="AO84" i="7"/>
  <c r="AO87" i="7"/>
  <c r="AO86" i="7"/>
  <c r="AO88" i="7"/>
  <c r="BC101" i="7"/>
  <c r="BC54" i="7"/>
  <c r="BC60" i="7"/>
  <c r="BC55" i="7"/>
  <c r="BC56" i="7"/>
  <c r="BC58" i="7"/>
  <c r="BC66" i="7"/>
  <c r="BC57" i="7"/>
  <c r="BC68" i="7"/>
  <c r="BC61" i="7"/>
  <c r="BC59" i="7"/>
  <c r="BC80" i="7"/>
  <c r="BC88" i="7"/>
  <c r="BC84" i="7"/>
  <c r="BC65" i="7"/>
  <c r="BC85" i="7"/>
  <c r="BC79" i="7"/>
  <c r="BC67" i="7"/>
  <c r="BC89" i="7"/>
  <c r="BC86" i="7"/>
  <c r="BC78" i="7"/>
  <c r="BC81" i="7"/>
  <c r="BC87" i="7"/>
  <c r="BP101" i="7"/>
  <c r="BP56" i="7"/>
  <c r="BP65" i="7"/>
  <c r="BP55" i="7"/>
  <c r="BP59" i="7"/>
  <c r="BP60" i="7"/>
  <c r="BP57" i="7"/>
  <c r="BP58" i="7"/>
  <c r="BP67" i="7"/>
  <c r="BP66" i="7"/>
  <c r="BP61" i="7"/>
  <c r="BP68" i="7"/>
  <c r="BP54" i="7"/>
  <c r="BP79" i="7"/>
  <c r="BP89" i="7"/>
  <c r="BP78" i="7"/>
  <c r="BP81" i="7"/>
  <c r="BP86" i="7"/>
  <c r="BP84" i="7"/>
  <c r="BP85" i="7"/>
  <c r="BP87" i="7"/>
  <c r="BP88" i="7"/>
  <c r="BP80" i="7"/>
  <c r="BL101" i="7"/>
  <c r="BL55" i="7"/>
  <c r="BL59" i="7"/>
  <c r="BL67" i="7"/>
  <c r="BL54" i="7"/>
  <c r="BL61" i="7"/>
  <c r="BL56" i="7"/>
  <c r="BL57" i="7"/>
  <c r="BL58" i="7"/>
  <c r="BL65" i="7"/>
  <c r="BL66" i="7"/>
  <c r="BL68" i="7"/>
  <c r="BL60" i="7"/>
  <c r="BL88" i="7"/>
  <c r="BL78" i="7"/>
  <c r="BL81" i="7"/>
  <c r="BL85" i="7"/>
  <c r="BL87" i="7"/>
  <c r="BL79" i="7"/>
  <c r="BL80" i="7"/>
  <c r="BL86" i="7"/>
  <c r="BL84" i="7"/>
  <c r="BL89" i="7"/>
  <c r="BH101" i="7"/>
  <c r="BH55" i="7"/>
  <c r="BH67" i="7"/>
  <c r="BH56" i="7"/>
  <c r="BH58" i="7"/>
  <c r="BH65" i="7"/>
  <c r="BH57" i="7"/>
  <c r="BH66" i="7"/>
  <c r="BH68" i="7"/>
  <c r="BH61" i="7"/>
  <c r="BH59" i="7"/>
  <c r="BH54" i="7"/>
  <c r="BH60" i="7"/>
  <c r="BH78" i="7"/>
  <c r="BH81" i="7"/>
  <c r="BH87" i="7"/>
  <c r="BH80" i="7"/>
  <c r="BH85" i="7"/>
  <c r="BH79" i="7"/>
  <c r="BH84" i="7"/>
  <c r="BH86" i="7"/>
  <c r="BH89" i="7"/>
  <c r="BH88" i="7"/>
  <c r="AL101" i="7"/>
  <c r="AL68" i="7"/>
  <c r="AL56" i="7"/>
  <c r="AL66" i="7"/>
  <c r="AL60" i="7"/>
  <c r="AL65" i="7"/>
  <c r="AL67" i="7"/>
  <c r="AL54" i="7"/>
  <c r="AL57" i="7"/>
  <c r="AL58" i="7"/>
  <c r="AL61" i="7"/>
  <c r="AL55" i="7"/>
  <c r="AL59" i="7"/>
  <c r="AL79" i="7"/>
  <c r="AL80" i="7"/>
  <c r="AL84" i="7"/>
  <c r="AL87" i="7"/>
  <c r="AL89" i="7"/>
  <c r="AL78" i="7"/>
  <c r="AL85" i="7"/>
  <c r="AL81" i="7"/>
  <c r="AL88" i="7"/>
  <c r="AL86" i="7"/>
  <c r="AY101" i="7"/>
  <c r="AY58" i="7"/>
  <c r="AY54" i="7"/>
  <c r="AY55" i="7"/>
  <c r="AY57" i="7"/>
  <c r="AY59" i="7"/>
  <c r="AY61" i="7"/>
  <c r="AY56" i="7"/>
  <c r="AY78" i="7"/>
  <c r="AY86" i="7"/>
  <c r="AY60" i="7"/>
  <c r="AY67" i="7"/>
  <c r="AY65" i="7"/>
  <c r="AY66" i="7"/>
  <c r="AY68" i="7"/>
  <c r="AY84" i="7"/>
  <c r="AY79" i="7"/>
  <c r="AY88" i="7"/>
  <c r="AY81" i="7"/>
  <c r="AY87" i="7"/>
  <c r="AY89" i="7"/>
  <c r="AY80" i="7"/>
  <c r="AY85" i="7"/>
  <c r="AU101" i="7"/>
  <c r="AU56" i="7"/>
  <c r="AU59" i="7"/>
  <c r="AU60" i="7"/>
  <c r="AU57" i="7"/>
  <c r="AU67" i="7"/>
  <c r="AU84" i="7"/>
  <c r="AU54" i="7"/>
  <c r="AU65" i="7"/>
  <c r="AU68" i="7"/>
  <c r="AU55" i="7"/>
  <c r="AU58" i="7"/>
  <c r="AU61" i="7"/>
  <c r="AU80" i="7"/>
  <c r="AU88" i="7"/>
  <c r="AU66" i="7"/>
  <c r="AU78" i="7"/>
  <c r="AU81" i="7"/>
  <c r="AU89" i="7"/>
  <c r="AU86" i="7"/>
  <c r="AU87" i="7"/>
  <c r="AU79" i="7"/>
  <c r="AU85" i="7"/>
  <c r="BU101" i="7"/>
  <c r="BU57" i="7"/>
  <c r="BU60" i="7"/>
  <c r="BU61" i="7"/>
  <c r="BU54" i="7"/>
  <c r="BU68" i="7"/>
  <c r="BU55" i="7"/>
  <c r="BU85" i="7"/>
  <c r="BU56" i="7"/>
  <c r="BU58" i="7"/>
  <c r="BU66" i="7"/>
  <c r="BU65" i="7"/>
  <c r="BU67" i="7"/>
  <c r="BU59" i="7"/>
  <c r="BU81" i="7"/>
  <c r="BU89" i="7"/>
  <c r="BU80" i="7"/>
  <c r="BU79" i="7"/>
  <c r="BU88" i="7"/>
  <c r="BU84" i="7"/>
  <c r="BU87" i="7"/>
  <c r="BU86" i="7"/>
  <c r="BU78" i="7"/>
  <c r="BE101" i="7"/>
  <c r="BE57" i="7"/>
  <c r="BE60" i="7"/>
  <c r="BE61" i="7"/>
  <c r="BE54" i="7"/>
  <c r="BE56" i="7"/>
  <c r="BE68" i="7"/>
  <c r="BE65" i="7"/>
  <c r="BE67" i="7"/>
  <c r="BE58" i="7"/>
  <c r="BE59" i="7"/>
  <c r="BE85" i="7"/>
  <c r="BE81" i="7"/>
  <c r="BE89" i="7"/>
  <c r="BE55" i="7"/>
  <c r="BE80" i="7"/>
  <c r="BE86" i="7"/>
  <c r="BE66" i="7"/>
  <c r="BE79" i="7"/>
  <c r="BE84" i="7"/>
  <c r="BE88" i="7"/>
  <c r="BE78" i="7"/>
  <c r="BE87" i="7"/>
  <c r="BR101" i="7"/>
  <c r="BR54" i="7"/>
  <c r="BR58" i="7"/>
  <c r="BR68" i="7"/>
  <c r="BR57" i="7"/>
  <c r="BR66" i="7"/>
  <c r="BR59" i="7"/>
  <c r="BR55" i="7"/>
  <c r="BR60" i="7"/>
  <c r="BR56" i="7"/>
  <c r="BR61" i="7"/>
  <c r="BR79" i="7"/>
  <c r="BR65" i="7"/>
  <c r="BR84" i="7"/>
  <c r="BR78" i="7"/>
  <c r="BR87" i="7"/>
  <c r="BR81" i="7"/>
  <c r="BR67" i="7"/>
  <c r="BR88" i="7"/>
  <c r="BR85" i="7"/>
  <c r="BR86" i="7"/>
  <c r="BR80" i="7"/>
  <c r="BR89" i="7"/>
  <c r="BO101" i="7"/>
  <c r="BO58" i="7"/>
  <c r="BO54" i="7"/>
  <c r="BO60" i="7"/>
  <c r="BO55" i="7"/>
  <c r="BO57" i="7"/>
  <c r="BO59" i="7"/>
  <c r="BO78" i="7"/>
  <c r="BO86" i="7"/>
  <c r="BO67" i="7"/>
  <c r="BO56" i="7"/>
  <c r="BO65" i="7"/>
  <c r="BO66" i="7"/>
  <c r="BO61" i="7"/>
  <c r="BO68" i="7"/>
  <c r="BO79" i="7"/>
  <c r="BO89" i="7"/>
  <c r="BO80" i="7"/>
  <c r="BO84" i="7"/>
  <c r="BO87" i="7"/>
  <c r="BO85" i="7"/>
  <c r="BO81" i="7"/>
  <c r="BO88" i="7"/>
  <c r="BK101" i="7"/>
  <c r="BK56" i="7"/>
  <c r="BK59" i="7"/>
  <c r="BK60" i="7"/>
  <c r="BK55" i="7"/>
  <c r="BK67" i="7"/>
  <c r="BK54" i="7"/>
  <c r="BK61" i="7"/>
  <c r="BK57" i="7"/>
  <c r="BK58" i="7"/>
  <c r="BK65" i="7"/>
  <c r="BK66" i="7"/>
  <c r="BK84" i="7"/>
  <c r="BK68" i="7"/>
  <c r="BK80" i="7"/>
  <c r="BK88" i="7"/>
  <c r="BK78" i="7"/>
  <c r="BK81" i="7"/>
  <c r="BK86" i="7"/>
  <c r="BK85" i="7"/>
  <c r="BK87" i="7"/>
  <c r="BK79" i="7"/>
  <c r="BK89" i="7"/>
  <c r="BW101" i="7"/>
  <c r="BW54" i="7"/>
  <c r="BW57" i="7"/>
  <c r="BW58" i="7"/>
  <c r="BW65" i="7"/>
  <c r="BW68" i="7"/>
  <c r="BW55" i="7"/>
  <c r="BW60" i="7"/>
  <c r="BW56" i="7"/>
  <c r="BW66" i="7"/>
  <c r="BW67" i="7"/>
  <c r="BW78" i="7"/>
  <c r="BW86" i="7"/>
  <c r="BW59" i="7"/>
  <c r="BW61" i="7"/>
  <c r="BW80" i="7"/>
  <c r="BW79" i="7"/>
  <c r="BW84" i="7"/>
  <c r="BW89" i="7"/>
  <c r="BW81" i="7"/>
  <c r="BW88" i="7"/>
  <c r="BW87" i="7"/>
  <c r="BW85" i="7"/>
  <c r="AN101" i="7"/>
  <c r="AN55" i="7"/>
  <c r="AN57" i="7"/>
  <c r="AN67" i="7"/>
  <c r="AN61" i="7"/>
  <c r="AN65" i="7"/>
  <c r="AN54" i="7"/>
  <c r="AN58" i="7"/>
  <c r="AN56" i="7"/>
  <c r="AN60" i="7"/>
  <c r="AN66" i="7"/>
  <c r="AN68" i="7"/>
  <c r="AN59" i="7"/>
  <c r="AN78" i="7"/>
  <c r="AN81" i="7"/>
  <c r="AN80" i="7"/>
  <c r="AN86" i="7"/>
  <c r="AN85" i="7"/>
  <c r="AN79" i="7"/>
  <c r="AN89" i="7"/>
  <c r="AN87" i="7"/>
  <c r="AN88" i="7"/>
  <c r="AN84" i="7"/>
  <c r="BB101" i="7"/>
  <c r="BB61" i="7"/>
  <c r="BB68" i="7"/>
  <c r="BB66" i="7"/>
  <c r="BB55" i="7"/>
  <c r="BB58" i="7"/>
  <c r="BB59" i="7"/>
  <c r="BB56" i="7"/>
  <c r="BB54" i="7"/>
  <c r="BB60" i="7"/>
  <c r="BB57" i="7"/>
  <c r="BB65" i="7"/>
  <c r="BB67" i="7"/>
  <c r="BB79" i="7"/>
  <c r="BB80" i="7"/>
  <c r="BB85" i="7"/>
  <c r="BB89" i="7"/>
  <c r="BB88" i="7"/>
  <c r="BB84" i="7"/>
  <c r="BB86" i="7"/>
  <c r="BB78" i="7"/>
  <c r="BB81" i="7"/>
  <c r="BB87" i="7"/>
  <c r="AX101" i="7"/>
  <c r="AX56" i="7"/>
  <c r="AX68" i="7"/>
  <c r="AX66" i="7"/>
  <c r="AX57" i="7"/>
  <c r="AX59" i="7"/>
  <c r="AX60" i="7"/>
  <c r="AX54" i="7"/>
  <c r="AX67" i="7"/>
  <c r="AX65" i="7"/>
  <c r="AX55" i="7"/>
  <c r="AX58" i="7"/>
  <c r="AX61" i="7"/>
  <c r="AX79" i="7"/>
  <c r="AX89" i="7"/>
  <c r="AX78" i="7"/>
  <c r="AX81" i="7"/>
  <c r="AX86" i="7"/>
  <c r="AX88" i="7"/>
  <c r="AX80" i="7"/>
  <c r="AX84" i="7"/>
  <c r="AX87" i="7"/>
  <c r="AX85" i="7"/>
  <c r="AT101" i="7"/>
  <c r="AT66" i="7"/>
  <c r="AT57" i="7"/>
  <c r="AT61" i="7"/>
  <c r="AT59" i="7"/>
  <c r="AT56" i="7"/>
  <c r="AT60" i="7"/>
  <c r="AT54" i="7"/>
  <c r="AT65" i="7"/>
  <c r="AT68" i="7"/>
  <c r="AT55" i="7"/>
  <c r="AT58" i="7"/>
  <c r="AT88" i="7"/>
  <c r="AT78" i="7"/>
  <c r="AT81" i="7"/>
  <c r="AT80" i="7"/>
  <c r="AT67" i="7"/>
  <c r="AT85" i="7"/>
  <c r="AT86" i="7"/>
  <c r="AT84" i="7"/>
  <c r="AT79" i="7"/>
  <c r="AT87" i="7"/>
  <c r="AT89" i="7"/>
  <c r="AM45" i="7"/>
  <c r="BQ45" i="7"/>
  <c r="BU45" i="7"/>
  <c r="BD45" i="7"/>
  <c r="BT101" i="7"/>
  <c r="BT56" i="7"/>
  <c r="BT61" i="7"/>
  <c r="BT67" i="7"/>
  <c r="BT60" i="7"/>
  <c r="BT65" i="7"/>
  <c r="BT55" i="7"/>
  <c r="BT57" i="7"/>
  <c r="BT58" i="7"/>
  <c r="BT59" i="7"/>
  <c r="BT54" i="7"/>
  <c r="BT68" i="7"/>
  <c r="BT85" i="7"/>
  <c r="BT79" i="7"/>
  <c r="BT66" i="7"/>
  <c r="BT89" i="7"/>
  <c r="BT78" i="7"/>
  <c r="BT88" i="7"/>
  <c r="BT84" i="7"/>
  <c r="BT87" i="7"/>
  <c r="BT86" i="7"/>
  <c r="BT81" i="7"/>
  <c r="BT80" i="7"/>
  <c r="AK101" i="7"/>
  <c r="AK55" i="7"/>
  <c r="AK58" i="7"/>
  <c r="AK59" i="7"/>
  <c r="AK57" i="7"/>
  <c r="AK56" i="7"/>
  <c r="AK54" i="7"/>
  <c r="AK66" i="7"/>
  <c r="AK60" i="7"/>
  <c r="AK65" i="7"/>
  <c r="AK67" i="7"/>
  <c r="AK68" i="7"/>
  <c r="AK61" i="7"/>
  <c r="AK79" i="7"/>
  <c r="AK87" i="7"/>
  <c r="AK80" i="7"/>
  <c r="AK85" i="7"/>
  <c r="AK84" i="7"/>
  <c r="AK88" i="7"/>
  <c r="AK78" i="7"/>
  <c r="AK89" i="7"/>
  <c r="AK81" i="7"/>
  <c r="AK86" i="7"/>
  <c r="BN101" i="7"/>
  <c r="BN68" i="7"/>
  <c r="BN57" i="7"/>
  <c r="BN66" i="7"/>
  <c r="BN60" i="7"/>
  <c r="BN55" i="7"/>
  <c r="BN67" i="7"/>
  <c r="BN56" i="7"/>
  <c r="BN58" i="7"/>
  <c r="BN65" i="7"/>
  <c r="BN61" i="7"/>
  <c r="BN59" i="7"/>
  <c r="BN54" i="7"/>
  <c r="BN78" i="7"/>
  <c r="BN81" i="7"/>
  <c r="BN87" i="7"/>
  <c r="BN80" i="7"/>
  <c r="BN86" i="7"/>
  <c r="BN85" i="7"/>
  <c r="BN79" i="7"/>
  <c r="BN89" i="7"/>
  <c r="BN88" i="7"/>
  <c r="BN84" i="7"/>
  <c r="BJ101" i="7"/>
  <c r="BJ66" i="7"/>
  <c r="BJ54" i="7"/>
  <c r="BJ61" i="7"/>
  <c r="BJ56" i="7"/>
  <c r="BJ58" i="7"/>
  <c r="BJ55" i="7"/>
  <c r="BJ57" i="7"/>
  <c r="BJ65" i="7"/>
  <c r="BJ67" i="7"/>
  <c r="BJ68" i="7"/>
  <c r="BJ59" i="7"/>
  <c r="BJ60" i="7"/>
  <c r="BJ78" i="7"/>
  <c r="BJ81" i="7"/>
  <c r="BJ87" i="7"/>
  <c r="BJ86" i="7"/>
  <c r="BJ80" i="7"/>
  <c r="BJ79" i="7"/>
  <c r="BJ85" i="7"/>
  <c r="BJ89" i="7"/>
  <c r="BJ84" i="7"/>
  <c r="BJ88" i="7"/>
  <c r="AP101" i="7"/>
  <c r="AP56" i="7"/>
  <c r="AP54" i="7"/>
  <c r="AP58" i="7"/>
  <c r="AP60" i="7"/>
  <c r="AP66" i="7"/>
  <c r="AP65" i="7"/>
  <c r="AP67" i="7"/>
  <c r="AP68" i="7"/>
  <c r="AP55" i="7"/>
  <c r="AP57" i="7"/>
  <c r="AP61" i="7"/>
  <c r="AP59" i="7"/>
  <c r="AP81" i="7"/>
  <c r="AP87" i="7"/>
  <c r="AP78" i="7"/>
  <c r="AP80" i="7"/>
  <c r="AP85" i="7"/>
  <c r="AP84" i="7"/>
  <c r="AP79" i="7"/>
  <c r="AP89" i="7"/>
  <c r="AP88" i="7"/>
  <c r="AP86" i="7"/>
  <c r="AO60" i="9"/>
  <c r="AI14" i="7" s="1"/>
  <c r="W9" i="10"/>
  <c r="W13" i="10"/>
  <c r="W15" i="10"/>
  <c r="W10" i="10"/>
  <c r="W11" i="10"/>
  <c r="W12" i="10"/>
  <c r="W14" i="10"/>
  <c r="W16" i="10"/>
  <c r="Z19" i="10"/>
  <c r="AB19" i="10" s="1"/>
  <c r="W19" i="10"/>
  <c r="M19" i="10"/>
  <c r="O19" i="10" s="1"/>
  <c r="G19" i="10"/>
  <c r="AI74" i="7" l="1"/>
  <c r="AI75" i="7"/>
  <c r="AI73" i="7"/>
  <c r="AI76" i="7"/>
  <c r="AI100" i="7"/>
  <c r="AI44" i="7"/>
  <c r="AD19" i="9"/>
  <c r="BX40" i="8"/>
  <c r="AC19" i="10"/>
  <c r="AN19" i="9"/>
  <c r="Q19" i="9"/>
  <c r="R19" i="9" l="1"/>
  <c r="BX12" i="7" s="1"/>
  <c r="AE19" i="9"/>
  <c r="BX13" i="7" s="1"/>
  <c r="AO19" i="9"/>
  <c r="BX14" i="7" s="1"/>
  <c r="BX30" i="7"/>
  <c r="BX27" i="8"/>
  <c r="BX99" i="7" l="1"/>
  <c r="BX70" i="7"/>
  <c r="BX72" i="7"/>
  <c r="BX62" i="7"/>
  <c r="BX83" i="7"/>
  <c r="BX28" i="7"/>
  <c r="BX43" i="7"/>
  <c r="BX98" i="7"/>
  <c r="BX69" i="7"/>
  <c r="BX71" i="7"/>
  <c r="BX63" i="7"/>
  <c r="BX64" i="7"/>
  <c r="BX82" i="7"/>
  <c r="BX42" i="7"/>
  <c r="BX73" i="7"/>
  <c r="BX75" i="7"/>
  <c r="BX74" i="7"/>
  <c r="BX76" i="7"/>
  <c r="BX100" i="7"/>
  <c r="BX44" i="7"/>
  <c r="BX29" i="7"/>
  <c r="BX27" i="7"/>
  <c r="Z21" i="10"/>
  <c r="AB21" i="10" s="1"/>
  <c r="Z22" i="10"/>
  <c r="AB22" i="10" s="1"/>
  <c r="Z23" i="10"/>
  <c r="AB23" i="10" s="1"/>
  <c r="Z26" i="10"/>
  <c r="AB26" i="10" s="1"/>
  <c r="Z27" i="10"/>
  <c r="AB27" i="10" s="1"/>
  <c r="Z28" i="10"/>
  <c r="AB28" i="10" s="1"/>
  <c r="Z29" i="10"/>
  <c r="AB29" i="10" s="1"/>
  <c r="Z30" i="10"/>
  <c r="AB30" i="10" s="1"/>
  <c r="Z31" i="10"/>
  <c r="AB31" i="10" s="1"/>
  <c r="Z32" i="10"/>
  <c r="AB32" i="10" s="1"/>
  <c r="Z33" i="10"/>
  <c r="AB33" i="10" s="1"/>
  <c r="Z34" i="10"/>
  <c r="AB34" i="10" s="1"/>
  <c r="Z35" i="10"/>
  <c r="AB35" i="10" s="1"/>
  <c r="Z37" i="10"/>
  <c r="AB37" i="10" s="1"/>
  <c r="Z38" i="10"/>
  <c r="AB38" i="10" s="1"/>
  <c r="Z39" i="10"/>
  <c r="AB39" i="10" s="1"/>
  <c r="Z40" i="10"/>
  <c r="AB40" i="10" s="1"/>
  <c r="Z41" i="10"/>
  <c r="AB41" i="10" s="1"/>
  <c r="Z42" i="10"/>
  <c r="AB42" i="10" s="1"/>
  <c r="Z43" i="10"/>
  <c r="AB43" i="10" s="1"/>
  <c r="Z46" i="10"/>
  <c r="AB46" i="10" s="1"/>
  <c r="Z47" i="10"/>
  <c r="AB47" i="10" s="1"/>
  <c r="Z48" i="10"/>
  <c r="AB48" i="10" s="1"/>
  <c r="Z49" i="10"/>
  <c r="AB49" i="10" s="1"/>
  <c r="Z50" i="10"/>
  <c r="AB50" i="10" s="1"/>
  <c r="Z51" i="10"/>
  <c r="AB51" i="10" s="1"/>
  <c r="Z52" i="10"/>
  <c r="AB52" i="10" s="1"/>
  <c r="Z53" i="10"/>
  <c r="AB53" i="10" s="1"/>
  <c r="Z54" i="10"/>
  <c r="AB54" i="10" s="1"/>
  <c r="Z55" i="10"/>
  <c r="AB55" i="10" s="1"/>
  <c r="Z56" i="10"/>
  <c r="AB56" i="10" s="1"/>
  <c r="Z57" i="10"/>
  <c r="AB57" i="10" s="1"/>
  <c r="Z58" i="10"/>
  <c r="AB58" i="10" s="1"/>
  <c r="Z59" i="10"/>
  <c r="AB59" i="10" s="1"/>
  <c r="Z61" i="10"/>
  <c r="AB61" i="10" s="1"/>
  <c r="Z62" i="10"/>
  <c r="AB62" i="10" s="1"/>
  <c r="Z63" i="10"/>
  <c r="AB63" i="10" s="1"/>
  <c r="Z64" i="10"/>
  <c r="AB64" i="10" s="1"/>
  <c r="Z65" i="10"/>
  <c r="AB65" i="10" s="1"/>
  <c r="Z66" i="10"/>
  <c r="AB66" i="10" s="1"/>
  <c r="Z76" i="10"/>
  <c r="AB76" i="10" s="1"/>
  <c r="Z24" i="10"/>
  <c r="AB24" i="10" s="1"/>
  <c r="Z25" i="10"/>
  <c r="AB25" i="10" s="1"/>
  <c r="Z36" i="10"/>
  <c r="AB36" i="10" s="1"/>
  <c r="Z44" i="10"/>
  <c r="AB44" i="10" s="1"/>
  <c r="Z45" i="10"/>
  <c r="AB45" i="10" s="1"/>
  <c r="Z60" i="10"/>
  <c r="AB60" i="10" s="1"/>
  <c r="Z20" i="10"/>
  <c r="AB20" i="10" s="1"/>
  <c r="W21" i="10"/>
  <c r="W22" i="10"/>
  <c r="W23" i="10"/>
  <c r="W24" i="10"/>
  <c r="W25" i="10"/>
  <c r="W26" i="10"/>
  <c r="W27" i="10"/>
  <c r="W28" i="10"/>
  <c r="W29" i="10"/>
  <c r="W30" i="10"/>
  <c r="W31" i="10"/>
  <c r="W32" i="10"/>
  <c r="W33" i="10"/>
  <c r="W34" i="10"/>
  <c r="W20" i="10"/>
  <c r="W40" i="10" l="1"/>
  <c r="AC40" i="10" s="1"/>
  <c r="W52" i="10"/>
  <c r="AC52" i="10" s="1"/>
  <c r="W56" i="10"/>
  <c r="AC56" i="10" s="1"/>
  <c r="W60" i="10"/>
  <c r="AC60" i="10" s="1"/>
  <c r="W46" i="10"/>
  <c r="AC46" i="10" s="1"/>
  <c r="W54" i="10"/>
  <c r="AC54" i="10" s="1"/>
  <c r="W62" i="10"/>
  <c r="AC62" i="10" s="1"/>
  <c r="W43" i="10"/>
  <c r="AC43" i="10" s="1"/>
  <c r="W51" i="10"/>
  <c r="AC51" i="10" s="1"/>
  <c r="W41" i="10"/>
  <c r="AC41" i="10" s="1"/>
  <c r="W45" i="10"/>
  <c r="AC45" i="10" s="1"/>
  <c r="W53" i="10"/>
  <c r="AC53" i="10" s="1"/>
  <c r="W57" i="10"/>
  <c r="AC57" i="10" s="1"/>
  <c r="W42" i="10"/>
  <c r="AC42" i="10" s="1"/>
  <c r="W50" i="10"/>
  <c r="AC50" i="10" s="1"/>
  <c r="W58" i="10"/>
  <c r="AC58" i="10" s="1"/>
  <c r="W66" i="10"/>
  <c r="AC66" i="10" s="1"/>
  <c r="W47" i="10"/>
  <c r="AC47" i="10" s="1"/>
  <c r="W55" i="10"/>
  <c r="AC55" i="10" s="1"/>
  <c r="W63" i="10"/>
  <c r="AC63" i="10" s="1"/>
  <c r="W37" i="10"/>
  <c r="AC37" i="10" s="1"/>
  <c r="AC34" i="10"/>
  <c r="W61" i="10"/>
  <c r="AC61" i="10" s="1"/>
  <c r="AC33" i="10"/>
  <c r="W39" i="10"/>
  <c r="AC39" i="10" s="1"/>
  <c r="W38" i="10"/>
  <c r="AC38" i="10" s="1"/>
  <c r="AC26" i="10"/>
  <c r="AC25" i="10"/>
  <c r="W44" i="10"/>
  <c r="AC44" i="10" s="1"/>
  <c r="W36" i="10"/>
  <c r="AC36" i="10" s="1"/>
  <c r="AC24" i="10"/>
  <c r="AC27" i="10"/>
  <c r="W86" i="10"/>
  <c r="W59" i="10"/>
  <c r="AC59" i="10" s="1"/>
  <c r="W35" i="10"/>
  <c r="AC35" i="10" s="1"/>
  <c r="AC31" i="10"/>
  <c r="AC23" i="10"/>
  <c r="AC28" i="10"/>
  <c r="AC22" i="10"/>
  <c r="W65" i="10"/>
  <c r="AC65" i="10" s="1"/>
  <c r="W49" i="10"/>
  <c r="AC49" i="10" s="1"/>
  <c r="AC21" i="10"/>
  <c r="AC29" i="10"/>
  <c r="AC20" i="10"/>
  <c r="AC30" i="10"/>
  <c r="W64" i="10"/>
  <c r="AC64" i="10" s="1"/>
  <c r="W48" i="10"/>
  <c r="AC48" i="10" s="1"/>
  <c r="AC32" i="10"/>
  <c r="Z75" i="10"/>
  <c r="AB75" i="10" s="1"/>
  <c r="Z71" i="10"/>
  <c r="AB71" i="10" s="1"/>
  <c r="Z74" i="10"/>
  <c r="AB74" i="10" s="1"/>
  <c r="Z70" i="10"/>
  <c r="AB70" i="10" s="1"/>
  <c r="Z68" i="10"/>
  <c r="AB68" i="10" s="1"/>
  <c r="Z73" i="10"/>
  <c r="AB73" i="10" s="1"/>
  <c r="Z69" i="10"/>
  <c r="AB69" i="10" s="1"/>
  <c r="Z77" i="10"/>
  <c r="Z72" i="10"/>
  <c r="AB72" i="10" s="1"/>
  <c r="Z67" i="10"/>
  <c r="AB67" i="10" s="1"/>
  <c r="AB78" i="10" l="1"/>
  <c r="AB9" i="10"/>
  <c r="AC9" i="10" s="1"/>
  <c r="AB10" i="10"/>
  <c r="AC10" i="10" s="1"/>
  <c r="AB15" i="10"/>
  <c r="AC15" i="10" s="1"/>
  <c r="AB14" i="10"/>
  <c r="AC14" i="10" s="1"/>
  <c r="AB13" i="10"/>
  <c r="AC13" i="10" s="1"/>
  <c r="AB16" i="10"/>
  <c r="AC16" i="10" s="1"/>
  <c r="AB11" i="10"/>
  <c r="AC11" i="10" s="1"/>
  <c r="AB12" i="10"/>
  <c r="AC12" i="10" s="1"/>
  <c r="AB85" i="10"/>
  <c r="AB82" i="10"/>
  <c r="W74" i="10"/>
  <c r="AC74" i="10" s="1"/>
  <c r="W82" i="10"/>
  <c r="W84" i="10"/>
  <c r="W72" i="10"/>
  <c r="AC72" i="10" s="1"/>
  <c r="W73" i="10"/>
  <c r="AC73" i="10" s="1"/>
  <c r="W67" i="10"/>
  <c r="AC67" i="10" s="1"/>
  <c r="W75" i="10"/>
  <c r="AC75" i="10" s="1"/>
  <c r="W83" i="10"/>
  <c r="W68" i="10"/>
  <c r="AC68" i="10" s="1"/>
  <c r="W76" i="10"/>
  <c r="AC76" i="10" s="1"/>
  <c r="W69" i="10"/>
  <c r="AC69" i="10" s="1"/>
  <c r="W77" i="10"/>
  <c r="W85" i="10"/>
  <c r="W71" i="10"/>
  <c r="AC71" i="10" s="1"/>
  <c r="W80" i="10"/>
  <c r="W70" i="10"/>
  <c r="AC70" i="10" s="1"/>
  <c r="W78" i="10"/>
  <c r="W79" i="10"/>
  <c r="W81" i="10"/>
  <c r="AB81" i="10"/>
  <c r="AB77" i="10"/>
  <c r="AB83" i="10"/>
  <c r="AB84" i="10"/>
  <c r="AB79" i="10"/>
  <c r="AB80" i="10"/>
  <c r="AB86" i="10"/>
  <c r="AC86" i="10" s="1"/>
  <c r="E27" i="7"/>
  <c r="F27" i="7"/>
  <c r="H27" i="7"/>
  <c r="I27" i="7"/>
  <c r="K27" i="7"/>
  <c r="L27" i="7"/>
  <c r="M27" i="7"/>
  <c r="N27" i="7"/>
  <c r="O27" i="7"/>
  <c r="P27" i="7"/>
  <c r="Q27" i="7"/>
  <c r="J27" i="7"/>
  <c r="D30" i="7"/>
  <c r="AD17" i="10" l="1"/>
  <c r="AS17" i="51" s="1"/>
  <c r="AU17" i="51" s="1"/>
  <c r="AD33" i="10"/>
  <c r="AS33" i="51" s="1"/>
  <c r="AU33" i="51" s="1"/>
  <c r="AD49" i="10"/>
  <c r="AS49" i="51" s="1"/>
  <c r="AU49" i="51" s="1"/>
  <c r="AD65" i="10"/>
  <c r="AS65" i="51" s="1"/>
  <c r="AU65" i="51" s="1"/>
  <c r="AD18" i="10"/>
  <c r="AS18" i="51" s="1"/>
  <c r="AU18" i="51" s="1"/>
  <c r="AD34" i="10"/>
  <c r="AS34" i="51" s="1"/>
  <c r="AU34" i="51" s="1"/>
  <c r="AD50" i="10"/>
  <c r="AS50" i="51" s="1"/>
  <c r="AU50" i="51" s="1"/>
  <c r="AD66" i="10"/>
  <c r="AS66" i="51" s="1"/>
  <c r="AU66" i="51" s="1"/>
  <c r="AD60" i="10"/>
  <c r="AS60" i="51" s="1"/>
  <c r="AU60" i="51" s="1"/>
  <c r="AD19" i="10"/>
  <c r="AS19" i="51" s="1"/>
  <c r="AU19" i="51" s="1"/>
  <c r="AD35" i="10"/>
  <c r="AS35" i="51" s="1"/>
  <c r="AU35" i="51" s="1"/>
  <c r="AD51" i="10"/>
  <c r="AS51" i="51" s="1"/>
  <c r="AU51" i="51" s="1"/>
  <c r="AD67" i="10"/>
  <c r="AD40" i="10"/>
  <c r="AS40" i="51" s="1"/>
  <c r="AU40" i="51" s="1"/>
  <c r="AD30" i="10"/>
  <c r="AS30" i="51" s="1"/>
  <c r="AU30" i="51" s="1"/>
  <c r="AD20" i="10"/>
  <c r="AS20" i="51" s="1"/>
  <c r="AU20" i="51" s="1"/>
  <c r="AD36" i="10"/>
  <c r="AS36" i="51" s="1"/>
  <c r="AU36" i="51" s="1"/>
  <c r="AD52" i="10"/>
  <c r="AS52" i="51" s="1"/>
  <c r="AU52" i="51" s="1"/>
  <c r="AD68" i="10"/>
  <c r="AS68" i="51" s="1"/>
  <c r="AU68" i="51" s="1"/>
  <c r="AD76" i="10"/>
  <c r="AS76" i="51" s="1"/>
  <c r="AU76" i="51" s="1"/>
  <c r="AD21" i="10"/>
  <c r="AS21" i="51" s="1"/>
  <c r="AU21" i="51" s="1"/>
  <c r="AD37" i="10"/>
  <c r="AS37" i="51" s="1"/>
  <c r="AU37" i="51" s="1"/>
  <c r="AD53" i="10"/>
  <c r="AS53" i="51" s="1"/>
  <c r="AU53" i="51" s="1"/>
  <c r="AD69" i="10"/>
  <c r="AS69" i="51" s="1"/>
  <c r="AU69" i="51" s="1"/>
  <c r="AD22" i="10"/>
  <c r="AS22" i="51" s="1"/>
  <c r="AU22" i="51" s="1"/>
  <c r="AD38" i="10"/>
  <c r="AS38" i="51" s="1"/>
  <c r="AU38" i="51" s="1"/>
  <c r="AD54" i="10"/>
  <c r="AS54" i="51" s="1"/>
  <c r="AU54" i="51" s="1"/>
  <c r="AD70" i="10"/>
  <c r="AS70" i="51" s="1"/>
  <c r="AU70" i="51" s="1"/>
  <c r="AD16" i="10"/>
  <c r="AS16" i="51" s="1"/>
  <c r="AU16" i="51" s="1"/>
  <c r="AD24" i="10"/>
  <c r="AS24" i="51" s="1"/>
  <c r="AU24" i="51" s="1"/>
  <c r="AD56" i="10"/>
  <c r="AS56" i="51" s="1"/>
  <c r="AU56" i="51" s="1"/>
  <c r="AD23" i="10"/>
  <c r="AS23" i="51" s="1"/>
  <c r="AU23" i="51" s="1"/>
  <c r="AD39" i="10"/>
  <c r="AS39" i="51" s="1"/>
  <c r="AU39" i="51" s="1"/>
  <c r="AD55" i="10"/>
  <c r="AS55" i="51" s="1"/>
  <c r="AU55" i="51" s="1"/>
  <c r="AD71" i="10"/>
  <c r="AS71" i="51" s="1"/>
  <c r="AU71" i="51" s="1"/>
  <c r="AD15" i="10"/>
  <c r="AD28" i="10"/>
  <c r="AS28" i="51" s="1"/>
  <c r="AU28" i="51" s="1"/>
  <c r="AD46" i="10"/>
  <c r="AS46" i="51" s="1"/>
  <c r="AU46" i="51" s="1"/>
  <c r="AD72" i="10"/>
  <c r="AS72" i="51" s="1"/>
  <c r="AU72" i="51" s="1"/>
  <c r="AD25" i="10"/>
  <c r="AS25" i="51" s="1"/>
  <c r="AU25" i="51" s="1"/>
  <c r="AD41" i="10"/>
  <c r="AS41" i="51" s="1"/>
  <c r="AU41" i="51" s="1"/>
  <c r="AD57" i="10"/>
  <c r="AS57" i="51" s="1"/>
  <c r="AU57" i="51" s="1"/>
  <c r="AD73" i="10"/>
  <c r="AS73" i="51" s="1"/>
  <c r="AU73" i="51" s="1"/>
  <c r="AD26" i="10"/>
  <c r="AS26" i="51" s="1"/>
  <c r="AU26" i="51" s="1"/>
  <c r="AD42" i="10"/>
  <c r="AS42" i="51" s="1"/>
  <c r="AU42" i="51" s="1"/>
  <c r="AD58" i="10"/>
  <c r="AS58" i="51" s="1"/>
  <c r="AU58" i="51" s="1"/>
  <c r="AD74" i="10"/>
  <c r="AD27" i="10"/>
  <c r="AS27" i="51" s="1"/>
  <c r="AU27" i="51" s="1"/>
  <c r="AD43" i="10"/>
  <c r="AS43" i="51" s="1"/>
  <c r="AU43" i="51" s="1"/>
  <c r="AD59" i="10"/>
  <c r="AS59" i="51" s="1"/>
  <c r="AU59" i="51" s="1"/>
  <c r="AD75" i="10"/>
  <c r="AS75" i="51" s="1"/>
  <c r="AU75" i="51" s="1"/>
  <c r="AD44" i="10"/>
  <c r="AS44" i="51" s="1"/>
  <c r="AU44" i="51" s="1"/>
  <c r="AD29" i="10"/>
  <c r="AS29" i="51" s="1"/>
  <c r="AU29" i="51" s="1"/>
  <c r="AD45" i="10"/>
  <c r="AS45" i="51" s="1"/>
  <c r="AU45" i="51" s="1"/>
  <c r="AD61" i="10"/>
  <c r="AS61" i="51" s="1"/>
  <c r="AU61" i="51" s="1"/>
  <c r="AD31" i="10"/>
  <c r="AS31" i="51" s="1"/>
  <c r="AU31" i="51" s="1"/>
  <c r="AD47" i="10"/>
  <c r="AS47" i="51" s="1"/>
  <c r="AU47" i="51" s="1"/>
  <c r="AD63" i="10"/>
  <c r="AS63" i="51" s="1"/>
  <c r="AU63" i="51" s="1"/>
  <c r="AD62" i="10"/>
  <c r="AS62" i="51" s="1"/>
  <c r="AU62" i="51" s="1"/>
  <c r="AD86" i="10"/>
  <c r="AS86" i="51" s="1"/>
  <c r="AU86" i="51" s="1"/>
  <c r="AD32" i="10"/>
  <c r="AS32" i="51" s="1"/>
  <c r="AU32" i="51" s="1"/>
  <c r="AD48" i="10"/>
  <c r="AS48" i="51" s="1"/>
  <c r="AU48" i="51" s="1"/>
  <c r="AD64" i="10"/>
  <c r="AS64" i="51" s="1"/>
  <c r="AU64" i="51" s="1"/>
  <c r="V13" i="8"/>
  <c r="AC78" i="10"/>
  <c r="AD78" i="10" s="1"/>
  <c r="AS78" i="51" s="1"/>
  <c r="AU78" i="51" s="1"/>
  <c r="AC85" i="10"/>
  <c r="AD85" i="10" s="1"/>
  <c r="AS85" i="51" s="1"/>
  <c r="AU85" i="51" s="1"/>
  <c r="AC82" i="10"/>
  <c r="AD82" i="10" s="1"/>
  <c r="AS82" i="51" s="1"/>
  <c r="AU82" i="51" s="1"/>
  <c r="AC81" i="10"/>
  <c r="AD81" i="10" s="1"/>
  <c r="AS81" i="51" s="1"/>
  <c r="AU81" i="51" s="1"/>
  <c r="AC80" i="10"/>
  <c r="AD80" i="10" s="1"/>
  <c r="AS80" i="51" s="1"/>
  <c r="AU80" i="51" s="1"/>
  <c r="AC77" i="10"/>
  <c r="AD77" i="10" s="1"/>
  <c r="AS77" i="51" s="1"/>
  <c r="AU77" i="51" s="1"/>
  <c r="AC79" i="10"/>
  <c r="AD79" i="10" s="1"/>
  <c r="AS79" i="51" s="1"/>
  <c r="AU79" i="51" s="1"/>
  <c r="AC83" i="10"/>
  <c r="AD83" i="10" s="1"/>
  <c r="AS83" i="51" s="1"/>
  <c r="AU83" i="51" s="1"/>
  <c r="AC84" i="10"/>
  <c r="AD84" i="10" s="1"/>
  <c r="AS84" i="51" s="1"/>
  <c r="AU84" i="51" s="1"/>
  <c r="D28" i="7"/>
  <c r="H30" i="7"/>
  <c r="F30" i="7"/>
  <c r="Q29" i="7"/>
  <c r="O29" i="7"/>
  <c r="M29" i="7"/>
  <c r="K29" i="7"/>
  <c r="I29" i="7"/>
  <c r="E29" i="7"/>
  <c r="P28" i="7"/>
  <c r="N28" i="7"/>
  <c r="L28" i="7"/>
  <c r="J28" i="7"/>
  <c r="H28" i="7"/>
  <c r="F28" i="7"/>
  <c r="E30" i="7"/>
  <c r="P29" i="7"/>
  <c r="N29" i="7"/>
  <c r="L29" i="7"/>
  <c r="J29" i="7"/>
  <c r="H29" i="7"/>
  <c r="F29" i="7"/>
  <c r="Q28" i="7"/>
  <c r="O28" i="7"/>
  <c r="M28" i="7"/>
  <c r="K28" i="7"/>
  <c r="I28" i="7"/>
  <c r="E28" i="7"/>
  <c r="D27" i="7"/>
  <c r="M66" i="10"/>
  <c r="O66" i="10" s="1"/>
  <c r="G66" i="10"/>
  <c r="M65" i="10"/>
  <c r="O65" i="10" s="1"/>
  <c r="G65" i="10"/>
  <c r="M64" i="10"/>
  <c r="O64" i="10" s="1"/>
  <c r="G64" i="10"/>
  <c r="M63" i="10"/>
  <c r="O63" i="10" s="1"/>
  <c r="G63" i="10"/>
  <c r="M62" i="10"/>
  <c r="O62" i="10" s="1"/>
  <c r="G62" i="10"/>
  <c r="M61" i="10"/>
  <c r="O61" i="10" s="1"/>
  <c r="G61" i="10"/>
  <c r="M60" i="10"/>
  <c r="O60" i="10" s="1"/>
  <c r="G60" i="10"/>
  <c r="M59" i="10"/>
  <c r="O59" i="10" s="1"/>
  <c r="G59" i="10"/>
  <c r="M58" i="10"/>
  <c r="O58" i="10" s="1"/>
  <c r="G58" i="10"/>
  <c r="M57" i="10"/>
  <c r="O57" i="10" s="1"/>
  <c r="G57" i="10"/>
  <c r="M56" i="10"/>
  <c r="O56" i="10" s="1"/>
  <c r="G56" i="10"/>
  <c r="M55" i="10"/>
  <c r="O55" i="10" s="1"/>
  <c r="G55" i="10"/>
  <c r="M54" i="10"/>
  <c r="O54" i="10" s="1"/>
  <c r="G54" i="10"/>
  <c r="M53" i="10"/>
  <c r="O53" i="10" s="1"/>
  <c r="G53" i="10"/>
  <c r="M52" i="10"/>
  <c r="O52" i="10" s="1"/>
  <c r="G52" i="10"/>
  <c r="M51" i="10"/>
  <c r="O51" i="10" s="1"/>
  <c r="G51" i="10"/>
  <c r="M50" i="10"/>
  <c r="O50" i="10" s="1"/>
  <c r="G50" i="10"/>
  <c r="M49" i="10"/>
  <c r="O49" i="10" s="1"/>
  <c r="G49" i="10"/>
  <c r="M48" i="10"/>
  <c r="O48" i="10" s="1"/>
  <c r="G48" i="10"/>
  <c r="M47" i="10"/>
  <c r="O47" i="10" s="1"/>
  <c r="G47" i="10"/>
  <c r="M46" i="10"/>
  <c r="O46" i="10" s="1"/>
  <c r="G46" i="10"/>
  <c r="M45" i="10"/>
  <c r="O45" i="10" s="1"/>
  <c r="G45" i="10"/>
  <c r="M44" i="10"/>
  <c r="O44" i="10" s="1"/>
  <c r="G44" i="10"/>
  <c r="M43" i="10"/>
  <c r="O43" i="10" s="1"/>
  <c r="G43" i="10"/>
  <c r="M42" i="10"/>
  <c r="O42" i="10" s="1"/>
  <c r="G42" i="10"/>
  <c r="M41" i="10"/>
  <c r="O41" i="10" s="1"/>
  <c r="G41" i="10"/>
  <c r="M40" i="10"/>
  <c r="O40" i="10" s="1"/>
  <c r="G40" i="10"/>
  <c r="M39" i="10"/>
  <c r="O39" i="10" s="1"/>
  <c r="G39" i="10"/>
  <c r="M38" i="10"/>
  <c r="O38" i="10" s="1"/>
  <c r="G38" i="10"/>
  <c r="M37" i="10"/>
  <c r="O37" i="10" s="1"/>
  <c r="G37" i="10"/>
  <c r="M36" i="10"/>
  <c r="O36" i="10" s="1"/>
  <c r="G36" i="10"/>
  <c r="M35" i="10"/>
  <c r="O35" i="10" s="1"/>
  <c r="G35" i="10"/>
  <c r="M34" i="10"/>
  <c r="O34" i="10" s="1"/>
  <c r="G34" i="10"/>
  <c r="M33" i="10"/>
  <c r="O33" i="10" s="1"/>
  <c r="G33" i="10"/>
  <c r="M32" i="10"/>
  <c r="O32" i="10" s="1"/>
  <c r="G32" i="10"/>
  <c r="M31" i="10"/>
  <c r="O31" i="10" s="1"/>
  <c r="G31" i="10"/>
  <c r="M30" i="10"/>
  <c r="O30" i="10" s="1"/>
  <c r="G30" i="10"/>
  <c r="M29" i="10"/>
  <c r="O29" i="10" s="1"/>
  <c r="G29" i="10"/>
  <c r="M28" i="10"/>
  <c r="O28" i="10" s="1"/>
  <c r="G28" i="10"/>
  <c r="M27" i="10"/>
  <c r="O27" i="10" s="1"/>
  <c r="G27" i="10"/>
  <c r="M26" i="10"/>
  <c r="O26" i="10" s="1"/>
  <c r="G26" i="10"/>
  <c r="M25" i="10"/>
  <c r="O25" i="10" s="1"/>
  <c r="G25" i="10"/>
  <c r="M24" i="10"/>
  <c r="O24" i="10" s="1"/>
  <c r="G24" i="10"/>
  <c r="M23" i="10"/>
  <c r="O23" i="10" s="1"/>
  <c r="G23" i="10"/>
  <c r="M22" i="10"/>
  <c r="O22" i="10" s="1"/>
  <c r="G22" i="10"/>
  <c r="M21" i="10"/>
  <c r="O21" i="10" s="1"/>
  <c r="G21" i="10"/>
  <c r="M20" i="10"/>
  <c r="O20" i="10" s="1"/>
  <c r="G20" i="10"/>
  <c r="AT59" i="9"/>
  <c r="AC59" i="9"/>
  <c r="Z40" i="9"/>
  <c r="AD26" i="9"/>
  <c r="U13" i="8" l="1"/>
  <c r="U67" i="8" s="1"/>
  <c r="AS74" i="51"/>
  <c r="AU74" i="51" s="1"/>
  <c r="AB13" i="8"/>
  <c r="AS67" i="51"/>
  <c r="AU67" i="51" s="1"/>
  <c r="CB13" i="8"/>
  <c r="AS15" i="51"/>
  <c r="AU15" i="51" s="1"/>
  <c r="AB67" i="8"/>
  <c r="AB71" i="8"/>
  <c r="AB69" i="8"/>
  <c r="AE26" i="9"/>
  <c r="BQ13" i="7" s="1"/>
  <c r="BQ43" i="7" s="1"/>
  <c r="CB26" i="8"/>
  <c r="CB67" i="8"/>
  <c r="CB71" i="8"/>
  <c r="CB69" i="8"/>
  <c r="CB98" i="8"/>
  <c r="CB39" i="8"/>
  <c r="V69" i="8"/>
  <c r="V67" i="8"/>
  <c r="V71" i="8"/>
  <c r="U69" i="8"/>
  <c r="AU59" i="9"/>
  <c r="AJ15" i="7" s="1"/>
  <c r="AJ45" i="7" s="1"/>
  <c r="O13" i="8"/>
  <c r="X13" i="8"/>
  <c r="AS13" i="8"/>
  <c r="AP13" i="8"/>
  <c r="N13" i="8"/>
  <c r="N39" i="8" s="1"/>
  <c r="CA13" i="8"/>
  <c r="BL13" i="8"/>
  <c r="AK13" i="8"/>
  <c r="AH13" i="8"/>
  <c r="AH39" i="8" s="1"/>
  <c r="AN13" i="8"/>
  <c r="AN39" i="8" s="1"/>
  <c r="AW13" i="8"/>
  <c r="BA13" i="8"/>
  <c r="AX13" i="8"/>
  <c r="AG13" i="8"/>
  <c r="M13" i="8"/>
  <c r="BS13" i="8"/>
  <c r="AV13" i="8"/>
  <c r="AC13" i="8"/>
  <c r="AC39" i="8" s="1"/>
  <c r="Z13" i="8"/>
  <c r="AU13" i="8"/>
  <c r="AU39" i="8" s="1"/>
  <c r="J13" i="8"/>
  <c r="BO13" i="8"/>
  <c r="BO39" i="8" s="1"/>
  <c r="R13" i="8"/>
  <c r="BK13" i="8"/>
  <c r="AF13" i="8"/>
  <c r="AF39" i="8" s="1"/>
  <c r="Q13" i="8"/>
  <c r="Q39" i="8" s="1"/>
  <c r="BC13" i="8"/>
  <c r="BZ13" i="8"/>
  <c r="BX13" i="8"/>
  <c r="BR13" i="8"/>
  <c r="AM13" i="8"/>
  <c r="BE13" i="8"/>
  <c r="BW13" i="8"/>
  <c r="BW39" i="8" s="1"/>
  <c r="AL13" i="8"/>
  <c r="AL39" i="8" s="1"/>
  <c r="AJ13" i="8"/>
  <c r="AJ39" i="8" s="1"/>
  <c r="BU13" i="8"/>
  <c r="BU39" i="8" s="1"/>
  <c r="AO13" i="8"/>
  <c r="AY13" i="8"/>
  <c r="AY39" i="8" s="1"/>
  <c r="AD13" i="8"/>
  <c r="AD39" i="8" s="1"/>
  <c r="BH13" i="8"/>
  <c r="BB13" i="8"/>
  <c r="BB39" i="8" s="1"/>
  <c r="AR13" i="8"/>
  <c r="Y13" i="8"/>
  <c r="AI13" i="8"/>
  <c r="T13" i="8"/>
  <c r="AQ13" i="8"/>
  <c r="AZ13" i="8"/>
  <c r="AT13" i="8"/>
  <c r="K13" i="8"/>
  <c r="I13" i="8"/>
  <c r="S13" i="8"/>
  <c r="BY13" i="8"/>
  <c r="BG13" i="8"/>
  <c r="BP13" i="8"/>
  <c r="BP39" i="8" s="1"/>
  <c r="BJ13" i="8"/>
  <c r="BF13" i="8"/>
  <c r="L13" i="8"/>
  <c r="BT13" i="8"/>
  <c r="BN13" i="8"/>
  <c r="BQ13" i="8"/>
  <c r="AA13" i="8"/>
  <c r="AE13" i="8"/>
  <c r="W13" i="8"/>
  <c r="P13" i="8"/>
  <c r="BD13" i="8"/>
  <c r="BM13" i="8"/>
  <c r="BM39" i="8" s="1"/>
  <c r="BI13" i="8"/>
  <c r="BI39" i="8" s="1"/>
  <c r="BV13" i="8"/>
  <c r="V98" i="8"/>
  <c r="AB98" i="8"/>
  <c r="AB39" i="8"/>
  <c r="CA26" i="8"/>
  <c r="CA39" i="8"/>
  <c r="Z39" i="8"/>
  <c r="X39" i="8"/>
  <c r="AS39" i="8"/>
  <c r="AV39" i="8"/>
  <c r="V39" i="8"/>
  <c r="AD21" i="9"/>
  <c r="O39" i="8"/>
  <c r="Q28" i="9"/>
  <c r="AD30" i="9"/>
  <c r="Q32" i="9"/>
  <c r="AD34" i="9"/>
  <c r="Q36" i="9"/>
  <c r="AD38" i="9"/>
  <c r="Q21" i="9"/>
  <c r="AD23" i="9"/>
  <c r="Q25" i="9"/>
  <c r="AD20" i="9"/>
  <c r="Q22" i="9"/>
  <c r="AD24" i="9"/>
  <c r="Q26" i="9"/>
  <c r="AD27" i="9"/>
  <c r="Q29" i="9"/>
  <c r="AD31" i="9"/>
  <c r="Q33" i="9"/>
  <c r="AD35" i="9"/>
  <c r="Q37" i="9"/>
  <c r="AD39" i="9"/>
  <c r="Q20" i="9"/>
  <c r="AD22" i="9"/>
  <c r="Q24" i="9"/>
  <c r="Q27" i="9"/>
  <c r="AD29" i="9"/>
  <c r="Q31" i="9"/>
  <c r="AD33" i="9"/>
  <c r="Q35" i="9"/>
  <c r="AD37" i="9"/>
  <c r="Q39" i="9"/>
  <c r="AD40" i="9"/>
  <c r="Q23" i="9"/>
  <c r="AD25" i="9"/>
  <c r="AD28" i="9"/>
  <c r="Q30" i="9"/>
  <c r="AD32" i="9"/>
  <c r="Q34" i="9"/>
  <c r="AD36" i="9"/>
  <c r="Q38" i="9"/>
  <c r="AN23" i="9"/>
  <c r="AN27" i="9"/>
  <c r="AN31" i="9"/>
  <c r="AN35" i="9"/>
  <c r="AN39" i="9"/>
  <c r="AN41" i="9"/>
  <c r="AN45" i="9"/>
  <c r="AN49" i="9"/>
  <c r="AN53" i="9"/>
  <c r="AN57" i="9"/>
  <c r="AN20" i="9"/>
  <c r="AN24" i="9"/>
  <c r="AN28" i="9"/>
  <c r="AN32" i="9"/>
  <c r="AN36" i="9"/>
  <c r="Z41" i="9"/>
  <c r="AN42" i="9"/>
  <c r="Z45" i="9"/>
  <c r="AN46" i="9"/>
  <c r="Z49" i="9"/>
  <c r="AN50" i="9"/>
  <c r="Z53" i="9"/>
  <c r="AN54" i="9"/>
  <c r="Z57" i="9"/>
  <c r="AN58" i="9"/>
  <c r="Z74" i="9"/>
  <c r="Z42" i="9"/>
  <c r="Z46" i="9"/>
  <c r="Z50" i="9"/>
  <c r="Z54" i="9"/>
  <c r="Z58" i="9"/>
  <c r="Z60" i="9"/>
  <c r="Z61" i="9"/>
  <c r="Z62" i="9"/>
  <c r="Z63" i="9"/>
  <c r="Z64" i="9"/>
  <c r="Z65" i="9"/>
  <c r="Z66" i="9"/>
  <c r="Z67" i="9"/>
  <c r="Z73" i="9"/>
  <c r="Z77" i="9"/>
  <c r="G23" i="9"/>
  <c r="G35" i="9"/>
  <c r="P43" i="9"/>
  <c r="G45" i="9"/>
  <c r="P51" i="9"/>
  <c r="Q51" i="9" s="1"/>
  <c r="P55" i="9"/>
  <c r="Q55" i="9" s="1"/>
  <c r="G57" i="9"/>
  <c r="P59" i="9"/>
  <c r="AT60" i="9"/>
  <c r="AT61" i="9"/>
  <c r="AT62" i="9"/>
  <c r="AT63" i="9"/>
  <c r="AT64" i="9"/>
  <c r="AT65" i="9"/>
  <c r="AT66" i="9"/>
  <c r="AT67" i="9"/>
  <c r="AT69" i="9"/>
  <c r="AT71" i="9"/>
  <c r="AT76" i="9"/>
  <c r="AT86" i="9"/>
  <c r="AN21" i="9"/>
  <c r="G24" i="9"/>
  <c r="G28" i="9"/>
  <c r="AN33" i="9"/>
  <c r="AN37" i="9"/>
  <c r="G42" i="9"/>
  <c r="AN43" i="9"/>
  <c r="G46" i="9"/>
  <c r="G27" i="9"/>
  <c r="G31" i="9"/>
  <c r="G39" i="9"/>
  <c r="G41" i="9"/>
  <c r="P47" i="9"/>
  <c r="Q47" i="9" s="1"/>
  <c r="G49" i="9"/>
  <c r="G53" i="9"/>
  <c r="AT68" i="9"/>
  <c r="AT70" i="9"/>
  <c r="AT72" i="9"/>
  <c r="AC75" i="9"/>
  <c r="AT78" i="9"/>
  <c r="AT82" i="9"/>
  <c r="G20" i="9"/>
  <c r="AN25" i="9"/>
  <c r="AN29" i="9"/>
  <c r="G32" i="9"/>
  <c r="G36" i="9"/>
  <c r="G40" i="9"/>
  <c r="P44" i="9"/>
  <c r="P48" i="9"/>
  <c r="G50" i="9"/>
  <c r="AN51" i="9"/>
  <c r="G54" i="9"/>
  <c r="AN55" i="9"/>
  <c r="G60" i="9"/>
  <c r="G62" i="9"/>
  <c r="G64" i="9"/>
  <c r="G66" i="9"/>
  <c r="P69" i="9"/>
  <c r="P71" i="9"/>
  <c r="AT79" i="9"/>
  <c r="G22" i="9"/>
  <c r="G26" i="9"/>
  <c r="G30" i="9"/>
  <c r="G34" i="9"/>
  <c r="G38" i="9"/>
  <c r="P73" i="9"/>
  <c r="P77" i="9"/>
  <c r="P74" i="9"/>
  <c r="P40" i="9"/>
  <c r="P75" i="9"/>
  <c r="P76" i="9"/>
  <c r="P42" i="9"/>
  <c r="Q42" i="9" s="1"/>
  <c r="G44" i="9"/>
  <c r="Z44" i="9"/>
  <c r="P46" i="9"/>
  <c r="G48" i="9"/>
  <c r="Z48" i="9"/>
  <c r="P50" i="9"/>
  <c r="Q50" i="9" s="1"/>
  <c r="G52" i="9"/>
  <c r="Z52" i="9"/>
  <c r="P54" i="9"/>
  <c r="Q54" i="9" s="1"/>
  <c r="G56" i="9"/>
  <c r="Z56" i="9"/>
  <c r="P58" i="9"/>
  <c r="P60" i="9"/>
  <c r="P61" i="9"/>
  <c r="P62" i="9"/>
  <c r="P63" i="9"/>
  <c r="P64" i="9"/>
  <c r="Q64" i="9" s="1"/>
  <c r="P65" i="9"/>
  <c r="Q65" i="9" s="1"/>
  <c r="P66" i="9"/>
  <c r="Q66" i="9" s="1"/>
  <c r="P67" i="9"/>
  <c r="AJ67" i="9"/>
  <c r="AJ72" i="9"/>
  <c r="AJ70" i="9"/>
  <c r="AJ74" i="9"/>
  <c r="AJ73" i="9"/>
  <c r="AJ71" i="9"/>
  <c r="AJ76" i="9"/>
  <c r="AJ75" i="9"/>
  <c r="AJ77" i="9"/>
  <c r="AJ68" i="9"/>
  <c r="AC68" i="9"/>
  <c r="AC69" i="9"/>
  <c r="AC70" i="9"/>
  <c r="AC71" i="9"/>
  <c r="AC72" i="9"/>
  <c r="AT73" i="9"/>
  <c r="Z75" i="9"/>
  <c r="AC76" i="9"/>
  <c r="AT77" i="9"/>
  <c r="AT81" i="9"/>
  <c r="AT85" i="9"/>
  <c r="AN47" i="9"/>
  <c r="P52" i="9"/>
  <c r="P56" i="9"/>
  <c r="G58" i="9"/>
  <c r="G61" i="9"/>
  <c r="G63" i="9"/>
  <c r="G65" i="9"/>
  <c r="G67" i="9"/>
  <c r="E70" i="9"/>
  <c r="G70" i="9" s="1"/>
  <c r="E73" i="9"/>
  <c r="G73" i="9" s="1"/>
  <c r="E74" i="9"/>
  <c r="G74" i="9" s="1"/>
  <c r="E77" i="9"/>
  <c r="G78" i="9" s="1"/>
  <c r="E71" i="9"/>
  <c r="G71" i="9" s="1"/>
  <c r="G68" i="9"/>
  <c r="E75" i="9"/>
  <c r="G75" i="9" s="1"/>
  <c r="E72" i="9"/>
  <c r="G72" i="9" s="1"/>
  <c r="E69" i="9"/>
  <c r="G69" i="9" s="1"/>
  <c r="E76" i="9"/>
  <c r="P68" i="9"/>
  <c r="P70" i="9"/>
  <c r="P72" i="9"/>
  <c r="AC74" i="9"/>
  <c r="AT75" i="9"/>
  <c r="AT83" i="9"/>
  <c r="G21" i="9"/>
  <c r="AN22" i="9"/>
  <c r="G25" i="9"/>
  <c r="AN26" i="9"/>
  <c r="G29" i="9"/>
  <c r="AN30" i="9"/>
  <c r="G33" i="9"/>
  <c r="AN34" i="9"/>
  <c r="G37" i="9"/>
  <c r="AN38" i="9"/>
  <c r="AN40" i="9"/>
  <c r="P41" i="9"/>
  <c r="Q41" i="9" s="1"/>
  <c r="G43" i="9"/>
  <c r="Z43" i="9"/>
  <c r="AN44" i="9"/>
  <c r="P45" i="9"/>
  <c r="G47" i="9"/>
  <c r="Z47" i="9"/>
  <c r="AN48" i="9"/>
  <c r="P49" i="9"/>
  <c r="G51" i="9"/>
  <c r="Z51" i="9"/>
  <c r="AD51" i="9" s="1"/>
  <c r="AN52" i="9"/>
  <c r="P53" i="9"/>
  <c r="Q53" i="9" s="1"/>
  <c r="G55" i="9"/>
  <c r="Z55" i="9"/>
  <c r="AN56" i="9"/>
  <c r="P57" i="9"/>
  <c r="G59" i="9"/>
  <c r="Z59" i="9"/>
  <c r="AN61" i="9"/>
  <c r="AM65" i="9"/>
  <c r="AN65" i="9" s="1"/>
  <c r="AM69" i="9"/>
  <c r="AM73" i="9"/>
  <c r="AM77" i="9"/>
  <c r="AM62" i="9"/>
  <c r="AN62" i="9" s="1"/>
  <c r="AM66" i="9"/>
  <c r="AN66" i="9" s="1"/>
  <c r="AM70" i="9"/>
  <c r="AM74" i="9"/>
  <c r="AN59" i="9"/>
  <c r="AM63" i="9"/>
  <c r="AN63" i="9" s="1"/>
  <c r="AM67" i="9"/>
  <c r="AM71" i="9"/>
  <c r="AM75" i="9"/>
  <c r="AM64" i="9"/>
  <c r="AN64" i="9" s="1"/>
  <c r="AM68" i="9"/>
  <c r="AM72" i="9"/>
  <c r="AM76" i="9"/>
  <c r="AC60" i="9"/>
  <c r="AC61" i="9"/>
  <c r="AC62" i="9"/>
  <c r="AC63" i="9"/>
  <c r="AC64" i="9"/>
  <c r="AC65" i="9"/>
  <c r="AC66" i="9"/>
  <c r="M67" i="9"/>
  <c r="M75" i="9"/>
  <c r="M68" i="9"/>
  <c r="M76" i="9"/>
  <c r="M74" i="9"/>
  <c r="M69" i="9"/>
  <c r="M77" i="9"/>
  <c r="M71" i="9"/>
  <c r="M72" i="9"/>
  <c r="M70" i="9"/>
  <c r="M73" i="9"/>
  <c r="AC67" i="9"/>
  <c r="Z68" i="9"/>
  <c r="Z69" i="9"/>
  <c r="Z70" i="9"/>
  <c r="Z71" i="9"/>
  <c r="Z72" i="9"/>
  <c r="AC73" i="9"/>
  <c r="AT74" i="9"/>
  <c r="Z76" i="9"/>
  <c r="AC77" i="9"/>
  <c r="AT80" i="9"/>
  <c r="AT84" i="9"/>
  <c r="M72" i="10"/>
  <c r="O72" i="10" s="1"/>
  <c r="M77" i="10"/>
  <c r="M71" i="10"/>
  <c r="O71" i="10" s="1"/>
  <c r="M73" i="10"/>
  <c r="O73" i="10" s="1"/>
  <c r="M74" i="10"/>
  <c r="O74" i="10" s="1"/>
  <c r="M67" i="10"/>
  <c r="O67" i="10" s="1"/>
  <c r="M75" i="10"/>
  <c r="O75" i="10" s="1"/>
  <c r="M68" i="10"/>
  <c r="O68" i="10" s="1"/>
  <c r="M76" i="10"/>
  <c r="O76" i="10" s="1"/>
  <c r="M69" i="10"/>
  <c r="O69" i="10" s="1"/>
  <c r="M70" i="10"/>
  <c r="O70" i="10" s="1"/>
  <c r="E70" i="10"/>
  <c r="G67" i="10"/>
  <c r="E74" i="10"/>
  <c r="E77" i="10"/>
  <c r="G13" i="10" s="1"/>
  <c r="E71" i="10"/>
  <c r="E73" i="10"/>
  <c r="E69" i="10"/>
  <c r="E72" i="10"/>
  <c r="G72" i="10" s="1"/>
  <c r="E75" i="10"/>
  <c r="E68" i="10"/>
  <c r="E76" i="10"/>
  <c r="BM40" i="8"/>
  <c r="AW40" i="8"/>
  <c r="P40" i="8"/>
  <c r="BP40" i="8"/>
  <c r="BK40" i="8"/>
  <c r="BB40" i="8"/>
  <c r="R40" i="8"/>
  <c r="H25" i="8"/>
  <c r="F25" i="8"/>
  <c r="H26" i="8"/>
  <c r="D27" i="8"/>
  <c r="D25" i="8"/>
  <c r="H27" i="8"/>
  <c r="F26" i="8"/>
  <c r="E25" i="8"/>
  <c r="G25" i="8"/>
  <c r="G26" i="8"/>
  <c r="E26" i="8"/>
  <c r="G27" i="8"/>
  <c r="E27" i="8"/>
  <c r="D26" i="8"/>
  <c r="F27" i="8"/>
  <c r="U39" i="8" l="1"/>
  <c r="U98" i="8"/>
  <c r="U71" i="8"/>
  <c r="V15" i="7"/>
  <c r="AU73" i="9"/>
  <c r="P15" i="7"/>
  <c r="AU79" i="9"/>
  <c r="AF15" i="7"/>
  <c r="AU63" i="9"/>
  <c r="R35" i="9"/>
  <c r="BH12" i="7" s="1"/>
  <c r="AE24" i="9"/>
  <c r="BS13" i="7" s="1"/>
  <c r="BS43" i="7" s="1"/>
  <c r="AA98" i="8"/>
  <c r="AA67" i="8"/>
  <c r="AA69" i="8"/>
  <c r="AA71" i="8"/>
  <c r="T67" i="8"/>
  <c r="T69" i="8"/>
  <c r="T71" i="8"/>
  <c r="BX98" i="8"/>
  <c r="BX67" i="8"/>
  <c r="BX69" i="8"/>
  <c r="BX71" i="8"/>
  <c r="AX98" i="8"/>
  <c r="AX67" i="8"/>
  <c r="AX69" i="8"/>
  <c r="AX71" i="8"/>
  <c r="AC12" i="7"/>
  <c r="R66" i="9"/>
  <c r="AG15" i="7"/>
  <c r="AU62" i="9"/>
  <c r="AE33" i="9"/>
  <c r="BJ13" i="7" s="1"/>
  <c r="BJ43" i="7" s="1"/>
  <c r="R22" i="9"/>
  <c r="BU12" i="7" s="1"/>
  <c r="BU42" i="7" s="1"/>
  <c r="BQ69" i="8"/>
  <c r="BQ67" i="8"/>
  <c r="BQ71" i="8"/>
  <c r="AI69" i="8"/>
  <c r="AI67" i="8"/>
  <c r="AI71" i="8"/>
  <c r="BZ67" i="8"/>
  <c r="BZ69" i="8"/>
  <c r="BZ71" i="8"/>
  <c r="BA98" i="8"/>
  <c r="BA69" i="8"/>
  <c r="BA67" i="8"/>
  <c r="BA71" i="8"/>
  <c r="R65" i="9"/>
  <c r="AD12" i="7" s="1"/>
  <c r="AU61" i="9"/>
  <c r="AH15" i="7" s="1"/>
  <c r="AH45" i="7" s="1"/>
  <c r="BL12" i="7"/>
  <c r="BL42" i="7" s="1"/>
  <c r="R31" i="9"/>
  <c r="AE20" i="9"/>
  <c r="BW13" i="7" s="1"/>
  <c r="BW43" i="7" s="1"/>
  <c r="BN98" i="8"/>
  <c r="BN67" i="8"/>
  <c r="BN69" i="8"/>
  <c r="BN71" i="8"/>
  <c r="Y71" i="8"/>
  <c r="Y69" i="8"/>
  <c r="Y67" i="8"/>
  <c r="BC98" i="8"/>
  <c r="BC69" i="8"/>
  <c r="BC67" i="8"/>
  <c r="BC71" i="8"/>
  <c r="AW98" i="8"/>
  <c r="AW67" i="8"/>
  <c r="AW69" i="8"/>
  <c r="AW71" i="8"/>
  <c r="AU83" i="9"/>
  <c r="L15" i="7" s="1"/>
  <c r="R64" i="9"/>
  <c r="AE12" i="7" s="1"/>
  <c r="AE42" i="7" s="1"/>
  <c r="AU82" i="9"/>
  <c r="M15" i="7" s="1"/>
  <c r="M45" i="7" s="1"/>
  <c r="AU60" i="9"/>
  <c r="AI15" i="7" s="1"/>
  <c r="AI45" i="7" s="1"/>
  <c r="AE29" i="9"/>
  <c r="BN13" i="7" s="1"/>
  <c r="R25" i="9"/>
  <c r="BR12" i="7" s="1"/>
  <c r="BR42" i="7" s="1"/>
  <c r="BT98" i="8"/>
  <c r="BT67" i="8"/>
  <c r="BT69" i="8"/>
  <c r="BT71" i="8"/>
  <c r="AR98" i="8"/>
  <c r="AR71" i="8"/>
  <c r="AR67" i="8"/>
  <c r="AR69" i="8"/>
  <c r="Q98" i="8"/>
  <c r="Q67" i="8"/>
  <c r="Q71" i="8"/>
  <c r="Q69" i="8"/>
  <c r="AN98" i="8"/>
  <c r="AN67" i="8"/>
  <c r="AN71" i="8"/>
  <c r="AN69" i="8"/>
  <c r="AU75" i="9"/>
  <c r="T15" i="7" s="1"/>
  <c r="R42" i="9"/>
  <c r="BA12" i="7" s="1"/>
  <c r="Q15" i="7"/>
  <c r="AU78" i="9"/>
  <c r="R27" i="9"/>
  <c r="BP12" i="7" s="1"/>
  <c r="BP42" i="7" s="1"/>
  <c r="AE23" i="9"/>
  <c r="BT13" i="7" s="1"/>
  <c r="BT43" i="7" s="1"/>
  <c r="L98" i="8"/>
  <c r="L67" i="8"/>
  <c r="L69" i="8"/>
  <c r="L71" i="8"/>
  <c r="BB98" i="8"/>
  <c r="BB69" i="8"/>
  <c r="BB67" i="8"/>
  <c r="BB71" i="8"/>
  <c r="AF98" i="8"/>
  <c r="AF67" i="8"/>
  <c r="AF71" i="8"/>
  <c r="AF69" i="8"/>
  <c r="AH98" i="8"/>
  <c r="AH67" i="8"/>
  <c r="AH69" i="8"/>
  <c r="AH71" i="8"/>
  <c r="AU84" i="9"/>
  <c r="K15" i="7" s="1"/>
  <c r="K45" i="7" s="1"/>
  <c r="R38" i="9"/>
  <c r="BE12" i="7" s="1"/>
  <c r="BE42" i="7" s="1"/>
  <c r="R24" i="9"/>
  <c r="BS12" i="7" s="1"/>
  <c r="BS42" i="7" s="1"/>
  <c r="R21" i="9"/>
  <c r="BV12" i="7" s="1"/>
  <c r="BF39" i="8"/>
  <c r="BF71" i="8"/>
  <c r="BF67" i="8"/>
  <c r="BF69" i="8"/>
  <c r="BH67" i="8"/>
  <c r="BH69" i="8"/>
  <c r="BH71" i="8"/>
  <c r="BK71" i="8"/>
  <c r="BK67" i="8"/>
  <c r="BK69" i="8"/>
  <c r="AK69" i="8"/>
  <c r="AK67" i="8"/>
  <c r="AK71" i="8"/>
  <c r="AU80" i="9"/>
  <c r="O15" i="7" s="1"/>
  <c r="O45" i="7" s="1"/>
  <c r="W15" i="7"/>
  <c r="AU72" i="9"/>
  <c r="R55" i="9"/>
  <c r="AN12" i="7" s="1"/>
  <c r="AE36" i="9"/>
  <c r="BG13" i="7" s="1"/>
  <c r="AE22" i="9"/>
  <c r="BU13" i="7" s="1"/>
  <c r="AE38" i="9"/>
  <c r="BE13" i="7" s="1"/>
  <c r="BJ67" i="8"/>
  <c r="BJ69" i="8"/>
  <c r="BJ71" i="8"/>
  <c r="AD67" i="8"/>
  <c r="AD69" i="8"/>
  <c r="AD71" i="8"/>
  <c r="R67" i="8"/>
  <c r="R69" i="8"/>
  <c r="R71" i="8"/>
  <c r="BL39" i="8"/>
  <c r="BL69" i="8"/>
  <c r="BL71" i="8"/>
  <c r="BL67" i="8"/>
  <c r="BB12" i="7"/>
  <c r="R41" i="9"/>
  <c r="Y15" i="7"/>
  <c r="AU70" i="9"/>
  <c r="R51" i="9"/>
  <c r="AR12" i="7" s="1"/>
  <c r="AR42" i="7" s="1"/>
  <c r="R34" i="9"/>
  <c r="BI12" i="7" s="1"/>
  <c r="BI42" i="7" s="1"/>
  <c r="R20" i="9"/>
  <c r="BW12" i="7" s="1"/>
  <c r="R36" i="9"/>
  <c r="BG12" i="7" s="1"/>
  <c r="BP98" i="8"/>
  <c r="BP67" i="8"/>
  <c r="BP69" i="8"/>
  <c r="BP71" i="8"/>
  <c r="AY98" i="8"/>
  <c r="AY67" i="8"/>
  <c r="AY69" i="8"/>
  <c r="AY71" i="8"/>
  <c r="BO98" i="8"/>
  <c r="BO67" i="8"/>
  <c r="BO71" i="8"/>
  <c r="BO69" i="8"/>
  <c r="CA98" i="8"/>
  <c r="CA69" i="8"/>
  <c r="CA71" i="8"/>
  <c r="CA67" i="8"/>
  <c r="AA15" i="7"/>
  <c r="AA45" i="7" s="1"/>
  <c r="AU68" i="9"/>
  <c r="AU86" i="9"/>
  <c r="I15" i="7" s="1"/>
  <c r="I45" i="7" s="1"/>
  <c r="AE32" i="9"/>
  <c r="BK13" i="7" s="1"/>
  <c r="BK43" i="7" s="1"/>
  <c r="AE39" i="9"/>
  <c r="BD13" i="7" s="1"/>
  <c r="BD43" i="7" s="1"/>
  <c r="AE34" i="9"/>
  <c r="BI13" i="7" s="1"/>
  <c r="BI43" i="7" s="1"/>
  <c r="BG39" i="8"/>
  <c r="BG67" i="8"/>
  <c r="BG71" i="8"/>
  <c r="BG69" i="8"/>
  <c r="AO39" i="8"/>
  <c r="AO71" i="8"/>
  <c r="AO69" i="8"/>
  <c r="AO67" i="8"/>
  <c r="J98" i="8"/>
  <c r="J71" i="8"/>
  <c r="J69" i="8"/>
  <c r="J67" i="8"/>
  <c r="N98" i="8"/>
  <c r="N71" i="8"/>
  <c r="N69" i="8"/>
  <c r="N67" i="8"/>
  <c r="AU74" i="9"/>
  <c r="U15" i="7" s="1"/>
  <c r="U45" i="7" s="1"/>
  <c r="AU76" i="9"/>
  <c r="S15" i="7" s="1"/>
  <c r="R30" i="9"/>
  <c r="BM12" i="7" s="1"/>
  <c r="R37" i="9"/>
  <c r="BF12" i="7" s="1"/>
  <c r="BF42" i="7" s="1"/>
  <c r="R32" i="9"/>
  <c r="BK12" i="7" s="1"/>
  <c r="BV98" i="8"/>
  <c r="BV71" i="8"/>
  <c r="BV67" i="8"/>
  <c r="BV69" i="8"/>
  <c r="BY98" i="8"/>
  <c r="BY71" i="8"/>
  <c r="BY67" i="8"/>
  <c r="BY69" i="8"/>
  <c r="BU71" i="8"/>
  <c r="BU69" i="8"/>
  <c r="BU67" i="8"/>
  <c r="AU98" i="8"/>
  <c r="AU67" i="8"/>
  <c r="AU71" i="8"/>
  <c r="AU69" i="8"/>
  <c r="AP71" i="8"/>
  <c r="AP67" i="8"/>
  <c r="AP69" i="8"/>
  <c r="AU71" i="9"/>
  <c r="X15" i="7" s="1"/>
  <c r="X45" i="7" s="1"/>
  <c r="AE28" i="9"/>
  <c r="BO13" i="7" s="1"/>
  <c r="BO43" i="7" s="1"/>
  <c r="AE35" i="9"/>
  <c r="BH13" i="7" s="1"/>
  <c r="BH43" i="7" s="1"/>
  <c r="AE30" i="9"/>
  <c r="BM13" i="7" s="1"/>
  <c r="BI98" i="8"/>
  <c r="BI71" i="8"/>
  <c r="BI67" i="8"/>
  <c r="BI69" i="8"/>
  <c r="S98" i="8"/>
  <c r="S67" i="8"/>
  <c r="S69" i="8"/>
  <c r="S71" i="8"/>
  <c r="AJ98" i="8"/>
  <c r="AJ69" i="8"/>
  <c r="AJ67" i="8"/>
  <c r="AJ71" i="8"/>
  <c r="Z98" i="8"/>
  <c r="Z71" i="8"/>
  <c r="Z67" i="8"/>
  <c r="Z69" i="8"/>
  <c r="AS98" i="8"/>
  <c r="AS71" i="8"/>
  <c r="AS69" i="8"/>
  <c r="AS67" i="8"/>
  <c r="R53" i="9"/>
  <c r="AP12" i="7" s="1"/>
  <c r="AP42" i="7" s="1"/>
  <c r="AU85" i="9"/>
  <c r="J15" i="7" s="1"/>
  <c r="J45" i="7" s="1"/>
  <c r="AO12" i="7"/>
  <c r="R54" i="9"/>
  <c r="R47" i="9"/>
  <c r="AV12" i="7" s="1"/>
  <c r="AV42" i="7" s="1"/>
  <c r="AU69" i="9"/>
  <c r="Z15" i="7" s="1"/>
  <c r="Z45" i="7" s="1"/>
  <c r="AE25" i="9"/>
  <c r="BR13" i="7" s="1"/>
  <c r="R33" i="9"/>
  <c r="BJ12" i="7" s="1"/>
  <c r="R28" i="9"/>
  <c r="BO12" i="7" s="1"/>
  <c r="BO42" i="7" s="1"/>
  <c r="BM98" i="8"/>
  <c r="BM67" i="8"/>
  <c r="BM69" i="8"/>
  <c r="BM71" i="8"/>
  <c r="I98" i="8"/>
  <c r="I69" i="8"/>
  <c r="I71" i="8"/>
  <c r="I67" i="8"/>
  <c r="AL98" i="8"/>
  <c r="AL69" i="8"/>
  <c r="AL67" i="8"/>
  <c r="AL71" i="8"/>
  <c r="AC98" i="8"/>
  <c r="AC71" i="8"/>
  <c r="AC67" i="8"/>
  <c r="AC69" i="8"/>
  <c r="X98" i="8"/>
  <c r="X67" i="8"/>
  <c r="X71" i="8"/>
  <c r="X69" i="8"/>
  <c r="AU81" i="9"/>
  <c r="N15" i="7" s="1"/>
  <c r="N45" i="7" s="1"/>
  <c r="AU67" i="9"/>
  <c r="AB15" i="7" s="1"/>
  <c r="AB45" i="7" s="1"/>
  <c r="R23" i="9"/>
  <c r="BT12" i="7" s="1"/>
  <c r="BT42" i="7" s="1"/>
  <c r="AE31" i="9"/>
  <c r="BL13" i="7" s="1"/>
  <c r="BD98" i="8"/>
  <c r="BD69" i="8"/>
  <c r="BD67" i="8"/>
  <c r="BD71" i="8"/>
  <c r="K98" i="8"/>
  <c r="K67" i="8"/>
  <c r="K69" i="8"/>
  <c r="K71" i="8"/>
  <c r="BW98" i="8"/>
  <c r="BW69" i="8"/>
  <c r="BW71" i="8"/>
  <c r="BW67" i="8"/>
  <c r="AV98" i="8"/>
  <c r="AV67" i="8"/>
  <c r="AV71" i="8"/>
  <c r="AV69" i="8"/>
  <c r="O98" i="8"/>
  <c r="O67" i="8"/>
  <c r="O69" i="8"/>
  <c r="O71" i="8"/>
  <c r="BQ99" i="7"/>
  <c r="BQ72" i="7"/>
  <c r="BQ83" i="7"/>
  <c r="BQ62" i="7"/>
  <c r="BQ70" i="7"/>
  <c r="AE51" i="9"/>
  <c r="AR13" i="7" s="1"/>
  <c r="AU77" i="9"/>
  <c r="R15" i="7" s="1"/>
  <c r="AC15" i="7"/>
  <c r="AU66" i="9"/>
  <c r="AE40" i="9"/>
  <c r="BC13" i="7" s="1"/>
  <c r="BC43" i="7" s="1"/>
  <c r="R29" i="9"/>
  <c r="BN12" i="7" s="1"/>
  <c r="L39" i="8"/>
  <c r="P67" i="8"/>
  <c r="P69" i="8"/>
  <c r="P71" i="8"/>
  <c r="AT67" i="8"/>
  <c r="AT69" i="8"/>
  <c r="AT71" i="8"/>
  <c r="BE71" i="8"/>
  <c r="BE69" i="8"/>
  <c r="BE67" i="8"/>
  <c r="BS71" i="8"/>
  <c r="BS69" i="8"/>
  <c r="BS67" i="8"/>
  <c r="R50" i="9"/>
  <c r="AS12" i="7" s="1"/>
  <c r="AD15" i="7"/>
  <c r="AU65" i="9"/>
  <c r="BD12" i="7"/>
  <c r="R39" i="9"/>
  <c r="AE27" i="9"/>
  <c r="BP13" i="7" s="1"/>
  <c r="BP43" i="7" s="1"/>
  <c r="W98" i="8"/>
  <c r="W67" i="8"/>
  <c r="W71" i="8"/>
  <c r="W69" i="8"/>
  <c r="AZ71" i="8"/>
  <c r="AZ67" i="8"/>
  <c r="AZ69" i="8"/>
  <c r="AM67" i="8"/>
  <c r="AM69" i="8"/>
  <c r="AM71" i="8"/>
  <c r="M39" i="8"/>
  <c r="M71" i="8"/>
  <c r="M67" i="8"/>
  <c r="M69" i="8"/>
  <c r="AJ101" i="7"/>
  <c r="AJ61" i="7"/>
  <c r="AJ65" i="7"/>
  <c r="AJ54" i="7"/>
  <c r="AJ60" i="7"/>
  <c r="AJ67" i="7"/>
  <c r="AJ66" i="7"/>
  <c r="AJ68" i="7"/>
  <c r="AJ57" i="7"/>
  <c r="AJ58" i="7"/>
  <c r="AJ55" i="7"/>
  <c r="AJ59" i="7"/>
  <c r="AJ56" i="7"/>
  <c r="AJ80" i="7"/>
  <c r="AJ85" i="7"/>
  <c r="AJ79" i="7"/>
  <c r="AJ89" i="7"/>
  <c r="AJ88" i="7"/>
  <c r="AJ87" i="7"/>
  <c r="AJ81" i="7"/>
  <c r="AJ78" i="7"/>
  <c r="AJ86" i="7"/>
  <c r="AJ84" i="7"/>
  <c r="AU64" i="9"/>
  <c r="AE15" i="7" s="1"/>
  <c r="AE45" i="7" s="1"/>
  <c r="AE37" i="9"/>
  <c r="BF13" i="7" s="1"/>
  <c r="BF43" i="7" s="1"/>
  <c r="R26" i="9"/>
  <c r="BQ12" i="7" s="1"/>
  <c r="AE21" i="9"/>
  <c r="BV13" i="7" s="1"/>
  <c r="AE98" i="8"/>
  <c r="AE67" i="8"/>
  <c r="AE69" i="8"/>
  <c r="AE71" i="8"/>
  <c r="AQ71" i="8"/>
  <c r="AQ69" i="8"/>
  <c r="AQ67" i="8"/>
  <c r="BR98" i="8"/>
  <c r="BR69" i="8"/>
  <c r="BR67" i="8"/>
  <c r="BR71" i="8"/>
  <c r="AG98" i="8"/>
  <c r="AG67" i="8"/>
  <c r="AG71" i="8"/>
  <c r="AG69" i="8"/>
  <c r="AO22" i="9"/>
  <c r="BU14" i="7" s="1"/>
  <c r="AO25" i="9"/>
  <c r="BR14" i="7" s="1"/>
  <c r="AO43" i="9"/>
  <c r="AZ14" i="7" s="1"/>
  <c r="AO35" i="9"/>
  <c r="BH14" i="7" s="1"/>
  <c r="AO46" i="9"/>
  <c r="AW14" i="7" s="1"/>
  <c r="AW44" i="7" s="1"/>
  <c r="AO31" i="9"/>
  <c r="BL14" i="7" s="1"/>
  <c r="AO65" i="9"/>
  <c r="AD14" i="7" s="1"/>
  <c r="AD44" i="7" s="1"/>
  <c r="AO37" i="9"/>
  <c r="BF14" i="7" s="1"/>
  <c r="AO27" i="9"/>
  <c r="BP14" i="7" s="1"/>
  <c r="AO48" i="9"/>
  <c r="AU14" i="7" s="1"/>
  <c r="AO44" i="9"/>
  <c r="AY14" i="7" s="1"/>
  <c r="AO33" i="9"/>
  <c r="BJ14" i="7" s="1"/>
  <c r="AO42" i="9"/>
  <c r="BA14" i="7" s="1"/>
  <c r="BA44" i="7" s="1"/>
  <c r="AO23" i="9"/>
  <c r="BT14" i="7" s="1"/>
  <c r="BT44" i="7" s="1"/>
  <c r="AO29" i="9"/>
  <c r="BN14" i="7" s="1"/>
  <c r="AO64" i="9"/>
  <c r="AE14" i="7" s="1"/>
  <c r="AO36" i="9"/>
  <c r="BG14" i="7" s="1"/>
  <c r="AO55" i="9"/>
  <c r="AN14" i="7" s="1"/>
  <c r="AN44" i="7" s="1"/>
  <c r="AO21" i="9"/>
  <c r="BV14" i="7" s="1"/>
  <c r="AO32" i="9"/>
  <c r="BK14" i="7" s="1"/>
  <c r="AO28" i="9"/>
  <c r="BO14" i="7" s="1"/>
  <c r="AO38" i="9"/>
  <c r="BE14" i="7" s="1"/>
  <c r="AO51" i="9"/>
  <c r="AR14" i="7" s="1"/>
  <c r="AO24" i="9"/>
  <c r="BS14" i="7" s="1"/>
  <c r="AO40" i="9"/>
  <c r="BC14" i="7" s="1"/>
  <c r="AO63" i="9"/>
  <c r="AF14" i="7" s="1"/>
  <c r="AO47" i="9"/>
  <c r="AV14" i="7" s="1"/>
  <c r="AO20" i="9"/>
  <c r="BW14" i="7" s="1"/>
  <c r="AO39" i="9"/>
  <c r="BD14" i="7" s="1"/>
  <c r="AO56" i="9"/>
  <c r="AM14" i="7" s="1"/>
  <c r="AO34" i="9"/>
  <c r="BI14" i="7" s="1"/>
  <c r="BI44" i="7" s="1"/>
  <c r="AO57" i="9"/>
  <c r="AL14" i="7" s="1"/>
  <c r="AO52" i="9"/>
  <c r="AQ14" i="7" s="1"/>
  <c r="AO58" i="9"/>
  <c r="AK14" i="7" s="1"/>
  <c r="AK44" i="7" s="1"/>
  <c r="AO53" i="9"/>
  <c r="AP14" i="7" s="1"/>
  <c r="AP44" i="7" s="1"/>
  <c r="AO30" i="9"/>
  <c r="BM14" i="7" s="1"/>
  <c r="AO49" i="9"/>
  <c r="AT14" i="7" s="1"/>
  <c r="AO50" i="9"/>
  <c r="AS14" i="7" s="1"/>
  <c r="AO66" i="9"/>
  <c r="AC14" i="7" s="1"/>
  <c r="AO54" i="9"/>
  <c r="AO14" i="7" s="1"/>
  <c r="AO45" i="9"/>
  <c r="AX14" i="7" s="1"/>
  <c r="AO62" i="9"/>
  <c r="AG14" i="7" s="1"/>
  <c r="AO26" i="9"/>
  <c r="BQ14" i="7" s="1"/>
  <c r="AO41" i="9"/>
  <c r="BB14" i="7" s="1"/>
  <c r="AO61" i="9"/>
  <c r="AH14" i="7" s="1"/>
  <c r="AO59" i="9"/>
  <c r="AJ14" i="7" s="1"/>
  <c r="K39" i="8"/>
  <c r="BC39" i="8"/>
  <c r="AW39" i="8"/>
  <c r="BZ39" i="8"/>
  <c r="BQ39" i="8"/>
  <c r="BZ26" i="8"/>
  <c r="AQ39" i="8"/>
  <c r="AG39" i="8"/>
  <c r="BR39" i="8"/>
  <c r="W39" i="8"/>
  <c r="AE39" i="8"/>
  <c r="S39" i="8"/>
  <c r="BT39" i="8"/>
  <c r="BN39" i="8"/>
  <c r="AR39" i="8"/>
  <c r="Y39" i="8"/>
  <c r="BK98" i="8"/>
  <c r="BK39" i="8"/>
  <c r="BX26" i="8"/>
  <c r="BY26" i="8"/>
  <c r="AZ39" i="8"/>
  <c r="AX39" i="8"/>
  <c r="AA39" i="8"/>
  <c r="BJ98" i="8"/>
  <c r="AZ98" i="8"/>
  <c r="AD98" i="8"/>
  <c r="AM98" i="8"/>
  <c r="R98" i="8"/>
  <c r="M98" i="8"/>
  <c r="BL98" i="8"/>
  <c r="BF98" i="8"/>
  <c r="BH98" i="8"/>
  <c r="AK98" i="8"/>
  <c r="J39" i="8"/>
  <c r="BA39" i="8"/>
  <c r="P98" i="8"/>
  <c r="AT98" i="8"/>
  <c r="BE98" i="8"/>
  <c r="BS98" i="8"/>
  <c r="BH39" i="8"/>
  <c r="P39" i="8"/>
  <c r="BY39" i="8"/>
  <c r="BV39" i="8"/>
  <c r="AQ98" i="8"/>
  <c r="BX39" i="8"/>
  <c r="BE39" i="8"/>
  <c r="BG98" i="8"/>
  <c r="T98" i="8"/>
  <c r="AO98" i="8"/>
  <c r="AT39" i="8"/>
  <c r="AI39" i="8"/>
  <c r="AK39" i="8"/>
  <c r="BQ98" i="8"/>
  <c r="AP98" i="8"/>
  <c r="BS39" i="8"/>
  <c r="AP39" i="8"/>
  <c r="AM39" i="8"/>
  <c r="I39" i="8"/>
  <c r="Y98" i="8"/>
  <c r="AI98" i="8"/>
  <c r="T39" i="8"/>
  <c r="BZ98" i="8"/>
  <c r="BU98" i="8"/>
  <c r="R39" i="8"/>
  <c r="BJ39" i="8"/>
  <c r="BD39" i="8"/>
  <c r="AC42" i="7"/>
  <c r="AG45" i="7"/>
  <c r="AO42" i="7"/>
  <c r="Q45" i="7"/>
  <c r="AC45" i="7"/>
  <c r="W45" i="7"/>
  <c r="AD45" i="7"/>
  <c r="BD42" i="7"/>
  <c r="BB42" i="7"/>
  <c r="Y45" i="7"/>
  <c r="V45" i="7"/>
  <c r="P45" i="7"/>
  <c r="AF45" i="7"/>
  <c r="G10" i="9"/>
  <c r="G13" i="9"/>
  <c r="G14" i="9"/>
  <c r="G12" i="9"/>
  <c r="G11" i="9"/>
  <c r="G15" i="9"/>
  <c r="G9" i="9"/>
  <c r="G16" i="9"/>
  <c r="O13" i="10"/>
  <c r="O15" i="10"/>
  <c r="O11" i="10"/>
  <c r="O12" i="10"/>
  <c r="O16" i="10"/>
  <c r="O14" i="10"/>
  <c r="O9" i="10"/>
  <c r="O10" i="10"/>
  <c r="G15" i="10"/>
  <c r="G9" i="10"/>
  <c r="G14" i="10"/>
  <c r="G12" i="10"/>
  <c r="G16" i="10"/>
  <c r="G10" i="10"/>
  <c r="G11" i="10"/>
  <c r="G84" i="9"/>
  <c r="G77" i="9"/>
  <c r="G76" i="9"/>
  <c r="AY27" i="8"/>
  <c r="AY40" i="8"/>
  <c r="BQ27" i="8"/>
  <c r="BQ40" i="8"/>
  <c r="BO27" i="8"/>
  <c r="BO40" i="8"/>
  <c r="O40" i="8"/>
  <c r="AU40" i="8"/>
  <c r="V27" i="8"/>
  <c r="V40" i="8"/>
  <c r="AJ27" i="8"/>
  <c r="AJ40" i="8"/>
  <c r="AG40" i="8"/>
  <c r="X27" i="8"/>
  <c r="X40" i="8"/>
  <c r="AH27" i="8"/>
  <c r="AH40" i="8"/>
  <c r="W40" i="8"/>
  <c r="BC27" i="8"/>
  <c r="BC40" i="8"/>
  <c r="BF27" i="8"/>
  <c r="BF40" i="8"/>
  <c r="AR27" i="8"/>
  <c r="AR40" i="8"/>
  <c r="N27" i="8"/>
  <c r="N40" i="8"/>
  <c r="I40" i="8"/>
  <c r="AO40" i="8"/>
  <c r="BU27" i="8"/>
  <c r="BU40" i="8"/>
  <c r="AN27" i="8"/>
  <c r="AN40" i="8"/>
  <c r="AT27" i="8"/>
  <c r="AT40" i="8"/>
  <c r="AA40" i="8"/>
  <c r="BG27" i="8"/>
  <c r="BG40" i="8"/>
  <c r="BR27" i="8"/>
  <c r="BR40" i="8"/>
  <c r="AV27" i="8"/>
  <c r="AV40" i="8"/>
  <c r="AD27" i="8"/>
  <c r="AD40" i="8"/>
  <c r="M40" i="8"/>
  <c r="AS40" i="8"/>
  <c r="AP27" i="8"/>
  <c r="AP40" i="8"/>
  <c r="AE40" i="8"/>
  <c r="L27" i="8"/>
  <c r="L40" i="8"/>
  <c r="AZ27" i="8"/>
  <c r="AZ40" i="8"/>
  <c r="AL27" i="8"/>
  <c r="AL40" i="8"/>
  <c r="Q40" i="8"/>
  <c r="BJ27" i="8"/>
  <c r="BJ40" i="8"/>
  <c r="AX27" i="8"/>
  <c r="AX40" i="8"/>
  <c r="BA27" i="8"/>
  <c r="BA40" i="8"/>
  <c r="S40" i="8"/>
  <c r="AK40" i="8"/>
  <c r="AI40" i="8"/>
  <c r="BD27" i="8"/>
  <c r="BD40" i="8"/>
  <c r="U40" i="8"/>
  <c r="BV27" i="8"/>
  <c r="BV40" i="8"/>
  <c r="AM40" i="8"/>
  <c r="BS27" i="8"/>
  <c r="BS40" i="8"/>
  <c r="AB27" i="8"/>
  <c r="AB40" i="8"/>
  <c r="BH27" i="8"/>
  <c r="BH40" i="8"/>
  <c r="BN27" i="8"/>
  <c r="BN40" i="8"/>
  <c r="Y40" i="8"/>
  <c r="BE27" i="8"/>
  <c r="BE40" i="8"/>
  <c r="Z27" i="8"/>
  <c r="Z40" i="8"/>
  <c r="BT27" i="8"/>
  <c r="BT40" i="8"/>
  <c r="T27" i="8"/>
  <c r="T40" i="8"/>
  <c r="K40" i="8"/>
  <c r="AQ40" i="8"/>
  <c r="J27" i="8"/>
  <c r="J40" i="8"/>
  <c r="AF27" i="8"/>
  <c r="AF40" i="8"/>
  <c r="BL27" i="8"/>
  <c r="BL40" i="8"/>
  <c r="BW27" i="8"/>
  <c r="BW40" i="8"/>
  <c r="AC40" i="8"/>
  <c r="BI27" i="8"/>
  <c r="BI40" i="8"/>
  <c r="Q71" i="9"/>
  <c r="Q73" i="9"/>
  <c r="Q76" i="9"/>
  <c r="AD77" i="9"/>
  <c r="AD70" i="9"/>
  <c r="AD75" i="9"/>
  <c r="Q70" i="9"/>
  <c r="Q75" i="9"/>
  <c r="AD65" i="9"/>
  <c r="AD61" i="9"/>
  <c r="AD76" i="9"/>
  <c r="AD64" i="9"/>
  <c r="AD60" i="9"/>
  <c r="Q77" i="9"/>
  <c r="Q68" i="9"/>
  <c r="AD50" i="9"/>
  <c r="AD45" i="9"/>
  <c r="AD74" i="9"/>
  <c r="AD56" i="9"/>
  <c r="AD46" i="9"/>
  <c r="Q48" i="9"/>
  <c r="AD71" i="9"/>
  <c r="Q69" i="9"/>
  <c r="AD59" i="9"/>
  <c r="AD55" i="9"/>
  <c r="AD47" i="9"/>
  <c r="AD43" i="9"/>
  <c r="AD44" i="9"/>
  <c r="AD63" i="9"/>
  <c r="AD58" i="9"/>
  <c r="AD42" i="9"/>
  <c r="AD57" i="9"/>
  <c r="AD49" i="9"/>
  <c r="AD41" i="9"/>
  <c r="Q63" i="9"/>
  <c r="Q49" i="9"/>
  <c r="Q43" i="9"/>
  <c r="Q44" i="9"/>
  <c r="AD73" i="9"/>
  <c r="AD52" i="9"/>
  <c r="AD53" i="9"/>
  <c r="Q57" i="9"/>
  <c r="Q59" i="9"/>
  <c r="Q58" i="9"/>
  <c r="Q52" i="9"/>
  <c r="AD72" i="9"/>
  <c r="AD68" i="9"/>
  <c r="AD69" i="9"/>
  <c r="Q72" i="9"/>
  <c r="Q74" i="9"/>
  <c r="Q67" i="9"/>
  <c r="AD48" i="9"/>
  <c r="AD67" i="9"/>
  <c r="AD66" i="9"/>
  <c r="AD62" i="9"/>
  <c r="AD54" i="9"/>
  <c r="Q61" i="9"/>
  <c r="Q45" i="9"/>
  <c r="Q62" i="9"/>
  <c r="Q40" i="9"/>
  <c r="Q56" i="9"/>
  <c r="Q60" i="9"/>
  <c r="Q46" i="9"/>
  <c r="AI27" i="8"/>
  <c r="G76" i="10"/>
  <c r="G69" i="10"/>
  <c r="G74" i="10"/>
  <c r="G68" i="10"/>
  <c r="G73" i="10"/>
  <c r="G75" i="10"/>
  <c r="G71" i="10"/>
  <c r="G70" i="10"/>
  <c r="AN73" i="9"/>
  <c r="AN67" i="9"/>
  <c r="AN68" i="9"/>
  <c r="AN71" i="9"/>
  <c r="AN70" i="9"/>
  <c r="AN76" i="9"/>
  <c r="AN69" i="9"/>
  <c r="G81" i="9"/>
  <c r="G85" i="9"/>
  <c r="G89" i="9"/>
  <c r="G82" i="9"/>
  <c r="G86" i="9"/>
  <c r="G90" i="9"/>
  <c r="G79" i="9"/>
  <c r="G83" i="9"/>
  <c r="G87" i="9"/>
  <c r="G91" i="9"/>
  <c r="G80" i="9"/>
  <c r="G88" i="9"/>
  <c r="AN74" i="9"/>
  <c r="AN77" i="9"/>
  <c r="AN72" i="9"/>
  <c r="AN75" i="9"/>
  <c r="M27" i="8"/>
  <c r="AS27" i="8"/>
  <c r="W27" i="8"/>
  <c r="AA27" i="8"/>
  <c r="I27" i="8"/>
  <c r="G77" i="10"/>
  <c r="G89" i="10"/>
  <c r="G80" i="10"/>
  <c r="G84" i="10"/>
  <c r="G86" i="10"/>
  <c r="G83" i="10"/>
  <c r="G88" i="10"/>
  <c r="G90" i="10"/>
  <c r="G79" i="10"/>
  <c r="G82" i="10"/>
  <c r="G85" i="10"/>
  <c r="G87" i="10"/>
  <c r="G78" i="10"/>
  <c r="G81" i="10"/>
  <c r="G91" i="10"/>
  <c r="K27" i="8"/>
  <c r="AM27" i="8"/>
  <c r="Y27" i="8"/>
  <c r="O77" i="10"/>
  <c r="O84" i="10"/>
  <c r="O80" i="10"/>
  <c r="O83" i="10"/>
  <c r="O78" i="10"/>
  <c r="O82" i="10"/>
  <c r="O86" i="10"/>
  <c r="O79" i="10"/>
  <c r="O85" i="10"/>
  <c r="O81" i="10"/>
  <c r="AO27" i="8"/>
  <c r="S27" i="8"/>
  <c r="AC27" i="8"/>
  <c r="AQ27" i="8"/>
  <c r="BV30" i="7"/>
  <c r="U27" i="8"/>
  <c r="AK27" i="8"/>
  <c r="O27" i="8"/>
  <c r="AE27" i="8"/>
  <c r="AU27" i="8"/>
  <c r="BP27" i="8"/>
  <c r="BK27" i="8"/>
  <c r="Q27" i="8"/>
  <c r="AG27" i="8"/>
  <c r="BB27" i="8"/>
  <c r="R27" i="8"/>
  <c r="AW27" i="8"/>
  <c r="BM27" i="8"/>
  <c r="P27" i="8"/>
  <c r="BK26" i="8"/>
  <c r="BN26" i="8"/>
  <c r="BM26" i="8"/>
  <c r="BP26" i="8"/>
  <c r="BJ26" i="8"/>
  <c r="BU26" i="8"/>
  <c r="BR26" i="8"/>
  <c r="AJ30" i="7"/>
  <c r="BW30" i="7"/>
  <c r="BR30" i="7"/>
  <c r="BN30" i="7"/>
  <c r="BJ30" i="7"/>
  <c r="BS30" i="7"/>
  <c r="BO30" i="7"/>
  <c r="BK30" i="7"/>
  <c r="BG30" i="7"/>
  <c r="BC30" i="7"/>
  <c r="AY30" i="7"/>
  <c r="AU30" i="7"/>
  <c r="AQ30" i="7"/>
  <c r="AM30" i="7"/>
  <c r="BH30" i="7"/>
  <c r="BD30" i="7"/>
  <c r="AZ30" i="7"/>
  <c r="AV30" i="7"/>
  <c r="AR30" i="7"/>
  <c r="AN30" i="7"/>
  <c r="BT30" i="7"/>
  <c r="BP30" i="7"/>
  <c r="BL30" i="7"/>
  <c r="BU30" i="7"/>
  <c r="BQ30" i="7"/>
  <c r="BM30" i="7"/>
  <c r="BI30" i="7"/>
  <c r="BE30" i="7"/>
  <c r="BA30" i="7"/>
  <c r="AW30" i="7"/>
  <c r="AS30" i="7"/>
  <c r="AO30" i="7"/>
  <c r="AK30" i="7"/>
  <c r="BF30" i="7"/>
  <c r="BB30" i="7"/>
  <c r="AX30" i="7"/>
  <c r="AT30" i="7"/>
  <c r="AP30" i="7"/>
  <c r="AL30" i="7"/>
  <c r="BK27" i="7" l="1"/>
  <c r="BK42" i="7"/>
  <c r="BR100" i="7"/>
  <c r="BR73" i="7"/>
  <c r="BR74" i="7"/>
  <c r="BR76" i="7"/>
  <c r="BR75" i="7"/>
  <c r="BR44" i="7"/>
  <c r="BN98" i="7"/>
  <c r="BN64" i="7"/>
  <c r="BN69" i="7"/>
  <c r="BN63" i="7"/>
  <c r="BN71" i="7"/>
  <c r="BN82" i="7"/>
  <c r="BN42" i="7"/>
  <c r="BL99" i="7"/>
  <c r="BL62" i="7"/>
  <c r="BL70" i="7"/>
  <c r="BL72" i="7"/>
  <c r="BL83" i="7"/>
  <c r="BL43" i="7"/>
  <c r="BU99" i="7"/>
  <c r="BU62" i="7"/>
  <c r="BU70" i="7"/>
  <c r="BU72" i="7"/>
  <c r="BU83" i="7"/>
  <c r="BU43" i="7"/>
  <c r="BV99" i="7"/>
  <c r="BV62" i="7"/>
  <c r="BV72" i="7"/>
  <c r="BV70" i="7"/>
  <c r="BV83" i="7"/>
  <c r="BV43" i="7"/>
  <c r="BG99" i="7"/>
  <c r="BG62" i="7"/>
  <c r="BG70" i="7"/>
  <c r="BG72" i="7"/>
  <c r="BG83" i="7"/>
  <c r="BG43" i="7"/>
  <c r="BA98" i="7"/>
  <c r="BA69" i="7"/>
  <c r="BA64" i="7"/>
  <c r="BA63" i="7"/>
  <c r="BA71" i="7"/>
  <c r="BA82" i="7"/>
  <c r="BA42" i="7"/>
  <c r="AN98" i="7"/>
  <c r="AN63" i="7"/>
  <c r="AN71" i="7"/>
  <c r="AN64" i="7"/>
  <c r="AN69" i="7"/>
  <c r="AN82" i="7"/>
  <c r="AN42" i="7"/>
  <c r="T101" i="7"/>
  <c r="T55" i="7"/>
  <c r="T65" i="7"/>
  <c r="T54" i="7"/>
  <c r="T58" i="7"/>
  <c r="T57" i="7"/>
  <c r="T59" i="7"/>
  <c r="T60" i="7"/>
  <c r="T67" i="7"/>
  <c r="T66" i="7"/>
  <c r="T68" i="7"/>
  <c r="T56" i="7"/>
  <c r="T61" i="7"/>
  <c r="T78" i="7"/>
  <c r="T80" i="7"/>
  <c r="T84" i="7"/>
  <c r="T79" i="7"/>
  <c r="T88" i="7"/>
  <c r="T81" i="7"/>
  <c r="T86" i="7"/>
  <c r="T87" i="7"/>
  <c r="T89" i="7"/>
  <c r="T85" i="7"/>
  <c r="T45" i="7"/>
  <c r="AD98" i="7"/>
  <c r="AD64" i="7"/>
  <c r="AD69" i="7"/>
  <c r="AD71" i="7"/>
  <c r="AD63" i="7"/>
  <c r="AD82" i="7"/>
  <c r="AD42" i="7"/>
  <c r="BQ98" i="7"/>
  <c r="BQ69" i="7"/>
  <c r="BQ64" i="7"/>
  <c r="BQ63" i="7"/>
  <c r="BQ71" i="7"/>
  <c r="BQ82" i="7"/>
  <c r="BQ42" i="7"/>
  <c r="AS98" i="7"/>
  <c r="AS71" i="7"/>
  <c r="AS63" i="7"/>
  <c r="AS64" i="7"/>
  <c r="AS69" i="7"/>
  <c r="AS82" i="7"/>
  <c r="AS42" i="7"/>
  <c r="BV98" i="7"/>
  <c r="BV64" i="7"/>
  <c r="BV71" i="7"/>
  <c r="BV69" i="7"/>
  <c r="BV63" i="7"/>
  <c r="BV82" i="7"/>
  <c r="BV42" i="7"/>
  <c r="R101" i="7"/>
  <c r="R57" i="7"/>
  <c r="R68" i="7"/>
  <c r="R56" i="7"/>
  <c r="R66" i="7"/>
  <c r="R54" i="7"/>
  <c r="R58" i="7"/>
  <c r="R60" i="7"/>
  <c r="R59" i="7"/>
  <c r="R55" i="7"/>
  <c r="R67" i="7"/>
  <c r="R65" i="7"/>
  <c r="R61" i="7"/>
  <c r="R80" i="7"/>
  <c r="R85" i="7"/>
  <c r="R89" i="7"/>
  <c r="R79" i="7"/>
  <c r="R88" i="7"/>
  <c r="R81" i="7"/>
  <c r="R78" i="7"/>
  <c r="R86" i="7"/>
  <c r="R84" i="7"/>
  <c r="R87" i="7"/>
  <c r="R45" i="7"/>
  <c r="BN99" i="7"/>
  <c r="BN72" i="7"/>
  <c r="BN62" i="7"/>
  <c r="BN70" i="7"/>
  <c r="BN83" i="7"/>
  <c r="BN43" i="7"/>
  <c r="AR99" i="7"/>
  <c r="AR62" i="7"/>
  <c r="AR72" i="7"/>
  <c r="AR70" i="7"/>
  <c r="AR83" i="7"/>
  <c r="AR43" i="7"/>
  <c r="BK100" i="7"/>
  <c r="BK76" i="7"/>
  <c r="BK74" i="7"/>
  <c r="BK73" i="7"/>
  <c r="BK75" i="7"/>
  <c r="BK44" i="7"/>
  <c r="BV100" i="7"/>
  <c r="BV73" i="7"/>
  <c r="BV75" i="7"/>
  <c r="BV74" i="7"/>
  <c r="BV76" i="7"/>
  <c r="BV44" i="7"/>
  <c r="BG98" i="7"/>
  <c r="BG63" i="7"/>
  <c r="BG64" i="7"/>
  <c r="BG71" i="7"/>
  <c r="BG82" i="7"/>
  <c r="BG69" i="7"/>
  <c r="BG42" i="7"/>
  <c r="AQ100" i="7"/>
  <c r="AQ74" i="7"/>
  <c r="AQ76" i="7"/>
  <c r="AQ75" i="7"/>
  <c r="AQ73" i="7"/>
  <c r="AQ44" i="7"/>
  <c r="BW98" i="7"/>
  <c r="BW71" i="7"/>
  <c r="BW82" i="7"/>
  <c r="BW63" i="7"/>
  <c r="BW64" i="7"/>
  <c r="BW69" i="7"/>
  <c r="BW42" i="7"/>
  <c r="BH98" i="7"/>
  <c r="BH69" i="7"/>
  <c r="BH63" i="7"/>
  <c r="BH64" i="7"/>
  <c r="BH71" i="7"/>
  <c r="BH82" i="7"/>
  <c r="BH42" i="7"/>
  <c r="BM98" i="7"/>
  <c r="BM64" i="7"/>
  <c r="BM63" i="7"/>
  <c r="BM71" i="7"/>
  <c r="BM82" i="7"/>
  <c r="BM69" i="7"/>
  <c r="BM42" i="7"/>
  <c r="S101" i="7"/>
  <c r="S58" i="7"/>
  <c r="S61" i="7"/>
  <c r="S54" i="7"/>
  <c r="S55" i="7"/>
  <c r="S59" i="7"/>
  <c r="S56" i="7"/>
  <c r="S60" i="7"/>
  <c r="S57" i="7"/>
  <c r="S67" i="7"/>
  <c r="S78" i="7"/>
  <c r="S86" i="7"/>
  <c r="S65" i="7"/>
  <c r="S66" i="7"/>
  <c r="S68" i="7"/>
  <c r="S80" i="7"/>
  <c r="S85" i="7"/>
  <c r="S84" i="7"/>
  <c r="S79" i="7"/>
  <c r="S88" i="7"/>
  <c r="S81" i="7"/>
  <c r="S87" i="7"/>
  <c r="S89" i="7"/>
  <c r="S45" i="7"/>
  <c r="L101" i="7"/>
  <c r="L56" i="7"/>
  <c r="L67" i="7"/>
  <c r="L55" i="7"/>
  <c r="L57" i="7"/>
  <c r="L65" i="7"/>
  <c r="L68" i="7"/>
  <c r="L66" i="7"/>
  <c r="L60" i="7"/>
  <c r="L61" i="7"/>
  <c r="L58" i="7"/>
  <c r="L54" i="7"/>
  <c r="L59" i="7"/>
  <c r="L78" i="7"/>
  <c r="L89" i="7"/>
  <c r="L79" i="7"/>
  <c r="L86" i="7"/>
  <c r="L84" i="7"/>
  <c r="L87" i="7"/>
  <c r="L85" i="7"/>
  <c r="L88" i="7"/>
  <c r="L80" i="7"/>
  <c r="L81" i="7"/>
  <c r="L45" i="7"/>
  <c r="AM100" i="7"/>
  <c r="AM74" i="7"/>
  <c r="AM73" i="7"/>
  <c r="AM76" i="7"/>
  <c r="AM75" i="7"/>
  <c r="AM44" i="7"/>
  <c r="BJ98" i="7"/>
  <c r="BJ64" i="7"/>
  <c r="BJ63" i="7"/>
  <c r="BJ71" i="7"/>
  <c r="BJ69" i="7"/>
  <c r="BJ82" i="7"/>
  <c r="BJ42" i="7"/>
  <c r="BM99" i="7"/>
  <c r="BM62" i="7"/>
  <c r="BM70" i="7"/>
  <c r="BM72" i="7"/>
  <c r="BM83" i="7"/>
  <c r="BM43" i="7"/>
  <c r="BR99" i="7"/>
  <c r="BR62" i="7"/>
  <c r="BR70" i="7"/>
  <c r="BR72" i="7"/>
  <c r="BR83" i="7"/>
  <c r="BR43" i="7"/>
  <c r="BE99" i="7"/>
  <c r="BE62" i="7"/>
  <c r="BE70" i="7"/>
  <c r="BE83" i="7"/>
  <c r="BE72" i="7"/>
  <c r="BE43" i="7"/>
  <c r="AF13" i="7"/>
  <c r="AE63" i="9"/>
  <c r="AT13" i="7"/>
  <c r="AE49" i="9"/>
  <c r="R71" i="9"/>
  <c r="X12" i="7" s="1"/>
  <c r="AO73" i="7"/>
  <c r="AO75" i="7"/>
  <c r="AO76" i="7"/>
  <c r="AO74" i="7"/>
  <c r="AN100" i="7"/>
  <c r="AN73" i="7"/>
  <c r="AN76" i="7"/>
  <c r="AN75" i="7"/>
  <c r="AN74" i="7"/>
  <c r="BL74" i="7"/>
  <c r="BL76" i="7"/>
  <c r="BL73" i="7"/>
  <c r="BL75" i="7"/>
  <c r="BT98" i="7"/>
  <c r="BT63" i="7"/>
  <c r="BT71" i="7"/>
  <c r="BT69" i="7"/>
  <c r="BT64" i="7"/>
  <c r="BT82" i="7"/>
  <c r="Z101" i="7"/>
  <c r="Z54" i="7"/>
  <c r="Z57" i="7"/>
  <c r="Z61" i="7"/>
  <c r="Z58" i="7"/>
  <c r="Z55" i="7"/>
  <c r="Z59" i="7"/>
  <c r="Z60" i="7"/>
  <c r="Z56" i="7"/>
  <c r="Z66" i="7"/>
  <c r="Z65" i="7"/>
  <c r="Z67" i="7"/>
  <c r="Z68" i="7"/>
  <c r="Z81" i="7"/>
  <c r="Z78" i="7"/>
  <c r="Z80" i="7"/>
  <c r="Z86" i="7"/>
  <c r="Z79" i="7"/>
  <c r="Z89" i="7"/>
  <c r="Z88" i="7"/>
  <c r="Z84" i="7"/>
  <c r="Z87" i="7"/>
  <c r="Z85" i="7"/>
  <c r="BH99" i="7"/>
  <c r="BH62" i="7"/>
  <c r="BH70" i="7"/>
  <c r="BH72" i="7"/>
  <c r="BH83" i="7"/>
  <c r="U101" i="7"/>
  <c r="U55" i="7"/>
  <c r="U58" i="7"/>
  <c r="U59" i="7"/>
  <c r="U57" i="7"/>
  <c r="U56" i="7"/>
  <c r="U66" i="7"/>
  <c r="U54" i="7"/>
  <c r="U60" i="7"/>
  <c r="U65" i="7"/>
  <c r="U67" i="7"/>
  <c r="U68" i="7"/>
  <c r="U79" i="7"/>
  <c r="U87" i="7"/>
  <c r="U61" i="7"/>
  <c r="U81" i="7"/>
  <c r="U78" i="7"/>
  <c r="U86" i="7"/>
  <c r="U80" i="7"/>
  <c r="U88" i="7"/>
  <c r="U84" i="7"/>
  <c r="U85" i="7"/>
  <c r="U89" i="7"/>
  <c r="BI98" i="7"/>
  <c r="BI63" i="7"/>
  <c r="BI64" i="7"/>
  <c r="BI71" i="7"/>
  <c r="BI69" i="7"/>
  <c r="BI82" i="7"/>
  <c r="BS98" i="7"/>
  <c r="BS63" i="7"/>
  <c r="BS69" i="7"/>
  <c r="BS71" i="7"/>
  <c r="BS82" i="7"/>
  <c r="BS64" i="7"/>
  <c r="BR98" i="7"/>
  <c r="BR69" i="7"/>
  <c r="BR64" i="7"/>
  <c r="BR71" i="7"/>
  <c r="BR63" i="7"/>
  <c r="BR82" i="7"/>
  <c r="BU98" i="7"/>
  <c r="BU63" i="7"/>
  <c r="BU71" i="7"/>
  <c r="BU69" i="7"/>
  <c r="BU64" i="7"/>
  <c r="BU82" i="7"/>
  <c r="R72" i="9"/>
  <c r="W12" i="7" s="1"/>
  <c r="W42" i="7" s="1"/>
  <c r="AE45" i="9"/>
  <c r="AX13" i="7" s="1"/>
  <c r="AX43" i="7" s="1"/>
  <c r="AE69" i="9"/>
  <c r="Z13" i="7" s="1"/>
  <c r="Z43" i="7" s="1"/>
  <c r="AL13" i="7"/>
  <c r="AL43" i="7" s="1"/>
  <c r="AE57" i="9"/>
  <c r="AS13" i="7"/>
  <c r="AE50" i="9"/>
  <c r="AC73" i="7"/>
  <c r="AC75" i="7"/>
  <c r="AC74" i="7"/>
  <c r="AC76" i="7"/>
  <c r="AE68" i="9"/>
  <c r="AA13" i="7" s="1"/>
  <c r="AA43" i="7" s="1"/>
  <c r="R68" i="9"/>
  <c r="AA12" i="7" s="1"/>
  <c r="AA42" i="7" s="1"/>
  <c r="AS73" i="7"/>
  <c r="AS75" i="7"/>
  <c r="AS74" i="7"/>
  <c r="AS76" i="7"/>
  <c r="BD73" i="7"/>
  <c r="BD76" i="7"/>
  <c r="BD75" i="7"/>
  <c r="BD74" i="7"/>
  <c r="BG100" i="7"/>
  <c r="BG74" i="7"/>
  <c r="BG73" i="7"/>
  <c r="BG75" i="7"/>
  <c r="BG76" i="7"/>
  <c r="AW100" i="7"/>
  <c r="AW73" i="7"/>
  <c r="AW74" i="7"/>
  <c r="AW76" i="7"/>
  <c r="AW75" i="7"/>
  <c r="AB101" i="7"/>
  <c r="AB56" i="7"/>
  <c r="AB54" i="7"/>
  <c r="AB60" i="7"/>
  <c r="AB55" i="7"/>
  <c r="AB67" i="7"/>
  <c r="AB57" i="7"/>
  <c r="AB59" i="7"/>
  <c r="AB65" i="7"/>
  <c r="AB61" i="7"/>
  <c r="AB58" i="7"/>
  <c r="AB66" i="7"/>
  <c r="AB68" i="7"/>
  <c r="AB78" i="7"/>
  <c r="AB79" i="7"/>
  <c r="AB88" i="7"/>
  <c r="AB81" i="7"/>
  <c r="AB87" i="7"/>
  <c r="AB80" i="7"/>
  <c r="AB85" i="7"/>
  <c r="AB89" i="7"/>
  <c r="AB86" i="7"/>
  <c r="AB84" i="7"/>
  <c r="AV98" i="7"/>
  <c r="AV63" i="7"/>
  <c r="AV69" i="7"/>
  <c r="AV71" i="7"/>
  <c r="AV64" i="7"/>
  <c r="AV82" i="7"/>
  <c r="BO99" i="7"/>
  <c r="BO72" i="7"/>
  <c r="BO62" i="7"/>
  <c r="BO83" i="7"/>
  <c r="BO70" i="7"/>
  <c r="BI99" i="7"/>
  <c r="BI62" i="7"/>
  <c r="BI70" i="7"/>
  <c r="BI72" i="7"/>
  <c r="BI83" i="7"/>
  <c r="AR98" i="7"/>
  <c r="AR69" i="7"/>
  <c r="AR71" i="7"/>
  <c r="AR63" i="7"/>
  <c r="AR64" i="7"/>
  <c r="AR82" i="7"/>
  <c r="BE98" i="7"/>
  <c r="BE63" i="7"/>
  <c r="BE64" i="7"/>
  <c r="BE71" i="7"/>
  <c r="BE69" i="7"/>
  <c r="BE82" i="7"/>
  <c r="BJ99" i="7"/>
  <c r="BJ62" i="7"/>
  <c r="BJ70" i="7"/>
  <c r="BJ72" i="7"/>
  <c r="BJ83" i="7"/>
  <c r="AW12" i="7"/>
  <c r="R46" i="9"/>
  <c r="AE42" i="9"/>
  <c r="BA13" i="7" s="1"/>
  <c r="BA43" i="7" s="1"/>
  <c r="R60" i="9"/>
  <c r="AI12" i="7" s="1"/>
  <c r="AI42" i="7" s="1"/>
  <c r="AE72" i="9"/>
  <c r="W13" i="7" s="1"/>
  <c r="W43" i="7" s="1"/>
  <c r="AE58" i="9"/>
  <c r="AK13" i="7" s="1"/>
  <c r="AK43" i="7" s="1"/>
  <c r="R77" i="9"/>
  <c r="R12" i="7" s="1"/>
  <c r="R42" i="7" s="1"/>
  <c r="BW74" i="7"/>
  <c r="BW75" i="7"/>
  <c r="BW73" i="7"/>
  <c r="BW76" i="7"/>
  <c r="AE73" i="7"/>
  <c r="AE76" i="7"/>
  <c r="AE74" i="7"/>
  <c r="AE75" i="7"/>
  <c r="R56" i="9"/>
  <c r="AM12" i="7" s="1"/>
  <c r="AM42" i="7" s="1"/>
  <c r="AT100" i="7"/>
  <c r="AT73" i="7"/>
  <c r="AT75" i="7"/>
  <c r="AT74" i="7"/>
  <c r="AT76" i="7"/>
  <c r="AV74" i="7"/>
  <c r="AV76" i="7"/>
  <c r="AV73" i="7"/>
  <c r="AV75" i="7"/>
  <c r="BN74" i="7"/>
  <c r="BN73" i="7"/>
  <c r="BN76" i="7"/>
  <c r="BN75" i="7"/>
  <c r="BH100" i="7"/>
  <c r="BH73" i="7"/>
  <c r="BH75" i="7"/>
  <c r="BH74" i="7"/>
  <c r="BH76" i="7"/>
  <c r="N101" i="7"/>
  <c r="N66" i="7"/>
  <c r="N55" i="7"/>
  <c r="N57" i="7"/>
  <c r="N65" i="7"/>
  <c r="N68" i="7"/>
  <c r="N60" i="7"/>
  <c r="N67" i="7"/>
  <c r="N56" i="7"/>
  <c r="N61" i="7"/>
  <c r="N58" i="7"/>
  <c r="N54" i="7"/>
  <c r="N59" i="7"/>
  <c r="N84" i="7"/>
  <c r="N79" i="7"/>
  <c r="N88" i="7"/>
  <c r="N81" i="7"/>
  <c r="N78" i="7"/>
  <c r="N89" i="7"/>
  <c r="N87" i="7"/>
  <c r="N85" i="7"/>
  <c r="N80" i="7"/>
  <c r="N86" i="7"/>
  <c r="AO98" i="7"/>
  <c r="AO63" i="7"/>
  <c r="AO71" i="7"/>
  <c r="AO64" i="7"/>
  <c r="AO69" i="7"/>
  <c r="AO82" i="7"/>
  <c r="X101" i="7"/>
  <c r="X55" i="7"/>
  <c r="X67" i="7"/>
  <c r="X59" i="7"/>
  <c r="X65" i="7"/>
  <c r="X56" i="7"/>
  <c r="X58" i="7"/>
  <c r="X54" i="7"/>
  <c r="X61" i="7"/>
  <c r="X57" i="7"/>
  <c r="X60" i="7"/>
  <c r="X66" i="7"/>
  <c r="X68" i="7"/>
  <c r="X87" i="7"/>
  <c r="X81" i="7"/>
  <c r="X78" i="7"/>
  <c r="X80" i="7"/>
  <c r="X84" i="7"/>
  <c r="X88" i="7"/>
  <c r="X86" i="7"/>
  <c r="X85" i="7"/>
  <c r="X79" i="7"/>
  <c r="X89" i="7"/>
  <c r="BD99" i="7"/>
  <c r="BD62" i="7"/>
  <c r="BD70" i="7"/>
  <c r="BD72" i="7"/>
  <c r="BD83" i="7"/>
  <c r="Y101" i="7"/>
  <c r="Y57" i="7"/>
  <c r="Y60" i="7"/>
  <c r="Y61" i="7"/>
  <c r="Y55" i="7"/>
  <c r="Y68" i="7"/>
  <c r="Y56" i="7"/>
  <c r="Y58" i="7"/>
  <c r="Y54" i="7"/>
  <c r="Y59" i="7"/>
  <c r="Y85" i="7"/>
  <c r="Y65" i="7"/>
  <c r="Y67" i="7"/>
  <c r="Y81" i="7"/>
  <c r="Y89" i="7"/>
  <c r="Y66" i="7"/>
  <c r="Y87" i="7"/>
  <c r="Y78" i="7"/>
  <c r="Y80" i="7"/>
  <c r="Y86" i="7"/>
  <c r="Y84" i="7"/>
  <c r="Y88" i="7"/>
  <c r="Y79" i="7"/>
  <c r="K101" i="7"/>
  <c r="K54" i="7"/>
  <c r="K57" i="7"/>
  <c r="K58" i="7"/>
  <c r="K65" i="7"/>
  <c r="K68" i="7"/>
  <c r="K59" i="7"/>
  <c r="K66" i="7"/>
  <c r="K55" i="7"/>
  <c r="K60" i="7"/>
  <c r="K67" i="7"/>
  <c r="K56" i="7"/>
  <c r="K61" i="7"/>
  <c r="K78" i="7"/>
  <c r="K86" i="7"/>
  <c r="K79" i="7"/>
  <c r="K81" i="7"/>
  <c r="K87" i="7"/>
  <c r="K80" i="7"/>
  <c r="K84" i="7"/>
  <c r="K85" i="7"/>
  <c r="K89" i="7"/>
  <c r="K88" i="7"/>
  <c r="AI101" i="7"/>
  <c r="AI58" i="7"/>
  <c r="AI54" i="7"/>
  <c r="AI55" i="7"/>
  <c r="AI60" i="7"/>
  <c r="AI67" i="7"/>
  <c r="AI65" i="7"/>
  <c r="AI66" i="7"/>
  <c r="AI68" i="7"/>
  <c r="AI78" i="7"/>
  <c r="AI86" i="7"/>
  <c r="AI57" i="7"/>
  <c r="AI61" i="7"/>
  <c r="AI59" i="7"/>
  <c r="AI56" i="7"/>
  <c r="AI84" i="7"/>
  <c r="AI79" i="7"/>
  <c r="AI80" i="7"/>
  <c r="AI87" i="7"/>
  <c r="AI81" i="7"/>
  <c r="AI85" i="7"/>
  <c r="AI89" i="7"/>
  <c r="AI88" i="7"/>
  <c r="AG101" i="7"/>
  <c r="AG61" i="7"/>
  <c r="AG56" i="7"/>
  <c r="AG57" i="7"/>
  <c r="AG60" i="7"/>
  <c r="AG55" i="7"/>
  <c r="AG67" i="7"/>
  <c r="AG66" i="7"/>
  <c r="AG68" i="7"/>
  <c r="AG54" i="7"/>
  <c r="AG81" i="7"/>
  <c r="AG89" i="7"/>
  <c r="AG58" i="7"/>
  <c r="AG59" i="7"/>
  <c r="AG85" i="7"/>
  <c r="AG84" i="7"/>
  <c r="AG79" i="7"/>
  <c r="AG88" i="7"/>
  <c r="AG87" i="7"/>
  <c r="AG78" i="7"/>
  <c r="AG65" i="7"/>
  <c r="AG80" i="7"/>
  <c r="AG86" i="7"/>
  <c r="AE60" i="9"/>
  <c r="AI13" i="7" s="1"/>
  <c r="AI43" i="7" s="1"/>
  <c r="R40" i="9"/>
  <c r="BC12" i="7" s="1"/>
  <c r="R58" i="9"/>
  <c r="AK12" i="7" s="1"/>
  <c r="AE44" i="9"/>
  <c r="AY13" i="7" s="1"/>
  <c r="AE64" i="9"/>
  <c r="AE13" i="7" s="1"/>
  <c r="P25" i="10"/>
  <c r="AR25" i="51" s="1"/>
  <c r="P41" i="10"/>
  <c r="AR41" i="51" s="1"/>
  <c r="P57" i="10"/>
  <c r="AR57" i="51" s="1"/>
  <c r="P73" i="10"/>
  <c r="AR73" i="51" s="1"/>
  <c r="P26" i="10"/>
  <c r="AR26" i="51" s="1"/>
  <c r="P42" i="10"/>
  <c r="AR42" i="51" s="1"/>
  <c r="P58" i="10"/>
  <c r="AR58" i="51" s="1"/>
  <c r="P74" i="10"/>
  <c r="AR74" i="51" s="1"/>
  <c r="P27" i="10"/>
  <c r="AR27" i="51" s="1"/>
  <c r="P43" i="10"/>
  <c r="AR43" i="51" s="1"/>
  <c r="P59" i="10"/>
  <c r="AR59" i="51" s="1"/>
  <c r="P75" i="10"/>
  <c r="P52" i="10"/>
  <c r="AR52" i="51" s="1"/>
  <c r="P28" i="10"/>
  <c r="AR28" i="51" s="1"/>
  <c r="P44" i="10"/>
  <c r="AR44" i="51" s="1"/>
  <c r="P60" i="10"/>
  <c r="AR60" i="51" s="1"/>
  <c r="P76" i="10"/>
  <c r="AR76" i="51" s="1"/>
  <c r="P65" i="10"/>
  <c r="AR65" i="51" s="1"/>
  <c r="P54" i="10"/>
  <c r="AR54" i="51" s="1"/>
  <c r="P29" i="10"/>
  <c r="AR29" i="51" s="1"/>
  <c r="P45" i="10"/>
  <c r="AR45" i="51" s="1"/>
  <c r="P61" i="10"/>
  <c r="AR61" i="51" s="1"/>
  <c r="P77" i="10"/>
  <c r="AR77" i="51" s="1"/>
  <c r="P70" i="10"/>
  <c r="AR70" i="51" s="1"/>
  <c r="P30" i="10"/>
  <c r="AR30" i="51" s="1"/>
  <c r="P46" i="10"/>
  <c r="AR46" i="51" s="1"/>
  <c r="P62" i="10"/>
  <c r="AR62" i="51" s="1"/>
  <c r="P78" i="10"/>
  <c r="AR78" i="51" s="1"/>
  <c r="P32" i="10"/>
  <c r="AR32" i="51" s="1"/>
  <c r="P80" i="10"/>
  <c r="AR80" i="51" s="1"/>
  <c r="P84" i="10"/>
  <c r="AR84" i="51" s="1"/>
  <c r="P16" i="10"/>
  <c r="AR16" i="51" s="1"/>
  <c r="P31" i="10"/>
  <c r="AR31" i="51" s="1"/>
  <c r="P47" i="10"/>
  <c r="AR47" i="51" s="1"/>
  <c r="P63" i="10"/>
  <c r="AR63" i="51" s="1"/>
  <c r="P79" i="10"/>
  <c r="AR79" i="51" s="1"/>
  <c r="P86" i="10"/>
  <c r="AR86" i="51" s="1"/>
  <c r="P20" i="10"/>
  <c r="AR20" i="51" s="1"/>
  <c r="P17" i="10"/>
  <c r="AR17" i="51" s="1"/>
  <c r="P33" i="10"/>
  <c r="AR33" i="51" s="1"/>
  <c r="P49" i="10"/>
  <c r="AR49" i="51" s="1"/>
  <c r="P18" i="10"/>
  <c r="AR18" i="51" s="1"/>
  <c r="P34" i="10"/>
  <c r="AR34" i="51" s="1"/>
  <c r="P50" i="10"/>
  <c r="AR50" i="51" s="1"/>
  <c r="P66" i="10"/>
  <c r="AR66" i="51" s="1"/>
  <c r="P82" i="10"/>
  <c r="AR82" i="51" s="1"/>
  <c r="P68" i="10"/>
  <c r="AR68" i="51" s="1"/>
  <c r="P38" i="10"/>
  <c r="AR38" i="51" s="1"/>
  <c r="P19" i="10"/>
  <c r="AR19" i="51" s="1"/>
  <c r="P35" i="10"/>
  <c r="AR35" i="51" s="1"/>
  <c r="P51" i="10"/>
  <c r="AR51" i="51" s="1"/>
  <c r="P67" i="10"/>
  <c r="AR67" i="51" s="1"/>
  <c r="P83" i="10"/>
  <c r="AR83" i="51" s="1"/>
  <c r="P21" i="10"/>
  <c r="AR21" i="51" s="1"/>
  <c r="P37" i="10"/>
  <c r="AR37" i="51" s="1"/>
  <c r="P53" i="10"/>
  <c r="AR53" i="51" s="1"/>
  <c r="P69" i="10"/>
  <c r="AR69" i="51" s="1"/>
  <c r="P85" i="10"/>
  <c r="AR85" i="51" s="1"/>
  <c r="P23" i="10"/>
  <c r="AR23" i="51" s="1"/>
  <c r="P39" i="10"/>
  <c r="AR39" i="51" s="1"/>
  <c r="P55" i="10"/>
  <c r="AR55" i="51" s="1"/>
  <c r="P71" i="10"/>
  <c r="AR71" i="51" s="1"/>
  <c r="P15" i="10"/>
  <c r="P64" i="10"/>
  <c r="AR64" i="51" s="1"/>
  <c r="P36" i="10"/>
  <c r="AR36" i="51" s="1"/>
  <c r="P24" i="10"/>
  <c r="AR24" i="51" s="1"/>
  <c r="P40" i="10"/>
  <c r="AR40" i="51" s="1"/>
  <c r="P56" i="10"/>
  <c r="AR56" i="51" s="1"/>
  <c r="P72" i="10"/>
  <c r="AR72" i="51" s="1"/>
  <c r="P48" i="10"/>
  <c r="AR48" i="51" s="1"/>
  <c r="P81" i="10"/>
  <c r="AR81" i="51" s="1"/>
  <c r="P22" i="10"/>
  <c r="AR22" i="51" s="1"/>
  <c r="AF74" i="7"/>
  <c r="AF73" i="7"/>
  <c r="AF76" i="7"/>
  <c r="AF75" i="7"/>
  <c r="AZ73" i="7"/>
  <c r="AZ74" i="7"/>
  <c r="AZ75" i="7"/>
  <c r="AZ76" i="7"/>
  <c r="R52" i="9"/>
  <c r="AQ12" i="7" s="1"/>
  <c r="R59" i="9"/>
  <c r="AJ12" i="7" s="1"/>
  <c r="AE76" i="9"/>
  <c r="S13" i="7" s="1"/>
  <c r="BM100" i="7"/>
  <c r="BM73" i="7"/>
  <c r="BM74" i="7"/>
  <c r="BM76" i="7"/>
  <c r="BM75" i="7"/>
  <c r="BC76" i="7"/>
  <c r="BC73" i="7"/>
  <c r="BC75" i="7"/>
  <c r="BC74" i="7"/>
  <c r="BT100" i="7"/>
  <c r="BT73" i="7"/>
  <c r="BT76" i="7"/>
  <c r="BT75" i="7"/>
  <c r="BT74" i="7"/>
  <c r="BP99" i="7"/>
  <c r="BP72" i="7"/>
  <c r="BP62" i="7"/>
  <c r="BP70" i="7"/>
  <c r="BP83" i="7"/>
  <c r="J101" i="7"/>
  <c r="J85" i="7"/>
  <c r="J61" i="7"/>
  <c r="J57" i="7"/>
  <c r="J58" i="7"/>
  <c r="J81" i="7"/>
  <c r="J67" i="7"/>
  <c r="J86" i="7"/>
  <c r="J59" i="7"/>
  <c r="J79" i="7"/>
  <c r="J54" i="7"/>
  <c r="J78" i="7"/>
  <c r="J55" i="7"/>
  <c r="J80" i="7"/>
  <c r="J56" i="7"/>
  <c r="J60" i="7"/>
  <c r="J84" i="7"/>
  <c r="J65" i="7"/>
  <c r="J68" i="7"/>
  <c r="J87" i="7"/>
  <c r="J89" i="7"/>
  <c r="J88" i="7"/>
  <c r="J66" i="7"/>
  <c r="BK99" i="7"/>
  <c r="BK62" i="7"/>
  <c r="BK70" i="7"/>
  <c r="BK72" i="7"/>
  <c r="BK83" i="7"/>
  <c r="BB98" i="7"/>
  <c r="BB69" i="7"/>
  <c r="BB64" i="7"/>
  <c r="BB63" i="7"/>
  <c r="BB71" i="7"/>
  <c r="BB82" i="7"/>
  <c r="BT99" i="7"/>
  <c r="BT72" i="7"/>
  <c r="BT62" i="7"/>
  <c r="BT70" i="7"/>
  <c r="BT83" i="7"/>
  <c r="M101" i="7"/>
  <c r="M59" i="7"/>
  <c r="M54" i="7"/>
  <c r="M55" i="7"/>
  <c r="M56" i="7"/>
  <c r="M60" i="7"/>
  <c r="M57" i="7"/>
  <c r="M65" i="7"/>
  <c r="M68" i="7"/>
  <c r="M66" i="7"/>
  <c r="M67" i="7"/>
  <c r="M79" i="7"/>
  <c r="M87" i="7"/>
  <c r="M61" i="7"/>
  <c r="M58" i="7"/>
  <c r="M89" i="7"/>
  <c r="M81" i="7"/>
  <c r="M78" i="7"/>
  <c r="M86" i="7"/>
  <c r="M84" i="7"/>
  <c r="M85" i="7"/>
  <c r="M80" i="7"/>
  <c r="M88" i="7"/>
  <c r="AC98" i="7"/>
  <c r="AC69" i="7"/>
  <c r="AC71" i="7"/>
  <c r="AC63" i="7"/>
  <c r="AC64" i="7"/>
  <c r="AC82" i="7"/>
  <c r="R62" i="9"/>
  <c r="AG12" i="7" s="1"/>
  <c r="AG42" i="7" s="1"/>
  <c r="AE43" i="9"/>
  <c r="AZ13" i="7" s="1"/>
  <c r="AZ43" i="7" s="1"/>
  <c r="R45" i="9"/>
  <c r="AX12" i="7" s="1"/>
  <c r="AX42" i="7" s="1"/>
  <c r="R57" i="9"/>
  <c r="AL12" i="7" s="1"/>
  <c r="AL42" i="7" s="1"/>
  <c r="AE47" i="9"/>
  <c r="AV13" i="7" s="1"/>
  <c r="AE61" i="9"/>
  <c r="AH13" i="7" s="1"/>
  <c r="BS76" i="7"/>
  <c r="BS74" i="7"/>
  <c r="BS73" i="7"/>
  <c r="BS75" i="7"/>
  <c r="BS99" i="7"/>
  <c r="BS72" i="7"/>
  <c r="BS70" i="7"/>
  <c r="BS62" i="7"/>
  <c r="BS83" i="7"/>
  <c r="R61" i="9"/>
  <c r="AH12" i="7" s="1"/>
  <c r="AE53" i="9"/>
  <c r="AP13" i="7" s="1"/>
  <c r="AE65" i="9"/>
  <c r="AD13" i="7" s="1"/>
  <c r="AD43" i="7" s="1"/>
  <c r="AT44" i="7"/>
  <c r="AP100" i="7"/>
  <c r="AP73" i="7"/>
  <c r="AP76" i="7"/>
  <c r="AP75" i="7"/>
  <c r="AP74" i="7"/>
  <c r="AR73" i="7"/>
  <c r="AR74" i="7"/>
  <c r="AR76" i="7"/>
  <c r="AR75" i="7"/>
  <c r="BA100" i="7"/>
  <c r="BA75" i="7"/>
  <c r="BA74" i="7"/>
  <c r="BA76" i="7"/>
  <c r="BA73" i="7"/>
  <c r="BU73" i="7"/>
  <c r="BU75" i="7"/>
  <c r="BU74" i="7"/>
  <c r="BU76" i="7"/>
  <c r="BD98" i="7"/>
  <c r="BD63" i="7"/>
  <c r="BD71" i="7"/>
  <c r="BD69" i="7"/>
  <c r="BD64" i="7"/>
  <c r="BD82" i="7"/>
  <c r="AP98" i="7"/>
  <c r="AP64" i="7"/>
  <c r="AP71" i="7"/>
  <c r="AP63" i="7"/>
  <c r="AP69" i="7"/>
  <c r="AP82" i="7"/>
  <c r="BK98" i="7"/>
  <c r="BK63" i="7"/>
  <c r="BK64" i="7"/>
  <c r="BK69" i="7"/>
  <c r="BK71" i="7"/>
  <c r="BK82" i="7"/>
  <c r="I101" i="7"/>
  <c r="I55" i="7"/>
  <c r="I79" i="7"/>
  <c r="I87" i="7"/>
  <c r="I59" i="7"/>
  <c r="I67" i="7"/>
  <c r="I88" i="7"/>
  <c r="I61" i="7"/>
  <c r="I54" i="7"/>
  <c r="I84" i="7"/>
  <c r="I89" i="7"/>
  <c r="I65" i="7"/>
  <c r="I66" i="7"/>
  <c r="I78" i="7"/>
  <c r="I80" i="7"/>
  <c r="I68" i="7"/>
  <c r="I56" i="7"/>
  <c r="I57" i="7"/>
  <c r="I81" i="7"/>
  <c r="I58" i="7"/>
  <c r="I60" i="7"/>
  <c r="I85" i="7"/>
  <c r="I86" i="7"/>
  <c r="BP98" i="7"/>
  <c r="BP63" i="7"/>
  <c r="BP69" i="7"/>
  <c r="BP64" i="7"/>
  <c r="BP71" i="7"/>
  <c r="BP82" i="7"/>
  <c r="AE98" i="7"/>
  <c r="AE69" i="7"/>
  <c r="AE63" i="7"/>
  <c r="AE64" i="7"/>
  <c r="AE82" i="7"/>
  <c r="AE71" i="7"/>
  <c r="AE55" i="9"/>
  <c r="AN13" i="7" s="1"/>
  <c r="AE54" i="9"/>
  <c r="AO13" i="7" s="1"/>
  <c r="AE52" i="9"/>
  <c r="AQ13" i="7" s="1"/>
  <c r="AE59" i="9"/>
  <c r="AJ13" i="7" s="1"/>
  <c r="AJ43" i="7" s="1"/>
  <c r="R75" i="9"/>
  <c r="T12" i="7" s="1"/>
  <c r="BH44" i="7"/>
  <c r="BE73" i="7"/>
  <c r="BE75" i="7"/>
  <c r="BE74" i="7"/>
  <c r="BE76" i="7"/>
  <c r="BJ73" i="7"/>
  <c r="BJ75" i="7"/>
  <c r="BJ76" i="7"/>
  <c r="BJ74" i="7"/>
  <c r="R69" i="9"/>
  <c r="Z12" i="7" s="1"/>
  <c r="Z42" i="7" s="1"/>
  <c r="AJ73" i="7"/>
  <c r="AJ74" i="7"/>
  <c r="AJ75" i="7"/>
  <c r="AJ76" i="7"/>
  <c r="AK100" i="7"/>
  <c r="AK75" i="7"/>
  <c r="AK73" i="7"/>
  <c r="AK74" i="7"/>
  <c r="AK76" i="7"/>
  <c r="BO74" i="7"/>
  <c r="BO73" i="7"/>
  <c r="BO76" i="7"/>
  <c r="BO75" i="7"/>
  <c r="AY74" i="7"/>
  <c r="AY76" i="7"/>
  <c r="AY73" i="7"/>
  <c r="AY75" i="7"/>
  <c r="AD101" i="7"/>
  <c r="AD58" i="7"/>
  <c r="AD66" i="7"/>
  <c r="AD55" i="7"/>
  <c r="AD57" i="7"/>
  <c r="AD59" i="7"/>
  <c r="AD54" i="7"/>
  <c r="AD61" i="7"/>
  <c r="AD56" i="7"/>
  <c r="AD60" i="7"/>
  <c r="AD65" i="7"/>
  <c r="AD67" i="7"/>
  <c r="AD68" i="7"/>
  <c r="AD79" i="7"/>
  <c r="AD89" i="7"/>
  <c r="AD87" i="7"/>
  <c r="AD78" i="7"/>
  <c r="AD86" i="7"/>
  <c r="AD80" i="7"/>
  <c r="AD85" i="7"/>
  <c r="AD88" i="7"/>
  <c r="AD81" i="7"/>
  <c r="AD84" i="7"/>
  <c r="BO98" i="7"/>
  <c r="BO69" i="7"/>
  <c r="BO64" i="7"/>
  <c r="BO63" i="7"/>
  <c r="BO71" i="7"/>
  <c r="BO82" i="7"/>
  <c r="BF98" i="7"/>
  <c r="BF64" i="7"/>
  <c r="BF71" i="7"/>
  <c r="BF63" i="7"/>
  <c r="BF69" i="7"/>
  <c r="BF82" i="7"/>
  <c r="AA101" i="7"/>
  <c r="AA54" i="7"/>
  <c r="AA57" i="7"/>
  <c r="AA58" i="7"/>
  <c r="AA59" i="7"/>
  <c r="AA65" i="7"/>
  <c r="AA61" i="7"/>
  <c r="AA68" i="7"/>
  <c r="AA55" i="7"/>
  <c r="AA60" i="7"/>
  <c r="AA56" i="7"/>
  <c r="AA66" i="7"/>
  <c r="AA67" i="7"/>
  <c r="AA78" i="7"/>
  <c r="AA86" i="7"/>
  <c r="AA88" i="7"/>
  <c r="AA81" i="7"/>
  <c r="AA85" i="7"/>
  <c r="AA79" i="7"/>
  <c r="AA89" i="7"/>
  <c r="AA80" i="7"/>
  <c r="AA84" i="7"/>
  <c r="AA87" i="7"/>
  <c r="Q101" i="7"/>
  <c r="Q61" i="7"/>
  <c r="Q56" i="7"/>
  <c r="Q57" i="7"/>
  <c r="Q60" i="7"/>
  <c r="Q67" i="7"/>
  <c r="Q54" i="7"/>
  <c r="Q59" i="7"/>
  <c r="Q55" i="7"/>
  <c r="Q65" i="7"/>
  <c r="Q66" i="7"/>
  <c r="Q68" i="7"/>
  <c r="Q81" i="7"/>
  <c r="Q89" i="7"/>
  <c r="Q85" i="7"/>
  <c r="Q58" i="7"/>
  <c r="Q84" i="7"/>
  <c r="Q79" i="7"/>
  <c r="Q78" i="7"/>
  <c r="Q86" i="7"/>
  <c r="Q87" i="7"/>
  <c r="Q88" i="7"/>
  <c r="Q80" i="7"/>
  <c r="AE66" i="9"/>
  <c r="AC13" i="7" s="1"/>
  <c r="AC43" i="7" s="1"/>
  <c r="R44" i="9"/>
  <c r="AY12" i="7" s="1"/>
  <c r="AY42" i="7" s="1"/>
  <c r="X13" i="7"/>
  <c r="AE71" i="9"/>
  <c r="AE75" i="9"/>
  <c r="T13" i="7" s="1"/>
  <c r="T43" i="7" s="1"/>
  <c r="AH73" i="7"/>
  <c r="AH75" i="7"/>
  <c r="AH74" i="7"/>
  <c r="AH76" i="7"/>
  <c r="AU76" i="7"/>
  <c r="AU74" i="7"/>
  <c r="AU73" i="7"/>
  <c r="AU75" i="7"/>
  <c r="BW99" i="7"/>
  <c r="BW70" i="7"/>
  <c r="BW62" i="7"/>
  <c r="BW72" i="7"/>
  <c r="BW83" i="7"/>
  <c r="AF101" i="7"/>
  <c r="AF56" i="7"/>
  <c r="AF54" i="7"/>
  <c r="AF55" i="7"/>
  <c r="AF67" i="7"/>
  <c r="AF57" i="7"/>
  <c r="AF59" i="7"/>
  <c r="AF68" i="7"/>
  <c r="AF61" i="7"/>
  <c r="AF58" i="7"/>
  <c r="AF60" i="7"/>
  <c r="AF65" i="7"/>
  <c r="AF79" i="7"/>
  <c r="AF66" i="7"/>
  <c r="AF78" i="7"/>
  <c r="AF81" i="7"/>
  <c r="AF80" i="7"/>
  <c r="AF85" i="7"/>
  <c r="AF89" i="7"/>
  <c r="AF86" i="7"/>
  <c r="AF88" i="7"/>
  <c r="AF87" i="7"/>
  <c r="AF84" i="7"/>
  <c r="R70" i="9"/>
  <c r="Y12" i="7" s="1"/>
  <c r="Y42" i="7" s="1"/>
  <c r="AE67" i="9"/>
  <c r="AB13" i="7" s="1"/>
  <c r="R43" i="9"/>
  <c r="AZ12" i="7" s="1"/>
  <c r="AZ42" i="7" s="1"/>
  <c r="R48" i="9"/>
  <c r="AU12" i="7" s="1"/>
  <c r="AU42" i="7" s="1"/>
  <c r="AE70" i="9"/>
  <c r="Y13" i="7" s="1"/>
  <c r="Y43" i="7" s="1"/>
  <c r="BG44" i="7"/>
  <c r="BB73" i="7"/>
  <c r="BB75" i="7"/>
  <c r="BB74" i="7"/>
  <c r="BB76" i="7"/>
  <c r="BP73" i="7"/>
  <c r="BP74" i="7"/>
  <c r="BP76" i="7"/>
  <c r="BP75" i="7"/>
  <c r="AE73" i="9"/>
  <c r="V13" i="7" s="1"/>
  <c r="V43" i="7" s="1"/>
  <c r="AE48" i="9"/>
  <c r="AU13" i="7" s="1"/>
  <c r="R49" i="9"/>
  <c r="AT12" i="7" s="1"/>
  <c r="AE46" i="9"/>
  <c r="AW13" i="7" s="1"/>
  <c r="AE77" i="9"/>
  <c r="R13" i="7" s="1"/>
  <c r="BQ75" i="7"/>
  <c r="BQ74" i="7"/>
  <c r="BQ73" i="7"/>
  <c r="BQ76" i="7"/>
  <c r="AL73" i="7"/>
  <c r="AL75" i="7"/>
  <c r="AL76" i="7"/>
  <c r="AL74" i="7"/>
  <c r="BF73" i="7"/>
  <c r="BF75" i="7"/>
  <c r="BF76" i="7"/>
  <c r="BF74" i="7"/>
  <c r="BF99" i="7"/>
  <c r="BF62" i="7"/>
  <c r="BF70" i="7"/>
  <c r="BF72" i="7"/>
  <c r="BF83" i="7"/>
  <c r="BC99" i="7"/>
  <c r="BC72" i="7"/>
  <c r="BC62" i="7"/>
  <c r="BC70" i="7"/>
  <c r="BC83" i="7"/>
  <c r="W101" i="7"/>
  <c r="W54" i="7"/>
  <c r="W60" i="7"/>
  <c r="W55" i="7"/>
  <c r="W56" i="7"/>
  <c r="W66" i="7"/>
  <c r="W58" i="7"/>
  <c r="W61" i="7"/>
  <c r="W57" i="7"/>
  <c r="W59" i="7"/>
  <c r="W80" i="7"/>
  <c r="W88" i="7"/>
  <c r="W84" i="7"/>
  <c r="W81" i="7"/>
  <c r="W78" i="7"/>
  <c r="W85" i="7"/>
  <c r="W67" i="7"/>
  <c r="W79" i="7"/>
  <c r="W65" i="7"/>
  <c r="W86" i="7"/>
  <c r="W68" i="7"/>
  <c r="W87" i="7"/>
  <c r="W89" i="7"/>
  <c r="BL98" i="7"/>
  <c r="BL63" i="7"/>
  <c r="BL64" i="7"/>
  <c r="BL71" i="7"/>
  <c r="BL69" i="7"/>
  <c r="BL82" i="7"/>
  <c r="P101" i="7"/>
  <c r="P61" i="7"/>
  <c r="P54" i="7"/>
  <c r="P67" i="7"/>
  <c r="P55" i="7"/>
  <c r="P59" i="7"/>
  <c r="P65" i="7"/>
  <c r="P60" i="7"/>
  <c r="P66" i="7"/>
  <c r="P68" i="7"/>
  <c r="P56" i="7"/>
  <c r="P58" i="7"/>
  <c r="P80" i="7"/>
  <c r="P84" i="7"/>
  <c r="P79" i="7"/>
  <c r="P87" i="7"/>
  <c r="P81" i="7"/>
  <c r="P78" i="7"/>
  <c r="P85" i="7"/>
  <c r="P89" i="7"/>
  <c r="P88" i="7"/>
  <c r="P86" i="7"/>
  <c r="AE62" i="9"/>
  <c r="AG13" i="7" s="1"/>
  <c r="R67" i="9"/>
  <c r="AB12" i="7" s="1"/>
  <c r="R63" i="9"/>
  <c r="AF12" i="7" s="1"/>
  <c r="AF42" i="7" s="1"/>
  <c r="AE56" i="9"/>
  <c r="AM13" i="7" s="1"/>
  <c r="R76" i="9"/>
  <c r="S12" i="7" s="1"/>
  <c r="H15" i="10"/>
  <c r="H18" i="10"/>
  <c r="AO18" i="51" s="1"/>
  <c r="H34" i="10"/>
  <c r="AO34" i="51" s="1"/>
  <c r="H50" i="10"/>
  <c r="AO50" i="51" s="1"/>
  <c r="H66" i="10"/>
  <c r="AO66" i="51" s="1"/>
  <c r="H82" i="10"/>
  <c r="AO82" i="51" s="1"/>
  <c r="H47" i="10"/>
  <c r="AO47" i="51" s="1"/>
  <c r="H19" i="10"/>
  <c r="AO19" i="51" s="1"/>
  <c r="H35" i="10"/>
  <c r="AO35" i="51" s="1"/>
  <c r="H51" i="10"/>
  <c r="AO51" i="51" s="1"/>
  <c r="H67" i="10"/>
  <c r="AO67" i="51" s="1"/>
  <c r="H83" i="10"/>
  <c r="AO83" i="51" s="1"/>
  <c r="H26" i="10"/>
  <c r="AO26" i="51" s="1"/>
  <c r="H20" i="10"/>
  <c r="AO20" i="51" s="1"/>
  <c r="H36" i="10"/>
  <c r="AO36" i="51" s="1"/>
  <c r="H52" i="10"/>
  <c r="AO52" i="51" s="1"/>
  <c r="H68" i="10"/>
  <c r="AO68" i="51" s="1"/>
  <c r="H84" i="10"/>
  <c r="AO84" i="51" s="1"/>
  <c r="H21" i="10"/>
  <c r="AO21" i="51" s="1"/>
  <c r="H37" i="10"/>
  <c r="AO37" i="51" s="1"/>
  <c r="H53" i="10"/>
  <c r="AO53" i="51" s="1"/>
  <c r="H69" i="10"/>
  <c r="AO69" i="51" s="1"/>
  <c r="H85" i="10"/>
  <c r="AO85" i="51" s="1"/>
  <c r="H22" i="10"/>
  <c r="AO22" i="51" s="1"/>
  <c r="H38" i="10"/>
  <c r="AO38" i="51" s="1"/>
  <c r="H54" i="10"/>
  <c r="AO54" i="51" s="1"/>
  <c r="H70" i="10"/>
  <c r="AO70" i="51" s="1"/>
  <c r="H86" i="10"/>
  <c r="AO86" i="51" s="1"/>
  <c r="H25" i="10"/>
  <c r="AO25" i="51" s="1"/>
  <c r="H90" i="10"/>
  <c r="AO90" i="51" s="1"/>
  <c r="H23" i="10"/>
  <c r="AO23" i="51" s="1"/>
  <c r="H39" i="10"/>
  <c r="AO39" i="51" s="1"/>
  <c r="H55" i="10"/>
  <c r="AO55" i="51" s="1"/>
  <c r="H71" i="10"/>
  <c r="AO71" i="51" s="1"/>
  <c r="H87" i="10"/>
  <c r="AO87" i="51" s="1"/>
  <c r="H57" i="10"/>
  <c r="AO57" i="51" s="1"/>
  <c r="H89" i="10"/>
  <c r="AO89" i="51" s="1"/>
  <c r="H42" i="10"/>
  <c r="AO42" i="51" s="1"/>
  <c r="H24" i="10"/>
  <c r="AO24" i="51" s="1"/>
  <c r="H40" i="10"/>
  <c r="AO40" i="51" s="1"/>
  <c r="H56" i="10"/>
  <c r="AO56" i="51" s="1"/>
  <c r="H72" i="10"/>
  <c r="AO72" i="51" s="1"/>
  <c r="H88" i="10"/>
  <c r="AO88" i="51" s="1"/>
  <c r="H74" i="10"/>
  <c r="AO74" i="51" s="1"/>
  <c r="H45" i="10"/>
  <c r="AO45" i="51" s="1"/>
  <c r="H77" i="10"/>
  <c r="AO77" i="51" s="1"/>
  <c r="H27" i="10"/>
  <c r="AO27" i="51" s="1"/>
  <c r="H43" i="10"/>
  <c r="AO43" i="51" s="1"/>
  <c r="H59" i="10"/>
  <c r="AO59" i="51" s="1"/>
  <c r="H75" i="10"/>
  <c r="AO75" i="51" s="1"/>
  <c r="H91" i="10"/>
  <c r="AO91" i="51" s="1"/>
  <c r="H79" i="10"/>
  <c r="AO79" i="51" s="1"/>
  <c r="H28" i="10"/>
  <c r="AO28" i="51" s="1"/>
  <c r="H44" i="10"/>
  <c r="AO44" i="51" s="1"/>
  <c r="H60" i="10"/>
  <c r="AO60" i="51" s="1"/>
  <c r="H76" i="10"/>
  <c r="H16" i="10"/>
  <c r="AO16" i="51" s="1"/>
  <c r="H63" i="10"/>
  <c r="AO63" i="51" s="1"/>
  <c r="H30" i="10"/>
  <c r="AO30" i="51" s="1"/>
  <c r="H46" i="10"/>
  <c r="AO46" i="51" s="1"/>
  <c r="H62" i="10"/>
  <c r="AO62" i="51" s="1"/>
  <c r="H78" i="10"/>
  <c r="AO78" i="51" s="1"/>
  <c r="H31" i="10"/>
  <c r="AO31" i="51" s="1"/>
  <c r="H32" i="10"/>
  <c r="AO32" i="51" s="1"/>
  <c r="H48" i="10"/>
  <c r="AO48" i="51" s="1"/>
  <c r="H64" i="10"/>
  <c r="AO64" i="51" s="1"/>
  <c r="H80" i="10"/>
  <c r="AO80" i="51" s="1"/>
  <c r="H73" i="10"/>
  <c r="AO73" i="51" s="1"/>
  <c r="H58" i="10"/>
  <c r="AO58" i="51" s="1"/>
  <c r="H61" i="10"/>
  <c r="AO61" i="51" s="1"/>
  <c r="H17" i="10"/>
  <c r="AO17" i="51" s="1"/>
  <c r="H33" i="10"/>
  <c r="AO33" i="51" s="1"/>
  <c r="H49" i="10"/>
  <c r="AO49" i="51" s="1"/>
  <c r="H65" i="10"/>
  <c r="AO65" i="51" s="1"/>
  <c r="H81" i="10"/>
  <c r="AO81" i="51" s="1"/>
  <c r="H41" i="10"/>
  <c r="AO41" i="51" s="1"/>
  <c r="H29" i="10"/>
  <c r="AO29" i="51" s="1"/>
  <c r="AG73" i="7"/>
  <c r="AG75" i="7"/>
  <c r="AG74" i="7"/>
  <c r="AG76" i="7"/>
  <c r="R74" i="9"/>
  <c r="U12" i="7" s="1"/>
  <c r="BB13" i="7"/>
  <c r="AE41" i="9"/>
  <c r="AE74" i="9"/>
  <c r="U13" i="7" s="1"/>
  <c r="U43" i="7" s="1"/>
  <c r="R73" i="9"/>
  <c r="V12" i="7" s="1"/>
  <c r="AX74" i="7"/>
  <c r="AX76" i="7"/>
  <c r="AX73" i="7"/>
  <c r="AX75" i="7"/>
  <c r="BI100" i="7"/>
  <c r="BI73" i="7"/>
  <c r="BI75" i="7"/>
  <c r="BI76" i="7"/>
  <c r="BI74" i="7"/>
  <c r="AD100" i="7"/>
  <c r="AD73" i="7"/>
  <c r="AD75" i="7"/>
  <c r="AD74" i="7"/>
  <c r="AD76" i="7"/>
  <c r="AE101" i="7"/>
  <c r="AE56" i="7"/>
  <c r="AE59" i="7"/>
  <c r="AE60" i="7"/>
  <c r="AE54" i="7"/>
  <c r="AE67" i="7"/>
  <c r="AE57" i="7"/>
  <c r="AE61" i="7"/>
  <c r="AE58" i="7"/>
  <c r="AE84" i="7"/>
  <c r="AE55" i="7"/>
  <c r="AE65" i="7"/>
  <c r="AE80" i="7"/>
  <c r="AE88" i="7"/>
  <c r="AE66" i="7"/>
  <c r="AE68" i="7"/>
  <c r="AE79" i="7"/>
  <c r="AE89" i="7"/>
  <c r="AE78" i="7"/>
  <c r="AE81" i="7"/>
  <c r="AE86" i="7"/>
  <c r="AE85" i="7"/>
  <c r="AE87" i="7"/>
  <c r="AC101" i="7"/>
  <c r="AC59" i="7"/>
  <c r="AC54" i="7"/>
  <c r="AC55" i="7"/>
  <c r="AC56" i="7"/>
  <c r="AC65" i="7"/>
  <c r="AC61" i="7"/>
  <c r="AC58" i="7"/>
  <c r="AC57" i="7"/>
  <c r="AC79" i="7"/>
  <c r="AC87" i="7"/>
  <c r="AC60" i="7"/>
  <c r="AC66" i="7"/>
  <c r="AC67" i="7"/>
  <c r="AC68" i="7"/>
  <c r="AC78" i="7"/>
  <c r="AC81" i="7"/>
  <c r="AC80" i="7"/>
  <c r="AC89" i="7"/>
  <c r="AC86" i="7"/>
  <c r="AC88" i="7"/>
  <c r="AC84" i="7"/>
  <c r="AC85" i="7"/>
  <c r="O101" i="7"/>
  <c r="O56" i="7"/>
  <c r="O59" i="7"/>
  <c r="O60" i="7"/>
  <c r="O54" i="7"/>
  <c r="O58" i="7"/>
  <c r="O67" i="7"/>
  <c r="O55" i="7"/>
  <c r="O65" i="7"/>
  <c r="O66" i="7"/>
  <c r="O68" i="7"/>
  <c r="O84" i="7"/>
  <c r="O61" i="7"/>
  <c r="O80" i="7"/>
  <c r="O88" i="7"/>
  <c r="O57" i="7"/>
  <c r="O79" i="7"/>
  <c r="O87" i="7"/>
  <c r="O81" i="7"/>
  <c r="O85" i="7"/>
  <c r="O89" i="7"/>
  <c r="O86" i="7"/>
  <c r="O78" i="7"/>
  <c r="AH101" i="7"/>
  <c r="AH68" i="7"/>
  <c r="AH56" i="7"/>
  <c r="AH58" i="7"/>
  <c r="AH66" i="7"/>
  <c r="AH55" i="7"/>
  <c r="AH57" i="7"/>
  <c r="AH65" i="7"/>
  <c r="AH54" i="7"/>
  <c r="AH61" i="7"/>
  <c r="AH59" i="7"/>
  <c r="AH60" i="7"/>
  <c r="AH84" i="7"/>
  <c r="AH79" i="7"/>
  <c r="AH67" i="7"/>
  <c r="AH81" i="7"/>
  <c r="AH87" i="7"/>
  <c r="AH78" i="7"/>
  <c r="AH80" i="7"/>
  <c r="AH85" i="7"/>
  <c r="AH89" i="7"/>
  <c r="AH86" i="7"/>
  <c r="AH88" i="7"/>
  <c r="V101" i="7"/>
  <c r="V61" i="7"/>
  <c r="V68" i="7"/>
  <c r="V56" i="7"/>
  <c r="V66" i="7"/>
  <c r="V58" i="7"/>
  <c r="V54" i="7"/>
  <c r="V57" i="7"/>
  <c r="V59" i="7"/>
  <c r="V55" i="7"/>
  <c r="V60" i="7"/>
  <c r="V65" i="7"/>
  <c r="V67" i="7"/>
  <c r="V79" i="7"/>
  <c r="V81" i="7"/>
  <c r="V78" i="7"/>
  <c r="V86" i="7"/>
  <c r="V80" i="7"/>
  <c r="V85" i="7"/>
  <c r="V89" i="7"/>
  <c r="V88" i="7"/>
  <c r="V84" i="7"/>
  <c r="V87" i="7"/>
  <c r="H23" i="9"/>
  <c r="H39" i="9"/>
  <c r="H55" i="9"/>
  <c r="H71" i="9"/>
  <c r="H87" i="9"/>
  <c r="H40" i="9"/>
  <c r="H56" i="9"/>
  <c r="H72" i="9"/>
  <c r="W11" i="7" s="1"/>
  <c r="H88" i="9"/>
  <c r="H24" i="9"/>
  <c r="H25" i="9"/>
  <c r="H41" i="9"/>
  <c r="H57" i="9"/>
  <c r="H73" i="9"/>
  <c r="H89" i="9"/>
  <c r="H61" i="9"/>
  <c r="H26" i="9"/>
  <c r="H42" i="9"/>
  <c r="H58" i="9"/>
  <c r="H74" i="9"/>
  <c r="H90" i="9"/>
  <c r="H77" i="9"/>
  <c r="H27" i="9"/>
  <c r="H43" i="9"/>
  <c r="H59" i="9"/>
  <c r="H75" i="9"/>
  <c r="H16" i="9"/>
  <c r="CA11" i="7" s="1"/>
  <c r="H45" i="9"/>
  <c r="H28" i="9"/>
  <c r="H44" i="9"/>
  <c r="H60" i="9"/>
  <c r="H76" i="9"/>
  <c r="S11" i="7" s="1"/>
  <c r="H15" i="9"/>
  <c r="CB11" i="7" s="1"/>
  <c r="H86" i="9"/>
  <c r="I11" i="7" s="1"/>
  <c r="H29" i="9"/>
  <c r="H30" i="9"/>
  <c r="H46" i="9"/>
  <c r="H62" i="9"/>
  <c r="H78" i="9"/>
  <c r="H31" i="9"/>
  <c r="H47" i="9"/>
  <c r="H63" i="9"/>
  <c r="H79" i="9"/>
  <c r="H91" i="9"/>
  <c r="H32" i="9"/>
  <c r="H48" i="9"/>
  <c r="H64" i="9"/>
  <c r="H80" i="9"/>
  <c r="H22" i="9"/>
  <c r="BU11" i="7" s="1"/>
  <c r="H17" i="9"/>
  <c r="BZ11" i="7" s="1"/>
  <c r="H33" i="9"/>
  <c r="H49" i="9"/>
  <c r="H65" i="9"/>
  <c r="H81" i="9"/>
  <c r="H38" i="9"/>
  <c r="H18" i="9"/>
  <c r="H34" i="9"/>
  <c r="H50" i="9"/>
  <c r="H66" i="9"/>
  <c r="H82" i="9"/>
  <c r="H54" i="9"/>
  <c r="H19" i="9"/>
  <c r="H35" i="9"/>
  <c r="H51" i="9"/>
  <c r="AR11" i="7" s="1"/>
  <c r="H67" i="9"/>
  <c r="H83" i="9"/>
  <c r="H70" i="9"/>
  <c r="H20" i="9"/>
  <c r="H36" i="9"/>
  <c r="H52" i="9"/>
  <c r="H68" i="9"/>
  <c r="H84" i="9"/>
  <c r="H21" i="9"/>
  <c r="H37" i="9"/>
  <c r="H53" i="9"/>
  <c r="H69" i="9"/>
  <c r="H85" i="9"/>
  <c r="AU100" i="7"/>
  <c r="AU44" i="7"/>
  <c r="BO100" i="7"/>
  <c r="BO44" i="7"/>
  <c r="BB100" i="7"/>
  <c r="BB44" i="7"/>
  <c r="BP100" i="7"/>
  <c r="BP44" i="7"/>
  <c r="BQ100" i="7"/>
  <c r="BQ44" i="7"/>
  <c r="AG100" i="7"/>
  <c r="AG44" i="7"/>
  <c r="BE100" i="7"/>
  <c r="BE44" i="7"/>
  <c r="AX100" i="7"/>
  <c r="AX44" i="7"/>
  <c r="AC100" i="7"/>
  <c r="AC44" i="7"/>
  <c r="AS100" i="7"/>
  <c r="AS44" i="7"/>
  <c r="BD100" i="7"/>
  <c r="BD44" i="7"/>
  <c r="BW100" i="7"/>
  <c r="BW44" i="7"/>
  <c r="AV100" i="7"/>
  <c r="AV44" i="7"/>
  <c r="AV29" i="7"/>
  <c r="BN100" i="7"/>
  <c r="BN44" i="7"/>
  <c r="BJ100" i="7"/>
  <c r="BJ44" i="7"/>
  <c r="AF100" i="7"/>
  <c r="AF44" i="7"/>
  <c r="AY100" i="7"/>
  <c r="AY44" i="7"/>
  <c r="BC100" i="7"/>
  <c r="BC44" i="7"/>
  <c r="AR100" i="7"/>
  <c r="AR44" i="7"/>
  <c r="BM44" i="7"/>
  <c r="BF100" i="7"/>
  <c r="BF44" i="7"/>
  <c r="AE100" i="7"/>
  <c r="AE44" i="7"/>
  <c r="BS100" i="7"/>
  <c r="BS44" i="7"/>
  <c r="AL100" i="7"/>
  <c r="AL44" i="7"/>
  <c r="BL100" i="7"/>
  <c r="BL44" i="7"/>
  <c r="AO100" i="7"/>
  <c r="AO44" i="7"/>
  <c r="AZ100" i="7"/>
  <c r="AZ44" i="7"/>
  <c r="BU100" i="7"/>
  <c r="BU44" i="7"/>
  <c r="AO75" i="9"/>
  <c r="T14" i="7" s="1"/>
  <c r="T44" i="7" s="1"/>
  <c r="AO72" i="9"/>
  <c r="W14" i="7" s="1"/>
  <c r="AO77" i="9"/>
  <c r="R14" i="7" s="1"/>
  <c r="AO70" i="9"/>
  <c r="Y14" i="7" s="1"/>
  <c r="AO74" i="9"/>
  <c r="U14" i="7" s="1"/>
  <c r="AO71" i="9"/>
  <c r="X14" i="7" s="1"/>
  <c r="X44" i="7" s="1"/>
  <c r="AO68" i="9"/>
  <c r="AA14" i="7" s="1"/>
  <c r="AO69" i="9"/>
  <c r="Z14" i="7" s="1"/>
  <c r="AO76" i="9"/>
  <c r="S14" i="7" s="1"/>
  <c r="S44" i="7" s="1"/>
  <c r="AO67" i="9"/>
  <c r="AB14" i="7" s="1"/>
  <c r="AO73" i="9"/>
  <c r="V14" i="7" s="1"/>
  <c r="AH100" i="7"/>
  <c r="AH44" i="7"/>
  <c r="AJ100" i="7"/>
  <c r="AJ44" i="7"/>
  <c r="H11" i="8"/>
  <c r="Q11" i="8"/>
  <c r="J11" i="8"/>
  <c r="K11" i="8"/>
  <c r="AA11" i="8"/>
  <c r="U11" i="8"/>
  <c r="L11" i="8"/>
  <c r="T11" i="8"/>
  <c r="AB11" i="8"/>
  <c r="M11" i="8"/>
  <c r="F11" i="8"/>
  <c r="P11" i="8"/>
  <c r="L12" i="8"/>
  <c r="N12" i="8"/>
  <c r="V12" i="8"/>
  <c r="I12" i="8"/>
  <c r="I38" i="8" s="1"/>
  <c r="Z12" i="8"/>
  <c r="K12" i="8"/>
  <c r="AA12" i="8"/>
  <c r="AB12" i="8"/>
  <c r="P12" i="8"/>
  <c r="X12" i="8"/>
  <c r="S12" i="8"/>
  <c r="BS11" i="7"/>
  <c r="D11" i="7"/>
  <c r="D97" i="7" s="1"/>
  <c r="T11" i="7"/>
  <c r="BX11" i="7"/>
  <c r="E11" i="7"/>
  <c r="E97" i="7" s="1"/>
  <c r="M11" i="7"/>
  <c r="AS11" i="7"/>
  <c r="BQ11" i="7"/>
  <c r="BY11" i="7"/>
  <c r="F11" i="7"/>
  <c r="BJ11" i="7"/>
  <c r="BR11" i="7"/>
  <c r="BK11" i="7"/>
  <c r="BK26" i="7" s="1"/>
  <c r="AN11" i="7"/>
  <c r="BM11" i="7"/>
  <c r="J11" i="7"/>
  <c r="R11" i="7"/>
  <c r="AX11" i="7"/>
  <c r="BN11" i="7"/>
  <c r="AS43" i="7"/>
  <c r="AW42" i="7"/>
  <c r="X43" i="7"/>
  <c r="AT43" i="7"/>
  <c r="AF43" i="7"/>
  <c r="BB43" i="7"/>
  <c r="Y30" i="7"/>
  <c r="J30" i="7"/>
  <c r="BL29" i="7"/>
  <c r="U30" i="7"/>
  <c r="I30" i="7"/>
  <c r="BT29" i="7"/>
  <c r="AF30" i="7"/>
  <c r="BA29" i="7"/>
  <c r="AA30" i="7"/>
  <c r="BD27" i="7"/>
  <c r="BW27" i="7"/>
  <c r="BL28" i="7"/>
  <c r="AD30" i="7"/>
  <c r="BM29" i="7"/>
  <c r="BH27" i="7"/>
  <c r="AW29" i="7"/>
  <c r="BS27" i="7"/>
  <c r="BN29" i="7"/>
  <c r="AD29" i="7"/>
  <c r="BD29" i="7"/>
  <c r="AH29" i="7"/>
  <c r="AH30" i="7"/>
  <c r="Z30" i="7"/>
  <c r="AG30" i="7"/>
  <c r="N30" i="7"/>
  <c r="AY29" i="7"/>
  <c r="AL29" i="7"/>
  <c r="T30" i="7"/>
  <c r="AS29" i="7"/>
  <c r="BI29" i="7"/>
  <c r="AB30" i="7"/>
  <c r="AI30" i="7"/>
  <c r="AF29" i="7"/>
  <c r="BR29" i="7"/>
  <c r="AE30" i="7"/>
  <c r="AO27" i="7"/>
  <c r="AE27" i="7"/>
  <c r="AP27" i="7"/>
  <c r="BA27" i="7"/>
  <c r="AC27" i="7"/>
  <c r="BQ29" i="7"/>
  <c r="BG26" i="8"/>
  <c r="AJ29" i="7"/>
  <c r="AK29" i="7"/>
  <c r="AN29" i="7"/>
  <c r="AZ29" i="7"/>
  <c r="BJ29" i="7"/>
  <c r="BH29" i="7"/>
  <c r="AM29" i="7"/>
  <c r="BS26" i="8"/>
  <c r="BO26" i="8"/>
  <c r="BQ26" i="8"/>
  <c r="BL26" i="8"/>
  <c r="BW26" i="8"/>
  <c r="BI26" i="8"/>
  <c r="AE26" i="8"/>
  <c r="AY26" i="8"/>
  <c r="BH26" i="8"/>
  <c r="AM26" i="8"/>
  <c r="AI26" i="8"/>
  <c r="AU26" i="8"/>
  <c r="AQ26" i="8"/>
  <c r="BE29" i="7"/>
  <c r="AI29" i="7"/>
  <c r="BB29" i="7"/>
  <c r="BK29" i="7"/>
  <c r="BV29" i="7"/>
  <c r="BC26" i="8"/>
  <c r="BF26" i="8"/>
  <c r="AX26" i="8"/>
  <c r="AP26" i="8"/>
  <c r="AH26" i="8"/>
  <c r="BE26" i="8"/>
  <c r="AW26" i="8"/>
  <c r="AO26" i="8"/>
  <c r="AG26" i="8"/>
  <c r="BT26" i="8"/>
  <c r="AZ26" i="8"/>
  <c r="AR26" i="8"/>
  <c r="AJ26" i="8"/>
  <c r="BV26" i="8"/>
  <c r="BB26" i="8"/>
  <c r="AT26" i="8"/>
  <c r="AL26" i="8"/>
  <c r="AD26" i="8"/>
  <c r="BA26" i="8"/>
  <c r="AS26" i="8"/>
  <c r="AK26" i="8"/>
  <c r="AC26" i="8"/>
  <c r="BD26" i="8"/>
  <c r="AV26" i="8"/>
  <c r="AN26" i="8"/>
  <c r="AF26" i="8"/>
  <c r="BO27" i="7"/>
  <c r="AN27" i="7"/>
  <c r="BG27" i="7"/>
  <c r="AV27" i="7"/>
  <c r="AS27" i="7"/>
  <c r="BQ27" i="7"/>
  <c r="BM27" i="7"/>
  <c r="BB27" i="7"/>
  <c r="BN27" i="7"/>
  <c r="BV27" i="7"/>
  <c r="BR27" i="7"/>
  <c r="BM28" i="7"/>
  <c r="BR28" i="7"/>
  <c r="BD28" i="7"/>
  <c r="BE28" i="7"/>
  <c r="BT28" i="7"/>
  <c r="BP28" i="7"/>
  <c r="BI28" i="7"/>
  <c r="BF28" i="7"/>
  <c r="BG28" i="7"/>
  <c r="BQ28" i="7"/>
  <c r="CB12" i="8" l="1"/>
  <c r="AR15" i="51"/>
  <c r="T12" i="8"/>
  <c r="AR75" i="51"/>
  <c r="S11" i="8"/>
  <c r="AO76" i="51"/>
  <c r="CB11" i="8"/>
  <c r="V27" i="7"/>
  <c r="V42" i="7"/>
  <c r="AH99" i="7"/>
  <c r="AH62" i="7"/>
  <c r="AH72" i="7"/>
  <c r="AH70" i="7"/>
  <c r="AH83" i="7"/>
  <c r="AH43" i="7"/>
  <c r="AV99" i="7"/>
  <c r="AV62" i="7"/>
  <c r="AV72" i="7"/>
  <c r="AV83" i="7"/>
  <c r="AV70" i="7"/>
  <c r="AV43" i="7"/>
  <c r="S99" i="7"/>
  <c r="S62" i="7"/>
  <c r="S72" i="7"/>
  <c r="S70" i="7"/>
  <c r="S83" i="7"/>
  <c r="S43" i="7"/>
  <c r="X98" i="7"/>
  <c r="X63" i="7"/>
  <c r="X71" i="7"/>
  <c r="X69" i="7"/>
  <c r="X64" i="7"/>
  <c r="X82" i="7"/>
  <c r="X42" i="7"/>
  <c r="U98" i="7"/>
  <c r="U69" i="7"/>
  <c r="U64" i="7"/>
  <c r="U63" i="7"/>
  <c r="U71" i="7"/>
  <c r="U82" i="7"/>
  <c r="U42" i="7"/>
  <c r="AJ98" i="7"/>
  <c r="AJ63" i="7"/>
  <c r="AJ64" i="7"/>
  <c r="AJ69" i="7"/>
  <c r="AJ71" i="7"/>
  <c r="AJ82" i="7"/>
  <c r="AJ42" i="7"/>
  <c r="AQ98" i="7"/>
  <c r="AQ71" i="7"/>
  <c r="AQ63" i="7"/>
  <c r="AQ82" i="7"/>
  <c r="AQ64" i="7"/>
  <c r="AQ69" i="7"/>
  <c r="AQ42" i="7"/>
  <c r="S98" i="7"/>
  <c r="S69" i="7"/>
  <c r="S64" i="7"/>
  <c r="S63" i="7"/>
  <c r="S71" i="7"/>
  <c r="S82" i="7"/>
  <c r="S42" i="7"/>
  <c r="R99" i="7"/>
  <c r="R72" i="7"/>
  <c r="R70" i="7"/>
  <c r="R62" i="7"/>
  <c r="R83" i="7"/>
  <c r="R43" i="7"/>
  <c r="AE99" i="7"/>
  <c r="AE62" i="7"/>
  <c r="AE70" i="7"/>
  <c r="AE72" i="7"/>
  <c r="AE83" i="7"/>
  <c r="AE43" i="7"/>
  <c r="AM99" i="7"/>
  <c r="AM70" i="7"/>
  <c r="AM62" i="7"/>
  <c r="AM72" i="7"/>
  <c r="AM83" i="7"/>
  <c r="AM43" i="7"/>
  <c r="AW99" i="7"/>
  <c r="AW62" i="7"/>
  <c r="AW70" i="7"/>
  <c r="AW83" i="7"/>
  <c r="AW72" i="7"/>
  <c r="AW43" i="7"/>
  <c r="T98" i="7"/>
  <c r="T63" i="7"/>
  <c r="T64" i="7"/>
  <c r="T69" i="7"/>
  <c r="T71" i="7"/>
  <c r="T82" i="7"/>
  <c r="T42" i="7"/>
  <c r="AP99" i="7"/>
  <c r="AP62" i="7"/>
  <c r="AP70" i="7"/>
  <c r="AP72" i="7"/>
  <c r="AP83" i="7"/>
  <c r="AP43" i="7"/>
  <c r="AY99" i="7"/>
  <c r="AY72" i="7"/>
  <c r="AY62" i="7"/>
  <c r="AY70" i="7"/>
  <c r="AY83" i="7"/>
  <c r="AY43" i="7"/>
  <c r="AT98" i="7"/>
  <c r="AT64" i="7"/>
  <c r="AT71" i="7"/>
  <c r="AT63" i="7"/>
  <c r="AT82" i="7"/>
  <c r="AT69" i="7"/>
  <c r="AT42" i="7"/>
  <c r="AH98" i="7"/>
  <c r="AH64" i="7"/>
  <c r="AH63" i="7"/>
  <c r="AH69" i="7"/>
  <c r="AH71" i="7"/>
  <c r="AH82" i="7"/>
  <c r="AH42" i="7"/>
  <c r="AK98" i="7"/>
  <c r="AK69" i="7"/>
  <c r="AK64" i="7"/>
  <c r="AK63" i="7"/>
  <c r="AK71" i="7"/>
  <c r="AK82" i="7"/>
  <c r="AK42" i="7"/>
  <c r="AU99" i="7"/>
  <c r="AU62" i="7"/>
  <c r="AU70" i="7"/>
  <c r="AU72" i="7"/>
  <c r="AU83" i="7"/>
  <c r="AU43" i="7"/>
  <c r="BC98" i="7"/>
  <c r="BC63" i="7"/>
  <c r="BC69" i="7"/>
  <c r="BC64" i="7"/>
  <c r="BC71" i="7"/>
  <c r="BC82" i="7"/>
  <c r="BC42" i="7"/>
  <c r="AB98" i="7"/>
  <c r="AB69" i="7"/>
  <c r="AB71" i="7"/>
  <c r="AB63" i="7"/>
  <c r="AB64" i="7"/>
  <c r="AB82" i="7"/>
  <c r="AB42" i="7"/>
  <c r="AQ99" i="7"/>
  <c r="AQ62" i="7"/>
  <c r="AQ70" i="7"/>
  <c r="AQ72" i="7"/>
  <c r="AQ83" i="7"/>
  <c r="AQ43" i="7"/>
  <c r="AG99" i="7"/>
  <c r="AG70" i="7"/>
  <c r="AG62" i="7"/>
  <c r="AG72" i="7"/>
  <c r="AG83" i="7"/>
  <c r="AG43" i="7"/>
  <c r="AB99" i="7"/>
  <c r="AB70" i="7"/>
  <c r="AB72" i="7"/>
  <c r="AB62" i="7"/>
  <c r="AB83" i="7"/>
  <c r="AB43" i="7"/>
  <c r="AO99" i="7"/>
  <c r="AO70" i="7"/>
  <c r="AO62" i="7"/>
  <c r="AO72" i="7"/>
  <c r="AO83" i="7"/>
  <c r="AO43" i="7"/>
  <c r="AN99" i="7"/>
  <c r="AN70" i="7"/>
  <c r="AN62" i="7"/>
  <c r="AN72" i="7"/>
  <c r="AN83" i="7"/>
  <c r="AN43" i="7"/>
  <c r="AR97" i="7"/>
  <c r="AR52" i="7"/>
  <c r="AR51" i="7"/>
  <c r="AR53" i="7"/>
  <c r="AR77" i="7"/>
  <c r="S97" i="7"/>
  <c r="S52" i="7"/>
  <c r="S51" i="7"/>
  <c r="S53" i="7"/>
  <c r="S77" i="7"/>
  <c r="AX97" i="7"/>
  <c r="AX53" i="7"/>
  <c r="AX51" i="7"/>
  <c r="AX52" i="7"/>
  <c r="AX77" i="7"/>
  <c r="AS97" i="7"/>
  <c r="AS53" i="7"/>
  <c r="AS52" i="7"/>
  <c r="AS51" i="7"/>
  <c r="AS77" i="7"/>
  <c r="Z73" i="8"/>
  <c r="Z74" i="8"/>
  <c r="Z70" i="8"/>
  <c r="Z68" i="8"/>
  <c r="Z72" i="8"/>
  <c r="Z66" i="8"/>
  <c r="Z75" i="8"/>
  <c r="Q48" i="8"/>
  <c r="Q46" i="8"/>
  <c r="Q47" i="8"/>
  <c r="Q65" i="8"/>
  <c r="Q87" i="8"/>
  <c r="V73" i="7"/>
  <c r="V74" i="7"/>
  <c r="V76" i="7"/>
  <c r="V75" i="7"/>
  <c r="R97" i="7"/>
  <c r="R53" i="7"/>
  <c r="R51" i="7"/>
  <c r="R52" i="7"/>
  <c r="R77" i="7"/>
  <c r="M97" i="7"/>
  <c r="M51" i="7"/>
  <c r="M53" i="7"/>
  <c r="M52" i="7"/>
  <c r="M77" i="7"/>
  <c r="I75" i="8"/>
  <c r="I66" i="8"/>
  <c r="I72" i="8"/>
  <c r="I68" i="8"/>
  <c r="I70" i="8"/>
  <c r="I73" i="8"/>
  <c r="I74" i="8"/>
  <c r="H47" i="8"/>
  <c r="H48" i="8"/>
  <c r="H87" i="8"/>
  <c r="H46" i="8"/>
  <c r="H65" i="8"/>
  <c r="AB73" i="7"/>
  <c r="AB74" i="7"/>
  <c r="AB76" i="7"/>
  <c r="AB75" i="7"/>
  <c r="AZ99" i="7"/>
  <c r="AZ72" i="7"/>
  <c r="AZ62" i="7"/>
  <c r="AZ70" i="7"/>
  <c r="AZ83" i="7"/>
  <c r="W99" i="7"/>
  <c r="W70" i="7"/>
  <c r="W72" i="7"/>
  <c r="W62" i="7"/>
  <c r="W83" i="7"/>
  <c r="AX99" i="7"/>
  <c r="AX72" i="7"/>
  <c r="AX62" i="7"/>
  <c r="AX70" i="7"/>
  <c r="AX83" i="7"/>
  <c r="J97" i="7"/>
  <c r="J53" i="7"/>
  <c r="J77" i="7"/>
  <c r="J51" i="7"/>
  <c r="J52" i="7"/>
  <c r="V72" i="8"/>
  <c r="V73" i="8"/>
  <c r="V74" i="8"/>
  <c r="V66" i="8"/>
  <c r="V68" i="8"/>
  <c r="V75" i="8"/>
  <c r="V70" i="8"/>
  <c r="CB52" i="7"/>
  <c r="CB53" i="7"/>
  <c r="CB51" i="7"/>
  <c r="CB77" i="7"/>
  <c r="AF98" i="7"/>
  <c r="AF63" i="7"/>
  <c r="AF69" i="7"/>
  <c r="AF71" i="7"/>
  <c r="AF82" i="7"/>
  <c r="AF64" i="7"/>
  <c r="CB38" i="8"/>
  <c r="CB70" i="8"/>
  <c r="CB72" i="8"/>
  <c r="CB75" i="8"/>
  <c r="CB66" i="8"/>
  <c r="CB73" i="8"/>
  <c r="CB68" i="8"/>
  <c r="CB74" i="8"/>
  <c r="CB25" i="8"/>
  <c r="CB97" i="8"/>
  <c r="N73" i="8"/>
  <c r="N66" i="8"/>
  <c r="N70" i="8"/>
  <c r="N68" i="8"/>
  <c r="N72" i="8"/>
  <c r="N75" i="8"/>
  <c r="N74" i="8"/>
  <c r="S100" i="7"/>
  <c r="S74" i="7"/>
  <c r="S73" i="7"/>
  <c r="S75" i="7"/>
  <c r="S76" i="7"/>
  <c r="T99" i="7"/>
  <c r="T72" i="7"/>
  <c r="T70" i="7"/>
  <c r="T62" i="7"/>
  <c r="T83" i="7"/>
  <c r="AG98" i="7"/>
  <c r="AG64" i="7"/>
  <c r="AG69" i="7"/>
  <c r="AG63" i="7"/>
  <c r="AG71" i="7"/>
  <c r="AG82" i="7"/>
  <c r="AM98" i="7"/>
  <c r="AM63" i="7"/>
  <c r="AM64" i="7"/>
  <c r="AM69" i="7"/>
  <c r="AM82" i="7"/>
  <c r="AM71" i="7"/>
  <c r="AI98" i="7"/>
  <c r="AI69" i="7"/>
  <c r="AI64" i="7"/>
  <c r="AI63" i="7"/>
  <c r="AI71" i="7"/>
  <c r="AI82" i="7"/>
  <c r="AA98" i="7"/>
  <c r="AA69" i="7"/>
  <c r="AA71" i="7"/>
  <c r="AA82" i="7"/>
  <c r="AA63" i="7"/>
  <c r="AA64" i="7"/>
  <c r="W98" i="7"/>
  <c r="W63" i="7"/>
  <c r="W71" i="7"/>
  <c r="W64" i="7"/>
  <c r="W69" i="7"/>
  <c r="W82" i="7"/>
  <c r="BM97" i="7"/>
  <c r="BM53" i="7"/>
  <c r="BM51" i="7"/>
  <c r="BM52" i="7"/>
  <c r="BM77" i="7"/>
  <c r="L68" i="8"/>
  <c r="L66" i="8"/>
  <c r="L72" i="8"/>
  <c r="L75" i="8"/>
  <c r="L70" i="8"/>
  <c r="L74" i="8"/>
  <c r="L73" i="8"/>
  <c r="Z73" i="7"/>
  <c r="Z76" i="7"/>
  <c r="Z74" i="7"/>
  <c r="Z75" i="7"/>
  <c r="I97" i="7"/>
  <c r="I51" i="7"/>
  <c r="I52" i="7"/>
  <c r="I53" i="7"/>
  <c r="I77" i="7"/>
  <c r="T97" i="7"/>
  <c r="T51" i="7"/>
  <c r="T52" i="7"/>
  <c r="T53" i="7"/>
  <c r="T77" i="7"/>
  <c r="AA74" i="7"/>
  <c r="AA76" i="7"/>
  <c r="AA73" i="7"/>
  <c r="AA75" i="7"/>
  <c r="V98" i="7"/>
  <c r="V64" i="7"/>
  <c r="V63" i="7"/>
  <c r="V69" i="7"/>
  <c r="V71" i="7"/>
  <c r="V82" i="7"/>
  <c r="Y99" i="7"/>
  <c r="Y62" i="7"/>
  <c r="Y72" i="7"/>
  <c r="Y83" i="7"/>
  <c r="Y70" i="7"/>
  <c r="X99" i="7"/>
  <c r="X70" i="7"/>
  <c r="X72" i="7"/>
  <c r="X62" i="7"/>
  <c r="X83" i="7"/>
  <c r="BA99" i="7"/>
  <c r="BA72" i="7"/>
  <c r="BA83" i="7"/>
  <c r="BA62" i="7"/>
  <c r="BA70" i="7"/>
  <c r="AA99" i="7"/>
  <c r="AA62" i="7"/>
  <c r="AA70" i="7"/>
  <c r="AA72" i="7"/>
  <c r="AA83" i="7"/>
  <c r="AT99" i="7"/>
  <c r="AT62" i="7"/>
  <c r="AT70" i="7"/>
  <c r="AT72" i="7"/>
  <c r="AT83" i="7"/>
  <c r="P48" i="8"/>
  <c r="P46" i="8"/>
  <c r="P47" i="8"/>
  <c r="P87" i="8"/>
  <c r="P65" i="8"/>
  <c r="AN97" i="7"/>
  <c r="AN52" i="7"/>
  <c r="AN53" i="7"/>
  <c r="AN51" i="7"/>
  <c r="AN77" i="7"/>
  <c r="F48" i="8"/>
  <c r="F46" i="8"/>
  <c r="F47" i="8"/>
  <c r="F65" i="8"/>
  <c r="F87" i="8"/>
  <c r="BK97" i="7"/>
  <c r="BK53" i="7"/>
  <c r="BK51" i="7"/>
  <c r="BK52" i="7"/>
  <c r="BK77" i="7"/>
  <c r="BS97" i="7"/>
  <c r="BS52" i="7"/>
  <c r="BS51" i="7"/>
  <c r="BS53" i="7"/>
  <c r="BS77" i="7"/>
  <c r="M46" i="8"/>
  <c r="M47" i="8"/>
  <c r="M48" i="8"/>
  <c r="M65" i="8"/>
  <c r="M87" i="8"/>
  <c r="X100" i="7"/>
  <c r="X73" i="7"/>
  <c r="X76" i="7"/>
  <c r="X74" i="7"/>
  <c r="X75" i="7"/>
  <c r="U99" i="7"/>
  <c r="U62" i="7"/>
  <c r="U72" i="7"/>
  <c r="U70" i="7"/>
  <c r="U83" i="7"/>
  <c r="AU98" i="7"/>
  <c r="AU69" i="7"/>
  <c r="AU63" i="7"/>
  <c r="AU82" i="7"/>
  <c r="AU64" i="7"/>
  <c r="AU71" i="7"/>
  <c r="AY98" i="7"/>
  <c r="AY69" i="7"/>
  <c r="AY64" i="7"/>
  <c r="AY71" i="7"/>
  <c r="AY63" i="7"/>
  <c r="AY82" i="7"/>
  <c r="AW98" i="7"/>
  <c r="AW64" i="7"/>
  <c r="AW69" i="7"/>
  <c r="AW63" i="7"/>
  <c r="AW82" i="7"/>
  <c r="AW71" i="7"/>
  <c r="AF99" i="7"/>
  <c r="AF70" i="7"/>
  <c r="AF62" i="7"/>
  <c r="AF72" i="7"/>
  <c r="AF83" i="7"/>
  <c r="BZ97" i="7"/>
  <c r="BZ51" i="7"/>
  <c r="BZ52" i="7"/>
  <c r="BZ53" i="7"/>
  <c r="BZ77" i="7"/>
  <c r="AB46" i="8"/>
  <c r="AB47" i="8"/>
  <c r="AB48" i="8"/>
  <c r="AB65" i="8"/>
  <c r="AB87" i="8"/>
  <c r="U75" i="7"/>
  <c r="U74" i="7"/>
  <c r="U76" i="7"/>
  <c r="U73" i="7"/>
  <c r="BR97" i="7"/>
  <c r="BR51" i="7"/>
  <c r="BR52" i="7"/>
  <c r="BR53" i="7"/>
  <c r="BR77" i="7"/>
  <c r="T72" i="8"/>
  <c r="T66" i="8"/>
  <c r="T70" i="8"/>
  <c r="T75" i="8"/>
  <c r="T74" i="8"/>
  <c r="T68" i="8"/>
  <c r="T73" i="8"/>
  <c r="T48" i="8"/>
  <c r="T46" i="8"/>
  <c r="T47" i="8"/>
  <c r="T65" i="8"/>
  <c r="T87" i="8"/>
  <c r="Y73" i="7"/>
  <c r="Y76" i="7"/>
  <c r="Y74" i="7"/>
  <c r="Y75" i="7"/>
  <c r="BB99" i="7"/>
  <c r="BB62" i="7"/>
  <c r="BB70" i="7"/>
  <c r="BB72" i="7"/>
  <c r="BB83" i="7"/>
  <c r="AZ98" i="7"/>
  <c r="AZ63" i="7"/>
  <c r="AZ69" i="7"/>
  <c r="AZ64" i="7"/>
  <c r="AZ71" i="7"/>
  <c r="AZ82" i="7"/>
  <c r="AC99" i="7"/>
  <c r="AC62" i="7"/>
  <c r="AC70" i="7"/>
  <c r="AC72" i="7"/>
  <c r="AC83" i="7"/>
  <c r="BU97" i="7"/>
  <c r="BU52" i="7"/>
  <c r="BU51" i="7"/>
  <c r="BU77" i="7"/>
  <c r="BU53" i="7"/>
  <c r="BJ97" i="7"/>
  <c r="BJ51" i="7"/>
  <c r="BJ53" i="7"/>
  <c r="BJ52" i="7"/>
  <c r="BJ77" i="7"/>
  <c r="S72" i="8"/>
  <c r="S70" i="8"/>
  <c r="S66" i="8"/>
  <c r="S68" i="8"/>
  <c r="S75" i="8"/>
  <c r="S73" i="8"/>
  <c r="S74" i="8"/>
  <c r="L46" i="8"/>
  <c r="L47" i="8"/>
  <c r="L48" i="8"/>
  <c r="L65" i="8"/>
  <c r="L87" i="8"/>
  <c r="R73" i="7"/>
  <c r="R75" i="7"/>
  <c r="R76" i="7"/>
  <c r="R74" i="7"/>
  <c r="V99" i="7"/>
  <c r="V70" i="7"/>
  <c r="V72" i="7"/>
  <c r="V62" i="7"/>
  <c r="V83" i="7"/>
  <c r="AJ99" i="7"/>
  <c r="AJ70" i="7"/>
  <c r="AJ62" i="7"/>
  <c r="AJ72" i="7"/>
  <c r="AJ83" i="7"/>
  <c r="AD99" i="7"/>
  <c r="AD62" i="7"/>
  <c r="AD70" i="7"/>
  <c r="AD72" i="7"/>
  <c r="AD83" i="7"/>
  <c r="AI99" i="7"/>
  <c r="AI62" i="7"/>
  <c r="AI72" i="7"/>
  <c r="AI70" i="7"/>
  <c r="AI83" i="7"/>
  <c r="BX97" i="7"/>
  <c r="BX52" i="7"/>
  <c r="BX53" i="7"/>
  <c r="BX51" i="7"/>
  <c r="BX77" i="7"/>
  <c r="F97" i="7"/>
  <c r="F52" i="7"/>
  <c r="F51" i="7"/>
  <c r="F53" i="7"/>
  <c r="F77" i="7"/>
  <c r="U47" i="8"/>
  <c r="U48" i="8"/>
  <c r="U46" i="8"/>
  <c r="U65" i="8"/>
  <c r="U87" i="8"/>
  <c r="W74" i="7"/>
  <c r="W73" i="7"/>
  <c r="W76" i="7"/>
  <c r="W75" i="7"/>
  <c r="AS99" i="7"/>
  <c r="AS62" i="7"/>
  <c r="AS70" i="7"/>
  <c r="AS72" i="7"/>
  <c r="AS83" i="7"/>
  <c r="X66" i="8"/>
  <c r="X70" i="8"/>
  <c r="X68" i="8"/>
  <c r="X74" i="8"/>
  <c r="X73" i="8"/>
  <c r="X72" i="8"/>
  <c r="X75" i="8"/>
  <c r="CA97" i="7"/>
  <c r="CA51" i="7"/>
  <c r="CA53" i="7"/>
  <c r="CA52" i="7"/>
  <c r="CA77" i="7"/>
  <c r="P70" i="8"/>
  <c r="P66" i="8"/>
  <c r="P75" i="8"/>
  <c r="P72" i="8"/>
  <c r="P73" i="8"/>
  <c r="P74" i="8"/>
  <c r="P68" i="8"/>
  <c r="AA46" i="8"/>
  <c r="AA65" i="8"/>
  <c r="AA47" i="8"/>
  <c r="AA48" i="8"/>
  <c r="AA87" i="8"/>
  <c r="CB37" i="8"/>
  <c r="CB48" i="8"/>
  <c r="CB46" i="8"/>
  <c r="CB47" i="8"/>
  <c r="CB65" i="8"/>
  <c r="CB87" i="8"/>
  <c r="CB24" i="8"/>
  <c r="CB96" i="8"/>
  <c r="W97" i="7"/>
  <c r="W52" i="7"/>
  <c r="W51" i="7"/>
  <c r="W53" i="7"/>
  <c r="W77" i="7"/>
  <c r="S48" i="8"/>
  <c r="S46" i="8"/>
  <c r="S47" i="8"/>
  <c r="S65" i="8"/>
  <c r="S87" i="8"/>
  <c r="T100" i="7"/>
  <c r="T73" i="7"/>
  <c r="T74" i="7"/>
  <c r="T75" i="7"/>
  <c r="T76" i="7"/>
  <c r="Y98" i="7"/>
  <c r="Y63" i="7"/>
  <c r="Y71" i="7"/>
  <c r="Y64" i="7"/>
  <c r="Y69" i="7"/>
  <c r="Y82" i="7"/>
  <c r="Z98" i="7"/>
  <c r="Z64" i="7"/>
  <c r="Z69" i="7"/>
  <c r="Z71" i="7"/>
  <c r="Z63" i="7"/>
  <c r="Z82" i="7"/>
  <c r="AL98" i="7"/>
  <c r="AL64" i="7"/>
  <c r="AL63" i="7"/>
  <c r="AL69" i="7"/>
  <c r="AL71" i="7"/>
  <c r="AL82" i="7"/>
  <c r="R98" i="7"/>
  <c r="R64" i="7"/>
  <c r="R63" i="7"/>
  <c r="R69" i="7"/>
  <c r="R71" i="7"/>
  <c r="R82" i="7"/>
  <c r="AL99" i="7"/>
  <c r="AL62" i="7"/>
  <c r="AL70" i="7"/>
  <c r="AL72" i="7"/>
  <c r="AL83" i="7"/>
  <c r="AB68" i="8"/>
  <c r="AB66" i="8"/>
  <c r="AB72" i="8"/>
  <c r="AB70" i="8"/>
  <c r="AB73" i="8"/>
  <c r="AB74" i="8"/>
  <c r="AB75" i="8"/>
  <c r="AN26" i="7"/>
  <c r="BY97" i="7"/>
  <c r="BY53" i="7"/>
  <c r="BY52" i="7"/>
  <c r="BY51" i="7"/>
  <c r="BY77" i="7"/>
  <c r="AA68" i="8"/>
  <c r="AA66" i="8"/>
  <c r="AA73" i="8"/>
  <c r="AA70" i="8"/>
  <c r="AA74" i="8"/>
  <c r="AA72" i="8"/>
  <c r="AA75" i="8"/>
  <c r="K46" i="8"/>
  <c r="K65" i="8"/>
  <c r="K47" i="8"/>
  <c r="K48" i="8"/>
  <c r="K87" i="8"/>
  <c r="BN97" i="7"/>
  <c r="BN53" i="7"/>
  <c r="BN51" i="7"/>
  <c r="BN52" i="7"/>
  <c r="BN77" i="7"/>
  <c r="BQ97" i="7"/>
  <c r="BQ51" i="7"/>
  <c r="BQ52" i="7"/>
  <c r="BQ53" i="7"/>
  <c r="BQ77" i="7"/>
  <c r="K68" i="8"/>
  <c r="K66" i="8"/>
  <c r="K72" i="8"/>
  <c r="K75" i="8"/>
  <c r="K74" i="8"/>
  <c r="K70" i="8"/>
  <c r="K73" i="8"/>
  <c r="J47" i="8"/>
  <c r="J46" i="8"/>
  <c r="J48" i="8"/>
  <c r="J65" i="8"/>
  <c r="J87" i="8"/>
  <c r="AX98" i="7"/>
  <c r="AX64" i="7"/>
  <c r="AX69" i="7"/>
  <c r="AX71" i="7"/>
  <c r="AX63" i="7"/>
  <c r="AX82" i="7"/>
  <c r="AK99" i="7"/>
  <c r="AK70" i="7"/>
  <c r="AK62" i="7"/>
  <c r="AK72" i="7"/>
  <c r="AK83" i="7"/>
  <c r="Z99" i="7"/>
  <c r="Z70" i="7"/>
  <c r="Z72" i="7"/>
  <c r="Z62" i="7"/>
  <c r="Z83" i="7"/>
  <c r="Q37" i="8"/>
  <c r="CB41" i="7"/>
  <c r="CB97" i="7"/>
  <c r="CB26" i="7"/>
  <c r="U100" i="7"/>
  <c r="U44" i="7"/>
  <c r="R100" i="7"/>
  <c r="R44" i="7"/>
  <c r="V100" i="7"/>
  <c r="V44" i="7"/>
  <c r="AB100" i="7"/>
  <c r="AB44" i="7"/>
  <c r="AA100" i="7"/>
  <c r="AA44" i="7"/>
  <c r="Z100" i="7"/>
  <c r="Z44" i="7"/>
  <c r="Y100" i="7"/>
  <c r="Y44" i="7"/>
  <c r="W100" i="7"/>
  <c r="W44" i="7"/>
  <c r="T26" i="7"/>
  <c r="AX26" i="7"/>
  <c r="BQ26" i="7"/>
  <c r="AP11" i="8"/>
  <c r="BO12" i="8"/>
  <c r="Z11" i="8"/>
  <c r="Z37" i="8" s="1"/>
  <c r="AC12" i="8"/>
  <c r="AC38" i="8" s="1"/>
  <c r="AF11" i="8"/>
  <c r="AR26" i="7"/>
  <c r="BE11" i="7"/>
  <c r="BB11" i="7"/>
  <c r="BI11" i="7"/>
  <c r="AJ11" i="7"/>
  <c r="BB12" i="8"/>
  <c r="Q12" i="8"/>
  <c r="AE12" i="8"/>
  <c r="U12" i="8"/>
  <c r="BB11" i="8"/>
  <c r="BQ11" i="8"/>
  <c r="R11" i="8"/>
  <c r="AM11" i="8"/>
  <c r="AJ11" i="8"/>
  <c r="AJ37" i="8" s="1"/>
  <c r="AH11" i="8"/>
  <c r="AH37" i="8" s="1"/>
  <c r="AW11" i="7"/>
  <c r="AT11" i="7"/>
  <c r="BA11" i="7"/>
  <c r="AB11" i="7"/>
  <c r="BX12" i="8"/>
  <c r="BT12" i="8"/>
  <c r="BV12" i="8"/>
  <c r="W12" i="8"/>
  <c r="M12" i="8"/>
  <c r="AL11" i="8"/>
  <c r="BA11" i="8"/>
  <c r="CA11" i="8"/>
  <c r="BC12" i="8"/>
  <c r="AD11" i="8"/>
  <c r="K11" i="7"/>
  <c r="K26" i="7" s="1"/>
  <c r="BR11" i="8"/>
  <c r="BR37" i="8" s="1"/>
  <c r="N11" i="8"/>
  <c r="AO11" i="7"/>
  <c r="AL11" i="7"/>
  <c r="AZ12" i="8"/>
  <c r="BL12" i="8"/>
  <c r="BF12" i="8"/>
  <c r="O12" i="8"/>
  <c r="BZ12" i="8"/>
  <c r="V11" i="8"/>
  <c r="D11" i="8"/>
  <c r="D24" i="8" s="1"/>
  <c r="AK11" i="8"/>
  <c r="BU11" i="8"/>
  <c r="W11" i="8"/>
  <c r="AT11" i="8"/>
  <c r="AZ11" i="7"/>
  <c r="AZ41" i="7" s="1"/>
  <c r="AM12" i="8"/>
  <c r="AM25" i="8" s="1"/>
  <c r="AG11" i="7"/>
  <c r="AD11" i="7"/>
  <c r="AK11" i="7"/>
  <c r="L11" i="7"/>
  <c r="BD12" i="8"/>
  <c r="AP12" i="8"/>
  <c r="BH12" i="8"/>
  <c r="BF11" i="8"/>
  <c r="BM11" i="8"/>
  <c r="AS12" i="8"/>
  <c r="AY12" i="8"/>
  <c r="AF11" i="7"/>
  <c r="Y11" i="7"/>
  <c r="V11" i="7"/>
  <c r="AC11" i="7"/>
  <c r="AC41" i="7" s="1"/>
  <c r="BW12" i="8"/>
  <c r="BW38" i="8" s="1"/>
  <c r="AV12" i="8"/>
  <c r="BR12" i="8"/>
  <c r="AJ12" i="8"/>
  <c r="BY11" i="8"/>
  <c r="BT11" i="8"/>
  <c r="E11" i="8"/>
  <c r="E96" i="8" s="1"/>
  <c r="BE11" i="8"/>
  <c r="AO12" i="8"/>
  <c r="BV11" i="7"/>
  <c r="Q11" i="7"/>
  <c r="N11" i="7"/>
  <c r="U11" i="7"/>
  <c r="H11" i="7"/>
  <c r="BG12" i="8"/>
  <c r="AN12" i="8"/>
  <c r="AN38" i="8" s="1"/>
  <c r="J12" i="8"/>
  <c r="J25" i="8" s="1"/>
  <c r="AT12" i="8"/>
  <c r="BI11" i="8"/>
  <c r="AV11" i="8"/>
  <c r="BW11" i="8"/>
  <c r="AW11" i="8"/>
  <c r="AR11" i="8"/>
  <c r="AK12" i="8"/>
  <c r="AI12" i="8"/>
  <c r="AF12" i="8"/>
  <c r="BM12" i="8"/>
  <c r="AL12" i="8"/>
  <c r="AQ12" i="8"/>
  <c r="AS11" i="8"/>
  <c r="X11" i="8"/>
  <c r="BO11" i="8"/>
  <c r="AO11" i="8"/>
  <c r="AO24" i="8" s="1"/>
  <c r="AU12" i="8"/>
  <c r="BF11" i="7"/>
  <c r="BL11" i="7"/>
  <c r="BT11" i="7"/>
  <c r="BW11" i="7"/>
  <c r="AW12" i="8"/>
  <c r="AD12" i="8"/>
  <c r="AX11" i="8"/>
  <c r="AC11" i="8"/>
  <c r="AC24" i="8" s="1"/>
  <c r="BS11" i="8"/>
  <c r="BG11" i="8"/>
  <c r="AG11" i="8"/>
  <c r="BH11" i="7"/>
  <c r="Y12" i="8"/>
  <c r="BJ26" i="7"/>
  <c r="AV11" i="7"/>
  <c r="BD11" i="7"/>
  <c r="BO11" i="7"/>
  <c r="BN12" i="8"/>
  <c r="AG12" i="8"/>
  <c r="BL11" i="8"/>
  <c r="AU11" i="8"/>
  <c r="AY11" i="8"/>
  <c r="Y11" i="8"/>
  <c r="BM26" i="7"/>
  <c r="AP11" i="7"/>
  <c r="P11" i="7"/>
  <c r="X11" i="7"/>
  <c r="BC11" i="7"/>
  <c r="BG11" i="7"/>
  <c r="AX12" i="8"/>
  <c r="BJ12" i="8"/>
  <c r="BJ38" i="8" s="1"/>
  <c r="BY12" i="8"/>
  <c r="AN11" i="8"/>
  <c r="BX11" i="8"/>
  <c r="AE11" i="8"/>
  <c r="AQ11" i="8"/>
  <c r="BN11" i="8"/>
  <c r="AH11" i="7"/>
  <c r="G11" i="7"/>
  <c r="AY11" i="7"/>
  <c r="AH12" i="8"/>
  <c r="BP12" i="8"/>
  <c r="CA12" i="8"/>
  <c r="BQ12" i="8"/>
  <c r="BP11" i="8"/>
  <c r="O11" i="8"/>
  <c r="AI11" i="8"/>
  <c r="AI37" i="8" s="1"/>
  <c r="I11" i="8"/>
  <c r="AA11" i="7"/>
  <c r="G11" i="8"/>
  <c r="Z11" i="7"/>
  <c r="AM11" i="7"/>
  <c r="AU11" i="7"/>
  <c r="AQ11" i="7"/>
  <c r="R12" i="8"/>
  <c r="AR12" i="8"/>
  <c r="BS12" i="8"/>
  <c r="BI12" i="8"/>
  <c r="BK11" i="8"/>
  <c r="BH11" i="8"/>
  <c r="BZ11" i="8"/>
  <c r="BD11" i="8"/>
  <c r="BE12" i="8"/>
  <c r="BE25" i="8" s="1"/>
  <c r="O11" i="7"/>
  <c r="AE11" i="7"/>
  <c r="BP11" i="7"/>
  <c r="AI11" i="7"/>
  <c r="BU12" i="8"/>
  <c r="BK12" i="8"/>
  <c r="BA12" i="8"/>
  <c r="BC11" i="8"/>
  <c r="AZ11" i="8"/>
  <c r="BJ11" i="8"/>
  <c r="BV11" i="8"/>
  <c r="AB25" i="8"/>
  <c r="AB97" i="8"/>
  <c r="Z25" i="8"/>
  <c r="Z97" i="8"/>
  <c r="S96" i="8"/>
  <c r="U96" i="8"/>
  <c r="L97" i="8"/>
  <c r="K96" i="8"/>
  <c r="F96" i="8"/>
  <c r="AA96" i="8"/>
  <c r="S25" i="8"/>
  <c r="S97" i="8"/>
  <c r="X25" i="8"/>
  <c r="X97" i="8"/>
  <c r="AA25" i="8"/>
  <c r="AA97" i="8"/>
  <c r="AB24" i="8"/>
  <c r="AB96" i="8"/>
  <c r="P97" i="8"/>
  <c r="K97" i="8"/>
  <c r="N97" i="8"/>
  <c r="M37" i="8"/>
  <c r="M96" i="8"/>
  <c r="T96" i="8"/>
  <c r="H96" i="8"/>
  <c r="T25" i="8"/>
  <c r="T97" i="8"/>
  <c r="V25" i="8"/>
  <c r="V97" i="8"/>
  <c r="AA37" i="8"/>
  <c r="I97" i="8"/>
  <c r="L96" i="8"/>
  <c r="J96" i="8"/>
  <c r="Q96" i="8"/>
  <c r="P96" i="8"/>
  <c r="T37" i="8"/>
  <c r="K37" i="8"/>
  <c r="S37" i="8"/>
  <c r="U37" i="8"/>
  <c r="CA41" i="7"/>
  <c r="CA26" i="7"/>
  <c r="D26" i="7"/>
  <c r="X37" i="8"/>
  <c r="R37" i="8"/>
  <c r="M38" i="8"/>
  <c r="S38" i="8"/>
  <c r="Y38" i="8"/>
  <c r="X38" i="8"/>
  <c r="AA38" i="8"/>
  <c r="AC37" i="8"/>
  <c r="AB37" i="8"/>
  <c r="BG37" i="8"/>
  <c r="BG24" i="8"/>
  <c r="AF37" i="8"/>
  <c r="AF24" i="8"/>
  <c r="AS37" i="8"/>
  <c r="L38" i="8"/>
  <c r="H37" i="8"/>
  <c r="BB25" i="8"/>
  <c r="AE38" i="8"/>
  <c r="AE25" i="8"/>
  <c r="U38" i="8"/>
  <c r="AY38" i="8"/>
  <c r="AY25" i="8"/>
  <c r="BY38" i="8"/>
  <c r="BX24" i="8"/>
  <c r="BA37" i="8"/>
  <c r="BA24" i="8"/>
  <c r="AF38" i="8"/>
  <c r="AF25" i="8"/>
  <c r="AL38" i="8"/>
  <c r="AL25" i="8"/>
  <c r="N38" i="8"/>
  <c r="AK37" i="8"/>
  <c r="AK24" i="8"/>
  <c r="W37" i="8"/>
  <c r="T38" i="8"/>
  <c r="BD38" i="8"/>
  <c r="BS38" i="8"/>
  <c r="V38" i="8"/>
  <c r="BI38" i="8"/>
  <c r="BI25" i="8"/>
  <c r="AD37" i="8"/>
  <c r="AD24" i="8"/>
  <c r="AB38" i="8"/>
  <c r="Z38" i="8"/>
  <c r="AZ24" i="8"/>
  <c r="AZ37" i="8"/>
  <c r="BT37" i="8"/>
  <c r="BJ24" i="8"/>
  <c r="BV37" i="8"/>
  <c r="BV24" i="8"/>
  <c r="BG38" i="8"/>
  <c r="BG25" i="8"/>
  <c r="BO38" i="8"/>
  <c r="BO25" i="8"/>
  <c r="BC38" i="8"/>
  <c r="BC25" i="8"/>
  <c r="AT38" i="8"/>
  <c r="AS38" i="8"/>
  <c r="AS25" i="8"/>
  <c r="AM37" i="8"/>
  <c r="AM24" i="8"/>
  <c r="AT37" i="8"/>
  <c r="AT24" i="8"/>
  <c r="AW37" i="8"/>
  <c r="AP37" i="8"/>
  <c r="AP24" i="8"/>
  <c r="R41" i="7"/>
  <c r="J41" i="7"/>
  <c r="I41" i="7"/>
  <c r="M41" i="7"/>
  <c r="S26" i="7"/>
  <c r="S41" i="7"/>
  <c r="BN41" i="7"/>
  <c r="BU41" i="7"/>
  <c r="BR41" i="7"/>
  <c r="BY26" i="7"/>
  <c r="BY41" i="7"/>
  <c r="BS41" i="7"/>
  <c r="BM41" i="7"/>
  <c r="BJ41" i="7"/>
  <c r="BQ41" i="7"/>
  <c r="AR41" i="7"/>
  <c r="AX41" i="7"/>
  <c r="AN41" i="7"/>
  <c r="BD41" i="7"/>
  <c r="X41" i="7"/>
  <c r="BS26" i="7"/>
  <c r="BK41" i="7"/>
  <c r="AS41" i="7"/>
  <c r="AS26" i="7"/>
  <c r="T41" i="7"/>
  <c r="AY41" i="7"/>
  <c r="BR26" i="7"/>
  <c r="AG41" i="7"/>
  <c r="BX41" i="7"/>
  <c r="BX26" i="7"/>
  <c r="BN26" i="7"/>
  <c r="Y41" i="7"/>
  <c r="V41" i="7"/>
  <c r="BU26" i="7"/>
  <c r="BV41" i="7"/>
  <c r="BZ41" i="7"/>
  <c r="BZ26" i="7"/>
  <c r="W41" i="7"/>
  <c r="BH41" i="7"/>
  <c r="M30" i="7"/>
  <c r="BP27" i="7"/>
  <c r="BU27" i="7"/>
  <c r="X30" i="7"/>
  <c r="L30" i="7"/>
  <c r="BU29" i="7"/>
  <c r="BT27" i="7"/>
  <c r="BW29" i="7"/>
  <c r="BO29" i="7"/>
  <c r="P30" i="7"/>
  <c r="BL27" i="7"/>
  <c r="BK28" i="7"/>
  <c r="BC28" i="7"/>
  <c r="AT29" i="7"/>
  <c r="AE29" i="7"/>
  <c r="BI27" i="7"/>
  <c r="BP29" i="7"/>
  <c r="BU28" i="7"/>
  <c r="R30" i="7"/>
  <c r="BW28" i="7"/>
  <c r="AQ29" i="7"/>
  <c r="BF27" i="7"/>
  <c r="AU29" i="7"/>
  <c r="BE27" i="7"/>
  <c r="BO28" i="7"/>
  <c r="K30" i="7"/>
  <c r="BH28" i="7"/>
  <c r="BJ27" i="7"/>
  <c r="BG29" i="7"/>
  <c r="AP29" i="7"/>
  <c r="BN28" i="7"/>
  <c r="AC29" i="7"/>
  <c r="BV28" i="7"/>
  <c r="P38" i="8"/>
  <c r="BJ28" i="7"/>
  <c r="BC29" i="7"/>
  <c r="AC30" i="7"/>
  <c r="P37" i="8"/>
  <c r="O30" i="7"/>
  <c r="AT27" i="7"/>
  <c r="AO29" i="7"/>
  <c r="BF29" i="7"/>
  <c r="AX29" i="7"/>
  <c r="Q30" i="7"/>
  <c r="L37" i="8"/>
  <c r="K38" i="8"/>
  <c r="S30" i="7"/>
  <c r="W30" i="7"/>
  <c r="BS28" i="7"/>
  <c r="BS29" i="7"/>
  <c r="AK28" i="7"/>
  <c r="V30" i="7"/>
  <c r="AG29" i="7"/>
  <c r="J37" i="8"/>
  <c r="AR29" i="7"/>
  <c r="X24" i="8"/>
  <c r="T24" i="8"/>
  <c r="AA24" i="8"/>
  <c r="V24" i="8"/>
  <c r="U24" i="8"/>
  <c r="R24" i="8"/>
  <c r="E24" i="8"/>
  <c r="Z24" i="8"/>
  <c r="S24" i="8"/>
  <c r="AZ28" i="7"/>
  <c r="AL28" i="7"/>
  <c r="AO28" i="7"/>
  <c r="BB28" i="7"/>
  <c r="AZ27" i="7"/>
  <c r="AB27" i="7"/>
  <c r="AV28" i="7"/>
  <c r="S29" i="7"/>
  <c r="AX27" i="7"/>
  <c r="X29" i="7"/>
  <c r="AH27" i="7"/>
  <c r="BA28" i="7"/>
  <c r="AS28" i="7"/>
  <c r="AH28" i="7"/>
  <c r="X27" i="7"/>
  <c r="AN28" i="7"/>
  <c r="AM27" i="7"/>
  <c r="AF27" i="7"/>
  <c r="AJ28" i="7"/>
  <c r="U28" i="7"/>
  <c r="AD28" i="7"/>
  <c r="AT28" i="7"/>
  <c r="AM28" i="7"/>
  <c r="AQ27" i="7"/>
  <c r="AX28" i="7"/>
  <c r="AU27" i="7"/>
  <c r="Z29" i="7"/>
  <c r="AQ28" i="7"/>
  <c r="AW28" i="7"/>
  <c r="T27" i="7"/>
  <c r="AY28" i="7"/>
  <c r="AP28" i="7"/>
  <c r="AY27" i="7"/>
  <c r="AG27" i="7"/>
  <c r="BC27" i="7"/>
  <c r="AI27" i="7"/>
  <c r="AW27" i="7"/>
  <c r="AR27" i="7"/>
  <c r="AL27" i="7"/>
  <c r="AK27" i="7"/>
  <c r="AD27" i="7"/>
  <c r="AJ27" i="7"/>
  <c r="AC28" i="7"/>
  <c r="I25" i="8"/>
  <c r="I24" i="8"/>
  <c r="M24" i="8"/>
  <c r="M25" i="8"/>
  <c r="F24" i="8"/>
  <c r="H24" i="8"/>
  <c r="L25" i="8"/>
  <c r="Q24" i="8"/>
  <c r="J24" i="8"/>
  <c r="K25" i="8"/>
  <c r="N24" i="8"/>
  <c r="K24" i="8"/>
  <c r="L24" i="8"/>
  <c r="N25" i="8"/>
  <c r="P24" i="8"/>
  <c r="P25" i="8"/>
  <c r="U29" i="7"/>
  <c r="Y29" i="7"/>
  <c r="S28" i="7"/>
  <c r="V28" i="7"/>
  <c r="W26" i="7"/>
  <c r="T28" i="7"/>
  <c r="Z28" i="7"/>
  <c r="AG28" i="7"/>
  <c r="AE28" i="7"/>
  <c r="J26" i="7"/>
  <c r="R29" i="7"/>
  <c r="T29" i="7"/>
  <c r="W28" i="7"/>
  <c r="R26" i="7"/>
  <c r="S27" i="7"/>
  <c r="U27" i="7"/>
  <c r="N26" i="7"/>
  <c r="AF28" i="7"/>
  <c r="AI28" i="7"/>
  <c r="I26" i="7"/>
  <c r="X28" i="7"/>
  <c r="AB29" i="7"/>
  <c r="AA28" i="7"/>
  <c r="F26" i="7"/>
  <c r="M26" i="7"/>
  <c r="R27" i="7"/>
  <c r="Y28" i="7"/>
  <c r="H26" i="7"/>
  <c r="P26" i="7"/>
  <c r="V29" i="7"/>
  <c r="V26" i="8"/>
  <c r="Z26" i="8"/>
  <c r="S26" i="8"/>
  <c r="T26" i="8"/>
  <c r="X26" i="8"/>
  <c r="AB26" i="8"/>
  <c r="U26" i="8"/>
  <c r="Y26" i="8"/>
  <c r="W26" i="8"/>
  <c r="AA26" i="8"/>
  <c r="Z27" i="7"/>
  <c r="Y27" i="7"/>
  <c r="AA27" i="7"/>
  <c r="W27" i="7"/>
  <c r="BR24" i="8" l="1"/>
  <c r="BW25" i="8"/>
  <c r="AC25" i="8"/>
  <c r="BE38" i="8"/>
  <c r="AO37" i="8"/>
  <c r="AM38" i="8"/>
  <c r="AH24" i="8"/>
  <c r="BJ25" i="8"/>
  <c r="AJ24" i="8"/>
  <c r="AE97" i="7"/>
  <c r="AE53" i="7"/>
  <c r="AE52" i="7"/>
  <c r="AE51" i="7"/>
  <c r="AE77" i="7"/>
  <c r="AA97" i="7"/>
  <c r="AA53" i="7"/>
  <c r="AA52" i="7"/>
  <c r="AA51" i="7"/>
  <c r="AA77" i="7"/>
  <c r="AN96" i="8"/>
  <c r="AN48" i="8"/>
  <c r="AN46" i="8"/>
  <c r="AN47" i="8"/>
  <c r="AN65" i="8"/>
  <c r="AN87" i="8"/>
  <c r="BO97" i="7"/>
  <c r="BO51" i="7"/>
  <c r="BO53" i="7"/>
  <c r="BO52" i="7"/>
  <c r="BO77" i="7"/>
  <c r="BF97" i="7"/>
  <c r="BF53" i="7"/>
  <c r="BF52" i="7"/>
  <c r="BF51" i="7"/>
  <c r="BF77" i="7"/>
  <c r="BI96" i="8"/>
  <c r="BI46" i="8"/>
  <c r="BI47" i="8"/>
  <c r="BI48" i="8"/>
  <c r="BI65" i="8"/>
  <c r="BI87" i="8"/>
  <c r="BR97" i="8"/>
  <c r="BR66" i="8"/>
  <c r="BR74" i="8"/>
  <c r="BR70" i="8"/>
  <c r="BR73" i="8"/>
  <c r="BR72" i="8"/>
  <c r="BR75" i="8"/>
  <c r="BR68" i="8"/>
  <c r="AD97" i="7"/>
  <c r="AD51" i="7"/>
  <c r="AD52" i="7"/>
  <c r="AD53" i="7"/>
  <c r="AD77" i="7"/>
  <c r="AO97" i="7"/>
  <c r="AO52" i="7"/>
  <c r="AO51" i="7"/>
  <c r="AO53" i="7"/>
  <c r="AO77" i="7"/>
  <c r="AT97" i="7"/>
  <c r="AT51" i="7"/>
  <c r="AT52" i="7"/>
  <c r="AT53" i="7"/>
  <c r="AT77" i="7"/>
  <c r="O97" i="7"/>
  <c r="O51" i="7"/>
  <c r="O53" i="7"/>
  <c r="O52" i="7"/>
  <c r="O77" i="7"/>
  <c r="I46" i="8"/>
  <c r="I87" i="8"/>
  <c r="I65" i="8"/>
  <c r="I47" i="8"/>
  <c r="I48" i="8"/>
  <c r="BY97" i="8"/>
  <c r="BY66" i="8"/>
  <c r="BY68" i="8"/>
  <c r="BY70" i="8"/>
  <c r="BY72" i="8"/>
  <c r="BY74" i="8"/>
  <c r="BY73" i="8"/>
  <c r="BY75" i="8"/>
  <c r="BD97" i="7"/>
  <c r="BD52" i="7"/>
  <c r="BD53" i="7"/>
  <c r="BD51" i="7"/>
  <c r="BD77" i="7"/>
  <c r="AU97" i="8"/>
  <c r="AU70" i="8"/>
  <c r="AU68" i="8"/>
  <c r="AU66" i="8"/>
  <c r="AU73" i="8"/>
  <c r="AU75" i="8"/>
  <c r="AU72" i="8"/>
  <c r="AU74" i="8"/>
  <c r="AT97" i="8"/>
  <c r="AT73" i="8"/>
  <c r="AT68" i="8"/>
  <c r="AT66" i="8"/>
  <c r="AT72" i="8"/>
  <c r="AT70" i="8"/>
  <c r="AT75" i="8"/>
  <c r="AT74" i="8"/>
  <c r="AV97" i="8"/>
  <c r="AV70" i="8"/>
  <c r="AV66" i="8"/>
  <c r="AV75" i="8"/>
  <c r="AV68" i="8"/>
  <c r="AV74" i="8"/>
  <c r="AV73" i="8"/>
  <c r="AV72" i="8"/>
  <c r="AG97" i="7"/>
  <c r="AG52" i="7"/>
  <c r="AG53" i="7"/>
  <c r="AG51" i="7"/>
  <c r="AG77" i="7"/>
  <c r="N96" i="8"/>
  <c r="N47" i="8"/>
  <c r="N48" i="8"/>
  <c r="N46" i="8"/>
  <c r="N65" i="8"/>
  <c r="N87" i="8"/>
  <c r="AW97" i="7"/>
  <c r="AW51" i="7"/>
  <c r="AW52" i="7"/>
  <c r="AW53" i="7"/>
  <c r="AW77" i="7"/>
  <c r="AF96" i="8"/>
  <c r="AF48" i="8"/>
  <c r="AF46" i="8"/>
  <c r="AF47" i="8"/>
  <c r="AF65" i="8"/>
  <c r="AF87" i="8"/>
  <c r="BE97" i="8"/>
  <c r="BE66" i="8"/>
  <c r="BE68" i="8"/>
  <c r="BE72" i="8"/>
  <c r="BE74" i="8"/>
  <c r="BE70" i="8"/>
  <c r="BE75" i="8"/>
  <c r="BE73" i="8"/>
  <c r="AI96" i="8"/>
  <c r="AI48" i="8"/>
  <c r="AI46" i="8"/>
  <c r="AI47" i="8"/>
  <c r="AI65" i="8"/>
  <c r="AI87" i="8"/>
  <c r="BJ97" i="8"/>
  <c r="BJ70" i="8"/>
  <c r="BJ66" i="8"/>
  <c r="BJ68" i="8"/>
  <c r="BJ72" i="8"/>
  <c r="BJ73" i="8"/>
  <c r="BJ75" i="8"/>
  <c r="BJ74" i="8"/>
  <c r="AV97" i="7"/>
  <c r="AV52" i="7"/>
  <c r="AV51" i="7"/>
  <c r="AV53" i="7"/>
  <c r="AV77" i="7"/>
  <c r="AO96" i="8"/>
  <c r="AO47" i="8"/>
  <c r="AO48" i="8"/>
  <c r="AO46" i="8"/>
  <c r="AO65" i="8"/>
  <c r="AO87" i="8"/>
  <c r="J97" i="8"/>
  <c r="J73" i="8"/>
  <c r="J74" i="8"/>
  <c r="J66" i="8"/>
  <c r="J68" i="8"/>
  <c r="J75" i="8"/>
  <c r="J70" i="8"/>
  <c r="J72" i="8"/>
  <c r="BW97" i="8"/>
  <c r="BW68" i="8"/>
  <c r="BW66" i="8"/>
  <c r="BW72" i="8"/>
  <c r="BW70" i="8"/>
  <c r="BW73" i="8"/>
  <c r="BW75" i="8"/>
  <c r="BW74" i="8"/>
  <c r="AM97" i="8"/>
  <c r="AM66" i="8"/>
  <c r="AM72" i="8"/>
  <c r="AM70" i="8"/>
  <c r="AM68" i="8"/>
  <c r="AM75" i="8"/>
  <c r="AM73" i="8"/>
  <c r="AM74" i="8"/>
  <c r="BR96" i="8"/>
  <c r="BR47" i="8"/>
  <c r="BR48" i="8"/>
  <c r="BR46" i="8"/>
  <c r="BR65" i="8"/>
  <c r="BR87" i="8"/>
  <c r="AH96" i="8"/>
  <c r="AH46" i="8"/>
  <c r="AH47" i="8"/>
  <c r="AH48" i="8"/>
  <c r="AH65" i="8"/>
  <c r="AH87" i="8"/>
  <c r="AC97" i="8"/>
  <c r="AC73" i="8"/>
  <c r="AC66" i="8"/>
  <c r="AC68" i="8"/>
  <c r="AC74" i="8"/>
  <c r="AC75" i="8"/>
  <c r="AC70" i="8"/>
  <c r="AC72" i="8"/>
  <c r="BD96" i="8"/>
  <c r="BD48" i="8"/>
  <c r="BD46" i="8"/>
  <c r="BD47" i="8"/>
  <c r="BD65" i="8"/>
  <c r="BD87" i="8"/>
  <c r="O24" i="8"/>
  <c r="O48" i="8"/>
  <c r="O46" i="8"/>
  <c r="O47" i="8"/>
  <c r="O65" i="8"/>
  <c r="O87" i="8"/>
  <c r="AX97" i="8"/>
  <c r="AX66" i="8"/>
  <c r="AX72" i="8"/>
  <c r="AX73" i="8"/>
  <c r="AX74" i="8"/>
  <c r="AX68" i="8"/>
  <c r="AX70" i="8"/>
  <c r="AX75" i="8"/>
  <c r="BO96" i="8"/>
  <c r="BO48" i="8"/>
  <c r="BO46" i="8"/>
  <c r="BO47" i="8"/>
  <c r="BO65" i="8"/>
  <c r="BO87" i="8"/>
  <c r="AN97" i="8"/>
  <c r="AN66" i="8"/>
  <c r="AN73" i="8"/>
  <c r="AN68" i="8"/>
  <c r="AN70" i="8"/>
  <c r="AN75" i="8"/>
  <c r="AN72" i="8"/>
  <c r="AN74" i="8"/>
  <c r="AC97" i="7"/>
  <c r="AC51" i="7"/>
  <c r="AC53" i="7"/>
  <c r="AC52" i="7"/>
  <c r="AC77" i="7"/>
  <c r="AZ97" i="7"/>
  <c r="AZ51" i="7"/>
  <c r="AZ53" i="7"/>
  <c r="AZ52" i="7"/>
  <c r="AZ77" i="7"/>
  <c r="K53" i="7"/>
  <c r="K51" i="7"/>
  <c r="K52" i="7"/>
  <c r="K77" i="7"/>
  <c r="AJ96" i="8"/>
  <c r="AJ48" i="8"/>
  <c r="AJ46" i="8"/>
  <c r="AJ47" i="8"/>
  <c r="AJ65" i="8"/>
  <c r="AJ87" i="8"/>
  <c r="Z96" i="8"/>
  <c r="Z47" i="8"/>
  <c r="Z48" i="8"/>
  <c r="Z46" i="8"/>
  <c r="Z65" i="8"/>
  <c r="Z87" i="8"/>
  <c r="BZ96" i="8"/>
  <c r="BZ47" i="8"/>
  <c r="BZ48" i="8"/>
  <c r="BZ46" i="8"/>
  <c r="BZ65" i="8"/>
  <c r="BZ87" i="8"/>
  <c r="BP96" i="8"/>
  <c r="BP48" i="8"/>
  <c r="BP46" i="8"/>
  <c r="BP47" i="8"/>
  <c r="BP65" i="8"/>
  <c r="BP87" i="8"/>
  <c r="BG97" i="7"/>
  <c r="BG53" i="7"/>
  <c r="BG51" i="7"/>
  <c r="BG52" i="7"/>
  <c r="BG77" i="7"/>
  <c r="Y25" i="8"/>
  <c r="Y68" i="8"/>
  <c r="Y73" i="8"/>
  <c r="Y74" i="8"/>
  <c r="Y66" i="8"/>
  <c r="Y70" i="8"/>
  <c r="Y72" i="8"/>
  <c r="Y75" i="8"/>
  <c r="X96" i="8"/>
  <c r="X48" i="8"/>
  <c r="X46" i="8"/>
  <c r="X47" i="8"/>
  <c r="X65" i="8"/>
  <c r="X87" i="8"/>
  <c r="BG97" i="8"/>
  <c r="BG68" i="8"/>
  <c r="BG66" i="8"/>
  <c r="BG70" i="8"/>
  <c r="BG72" i="8"/>
  <c r="BG74" i="8"/>
  <c r="BG75" i="8"/>
  <c r="BG73" i="8"/>
  <c r="V97" i="7"/>
  <c r="V51" i="7"/>
  <c r="V53" i="7"/>
  <c r="V52" i="7"/>
  <c r="V77" i="7"/>
  <c r="AT96" i="8"/>
  <c r="AT47" i="8"/>
  <c r="AT48" i="8"/>
  <c r="AT46" i="8"/>
  <c r="AT65" i="8"/>
  <c r="AT87" i="8"/>
  <c r="AD96" i="8"/>
  <c r="AD47" i="8"/>
  <c r="AD48" i="8"/>
  <c r="AD46" i="8"/>
  <c r="AD65" i="8"/>
  <c r="AD87" i="8"/>
  <c r="AM96" i="8"/>
  <c r="AM47" i="8"/>
  <c r="AM48" i="8"/>
  <c r="AM46" i="8"/>
  <c r="AM65" i="8"/>
  <c r="AM87" i="8"/>
  <c r="BO97" i="8"/>
  <c r="BO72" i="8"/>
  <c r="BO70" i="8"/>
  <c r="BO66" i="8"/>
  <c r="BO75" i="8"/>
  <c r="BO73" i="8"/>
  <c r="BO74" i="8"/>
  <c r="BO68" i="8"/>
  <c r="BH24" i="8"/>
  <c r="BH46" i="8"/>
  <c r="BH47" i="8"/>
  <c r="BH48" i="8"/>
  <c r="BH65" i="8"/>
  <c r="BH87" i="8"/>
  <c r="BQ66" i="8"/>
  <c r="BQ73" i="8"/>
  <c r="BQ72" i="8"/>
  <c r="BQ68" i="8"/>
  <c r="BQ70" i="8"/>
  <c r="BQ75" i="8"/>
  <c r="BQ74" i="8"/>
  <c r="BC97" i="7"/>
  <c r="BC53" i="7"/>
  <c r="BC52" i="7"/>
  <c r="BC51" i="7"/>
  <c r="BC77" i="7"/>
  <c r="BH97" i="7"/>
  <c r="BH52" i="7"/>
  <c r="BH51" i="7"/>
  <c r="BH53" i="7"/>
  <c r="BH77" i="7"/>
  <c r="AS96" i="8"/>
  <c r="AS46" i="8"/>
  <c r="AS47" i="8"/>
  <c r="AS48" i="8"/>
  <c r="AS65" i="8"/>
  <c r="AS87" i="8"/>
  <c r="H97" i="7"/>
  <c r="H52" i="7"/>
  <c r="H53" i="7"/>
  <c r="H77" i="7"/>
  <c r="H51" i="7"/>
  <c r="Y97" i="7"/>
  <c r="Y51" i="7"/>
  <c r="Y53" i="7"/>
  <c r="Y52" i="7"/>
  <c r="Y77" i="7"/>
  <c r="W24" i="8"/>
  <c r="W47" i="8"/>
  <c r="W48" i="8"/>
  <c r="W46" i="8"/>
  <c r="W65" i="8"/>
  <c r="W87" i="8"/>
  <c r="BC97" i="8"/>
  <c r="BC66" i="8"/>
  <c r="BC72" i="8"/>
  <c r="BC68" i="8"/>
  <c r="BC70" i="8"/>
  <c r="BC74" i="8"/>
  <c r="BC73" i="8"/>
  <c r="BC75" i="8"/>
  <c r="R96" i="8"/>
  <c r="R46" i="8"/>
  <c r="R47" i="8"/>
  <c r="R48" i="8"/>
  <c r="R65" i="8"/>
  <c r="R87" i="8"/>
  <c r="AP96" i="8"/>
  <c r="AP47" i="8"/>
  <c r="AP48" i="8"/>
  <c r="AP46" i="8"/>
  <c r="AP65" i="8"/>
  <c r="AP87" i="8"/>
  <c r="BK96" i="8"/>
  <c r="BK48" i="8"/>
  <c r="BK46" i="8"/>
  <c r="BK47" i="8"/>
  <c r="BK65" i="8"/>
  <c r="BK87" i="8"/>
  <c r="CA25" i="8"/>
  <c r="CA70" i="8"/>
  <c r="CA68" i="8"/>
  <c r="CA66" i="8"/>
  <c r="CA73" i="8"/>
  <c r="CA75" i="8"/>
  <c r="CA74" i="8"/>
  <c r="CA72" i="8"/>
  <c r="X97" i="7"/>
  <c r="X52" i="7"/>
  <c r="X51" i="7"/>
  <c r="X53" i="7"/>
  <c r="X77" i="7"/>
  <c r="AG37" i="8"/>
  <c r="AG48" i="8"/>
  <c r="AG46" i="8"/>
  <c r="AG47" i="8"/>
  <c r="AG65" i="8"/>
  <c r="AG87" i="8"/>
  <c r="AQ68" i="8"/>
  <c r="AQ66" i="8"/>
  <c r="AQ70" i="8"/>
  <c r="AQ73" i="8"/>
  <c r="AQ72" i="8"/>
  <c r="AQ75" i="8"/>
  <c r="AQ74" i="8"/>
  <c r="U97" i="7"/>
  <c r="U52" i="7"/>
  <c r="U51" i="7"/>
  <c r="U53" i="7"/>
  <c r="U77" i="7"/>
  <c r="AF97" i="7"/>
  <c r="AF52" i="7"/>
  <c r="AF51" i="7"/>
  <c r="AF53" i="7"/>
  <c r="AF77" i="7"/>
  <c r="BU47" i="8"/>
  <c r="BU48" i="8"/>
  <c r="BU46" i="8"/>
  <c r="BU65" i="8"/>
  <c r="BU87" i="8"/>
  <c r="CA48" i="8"/>
  <c r="CA46" i="8"/>
  <c r="CA47" i="8"/>
  <c r="CA65" i="8"/>
  <c r="CA87" i="8"/>
  <c r="BQ47" i="8"/>
  <c r="BQ48" i="8"/>
  <c r="BQ46" i="8"/>
  <c r="BQ65" i="8"/>
  <c r="BQ87" i="8"/>
  <c r="BV96" i="8"/>
  <c r="BV47" i="8"/>
  <c r="BV48" i="8"/>
  <c r="BV46" i="8"/>
  <c r="BV65" i="8"/>
  <c r="BV87" i="8"/>
  <c r="BI97" i="8"/>
  <c r="BI72" i="8"/>
  <c r="BI66" i="8"/>
  <c r="BI68" i="8"/>
  <c r="BI73" i="8"/>
  <c r="BI75" i="8"/>
  <c r="BI74" i="8"/>
  <c r="BI70" i="8"/>
  <c r="BP97" i="8"/>
  <c r="BP72" i="8"/>
  <c r="BP66" i="8"/>
  <c r="BP68" i="8"/>
  <c r="BP75" i="8"/>
  <c r="BP70" i="8"/>
  <c r="BP73" i="8"/>
  <c r="BP74" i="8"/>
  <c r="P97" i="7"/>
  <c r="P52" i="7"/>
  <c r="P51" i="7"/>
  <c r="P53" i="7"/>
  <c r="P77" i="7"/>
  <c r="BG96" i="8"/>
  <c r="BG46" i="8"/>
  <c r="BG47" i="8"/>
  <c r="BG48" i="8"/>
  <c r="BG65" i="8"/>
  <c r="BG87" i="8"/>
  <c r="AL97" i="8"/>
  <c r="AL66" i="8"/>
  <c r="AL74" i="8"/>
  <c r="AL68" i="8"/>
  <c r="AL72" i="8"/>
  <c r="AL70" i="8"/>
  <c r="AL75" i="8"/>
  <c r="AL73" i="8"/>
  <c r="N97" i="7"/>
  <c r="N51" i="7"/>
  <c r="N52" i="7"/>
  <c r="N53" i="7"/>
  <c r="N77" i="7"/>
  <c r="AY97" i="8"/>
  <c r="AY72" i="8"/>
  <c r="AY70" i="8"/>
  <c r="AY66" i="8"/>
  <c r="AY75" i="8"/>
  <c r="AY68" i="8"/>
  <c r="AY74" i="8"/>
  <c r="AY73" i="8"/>
  <c r="AK96" i="8"/>
  <c r="AK47" i="8"/>
  <c r="AK48" i="8"/>
  <c r="AK46" i="8"/>
  <c r="AK65" i="8"/>
  <c r="AK87" i="8"/>
  <c r="BA96" i="8"/>
  <c r="BA47" i="8"/>
  <c r="BA48" i="8"/>
  <c r="BA46" i="8"/>
  <c r="BA65" i="8"/>
  <c r="BA87" i="8"/>
  <c r="BB96" i="8"/>
  <c r="BB47" i="8"/>
  <c r="BB48" i="8"/>
  <c r="BB46" i="8"/>
  <c r="BB65" i="8"/>
  <c r="BB87" i="8"/>
  <c r="BJ96" i="8"/>
  <c r="BJ47" i="8"/>
  <c r="BJ48" i="8"/>
  <c r="BJ46" i="8"/>
  <c r="BJ65" i="8"/>
  <c r="BJ87" i="8"/>
  <c r="BS97" i="8"/>
  <c r="BS66" i="8"/>
  <c r="BS72" i="8"/>
  <c r="BS70" i="8"/>
  <c r="BS73" i="8"/>
  <c r="BS75" i="8"/>
  <c r="BS68" i="8"/>
  <c r="BS74" i="8"/>
  <c r="AH97" i="8"/>
  <c r="AH66" i="8"/>
  <c r="AH70" i="8"/>
  <c r="AH68" i="8"/>
  <c r="AH75" i="8"/>
  <c r="AH73" i="8"/>
  <c r="AH74" i="8"/>
  <c r="AH72" i="8"/>
  <c r="AP97" i="7"/>
  <c r="AP53" i="7"/>
  <c r="AP51" i="7"/>
  <c r="AP52" i="7"/>
  <c r="AP77" i="7"/>
  <c r="BS96" i="8"/>
  <c r="BS47" i="8"/>
  <c r="BS48" i="8"/>
  <c r="BS46" i="8"/>
  <c r="BS65" i="8"/>
  <c r="BS87" i="8"/>
  <c r="BM97" i="8"/>
  <c r="BM73" i="8"/>
  <c r="BM72" i="8"/>
  <c r="BM75" i="8"/>
  <c r="BM68" i="8"/>
  <c r="BM74" i="8"/>
  <c r="BM66" i="8"/>
  <c r="BM70" i="8"/>
  <c r="Q97" i="7"/>
  <c r="Q53" i="7"/>
  <c r="Q52" i="7"/>
  <c r="Q51" i="7"/>
  <c r="Q77" i="7"/>
  <c r="AS97" i="8"/>
  <c r="AS73" i="8"/>
  <c r="AS66" i="8"/>
  <c r="AS74" i="8"/>
  <c r="AS68" i="8"/>
  <c r="AS70" i="8"/>
  <c r="AS75" i="8"/>
  <c r="AS72" i="8"/>
  <c r="AL96" i="8"/>
  <c r="AL47" i="8"/>
  <c r="AL48" i="8"/>
  <c r="AL46" i="8"/>
  <c r="AL65" i="8"/>
  <c r="AL87" i="8"/>
  <c r="U25" i="8"/>
  <c r="U73" i="8"/>
  <c r="U66" i="8"/>
  <c r="U68" i="8"/>
  <c r="U70" i="8"/>
  <c r="U74" i="8"/>
  <c r="U72" i="8"/>
  <c r="U75" i="8"/>
  <c r="AZ96" i="8"/>
  <c r="AZ48" i="8"/>
  <c r="AZ46" i="8"/>
  <c r="AZ47" i="8"/>
  <c r="AZ65" i="8"/>
  <c r="AZ87" i="8"/>
  <c r="AR97" i="8"/>
  <c r="AR68" i="8"/>
  <c r="AR66" i="8"/>
  <c r="AR73" i="8"/>
  <c r="AR74" i="8"/>
  <c r="AR70" i="8"/>
  <c r="AR75" i="8"/>
  <c r="AR72" i="8"/>
  <c r="AY97" i="7"/>
  <c r="AY53" i="7"/>
  <c r="AY52" i="7"/>
  <c r="AY51" i="7"/>
  <c r="AY77" i="7"/>
  <c r="AC96" i="8"/>
  <c r="AC46" i="8"/>
  <c r="AC47" i="8"/>
  <c r="AC48" i="8"/>
  <c r="AC65" i="8"/>
  <c r="AC87" i="8"/>
  <c r="AF97" i="8"/>
  <c r="AF70" i="8"/>
  <c r="AF66" i="8"/>
  <c r="AF72" i="8"/>
  <c r="AF75" i="8"/>
  <c r="AF73" i="8"/>
  <c r="AF74" i="8"/>
  <c r="AF68" i="8"/>
  <c r="BV97" i="7"/>
  <c r="BV53" i="7"/>
  <c r="BV51" i="7"/>
  <c r="BV52" i="7"/>
  <c r="BV77" i="7"/>
  <c r="BM96" i="8"/>
  <c r="BM48" i="8"/>
  <c r="BM46" i="8"/>
  <c r="BM47" i="8"/>
  <c r="BM65" i="8"/>
  <c r="BM87" i="8"/>
  <c r="V47" i="8"/>
  <c r="V48" i="8"/>
  <c r="V46" i="8"/>
  <c r="V65" i="8"/>
  <c r="V87" i="8"/>
  <c r="M97" i="8"/>
  <c r="M73" i="8"/>
  <c r="M66" i="8"/>
  <c r="M70" i="8"/>
  <c r="M72" i="8"/>
  <c r="M75" i="8"/>
  <c r="M68" i="8"/>
  <c r="M74" i="8"/>
  <c r="AE97" i="8"/>
  <c r="AE70" i="8"/>
  <c r="AE68" i="8"/>
  <c r="AE73" i="8"/>
  <c r="AE66" i="8"/>
  <c r="AE72" i="8"/>
  <c r="AE75" i="8"/>
  <c r="AE74" i="8"/>
  <c r="BC96" i="8"/>
  <c r="BC47" i="8"/>
  <c r="BC48" i="8"/>
  <c r="BC46" i="8"/>
  <c r="BC65" i="8"/>
  <c r="BC87" i="8"/>
  <c r="R66" i="8"/>
  <c r="R68" i="8"/>
  <c r="R74" i="8"/>
  <c r="R72" i="8"/>
  <c r="R75" i="8"/>
  <c r="R70" i="8"/>
  <c r="R73" i="8"/>
  <c r="G51" i="7"/>
  <c r="G53" i="7"/>
  <c r="G77" i="7"/>
  <c r="G52" i="7"/>
  <c r="Y96" i="8"/>
  <c r="Y47" i="8"/>
  <c r="Y48" i="8"/>
  <c r="Y46" i="8"/>
  <c r="Y65" i="8"/>
  <c r="Y87" i="8"/>
  <c r="AX96" i="8"/>
  <c r="AX46" i="8"/>
  <c r="AX47" i="8"/>
  <c r="AX48" i="8"/>
  <c r="AX65" i="8"/>
  <c r="AX87" i="8"/>
  <c r="AI97" i="8"/>
  <c r="AI72" i="8"/>
  <c r="AI70" i="8"/>
  <c r="AI66" i="8"/>
  <c r="AI75" i="8"/>
  <c r="AI74" i="8"/>
  <c r="AI73" i="8"/>
  <c r="AI68" i="8"/>
  <c r="AO97" i="8"/>
  <c r="AO73" i="8"/>
  <c r="AO66" i="8"/>
  <c r="AO74" i="8"/>
  <c r="AO68" i="8"/>
  <c r="AO72" i="8"/>
  <c r="AO70" i="8"/>
  <c r="AO75" i="8"/>
  <c r="BF96" i="8"/>
  <c r="BF47" i="8"/>
  <c r="BF48" i="8"/>
  <c r="BF46" i="8"/>
  <c r="BF65" i="8"/>
  <c r="BF87" i="8"/>
  <c r="BZ97" i="8"/>
  <c r="BZ66" i="8"/>
  <c r="BZ70" i="8"/>
  <c r="BZ73" i="8"/>
  <c r="BZ74" i="8"/>
  <c r="BZ72" i="8"/>
  <c r="BZ75" i="8"/>
  <c r="BZ68" i="8"/>
  <c r="W25" i="8"/>
  <c r="W66" i="8"/>
  <c r="W72" i="8"/>
  <c r="W74" i="8"/>
  <c r="W73" i="8"/>
  <c r="W75" i="8"/>
  <c r="W68" i="8"/>
  <c r="W70" i="8"/>
  <c r="Q97" i="8"/>
  <c r="Q73" i="8"/>
  <c r="Q66" i="8"/>
  <c r="Q68" i="8"/>
  <c r="Q72" i="8"/>
  <c r="Q75" i="8"/>
  <c r="Q70" i="8"/>
  <c r="Q74" i="8"/>
  <c r="BA97" i="8"/>
  <c r="BA66" i="8"/>
  <c r="BA72" i="8"/>
  <c r="BA70" i="8"/>
  <c r="BA75" i="8"/>
  <c r="BA74" i="8"/>
  <c r="BA68" i="8"/>
  <c r="BA73" i="8"/>
  <c r="AQ97" i="7"/>
  <c r="AQ52" i="7"/>
  <c r="AQ51" i="7"/>
  <c r="AQ53" i="7"/>
  <c r="AQ77" i="7"/>
  <c r="AH97" i="7"/>
  <c r="AH53" i="7"/>
  <c r="AH51" i="7"/>
  <c r="AH52" i="7"/>
  <c r="AH77" i="7"/>
  <c r="AY96" i="8"/>
  <c r="AY48" i="8"/>
  <c r="AY46" i="8"/>
  <c r="AY47" i="8"/>
  <c r="AY65" i="8"/>
  <c r="AY87" i="8"/>
  <c r="AD97" i="8"/>
  <c r="AD73" i="8"/>
  <c r="AD66" i="8"/>
  <c r="AD72" i="8"/>
  <c r="AD75" i="8"/>
  <c r="AD70" i="8"/>
  <c r="AD74" i="8"/>
  <c r="AD68" i="8"/>
  <c r="AK97" i="8"/>
  <c r="AK66" i="8"/>
  <c r="AK68" i="8"/>
  <c r="AK72" i="8"/>
  <c r="AK74" i="8"/>
  <c r="AK70" i="8"/>
  <c r="AK75" i="8"/>
  <c r="AK73" i="8"/>
  <c r="BE96" i="8"/>
  <c r="BE47" i="8"/>
  <c r="BE48" i="8"/>
  <c r="BE46" i="8"/>
  <c r="BE65" i="8"/>
  <c r="BE87" i="8"/>
  <c r="BH97" i="8"/>
  <c r="BH68" i="8"/>
  <c r="BH66" i="8"/>
  <c r="BH73" i="8"/>
  <c r="BH72" i="8"/>
  <c r="BH75" i="8"/>
  <c r="BH74" i="8"/>
  <c r="BH70" i="8"/>
  <c r="O25" i="8"/>
  <c r="O70" i="8"/>
  <c r="O68" i="8"/>
  <c r="O66" i="8"/>
  <c r="O72" i="8"/>
  <c r="O75" i="8"/>
  <c r="O73" i="8"/>
  <c r="O74" i="8"/>
  <c r="BV97" i="8"/>
  <c r="BV66" i="8"/>
  <c r="BV68" i="8"/>
  <c r="BV70" i="8"/>
  <c r="BV74" i="8"/>
  <c r="BV73" i="8"/>
  <c r="BV72" i="8"/>
  <c r="BV75" i="8"/>
  <c r="BB97" i="8"/>
  <c r="BB66" i="8"/>
  <c r="BB70" i="8"/>
  <c r="BB74" i="8"/>
  <c r="BB73" i="8"/>
  <c r="BB75" i="8"/>
  <c r="BB72" i="8"/>
  <c r="BB68" i="8"/>
  <c r="BK97" i="8"/>
  <c r="BK70" i="8"/>
  <c r="BK68" i="8"/>
  <c r="BK66" i="8"/>
  <c r="BK73" i="8"/>
  <c r="BK74" i="8"/>
  <c r="BK72" i="8"/>
  <c r="BK75" i="8"/>
  <c r="AU97" i="7"/>
  <c r="AU53" i="7"/>
  <c r="AU52" i="7"/>
  <c r="AU51" i="7"/>
  <c r="AU77" i="7"/>
  <c r="BN96" i="8"/>
  <c r="BN46" i="8"/>
  <c r="BN47" i="8"/>
  <c r="BN48" i="8"/>
  <c r="BN65" i="8"/>
  <c r="BN87" i="8"/>
  <c r="AU96" i="8"/>
  <c r="AU48" i="8"/>
  <c r="AU46" i="8"/>
  <c r="AU47" i="8"/>
  <c r="AU65" i="8"/>
  <c r="AU87" i="8"/>
  <c r="AW97" i="8"/>
  <c r="AW73" i="8"/>
  <c r="AW66" i="8"/>
  <c r="AW68" i="8"/>
  <c r="AW72" i="8"/>
  <c r="AW74" i="8"/>
  <c r="AW70" i="8"/>
  <c r="AW75" i="8"/>
  <c r="AR96" i="8"/>
  <c r="AR46" i="8"/>
  <c r="AR47" i="8"/>
  <c r="AR48" i="8"/>
  <c r="AR65" i="8"/>
  <c r="AR87" i="8"/>
  <c r="AP97" i="8"/>
  <c r="AP72" i="8"/>
  <c r="AP66" i="8"/>
  <c r="AP74" i="8"/>
  <c r="AP68" i="8"/>
  <c r="AP70" i="8"/>
  <c r="AP75" i="8"/>
  <c r="AP73" i="8"/>
  <c r="BF97" i="8"/>
  <c r="BF66" i="8"/>
  <c r="BF70" i="8"/>
  <c r="BF72" i="8"/>
  <c r="BF74" i="8"/>
  <c r="BF68" i="8"/>
  <c r="BF73" i="8"/>
  <c r="BF75" i="8"/>
  <c r="BT97" i="8"/>
  <c r="BT66" i="8"/>
  <c r="BT72" i="8"/>
  <c r="BT75" i="8"/>
  <c r="BT70" i="8"/>
  <c r="BT73" i="8"/>
  <c r="BT68" i="8"/>
  <c r="BT74" i="8"/>
  <c r="AJ97" i="7"/>
  <c r="AJ53" i="7"/>
  <c r="AJ51" i="7"/>
  <c r="AJ52" i="7"/>
  <c r="AJ77" i="7"/>
  <c r="BU66" i="8"/>
  <c r="BU70" i="8"/>
  <c r="BU72" i="8"/>
  <c r="BU74" i="8"/>
  <c r="BU73" i="8"/>
  <c r="BU75" i="8"/>
  <c r="BU68" i="8"/>
  <c r="AM97" i="7"/>
  <c r="AM51" i="7"/>
  <c r="AM52" i="7"/>
  <c r="AM53" i="7"/>
  <c r="AM77" i="7"/>
  <c r="AQ46" i="8"/>
  <c r="AQ47" i="8"/>
  <c r="AQ48" i="8"/>
  <c r="AQ65" i="8"/>
  <c r="AQ87" i="8"/>
  <c r="BL48" i="8"/>
  <c r="BL46" i="8"/>
  <c r="BL47" i="8"/>
  <c r="BL65" i="8"/>
  <c r="BL87" i="8"/>
  <c r="BW97" i="7"/>
  <c r="BW53" i="7"/>
  <c r="BW52" i="7"/>
  <c r="BW51" i="7"/>
  <c r="BW77" i="7"/>
  <c r="AW96" i="8"/>
  <c r="AW48" i="8"/>
  <c r="AW46" i="8"/>
  <c r="AW47" i="8"/>
  <c r="AW65" i="8"/>
  <c r="AW87" i="8"/>
  <c r="BT96" i="8"/>
  <c r="BT48" i="8"/>
  <c r="BT46" i="8"/>
  <c r="BT47" i="8"/>
  <c r="BT65" i="8"/>
  <c r="BT87" i="8"/>
  <c r="BD97" i="8"/>
  <c r="BD66" i="8"/>
  <c r="BD68" i="8"/>
  <c r="BD75" i="8"/>
  <c r="BD72" i="8"/>
  <c r="BD74" i="8"/>
  <c r="BD70" i="8"/>
  <c r="BD73" i="8"/>
  <c r="BL97" i="8"/>
  <c r="BL70" i="8"/>
  <c r="BL75" i="8"/>
  <c r="BL66" i="8"/>
  <c r="BL73" i="8"/>
  <c r="BL68" i="8"/>
  <c r="BL74" i="8"/>
  <c r="BL72" i="8"/>
  <c r="BX97" i="8"/>
  <c r="BX68" i="8"/>
  <c r="BX66" i="8"/>
  <c r="BX73" i="8"/>
  <c r="BX72" i="8"/>
  <c r="BX74" i="8"/>
  <c r="BX75" i="8"/>
  <c r="BX70" i="8"/>
  <c r="BI97" i="7"/>
  <c r="BI52" i="7"/>
  <c r="BI51" i="7"/>
  <c r="BI53" i="7"/>
  <c r="BI77" i="7"/>
  <c r="AI97" i="7"/>
  <c r="AI51" i="7"/>
  <c r="AI53" i="7"/>
  <c r="AI52" i="7"/>
  <c r="AI77" i="7"/>
  <c r="Z97" i="7"/>
  <c r="Z53" i="7"/>
  <c r="Z52" i="7"/>
  <c r="Z51" i="7"/>
  <c r="Z77" i="7"/>
  <c r="AE96" i="8"/>
  <c r="AE48" i="8"/>
  <c r="AE46" i="8"/>
  <c r="AE47" i="8"/>
  <c r="AE65" i="8"/>
  <c r="AE87" i="8"/>
  <c r="AG73" i="8"/>
  <c r="AG66" i="8"/>
  <c r="AG75" i="8"/>
  <c r="AG68" i="8"/>
  <c r="AG70" i="8"/>
  <c r="AG74" i="8"/>
  <c r="AG72" i="8"/>
  <c r="BT97" i="7"/>
  <c r="BT52" i="7"/>
  <c r="BT51" i="7"/>
  <c r="BT53" i="7"/>
  <c r="BT77" i="7"/>
  <c r="BW46" i="8"/>
  <c r="BW47" i="8"/>
  <c r="BW48" i="8"/>
  <c r="BW65" i="8"/>
  <c r="BW87" i="8"/>
  <c r="BY46" i="8"/>
  <c r="BY47" i="8"/>
  <c r="BY48" i="8"/>
  <c r="BY65" i="8"/>
  <c r="BY87" i="8"/>
  <c r="L97" i="7"/>
  <c r="L52" i="7"/>
  <c r="L51" i="7"/>
  <c r="L53" i="7"/>
  <c r="L77" i="7"/>
  <c r="AZ72" i="8"/>
  <c r="AZ66" i="8"/>
  <c r="AZ75" i="8"/>
  <c r="AZ74" i="8"/>
  <c r="AZ68" i="8"/>
  <c r="AZ70" i="8"/>
  <c r="AZ73" i="8"/>
  <c r="AB97" i="7"/>
  <c r="AB52" i="7"/>
  <c r="AB53" i="7"/>
  <c r="AB51" i="7"/>
  <c r="AB77" i="7"/>
  <c r="BB97" i="7"/>
  <c r="BB51" i="7"/>
  <c r="BB53" i="7"/>
  <c r="BB52" i="7"/>
  <c r="BB77" i="7"/>
  <c r="BP97" i="7"/>
  <c r="BP52" i="7"/>
  <c r="BP51" i="7"/>
  <c r="BP53" i="7"/>
  <c r="BP77" i="7"/>
  <c r="G96" i="8"/>
  <c r="G48" i="8"/>
  <c r="G46" i="8"/>
  <c r="G65" i="8"/>
  <c r="G87" i="8"/>
  <c r="G47" i="8"/>
  <c r="BX96" i="8"/>
  <c r="BX46" i="8"/>
  <c r="BX47" i="8"/>
  <c r="BX48" i="8"/>
  <c r="BX65" i="8"/>
  <c r="BX87" i="8"/>
  <c r="BN66" i="8"/>
  <c r="BN68" i="8"/>
  <c r="BN70" i="8"/>
  <c r="BN72" i="8"/>
  <c r="BN73" i="8"/>
  <c r="BN75" i="8"/>
  <c r="BN74" i="8"/>
  <c r="BL97" i="7"/>
  <c r="BL52" i="7"/>
  <c r="BL51" i="7"/>
  <c r="BL53" i="7"/>
  <c r="BL77" i="7"/>
  <c r="AV96" i="8"/>
  <c r="AV48" i="8"/>
  <c r="AV46" i="8"/>
  <c r="AV47" i="8"/>
  <c r="AV65" i="8"/>
  <c r="AV87" i="8"/>
  <c r="AJ97" i="8"/>
  <c r="AJ72" i="8"/>
  <c r="AJ66" i="8"/>
  <c r="AJ68" i="8"/>
  <c r="AJ70" i="8"/>
  <c r="AJ75" i="8"/>
  <c r="AJ73" i="8"/>
  <c r="AJ74" i="8"/>
  <c r="AK97" i="7"/>
  <c r="AK51" i="7"/>
  <c r="AK53" i="7"/>
  <c r="AK52" i="7"/>
  <c r="AK77" i="7"/>
  <c r="AL97" i="7"/>
  <c r="AL51" i="7"/>
  <c r="AL52" i="7"/>
  <c r="AL53" i="7"/>
  <c r="AL77" i="7"/>
  <c r="BA97" i="7"/>
  <c r="BA52" i="7"/>
  <c r="BA51" i="7"/>
  <c r="BA53" i="7"/>
  <c r="BA77" i="7"/>
  <c r="BE97" i="7"/>
  <c r="BE52" i="7"/>
  <c r="BE51" i="7"/>
  <c r="BE77" i="7"/>
  <c r="BE53" i="7"/>
  <c r="AW41" i="7"/>
  <c r="AV41" i="7"/>
  <c r="AP41" i="7"/>
  <c r="AA41" i="7"/>
  <c r="AO41" i="7"/>
  <c r="BF41" i="7"/>
  <c r="AD41" i="7"/>
  <c r="AT41" i="7"/>
  <c r="BO41" i="7"/>
  <c r="BE41" i="7"/>
  <c r="AJ38" i="8"/>
  <c r="BX37" i="8"/>
  <c r="L41" i="7"/>
  <c r="AV37" i="8"/>
  <c r="AI41" i="7"/>
  <c r="AK41" i="7"/>
  <c r="BB41" i="7"/>
  <c r="BL41" i="7"/>
  <c r="AN24" i="8"/>
  <c r="G24" i="8"/>
  <c r="AJ25" i="8"/>
  <c r="AV24" i="8"/>
  <c r="BP41" i="7"/>
  <c r="AN37" i="8"/>
  <c r="Z41" i="7"/>
  <c r="BI24" i="8"/>
  <c r="BN25" i="8"/>
  <c r="BI37" i="8"/>
  <c r="BR25" i="8"/>
  <c r="AE37" i="8"/>
  <c r="AL41" i="7"/>
  <c r="BR38" i="8"/>
  <c r="BA41" i="7"/>
  <c r="BY25" i="8"/>
  <c r="AV25" i="8"/>
  <c r="N37" i="8"/>
  <c r="AV38" i="8"/>
  <c r="O26" i="7"/>
  <c r="G37" i="8"/>
  <c r="AU25" i="8"/>
  <c r="AT25" i="8"/>
  <c r="AU38" i="8"/>
  <c r="AU41" i="7"/>
  <c r="BN24" i="8"/>
  <c r="AJ41" i="7"/>
  <c r="BK25" i="8"/>
  <c r="BT25" i="8"/>
  <c r="BK38" i="8"/>
  <c r="AP25" i="8"/>
  <c r="BF38" i="8"/>
  <c r="BT38" i="8"/>
  <c r="BN37" i="8"/>
  <c r="AP38" i="8"/>
  <c r="BF25" i="8"/>
  <c r="AW38" i="8"/>
  <c r="BH25" i="8"/>
  <c r="AD38" i="8"/>
  <c r="BB38" i="8"/>
  <c r="AY24" i="8"/>
  <c r="AY37" i="8"/>
  <c r="BH38" i="8"/>
  <c r="BA25" i="8"/>
  <c r="BL25" i="8"/>
  <c r="BX38" i="8"/>
  <c r="BW41" i="7"/>
  <c r="BL38" i="8"/>
  <c r="BX25" i="8"/>
  <c r="AQ41" i="7"/>
  <c r="AH41" i="7"/>
  <c r="AK25" i="8"/>
  <c r="BA38" i="8"/>
  <c r="BV25" i="8"/>
  <c r="BV38" i="8"/>
  <c r="AE24" i="8"/>
  <c r="BI41" i="7"/>
  <c r="AW24" i="8"/>
  <c r="AK38" i="8"/>
  <c r="BT24" i="8"/>
  <c r="BD25" i="8"/>
  <c r="AI24" i="8"/>
  <c r="BZ25" i="8"/>
  <c r="BD24" i="8"/>
  <c r="BO37" i="8"/>
  <c r="BD37" i="8"/>
  <c r="AN25" i="8"/>
  <c r="AX25" i="8"/>
  <c r="AX38" i="8"/>
  <c r="BZ38" i="8"/>
  <c r="G41" i="7"/>
  <c r="R38" i="8"/>
  <c r="Q25" i="8"/>
  <c r="Q38" i="8"/>
  <c r="AO38" i="8"/>
  <c r="AO25" i="8"/>
  <c r="BF24" i="8"/>
  <c r="W38" i="8"/>
  <c r="BF37" i="8"/>
  <c r="Y37" i="8"/>
  <c r="Y24" i="8"/>
  <c r="AX24" i="8"/>
  <c r="AD25" i="8"/>
  <c r="AX37" i="8"/>
  <c r="AI25" i="8"/>
  <c r="AI38" i="8"/>
  <c r="R25" i="8"/>
  <c r="BZ24" i="8"/>
  <c r="BZ37" i="8"/>
  <c r="BU24" i="8"/>
  <c r="AS24" i="8"/>
  <c r="CA24" i="8"/>
  <c r="BP25" i="8"/>
  <c r="AU26" i="7"/>
  <c r="BP38" i="8"/>
  <c r="AH25" i="8"/>
  <c r="BS25" i="8"/>
  <c r="AH38" i="8"/>
  <c r="AK26" i="7"/>
  <c r="AR25" i="8"/>
  <c r="BS24" i="8"/>
  <c r="AR38" i="8"/>
  <c r="BS37" i="8"/>
  <c r="P41" i="7"/>
  <c r="BC24" i="8"/>
  <c r="BC37" i="8"/>
  <c r="BM38" i="8"/>
  <c r="BM25" i="8"/>
  <c r="BK24" i="8"/>
  <c r="AW25" i="8"/>
  <c r="BK37" i="8"/>
  <c r="AL24" i="8"/>
  <c r="BB24" i="8"/>
  <c r="BB37" i="8"/>
  <c r="BO24" i="8"/>
  <c r="AL37" i="8"/>
  <c r="BJ37" i="8"/>
  <c r="BG41" i="7"/>
  <c r="J38" i="8"/>
  <c r="AR24" i="8"/>
  <c r="BM24" i="8"/>
  <c r="AR37" i="8"/>
  <c r="BM37" i="8"/>
  <c r="AU24" i="8"/>
  <c r="AE41" i="7"/>
  <c r="BP37" i="8"/>
  <c r="AU37" i="8"/>
  <c r="BP24" i="8"/>
  <c r="BE24" i="8"/>
  <c r="BE37" i="8"/>
  <c r="BH26" i="7"/>
  <c r="W96" i="8"/>
  <c r="BA26" i="7"/>
  <c r="BI26" i="7"/>
  <c r="CA97" i="8"/>
  <c r="BG26" i="7"/>
  <c r="BE26" i="7"/>
  <c r="AI26" i="7"/>
  <c r="BO26" i="7"/>
  <c r="H41" i="7"/>
  <c r="X26" i="7"/>
  <c r="BD26" i="7"/>
  <c r="BW26" i="7"/>
  <c r="N41" i="7"/>
  <c r="Z26" i="7"/>
  <c r="AV26" i="7"/>
  <c r="Y26" i="7"/>
  <c r="BL26" i="7"/>
  <c r="AL26" i="7"/>
  <c r="BU97" i="8"/>
  <c r="BH96" i="8"/>
  <c r="AM26" i="7"/>
  <c r="BQ97" i="8"/>
  <c r="AQ96" i="8"/>
  <c r="BC26" i="7"/>
  <c r="AG96" i="8"/>
  <c r="BT26" i="7"/>
  <c r="AQ97" i="8"/>
  <c r="BW96" i="8"/>
  <c r="U26" i="7"/>
  <c r="BY96" i="8"/>
  <c r="AF26" i="7"/>
  <c r="BU96" i="8"/>
  <c r="AZ97" i="8"/>
  <c r="CA96" i="8"/>
  <c r="AB26" i="7"/>
  <c r="BQ96" i="8"/>
  <c r="BB26" i="7"/>
  <c r="U41" i="7"/>
  <c r="AB41" i="7"/>
  <c r="BU37" i="8"/>
  <c r="AZ25" i="8"/>
  <c r="BL37" i="8"/>
  <c r="BN38" i="8"/>
  <c r="AQ38" i="8"/>
  <c r="AG97" i="8"/>
  <c r="AZ38" i="8"/>
  <c r="BN97" i="8"/>
  <c r="BW24" i="8"/>
  <c r="BU38" i="8"/>
  <c r="BQ25" i="8"/>
  <c r="CA37" i="8"/>
  <c r="CA38" i="8"/>
  <c r="BP26" i="7"/>
  <c r="BF26" i="7"/>
  <c r="Q41" i="7"/>
  <c r="AD26" i="7"/>
  <c r="D96" i="8"/>
  <c r="AO26" i="7"/>
  <c r="AT26" i="7"/>
  <c r="U97" i="8"/>
  <c r="AQ25" i="8"/>
  <c r="BC41" i="7"/>
  <c r="BW37" i="8"/>
  <c r="BU25" i="8"/>
  <c r="V37" i="8"/>
  <c r="BL24" i="8"/>
  <c r="AM41" i="7"/>
  <c r="AE26" i="7"/>
  <c r="AA26" i="7"/>
  <c r="AP26" i="7"/>
  <c r="BV26" i="7"/>
  <c r="AG26" i="7"/>
  <c r="V96" i="8"/>
  <c r="AW26" i="7"/>
  <c r="BL96" i="8"/>
  <c r="BT41" i="7"/>
  <c r="BQ38" i="8"/>
  <c r="AQ24" i="8"/>
  <c r="AG25" i="8"/>
  <c r="I37" i="8"/>
  <c r="AF41" i="7"/>
  <c r="AQ37" i="8"/>
  <c r="AG38" i="8"/>
  <c r="O41" i="7"/>
  <c r="I96" i="8"/>
  <c r="AY26" i="7"/>
  <c r="W97" i="8"/>
  <c r="AG24" i="8"/>
  <c r="BY37" i="8"/>
  <c r="G97" i="7"/>
  <c r="O38" i="8"/>
  <c r="K97" i="7"/>
  <c r="BQ24" i="8"/>
  <c r="R97" i="8"/>
  <c r="G26" i="7"/>
  <c r="AC26" i="7"/>
  <c r="AZ26" i="7"/>
  <c r="O97" i="8"/>
  <c r="K41" i="7"/>
  <c r="L26" i="7"/>
  <c r="BY24" i="8"/>
  <c r="BQ37" i="8"/>
  <c r="O37" i="8"/>
  <c r="BH37" i="8"/>
  <c r="AQ26" i="7"/>
  <c r="O96" i="8"/>
  <c r="AH26" i="7"/>
  <c r="Y97" i="8"/>
  <c r="V26" i="7"/>
  <c r="AJ26" i="7"/>
  <c r="AR28" i="7"/>
  <c r="AU28" i="7"/>
  <c r="AA29" i="7"/>
  <c r="E26" i="7"/>
  <c r="W29" i="7"/>
  <c r="Q26" i="7"/>
  <c r="AB28" i="7"/>
  <c r="R28" i="7"/>
  <c r="M26" i="8"/>
  <c r="K26" i="8"/>
  <c r="I26" i="8"/>
  <c r="R26" i="8"/>
  <c r="Q26" i="8"/>
  <c r="N26" i="8"/>
  <c r="P26" i="8"/>
  <c r="L26" i="8"/>
  <c r="O26" i="8"/>
  <c r="J26" i="8"/>
</calcChain>
</file>

<file path=xl/comments1.xml><?xml version="1.0" encoding="utf-8"?>
<comments xmlns="http://schemas.openxmlformats.org/spreadsheetml/2006/main">
  <authors>
    <author>Esra Yan</author>
  </authors>
  <commentList>
    <comment ref="Q8" authorId="0" shapeId="0">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10.xml><?xml version="1.0" encoding="utf-8"?>
<comments xmlns="http://schemas.openxmlformats.org/spreadsheetml/2006/main">
  <authors>
    <author>BK9b</author>
  </authors>
  <commentList>
    <comment ref="F78" authorId="0" shapeId="0">
      <text>
        <r>
          <rPr>
            <b/>
            <sz val="9"/>
            <color indexed="81"/>
            <rFont val="Segoe UI"/>
            <family val="2"/>
          </rPr>
          <t>BK9b:</t>
        </r>
        <r>
          <rPr>
            <sz val="9"/>
            <color indexed="81"/>
            <rFont val="Segoe UI"/>
            <family val="2"/>
          </rPr>
          <t xml:space="preserve">
geschätzter Wert</t>
        </r>
      </text>
    </comment>
    <comment ref="L78" authorId="0" shapeId="0">
      <text>
        <r>
          <rPr>
            <b/>
            <sz val="9"/>
            <color indexed="81"/>
            <rFont val="Segoe UI"/>
            <family val="2"/>
          </rPr>
          <t>BK9b:</t>
        </r>
        <r>
          <rPr>
            <sz val="9"/>
            <color indexed="81"/>
            <rFont val="Segoe UI"/>
            <family val="2"/>
          </rPr>
          <t xml:space="preserve">
geschätzter Wert</t>
        </r>
      </text>
    </comment>
  </commentList>
</comments>
</file>

<file path=xl/comments11.xml><?xml version="1.0" encoding="utf-8"?>
<comments xmlns="http://schemas.openxmlformats.org/spreadsheetml/2006/main">
  <authors>
    <author>Esra Yan</author>
  </authors>
  <commentList>
    <comment ref="AC8" authorId="0" shapeId="0">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12.xml><?xml version="1.0" encoding="utf-8"?>
<comments xmlns="http://schemas.openxmlformats.org/spreadsheetml/2006/main">
  <authors>
    <author>Tuba Tekin</author>
  </authors>
  <commentList>
    <comment ref="L8" authorId="0" shapeId="0">
      <text>
        <r>
          <rPr>
            <b/>
            <sz val="9"/>
            <color indexed="81"/>
            <rFont val="Segoe UI"/>
            <family val="2"/>
          </rPr>
          <t>ANPLICON GmbH:</t>
        </r>
        <r>
          <rPr>
            <sz val="9"/>
            <color indexed="81"/>
            <rFont val="Segoe UI"/>
            <family val="2"/>
          </rPr>
          <t xml:space="preserve">
Nachrichtlich weiter mit ausgewiesen</t>
        </r>
      </text>
    </comment>
    <comment ref="W87" authorId="0" shapeId="0">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2.xml><?xml version="1.0" encoding="utf-8"?>
<comments xmlns="http://schemas.openxmlformats.org/spreadsheetml/2006/main">
  <authors>
    <author>Esra Yan</author>
  </authors>
  <commentList>
    <comment ref="AC8" authorId="0" shapeId="0">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3.xml><?xml version="1.0" encoding="utf-8"?>
<comments xmlns="http://schemas.openxmlformats.org/spreadsheetml/2006/main">
  <authors>
    <author>Tuba Tekin</author>
  </authors>
  <commentList>
    <comment ref="L8" authorId="0" shapeId="0">
      <text>
        <r>
          <rPr>
            <b/>
            <sz val="9"/>
            <color indexed="81"/>
            <rFont val="Segoe UI"/>
            <family val="2"/>
          </rPr>
          <t>ANPLICON GmbH:</t>
        </r>
        <r>
          <rPr>
            <sz val="9"/>
            <color indexed="81"/>
            <rFont val="Segoe UI"/>
            <family val="2"/>
          </rPr>
          <t xml:space="preserve">
Nachrichtlich weiter mit ausgewiesen</t>
        </r>
      </text>
    </comment>
    <comment ref="W87" authorId="0" shapeId="0">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4.xml><?xml version="1.0" encoding="utf-8"?>
<comments xmlns="http://schemas.openxmlformats.org/spreadsheetml/2006/main">
  <authors>
    <author>Esra Yan</author>
  </authors>
  <commentList>
    <comment ref="Q8" authorId="0" shapeId="0">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5.xml><?xml version="1.0" encoding="utf-8"?>
<comments xmlns="http://schemas.openxmlformats.org/spreadsheetml/2006/main">
  <authors>
    <author>Esra Yan</author>
  </authors>
  <commentList>
    <comment ref="AC8" authorId="0" shapeId="0">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6.xml><?xml version="1.0" encoding="utf-8"?>
<comments xmlns="http://schemas.openxmlformats.org/spreadsheetml/2006/main">
  <authors>
    <author>Tuba Tekin</author>
  </authors>
  <commentList>
    <comment ref="L8" authorId="0" shapeId="0">
      <text>
        <r>
          <rPr>
            <b/>
            <sz val="9"/>
            <color indexed="81"/>
            <rFont val="Segoe UI"/>
            <family val="2"/>
          </rPr>
          <t>ANPLICON GmbH:</t>
        </r>
        <r>
          <rPr>
            <sz val="9"/>
            <color indexed="81"/>
            <rFont val="Segoe UI"/>
            <family val="2"/>
          </rPr>
          <t xml:space="preserve">
Nachrichtlich weiter mit ausgewiesen</t>
        </r>
      </text>
    </comment>
    <comment ref="W87" authorId="0" shapeId="0">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comments7.xml><?xml version="1.0" encoding="utf-8"?>
<comments xmlns="http://schemas.openxmlformats.org/spreadsheetml/2006/main">
  <authors>
    <author>Esra Yan</author>
  </authors>
  <commentList>
    <comment ref="Q8" authorId="0" shapeId="0">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8.xml><?xml version="1.0" encoding="utf-8"?>
<comments xmlns="http://schemas.openxmlformats.org/spreadsheetml/2006/main">
  <authors>
    <author>Esra Yan</author>
  </authors>
  <commentList>
    <comment ref="AC8" authorId="0" shapeId="0">
      <text>
        <r>
          <rPr>
            <b/>
            <sz val="9"/>
            <color indexed="81"/>
            <rFont val="Segoe UI"/>
            <family val="2"/>
          </rPr>
          <t>ANPLICON GmbH:
§ 6a Abs. 1  Nr. 3 GasNEV:</t>
        </r>
        <r>
          <rPr>
            <sz val="9"/>
            <color indexed="81"/>
            <rFont val="Segoe UI"/>
            <family val="2"/>
          </rPr>
          <t xml:space="preserve"> 
für die Anlagengruppen IV.1.1 Stahlleitungen PE ummantelt, IV.1.2 Stahlleitungen kathodisch geschützt und IV.1.3 Stahlleitungen bitumiert, der Anlage 1, die für den Gastransport mit einem Druck größer als 16 bar ausgelegt sind, 
</t>
        </r>
        <r>
          <rPr>
            <b/>
            <sz val="9"/>
            <color indexed="81"/>
            <rFont val="Segoe UI"/>
            <family val="2"/>
          </rPr>
          <t xml:space="preserve">a) </t>
        </r>
        <r>
          <rPr>
            <sz val="9"/>
            <color indexed="81"/>
            <rFont val="Segoe UI"/>
            <family val="2"/>
          </rPr>
          <t xml:space="preserve">die Indexreihe Stahlrohre, Rohrform-, Rohrverschluss- und Rohrverbindungsstücke aus Eisen und Stahl (Statistisches Bundesamt, Fachserie 17, Index der Erzeugerpreise gewerblicher Produkte) mit einem Anteil von 40 Prozent und
</t>
        </r>
        <r>
          <rPr>
            <b/>
            <sz val="9"/>
            <color indexed="81"/>
            <rFont val="Segoe UI"/>
            <family val="2"/>
          </rPr>
          <t xml:space="preserve">b) </t>
        </r>
        <r>
          <rPr>
            <sz val="9"/>
            <color indexed="81"/>
            <rFont val="Segoe UI"/>
            <family val="2"/>
          </rPr>
          <t>die Indexreihe Ortskanäle, Bauleistungen am Bauwerk (Tiefbau), ohne Umsatzsteuer (Statistisches Bundesamt, Fachserie 17, Preisindizes für die Bauwirtschaft) mit einem Anteil von 60 Prozent;</t>
        </r>
      </text>
    </comment>
  </commentList>
</comments>
</file>

<file path=xl/comments9.xml><?xml version="1.0" encoding="utf-8"?>
<comments xmlns="http://schemas.openxmlformats.org/spreadsheetml/2006/main">
  <authors>
    <author>Tuba Tekin</author>
  </authors>
  <commentList>
    <comment ref="K8" authorId="0" shapeId="0">
      <text>
        <r>
          <rPr>
            <b/>
            <sz val="9"/>
            <color indexed="81"/>
            <rFont val="Segoe UI"/>
            <family val="2"/>
          </rPr>
          <t>ANPLICON GmbH:</t>
        </r>
        <r>
          <rPr>
            <sz val="9"/>
            <color indexed="81"/>
            <rFont val="Segoe UI"/>
            <family val="2"/>
          </rPr>
          <t xml:space="preserve">
Nachrichtlich weiter mit ausgewiesen</t>
        </r>
      </text>
    </comment>
    <comment ref="V87" authorId="0" shapeId="0">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sharedStrings.xml><?xml version="1.0" encoding="utf-8"?>
<sst xmlns="http://schemas.openxmlformats.org/spreadsheetml/2006/main" count="1986" uniqueCount="594">
  <si>
    <t>Strom - Kabel</t>
  </si>
  <si>
    <t>Strom - Freileitungen</t>
  </si>
  <si>
    <t>Strom - Stationen</t>
  </si>
  <si>
    <t>Strom - übrige Anlagengruppen</t>
  </si>
  <si>
    <t>Delta</t>
  </si>
  <si>
    <t>Jahr</t>
  </si>
  <si>
    <t>Gewerbliche Betriebsgebäude (verkettet bis 1958)</t>
  </si>
  <si>
    <t>Wiederherstellungswerte für 1913/1914 erstellte Wohngebäude</t>
  </si>
  <si>
    <t>Faktor</t>
  </si>
  <si>
    <t>Ortskanäle (Index verkettet)</t>
  </si>
  <si>
    <t>Kabel (Index verkettet)</t>
  </si>
  <si>
    <t>Gesamt</t>
  </si>
  <si>
    <t>Leitungen (Index verkettet)</t>
  </si>
  <si>
    <t>Türme und Gittermaste, aus Eisen oder Stahl</t>
  </si>
  <si>
    <t>Masten (Index verkettet)</t>
  </si>
  <si>
    <t>Erzeugerpreise für gewerbliche Produkte (verkettet)</t>
  </si>
  <si>
    <t>Verketten der Indexreihen 1</t>
  </si>
  <si>
    <t>Anlagengruppe der Grundstücksanlagen und Gebäude (I.2, I.3, I.4, III.8, V.9)</t>
  </si>
  <si>
    <t xml:space="preserve">Anlagengruppe der Rohrleitungen (IV.1.1, IV.1.2, IV.1.3, IV.2, IV.3, IV.4, IV.5) </t>
  </si>
  <si>
    <t>Anlagengruppe der Rohrleitungen aus Stahl (IV.1.1, IV.1.2, IV.1.3 sofern Auslegungsdruck &gt; 16 bar)</t>
  </si>
  <si>
    <t>übrige Anlagengruppen mit Ausnahme der Grundstücke (I.5, I.6, I.7, I.8, I.9.1, I.9.2, I.10.1, I.10.2, II., III.1, III.2, III.3, III.4, III.5, III.6, III.7, IV.6, IV.7, IV.8, V.1, V.2, V.3, V.4, V.5, V.6, V.7, V.8, VI.)</t>
  </si>
  <si>
    <t>Gewerbliche Betriebsgebäude (ohne USt)</t>
  </si>
  <si>
    <t>Gewerbliche Betriebsgebäude (mit USt)</t>
  </si>
  <si>
    <t>Wiederherstellungswerte für 1913/1914 erstellte Wohngebäude (Basis 1913)</t>
  </si>
  <si>
    <t>Gewerbliche Betriebsgebäude (verkettete Reihe)</t>
  </si>
  <si>
    <t>Ortskanäle, Bauleistungen am Bauwerk, Tiefbau (ohne USt.)</t>
  </si>
  <si>
    <t>Ortskanäle, Bauleistungen am Bauwerk, Tiefbau (mit USt.)</t>
  </si>
  <si>
    <t>"Ortskanäle" (verkettete Reihe)</t>
  </si>
  <si>
    <t>"Stahlrohre" (verkettete Reihe); vgl Tabellenblatt § 6a Abs. 1,2 Nr. 3 (Detail)</t>
  </si>
  <si>
    <t xml:space="preserve">Erzeugerpreise gewerbliche Produkte (ohne Mineralölerzeugnisse) </t>
  </si>
  <si>
    <t>Erzeugerpreise gewerbliche Produkte (insgesamt)</t>
  </si>
  <si>
    <t>Indexreihe gemäß §6a Abs. 1 Nr.1 (1968 - 2010)</t>
  </si>
  <si>
    <t>Indexreihe gemäß §6a Abs. 2 Nr.1 a) 1958 - 1968</t>
  </si>
  <si>
    <t>Verkettung bis 1958</t>
  </si>
  <si>
    <t>Indexreihe gemäß §6a Abs. 2 Nr.1 b) 1944 -1958</t>
  </si>
  <si>
    <t>Indexreihe gemäß § 6a Abs. 1 und 2 Nr.1 (Verkettung bis 1944)</t>
  </si>
  <si>
    <t>Faktorwerte</t>
  </si>
  <si>
    <t>Indexreihe gemäß §6a Abs. 1 Nr.2 (1968 - 2010)</t>
  </si>
  <si>
    <t>Indexreihe gemäß §6a Abs. 2 Nr.2 a) 1958 - 1968</t>
  </si>
  <si>
    <t>Indexreihe gemäß §6a Abs. 2 Nr.2 b) 1949 -1958</t>
  </si>
  <si>
    <t>Indexreihe gemäß § 6a Abs. 1 und 2 Nr.2  (Verkettung bis 1949)</t>
  </si>
  <si>
    <t>Indexreihe gemäß § 6a Abs. 1 und 2 Nr.2 (Verkettung bis 1949)</t>
  </si>
  <si>
    <t>Indexreihe gemäß § 6a Abs. 1 und 2 Nr.3</t>
  </si>
  <si>
    <t>Indexreihe gemäß § 6a Abs. 1 und 2 Nr. 3 (Verkettung bis 1949)</t>
  </si>
  <si>
    <t>Indexreihe gemäß §6a Abs. 1 Nr.4 (1976 - 2010)</t>
  </si>
  <si>
    <t>Indexreihe gemäß §6a Abs. 2 Nr.4 (1949 - 1976)</t>
  </si>
  <si>
    <t>Indexreihe gemäß § 6a Abs. 1 und 2 Nr. 4 (Verkettung von 1949 - 2010)</t>
  </si>
  <si>
    <t>Index 1: Stahlrohre, Rohform-, Rohrverschluss- und Rohrverbindungsstücke aus Eisen und Stahl</t>
  </si>
  <si>
    <t>Index 2: Rohre aus Eisen oder Stahl</t>
  </si>
  <si>
    <t>Index 1 und 2 verkettet</t>
  </si>
  <si>
    <t xml:space="preserve">Index 3: Präzisionsstahlrohre nahtlos und geschweißt </t>
  </si>
  <si>
    <t>Index 1,2 und 3 verkettet</t>
  </si>
  <si>
    <t xml:space="preserve">Index 4: Eisen und Stahl </t>
  </si>
  <si>
    <t xml:space="preserve">Index 1, 2, 3 und 4 verkettet </t>
  </si>
  <si>
    <t>Indexreihe gemäß § 6a Abs. 1 Nr. 3 a) 2005 - 2015</t>
  </si>
  <si>
    <t>Indexreihe gemäß § 6a Abs. 2 Nr. 3 a) 2000 - 2004</t>
  </si>
  <si>
    <t>Indexreihe gemäß § 6a Abs. 2 Nr. 3 b) 1968 - 1999</t>
  </si>
  <si>
    <t>Indexreihe gemäß § 6a Abs. 2 Nr. 3 c) 1949 - 1967</t>
  </si>
  <si>
    <t>Indexreihe gemäß § 6a Abs. 1 Nr.3 b)  (Verkettung bis 1949)</t>
  </si>
  <si>
    <t xml:space="preserve">Faktorreihe </t>
  </si>
  <si>
    <t>61261-0001</t>
  </si>
  <si>
    <t>61261-0011</t>
  </si>
  <si>
    <t>61261-0003</t>
  </si>
  <si>
    <t>Ersatzreihen Erzeugerpreise</t>
  </si>
  <si>
    <t>Indexreihe unter GP2009 (Sonderpositionen) vorzufinden</t>
  </si>
  <si>
    <t>Indexreihe unter GP2009 (6-Steller) vorzufinden</t>
  </si>
  <si>
    <t>61241-0001</t>
  </si>
  <si>
    <t>Eingabefeld</t>
  </si>
  <si>
    <t>Ergebnisfeld (Formel)</t>
  </si>
  <si>
    <t>Gewichtung verketteter Indexreihen nach § 6a Abs. 1 Nr. 3 GasNEV</t>
  </si>
  <si>
    <t xml:space="preserve"> </t>
  </si>
  <si>
    <t>Start</t>
  </si>
  <si>
    <t>Anmerkungen</t>
  </si>
  <si>
    <t>Quelle / Link</t>
  </si>
  <si>
    <t>61241-0003 / GP09-242</t>
  </si>
  <si>
    <t>61241-0005 / GP09-273214</t>
  </si>
  <si>
    <t>61241-0003 / GP09-251122000</t>
  </si>
  <si>
    <t>61241-0003 / GP-X0051</t>
  </si>
  <si>
    <t>Ersatzreihen Bauwirtschaft</t>
  </si>
  <si>
    <t>https://www-genesis.destatis.de/genesis/online/data?operation=find&amp;suchanweisung_language=de&amp;query=61261-0001</t>
  </si>
  <si>
    <t>https://www-genesis.destatis.de/genesis/online/data?operation=find&amp;suchanweisung_language=de&amp;query=61261-0003</t>
  </si>
  <si>
    <t>https://www-genesis.destatis.de/genesis/online/data?operation=find&amp;suchanweisung_language=de&amp;query=61241-0005</t>
  </si>
  <si>
    <t>https://www-genesis.destatis.de/genesis/online/data?operation=find&amp;suchanweisung_language=de&amp;query=61241-0003</t>
  </si>
  <si>
    <t>https://www-genesis.destatis.de/genesis/online/data?operation=find&amp;suchanweisung_language=de&amp;query=61261-0011</t>
  </si>
  <si>
    <t>GP1989:311</t>
  </si>
  <si>
    <t>GP1989:3625</t>
  </si>
  <si>
    <t>GP1989:3626</t>
  </si>
  <si>
    <t>GP1989:27</t>
  </si>
  <si>
    <t xml:space="preserve">GP2002:2722  </t>
  </si>
  <si>
    <t>Rohre aus Eisen oder Stahl</t>
  </si>
  <si>
    <t>Eisen und Stahl</t>
  </si>
  <si>
    <t>Kabel</t>
  </si>
  <si>
    <t>Isolierte Drähte und Leitungen</t>
  </si>
  <si>
    <t>Fertigteilbauten überwiegend aus Metall, Konstruktionen aus Stahl und Aluminium</t>
  </si>
  <si>
    <t>BASIS 2015: Preisindizes zur Ermittlung der Tagesneuwerte gemäß § 6a GasNEV</t>
  </si>
  <si>
    <t xml:space="preserve">Grundstücksanlagen und Gebäude </t>
  </si>
  <si>
    <t>Freileitungen</t>
  </si>
  <si>
    <t>Stationen</t>
  </si>
  <si>
    <t>Alle übrigen Anlagegruppen</t>
  </si>
  <si>
    <t xml:space="preserve">Jahr </t>
  </si>
  <si>
    <t>Gewerbliche Betriebs-gebäude (ohne USt)
Basis 2010</t>
  </si>
  <si>
    <t>Gewerbliche Betriebs-gebäude (mit USt)</t>
  </si>
  <si>
    <t>Gewerbliche Betriebs-gebäude (Indexreihe bis 1958 verkettet)</t>
  </si>
  <si>
    <t>Wieder-herstellungs-werte für 1913/1914 erstellte Wohn-gebäude</t>
  </si>
  <si>
    <t>Gewebliche Betriebs-gebäude (Indexreihe verkettet)</t>
  </si>
  <si>
    <t>BPNS3
Ortskanäle, Bauleistungen am Bauwerk (Tiefbau) ohne USt.
Basis 2010</t>
  </si>
  <si>
    <t>Ortskanäle, Bauleistungen am Bauwerk (Tiefbau) mit USt.</t>
  </si>
  <si>
    <t>GP09- 273214000 Andere elektrische Leiter, Spannung &gt;1000V
Basis 2010</t>
  </si>
  <si>
    <t>GP89 Kabel</t>
  </si>
  <si>
    <t>GP89 Isolierte Drähte und Leitungen</t>
  </si>
  <si>
    <t>GP09-251122000 Türme und Gittermaste, aus Eisen oder Stahl
Basis 2010</t>
  </si>
  <si>
    <t>GP89 Fertig-teilbauten überwiegend aus Metall, Konstruktionen aus Stahl und Aluminium</t>
  </si>
  <si>
    <t>Erzeugerpreise gewerbliche Produkte (ohne Mineralöl-erzeugnisse) 
Basis 2010</t>
  </si>
  <si>
    <t>Erzeuger-preise gewerbliche Produkte (insgesamt)</t>
  </si>
  <si>
    <t>Erzeuger-preise für gewerbliche Produkte (Indexreihe verkettet)</t>
  </si>
  <si>
    <t xml:space="preserve">GP2002:2722 10 210, 2722 10 8 </t>
  </si>
  <si>
    <t>Stahlrohre, Rohrform-, Rohrverschluss- und Rohrverbindungsstücke aus Eisen und Stahl</t>
  </si>
  <si>
    <t>Erzeugerpreise gewerblicher Produkte gesamt</t>
  </si>
  <si>
    <t>Nr. / Code</t>
  </si>
  <si>
    <t>Download unter:</t>
  </si>
  <si>
    <t>Übersicht</t>
  </si>
  <si>
    <t>Bearbeitungsstand</t>
  </si>
  <si>
    <t>Information</t>
  </si>
  <si>
    <t>Titel</t>
  </si>
  <si>
    <t>https://www.destatis.de/DE/Home/_inhalt.html</t>
  </si>
  <si>
    <t>Faktorwerte Unternehmen 1</t>
  </si>
  <si>
    <t>Quellen</t>
  </si>
  <si>
    <t>zuletzt bearbeitet von</t>
  </si>
  <si>
    <t>ANPLICON GmbH</t>
  </si>
  <si>
    <t>https://www.bundesnetzagentur.de/DE/Service-Funktionen/Beschlusskammern/BK09/BK9_71_HinwLeitf/Preisindizes/BK9_Hinweise_und_Leitfaeden_Preisindizes_basepage.html?nn=364474</t>
  </si>
  <si>
    <t>.</t>
  </si>
  <si>
    <t>Indizes 2016 Strom</t>
  </si>
  <si>
    <t>Legende</t>
  </si>
  <si>
    <t>Navigation</t>
  </si>
  <si>
    <t>Strom - Grundstücksanlagen und Gebäude</t>
  </si>
  <si>
    <t xml:space="preserve">Gas - Grundstücksanlagen und Gebäude </t>
  </si>
  <si>
    <t>Gas - Rohrleitungen &gt; 16 bar</t>
  </si>
  <si>
    <t>Gas - übrige Anlagengruppen</t>
  </si>
  <si>
    <t>Basisjahr Indizes 2015 &amp; 16 ANPLICON</t>
  </si>
  <si>
    <t>Basisjahr Indizes 2015 &amp; 16 BNetzA</t>
  </si>
  <si>
    <t>Norm</t>
  </si>
  <si>
    <t>§ 6a Abs. 1 Nr. 3a) GasNEV</t>
  </si>
  <si>
    <t>§ 6a Abs. 2 Nr. 3a) GasNEV</t>
  </si>
  <si>
    <t>§ 6a Abs. 2 Nr. 3b) GasNEV</t>
  </si>
  <si>
    <t>§ 6a Abs. 2 Nr. 3c) GasNEV</t>
  </si>
  <si>
    <t>§ 6a Abs. 1 Nr. 1 GasNEV
§ 6a Abs. 1 Nr. 1 StromNEV</t>
  </si>
  <si>
    <t>§ 6a Abs. 1 Nr. 2 &amp; 3b) GasNEV
§ 6a Abs. 1 Nr. 2a), 3a) &amp; 4a) StromNEV</t>
  </si>
  <si>
    <t>§ 6a Abs. 1 Nr. 2b) &amp; 3b) StromNEV</t>
  </si>
  <si>
    <t>§ 6a Abs. 1 Nr. 3c) StromNEV</t>
  </si>
  <si>
    <t>§ 6a Abs. 1 Nr. 4 GasNEV
§ 6a Abs. 1 Nr. 4b) &amp; 5 StromNEV</t>
  </si>
  <si>
    <t>§ 6a Abs. 2 Nr. 1a) GasNEV
§ 6a Abs. 2 Nr. 1a) StromNEV</t>
  </si>
  <si>
    <t>§ 6a Abs. 2 Nr. 1b) &amp; 2b) GasNEV
§ 6a Abs. 2 Nr. 1b) &amp; 2b) StromNEV</t>
  </si>
  <si>
    <t>§ 6a Abs. 2 Nr. 2a) GasNEV
§ 6a Abs. 2 Nr. 2a) StromNEV</t>
  </si>
  <si>
    <t>§ 6a Abs. 2 Nr. 4 GasNEV
§ 6a Abs. 2 Nr. 3 StromNEV</t>
  </si>
  <si>
    <t>§ 6a Abs. 2 Nr. 4a) StromNEV</t>
  </si>
  <si>
    <t>§ 6a Abs. 2 Nr. 4b) StromNEV</t>
  </si>
  <si>
    <t>§ 6a Abs. 2 Nr. 5) StromNEV</t>
  </si>
  <si>
    <t>1958-1968
1958-1968</t>
  </si>
  <si>
    <t>2000-2004</t>
  </si>
  <si>
    <t>1968-1999</t>
  </si>
  <si>
    <t>Anwendungs-zeitraum Ersatzreihen</t>
  </si>
  <si>
    <t>Gewichtung verketteter Indexreihen nach § 6a Abs. 1 Nr. 3 StromNEV</t>
  </si>
  <si>
    <t>Gewichtung verketteter Indexreihen nach § 6a Abs. 1 Nr. 2 StromNEV</t>
  </si>
  <si>
    <t>auf 1 DM in 1913 normiert; 
Wert von 1948 (2,3) aus den veröffentlichen Preisindizes gemäß GasNEV 2015 von der BK9 übernommen</t>
  </si>
  <si>
    <t>Indizes 2015 und 2016 (ff.):</t>
  </si>
  <si>
    <t>Anmerkungen  und Fragestellungen</t>
  </si>
  <si>
    <t>https://www-genesis.destatis.de/genesis/online/data?operation=find&amp;suchanweisung_language=de&amp;query=61241-0001</t>
  </si>
  <si>
    <t>Indexreihen §6a Abs. 1 Gas-/ StromNEV</t>
  </si>
  <si>
    <t>Indexreihen §6a Abs. 2 Gas-/ StromNEV</t>
  </si>
  <si>
    <t>1959 bis 1967. Hiervon sind Anlagen mit einer langen Nutzungsdauer, wie z.B. Verwaltungsgebäude (ND = 60-70 Jahre) und Rohrleitungen KKS (ND = 55-65 Jahre), die in diesem Zeitraum aktiviert wurden, betroffen.</t>
  </si>
  <si>
    <t xml:space="preserve">Bei der Indexreihe Rohrleitungen &gt; 16 bar nach § 6a GasNEV des Jahres 2015 wurde die Verkettung der Reihe Stahlrohre, Rohrform-, Rohrverschluss- und Rohrverbindungsstücke aus Eisen und Stahl mit der Ersatzreihe Rohre aus Eisen oder </t>
  </si>
  <si>
    <t>Stahl nicht in 2004 sondern in 2005 vorgenommen. Eine Auswirkung auf die Faktoren resultiert hieraus jedoch nicht.</t>
  </si>
  <si>
    <t>Basis 2015 = 100</t>
  </si>
  <si>
    <t>Indexreihen § 6a Abs. 1 Gas- / StromNEV</t>
  </si>
  <si>
    <t>Gewichtung verketteter Indexreihen nach § 6a Abs. 1 Nr. 4 StromNEV</t>
  </si>
  <si>
    <t>§ 6a GasNEV</t>
  </si>
  <si>
    <t>§ 6a StromNEV</t>
  </si>
  <si>
    <t>https://www.gesetze-im-internet.de/gasnev/__6a.html</t>
  </si>
  <si>
    <t>https://www.gesetze-im-internet.de/stromnev/__6a.html</t>
  </si>
  <si>
    <t>alte Bezeichnung bis Basis Indizes 2010:   GP2009: GP-X0  (für Indizes der Jahre 2015 und 2016)</t>
  </si>
  <si>
    <t>In den Preisindizes nach § 6a GasNEV für das Jahr 2015 sowie nach § 6a StromNEV für das Jahr 2016, die seitens der BK 9 sowie der BK 8 veröffentlicht wurden, wurden einige Ersatzreihen inkonsistent verwendet: Für die Reihen Gewerbliche</t>
  </si>
  <si>
    <t>die Normierung auf das Basisjahr 2010 bei der Ersatzreihe Erzeugerpreise gewerblicher Produkte gesamt berücksichtigt wurde. Diese Abweichung führt zu Faktorwertabweichungen im Strom für die Jahre 1960 bis 1967 und im Gas für die Jahre</t>
  </si>
  <si>
    <t>Präzisionsstahlrohre, nahtlos und geschweißt</t>
  </si>
  <si>
    <t>Indexreihe bis 1976 wurde von den GP2009 (6-Steller) zu den GP2009 (ausgewählte 9-Steller) verschoben.</t>
  </si>
  <si>
    <t>Erzeugerpreise gewerblicher Produkte gesamt (ohne Mineralölerz.)</t>
  </si>
  <si>
    <t>Fachserie 17, Preisindizes für die Bauwirtschaft</t>
  </si>
  <si>
    <t>Fachserie 17, Index der Erzeugerpreise gewerblicher Produkte</t>
  </si>
  <si>
    <t>Gewerbliche Betriebsgebäude, Bauleistungen am Bauwerk, mit USt</t>
  </si>
  <si>
    <t>Ortskanäle, Bauleistungen am Bauwerk (Tiefbau), ohne USt</t>
  </si>
  <si>
    <t>Ortskanäle, Bauleistungen am Bauwerk (Tiefbau), mit USt</t>
  </si>
  <si>
    <t>Anlagengruppe Grundstücksanlagen und Gebäude (§ 6a Abs. 1 Nr. 1 GasNEV)</t>
  </si>
  <si>
    <t>Anlagengruppe der Rohrleitungen &gt; 16 bar (§ 6a Abs. 1 Nr. 3 GasNEV)</t>
  </si>
  <si>
    <t>Anlagengruppe der Rohrleitungen und Hausanschlussleitungen (§ 6a Abs. 1 Nr. 2 GasNEV)</t>
  </si>
  <si>
    <t>Anlagengruppe Übrige Anlagen (§ 6a Abs. 1 Nr. 4 GasNEV)</t>
  </si>
  <si>
    <t>Anlagengruppe Grundstücksanlagen und Gebäude (§ 6a Abs.  1 Nr. 1 StromNEV)</t>
  </si>
  <si>
    <t>Anlagengruppe Kabel (§ 6a Abs.  1 Nr. 2 StromNEV)</t>
  </si>
  <si>
    <t>Anlagengruppe Freileitungen (§ 6a Abs.  1 Nr. 3 StromNEV)</t>
  </si>
  <si>
    <t>Anlagengruppe Stationen (§ 6a Abs.  1 Nr. 4 StromNEV)</t>
  </si>
  <si>
    <t>Anlagengruppe Übrige Anlagen (§ 6a Abs.  1 Nr. 5 StromNEV)</t>
  </si>
  <si>
    <t>Ersatzreihen Erzeugerpreise § 6a Abs. 2 Gas- / StromNEV</t>
  </si>
  <si>
    <t>Ersatzreihen Bauwirtschaft  § 6a Abs. 2 Gas- / StromNEV</t>
  </si>
  <si>
    <t>Ortskanäle, Bauleistungen am Bauwerk, Tiefbau (verkettet bis 1958)</t>
  </si>
  <si>
    <t>Gewerbliche Betriebsgebäude (verkettet)</t>
  </si>
  <si>
    <t>Masten
(verkettet)</t>
  </si>
  <si>
    <t>Ortskanäle, Bauleistungen am Bauwerk (Tiefbau)
(verkettet)</t>
  </si>
  <si>
    <t>Gewerbliche Betriebsgebäude, Bauleistungen am Bauwerk
(verkettet bis 1958)</t>
  </si>
  <si>
    <t>Gewerbliche Betriebsgebäude, Bauleistungen am Bauwerk
(verkettet)</t>
  </si>
  <si>
    <t>Leitungen
(verkettet)</t>
  </si>
  <si>
    <t>Kabel
(verkettet)</t>
  </si>
  <si>
    <t>Indexreihe Destatis - Bezeichnung</t>
  </si>
  <si>
    <t>Statistisches Bundesamt</t>
  </si>
  <si>
    <t>Betriebsgebäude, Bauleistungen am Bauwerk (mit USt) sowie Ortskanäle, Bauleistungen am Bauwerk (Tiefbau) (mit USt) lagen Destatis-Reihen mit dem Baisjahr 2010 vor, verwendet wurden aber die Reihen mit dem Basisjahr 2005, während</t>
  </si>
  <si>
    <t>Die Verlängerung der Indexreihe "Stahlrohre, Rohrform-, Rohrverschluss- und Rohrverbindungsstücke aus Eisen und Stahl" bis zum Jahr 1995 bei Destatis führt nach dem Wortlaut des § 6a GasNEV dazu, dass die Ersatzreihe "Rohre aus Eisen</t>
  </si>
  <si>
    <t>Gewerbliche Betriebsgebäude, Bauleistungen am Bauwerk ohne USt</t>
  </si>
  <si>
    <t>Fraglich ist generell, inwiefern die Rundung verketteter Indizes auf eine Nachkommastelle korrekt und von § 6a Gas-/ StromNEV gedeckt ist. Jedoch entspricht die Rundung auf eine Nachkommastelle dem Vorgehen von Destatis selbst und</t>
  </si>
  <si>
    <t>Andere elektrische Leiter für eine Spannung von mehr als 1 000 Volt</t>
  </si>
  <si>
    <t>Vorgehensweise</t>
  </si>
  <si>
    <t>Arbeitsschritt</t>
  </si>
  <si>
    <t>Grafik</t>
  </si>
  <si>
    <t>Basisreihen Destatis</t>
  </si>
  <si>
    <t>Lfd. Nr.</t>
  </si>
  <si>
    <t>Erläuterungen</t>
  </si>
  <si>
    <t>1.</t>
  </si>
  <si>
    <t>wir damit an; die Reihenfolge für die anderen Tabellenblätter ist gleich)</t>
  </si>
  <si>
    <t>2.</t>
  </si>
  <si>
    <t>-&gt; GENESIS-Online Datenbank auswählen</t>
  </si>
  <si>
    <t>3.</t>
  </si>
  <si>
    <t>4.</t>
  </si>
  <si>
    <t>(Jahr: "Alle verfügbaren Zeitangaben" eingeben)</t>
  </si>
  <si>
    <t>(Messzahl: je nach Suche entweder mit oder ohne Umsatzsteuer eingeben)</t>
  </si>
  <si>
    <t>(Gebäudearten: aus der Liste Gebäudeart auswählen)</t>
  </si>
  <si>
    <t>(Bauarbeiten aus der Liste auswählen)</t>
  </si>
  <si>
    <t>5.</t>
  </si>
  <si>
    <t>6.</t>
  </si>
  <si>
    <t>Datei öffnen, Bearbeitung aktivieren (Speichern der Datei zur Dokumentation der jeweiligen Quelle)</t>
  </si>
  <si>
    <t>(Einfügeoption: Werte)</t>
  </si>
  <si>
    <r>
      <rPr>
        <u/>
        <sz val="10"/>
        <color rgb="FF264F87"/>
        <rFont val="Arial"/>
        <family val="2"/>
      </rPr>
      <t>Tipp:</t>
    </r>
    <r>
      <rPr>
        <sz val="10"/>
        <color rgb="FF264F87"/>
        <rFont val="Arial"/>
        <family val="2"/>
      </rPr>
      <t xml:space="preserve"> </t>
    </r>
  </si>
  <si>
    <t>Destatis aufrufen:</t>
  </si>
  <si>
    <t>"Basisreihen Destatis 20xx" Blatt anklicken.</t>
  </si>
  <si>
    <t>(da "Preisindizes XXXX 20xx" mit "Basisreihen Destatis 20xx" verknüpft ist, fangen</t>
  </si>
  <si>
    <t>mögliche Tabellen werden angezeigt, die passende auswählen</t>
  </si>
  <si>
    <t xml:space="preserve">Datei bzw. Tabellenblatt "Basisreihen Destatis 20xx" zu der zugehörigen Indexreihe einfügen </t>
  </si>
  <si>
    <t>Spalte4</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</si>
  <si>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</si>
  <si>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</si>
  <si>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</si>
  <si>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</si>
  <si>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</si>
  <si>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</si>
  <si>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</si>
  <si>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</si>
  <si>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</si>
  <si>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</si>
  <si>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</si>
  <si>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</si>
  <si>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</si>
  <si>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</si>
  <si>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</si>
  <si>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</si>
  <si>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</si>
  <si>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</si>
  <si>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</si>
  <si>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</si>
  <si>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</si>
  <si>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</si>
  <si>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</si>
  <si>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</si>
  <si>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</si>
  <si>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</si>
  <si>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</si>
  <si>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</si>
  <si>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</si>
  <si>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</si>
  <si>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</si>
  <si>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</si>
  <si>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</si>
  <si>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</si>
  <si>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</si>
  <si>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</si>
  <si>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</si>
  <si>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</si>
  <si>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</si>
  <si>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</si>
  <si>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</si>
  <si>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</si>
  <si>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</si>
  <si>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</si>
  <si>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</si>
  <si>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</si>
  <si>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</si>
  <si>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</si>
  <si>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</si>
  <si>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</si>
  <si>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</si>
  <si>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</si>
  <si>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</si>
  <si>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</si>
  <si>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</si>
  <si>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</si>
  <si>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</si>
  <si>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</si>
  <si>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</si>
  <si>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</si>
  <si>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</si>
  <si>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</si>
  <si>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</si>
  <si>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</si>
  <si>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</si>
  <si>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</si>
  <si>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</si>
  <si>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</si>
  <si>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</si>
  <si>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</si>
  <si>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</si>
  <si>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</si>
  <si>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</si>
  <si>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Grundstücksanlagen, Bauten für Transportwesen</t>
  </si>
  <si>
    <t>Betriebsgebäude</t>
  </si>
  <si>
    <t>Verwaltungsgebäude</t>
  </si>
  <si>
    <t>Gleisanlagen, Eisenbahnwagen</t>
  </si>
  <si>
    <t>Geschäftsausstattung (ohne EDV, Werkzeuge/Geräte); Vermittlungseinrichtungen</t>
  </si>
  <si>
    <t>Werkzeuge/Geräte</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</si>
  <si>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</si>
  <si>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</si>
  <si>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</si>
  <si>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</si>
  <si>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</si>
  <si>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</si>
  <si>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</si>
  <si>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</si>
  <si>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</si>
  <si>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</si>
  <si>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</si>
  <si>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</si>
  <si>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</si>
  <si>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</si>
  <si>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</si>
  <si>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</si>
  <si>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</si>
  <si>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</si>
  <si>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</si>
  <si>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</si>
  <si>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</si>
  <si>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</si>
  <si>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</si>
  <si>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</si>
  <si>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</si>
  <si>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</si>
  <si>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</si>
  <si>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</si>
  <si>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</si>
  <si>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</si>
  <si>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</si>
  <si>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</si>
  <si>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</si>
  <si>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</si>
  <si>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</si>
  <si>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</si>
  <si>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 xml:space="preserve">Gleisanlagen, Eisenbahnwagen </t>
  </si>
  <si>
    <t>Werkzeuge/ Geräte</t>
  </si>
  <si>
    <t>Freileitungen 110-380kV</t>
  </si>
  <si>
    <t>Kabel 220 kV</t>
  </si>
  <si>
    <t>Kabel 110 kV</t>
  </si>
  <si>
    <t>Stationseinrichtungen und Hilfsanlagen inklusive Trafo und Schalter</t>
  </si>
  <si>
    <t>Schutz-, Mess- und Überspannungsschutzeinrichtungen, Fernsteuer-, Fernmelde-, Fernmess- und Automatikanlagen sowie Rundsteuerungsanlagen einschließlich Kopplungs-, Trafo- und Schaltanlagen</t>
  </si>
  <si>
    <t>Sonstiges</t>
  </si>
  <si>
    <t>Kabel Mittelspannungsnetz</t>
  </si>
  <si>
    <t>Freileitungen Mittelspannungsnetz</t>
  </si>
  <si>
    <t>Kabel 1 kV</t>
  </si>
  <si>
    <t>Freileitungen 1 kV</t>
  </si>
  <si>
    <t>380/220/110/30/10 kV-Stationen</t>
  </si>
  <si>
    <t>Hauptverteilerstationen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</si>
  <si>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</si>
  <si>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</si>
  <si>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</si>
  <si>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</si>
  <si>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</si>
  <si>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</si>
  <si>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</si>
  <si>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Kabel Abnehmeranschlüsse</t>
  </si>
  <si>
    <t>Freileitungen Abnehmeranschlüsse</t>
  </si>
  <si>
    <t>Ortsnetz-Transformatoren, Kabelverteilerschränke</t>
  </si>
  <si>
    <t>Zähler, Messeinrichtungen, Uhren, TFR-Empfänger</t>
  </si>
  <si>
    <t>Telefonleitungen</t>
  </si>
  <si>
    <t>Fahrbare Stromaggregate</t>
  </si>
  <si>
    <t>moderne Messeinrichtungen</t>
  </si>
  <si>
    <t>Smart-Meter-Gateway</t>
  </si>
  <si>
    <t>Anlagengruppe nach Anlage 1 StromNEV / zugeordnete Faktorreihe</t>
  </si>
  <si>
    <t>Anlagengruppe nach Anlage 1 GasNEV / zugeordnete Faktorreihe</t>
  </si>
  <si>
    <t xml:space="preserve">Anlagen zur Offshore-Netzanbindung </t>
  </si>
  <si>
    <t>Eingabe / Zwischenergebnis</t>
  </si>
  <si>
    <t>Berechnung / Ausgabe</t>
  </si>
  <si>
    <t xml:space="preserve">Basisreihen </t>
  </si>
  <si>
    <t>Die Tabelle fängt jetzt mit dem aktuellen Jahr an, diese Werte (Spalte B) dann kopieren und in unsere</t>
  </si>
  <si>
    <t>Gas - Rohrleitungen und Hausanschlussleitungen (&lt; 16 bar)</t>
  </si>
  <si>
    <t>Die Indexreihe "Wiederherstellungswerte für 1913/14 erstellte Wohngebäude" sollte wie von Destatis bereitgestellt bei der Ermittlung des Indizes herangezogen werden. Diese ist nach wie vor bei Destatis selbst nicht auf eine Nachkommastelle</t>
  </si>
  <si>
    <t>gerundet, sondern weist 3 Nachkommastellen auf. Monetäre Auswirkungen ergeben sich für Anlagen, die in den Jahre 1944 bis 1958 aktiviert wurden. Betroffen sind die Indexfaktoren für Grundstücksanlagen und Gebäude § 6a Abs. 1 Nr. 1 Gas-/</t>
  </si>
  <si>
    <t>StromNEV sowie für Rohrleitungen und Hausanschlussleitungen (&lt; 16 bar) und Rohrleitungen &gt; 16 bar nach § 6a Abs. 1 Nr. 2 &amp; 3 GasNEV.  Fraglich ist, inwiefern diese Indexreihe nicht in € auszuweisen wäre und ob statt dessen nicht die ab 1999</t>
  </si>
  <si>
    <t>bestehende Indexreihe in € bei Destatis verkettet mit herangezogen werden müsste.</t>
  </si>
  <si>
    <t>den Erläuterungen des Amtes zu Verkettungen bei der Ermittlung der Fachserien 16 und 17, auf die auch in der Gesetzesbegründung verwiesen wird.</t>
  </si>
  <si>
    <t>Indizes und Faktoren 2018ff.:</t>
  </si>
  <si>
    <t>Reihen BK8
KP Strom 2016</t>
  </si>
  <si>
    <t>Die relevanten Zellen sind in den Blättern jeweils hellrot gekennzeichnet.</t>
  </si>
  <si>
    <t>Gebäude Erdgasverdichteranlagen</t>
  </si>
  <si>
    <t>Anlagengruppe nach Anlage 1 GasNEV / Nutzungsdauer</t>
  </si>
  <si>
    <t>Untergrenze</t>
  </si>
  <si>
    <t>Obergrenze</t>
  </si>
  <si>
    <t>70 Jahre</t>
  </si>
  <si>
    <t>65 Jahre</t>
  </si>
  <si>
    <t>60 Jahre</t>
  </si>
  <si>
    <t>55 Jahre</t>
  </si>
  <si>
    <t>50 Jahre</t>
  </si>
  <si>
    <t>45 Jahre</t>
  </si>
  <si>
    <t>Anlagengruppe nach Anlage 1 StromNEV / Nutzungsdauer</t>
  </si>
  <si>
    <t>40 Jahre</t>
  </si>
  <si>
    <t>Reihen BK9 KP
Gas 2015 (Detail)</t>
  </si>
  <si>
    <t>Reihen BK9
KP Gas 2015</t>
  </si>
  <si>
    <t>-&gt; 2 Möglichkeiten: entweder den Code oder den Begriff / Indexreihe
durch die Suchleiste finden ( die Codes stehen im Tabellenblatt "Übersicht")</t>
  </si>
  <si>
    <t>Downloads -&gt; Tabelle im MS-Excel - Format speichern klicken</t>
  </si>
  <si>
    <t xml:space="preserve">Strom - Kabel </t>
  </si>
  <si>
    <t xml:space="preserve">Strom - Freileitungen </t>
  </si>
  <si>
    <t>Vergleich Strom
2020</t>
  </si>
  <si>
    <t>Preisindizes Strom
2020</t>
  </si>
  <si>
    <t>Vergleich Gas 
2020</t>
  </si>
  <si>
    <t>Preisindizes Gas
2020</t>
  </si>
  <si>
    <t>Basisreihen Destatis 2020</t>
  </si>
  <si>
    <t>-</t>
  </si>
  <si>
    <t>https://www.bundesnetzagentur.de/DE/Service-Funktionen/Beschlusskammern/BK08/BK8_61_Archiv/BK08_ALT/BK8_73_HinwKons/Preisindizes/bk8_Hinweise_und_Konsultationen_Preisindizes_basepage.html</t>
  </si>
  <si>
    <t>Preisindizes Gas 2020</t>
  </si>
  <si>
    <t>Preisindizes Strom 2020</t>
  </si>
  <si>
    <t>Vergleich Gas 2020</t>
  </si>
  <si>
    <t>Gegenüberstellung mit veröffentlichten Faktorwerten Gas 2020</t>
  </si>
  <si>
    <t>Faktorwerte 2020 ANPLICON GmbH</t>
  </si>
  <si>
    <t>Vergleich Strom 2020</t>
  </si>
  <si>
    <t>Gegenüberstellung mit veröffentlichten Faktorwerten Strom 2020</t>
  </si>
  <si>
    <t>entfällt als Ersatzreihe nach § 6a GasNEV aufgrund Verlängerung der Reihe "Stahlrohre…" (s. Zeile 15)</t>
  </si>
  <si>
    <t>&lt;= 1958
&lt;= 1958</t>
  </si>
  <si>
    <t>&lt;= 1968</t>
  </si>
  <si>
    <t>&lt;= 1995</t>
  </si>
  <si>
    <t>&lt;= 1976</t>
  </si>
  <si>
    <t>&lt;= 1976
&lt;= 1976</t>
  </si>
  <si>
    <t>2020</t>
  </si>
  <si>
    <t xml:space="preserve">liegen zur Zeit nicht vor </t>
  </si>
  <si>
    <t>Nutzungsdauer aus Sicht 2020</t>
  </si>
  <si>
    <t>eine Indexreihe auswählen ( z.B. Gewerbliche Betriebsgebäude)</t>
  </si>
  <si>
    <t>Tabellenaufbau wird angezeigt, hier die restlichen Daten eingeben und anschließend auf Werteabruf 
klicken.</t>
  </si>
  <si>
    <t>Tipp: Hier kann entschieden werden, ob die Tabelle vertikal oder horizontal angezeigt werden soll 
(Zeilen und Spalten tauschen).</t>
  </si>
  <si>
    <t>https://www.bundesnetzagentur.de/DE/Beschlusskammern/BK08/BK8_61_Archiv/BK08_ALT/BK8_73_HinwKons/Preisindizes/bk8_Hinweise_und_Konsultationen_Preisindizes_node.html</t>
  </si>
  <si>
    <r>
      <t xml:space="preserve">Tabelle kopieren (nur Jahre und Werte) und in </t>
    </r>
    <r>
      <rPr>
        <u/>
        <sz val="10"/>
        <color rgb="FF264F87"/>
        <rFont val="Arial"/>
        <family val="2"/>
      </rPr>
      <t>derselben</t>
    </r>
    <r>
      <rPr>
        <sz val="10"/>
        <color rgb="FF264F87"/>
        <rFont val="Arial"/>
        <family val="2"/>
      </rPr>
      <t xml:space="preserve"> Datei auf ein neues Tabellenblatt einfügen 
(Wenn die Tabelle </t>
    </r>
    <r>
      <rPr>
        <b/>
        <sz val="10"/>
        <color rgb="FF264F87"/>
        <rFont val="Arial"/>
        <family val="2"/>
      </rPr>
      <t xml:space="preserve">horizontal </t>
    </r>
    <r>
      <rPr>
        <sz val="10"/>
        <color rgb="FF264F87"/>
        <rFont val="Arial"/>
        <family val="2"/>
      </rPr>
      <t xml:space="preserve"> aufgebaut ist --&gt; Einfügeoption: Transponieren
Wenn die Tabelle </t>
    </r>
    <r>
      <rPr>
        <b/>
        <sz val="10"/>
        <color rgb="FF264F87"/>
        <rFont val="Arial"/>
        <family val="2"/>
      </rPr>
      <t>vertikal</t>
    </r>
    <r>
      <rPr>
        <sz val="10"/>
        <color rgb="FF264F87"/>
        <rFont val="Arial"/>
        <family val="2"/>
      </rPr>
      <t xml:space="preserve">  aufgebaut ist --&gt; Einfügeoption: Werte)</t>
    </r>
  </si>
  <si>
    <t>Nach dem Transponieren / Werte einfügen darauf achten, dass keine leeren und mit Text befüllten 
Zeilen/Spalten in der Tabelle vorhanden sind, danach Tabelle markieren und auf Start -&gt; Sortieren und  Filtern -&gt; Von Z bis A sortieren…klicken</t>
  </si>
  <si>
    <t>Basisjahr der Indizes 2018-2020 vor BK9 von ANPLICON</t>
  </si>
  <si>
    <t>61241-0003 / GP09-2420</t>
  </si>
  <si>
    <t>Preisindizes zur Ermittlung der Tagesneuwerte gemäß § 6a GasNEV</t>
  </si>
  <si>
    <t>Anlagengruppe der Rohrleitungen (IV.1.1, IV.1.2, IV.1.3, IV.2, IV.3, IV.4, IV.5)</t>
  </si>
  <si>
    <t>Übrige Anlagengruppen</t>
  </si>
  <si>
    <t xml:space="preserve">Gewerbliche Betriebs-gebäude (ohne USt)
</t>
  </si>
  <si>
    <t>Gewerbliche Betriebs-gebäude</t>
  </si>
  <si>
    <t xml:space="preserve">Wieder-herstellungs-werte für 1913/1914 erstellte Wohn-gebäude
</t>
  </si>
  <si>
    <t xml:space="preserve">Gewebliche Betriebs-gebäude </t>
  </si>
  <si>
    <t>Faktor 2020</t>
  </si>
  <si>
    <t xml:space="preserve">Ortskanäle, Bauleistungen am Bauwerk (Tiefbau) ohne USt.
</t>
  </si>
  <si>
    <t xml:space="preserve">Ortskanäle, Bauleistungen am Bauwerk (Tiefbau) mit USt.
</t>
  </si>
  <si>
    <t>Ortskanäle</t>
  </si>
  <si>
    <t xml:space="preserve">Ortskanäle </t>
  </si>
  <si>
    <t xml:space="preserve">Ortskanäle (Index verkettet)
</t>
  </si>
  <si>
    <t xml:space="preserve">Rohrleitungen aus Stahl </t>
  </si>
  <si>
    <t xml:space="preserve">Erzeugerpreise gewerbliche Produkte (ohne Mineralöl-erzeugnisse) 
</t>
  </si>
  <si>
    <t xml:space="preserve">Erzeuger-preise für gewerbliche Produkte </t>
  </si>
  <si>
    <t>Indexreihe gemäß §6a Abs. 1 Nr.1 (1968 - 2020)</t>
  </si>
  <si>
    <t>Indexreihe 1958-2020 verkettet</t>
  </si>
  <si>
    <t>Indexreihe gemäß §6a Abs. 2 Nr.1 b) 1942 -1958</t>
  </si>
  <si>
    <t>Indexreihe gemäß §6a Abs. 1 Nr.2 (1968 - 2020)</t>
  </si>
  <si>
    <t>Indexreihe gemäß §6a Abs. 2 Nr.2 b) 1942 -1958</t>
  </si>
  <si>
    <t>Indexreihe gemäß § 6a Abs. 1 Nr.3 b) (1942-2020)</t>
  </si>
  <si>
    <t>Indexreihe 1968-2020 verkettet</t>
  </si>
  <si>
    <t>Indexreihe 1949-2020 verkettet</t>
  </si>
  <si>
    <t>Indexreihe gemäß §6a Abs. 1 Nr.4 (1976 - 2020)</t>
  </si>
  <si>
    <t>Indexreihe gemäß § 6a Abs. 1 und 2 Nr.4 (Verkettung bis 1949)</t>
  </si>
  <si>
    <t>neu</t>
  </si>
  <si>
    <t>https://www-genesis.destatis.de/genesis/online?operation=find&amp;suchanweisung_language=de&amp;query=61241-0003#abreadcrumb</t>
  </si>
  <si>
    <t>ANPLICON 
vor BK9</t>
  </si>
  <si>
    <t>Reihen BK9
KP Gas 2020</t>
  </si>
  <si>
    <t>Vergleich Gas 
2020 alt</t>
  </si>
  <si>
    <t>Preisindizes Gas
2020 alt</t>
  </si>
  <si>
    <t>Basisreihen Destatis 2020 alt</t>
  </si>
  <si>
    <t>https://www.bundesnetzagentur.de/DE/Beschlusskammern/BK09/BK9_71_HinwLeitf/Preisindizes/BK9_HinwLeitf_Preisind_basepage.html</t>
  </si>
  <si>
    <t>(§ 6a Abs. 1 Nr. 1 GasNEV)</t>
  </si>
  <si>
    <t>Hausanschlussleitungen (§ 6a Abs. 1 Nr. 2 GasNEV)</t>
  </si>
  <si>
    <t>(§ 6a Abs. 1 Nr. 3 GasNEV)</t>
  </si>
  <si>
    <t>Anlagengruppe der Rohrleitungen &gt; 16 bar</t>
  </si>
  <si>
    <t xml:space="preserve">Anlagengruppe Grundstücksanlagen und Gebäude </t>
  </si>
  <si>
    <t>Anlagengruppe der Rohrleitungen und</t>
  </si>
  <si>
    <t>Analgengruppe Übrige Anlagen</t>
  </si>
  <si>
    <t>(§ 6a Abs. 1 Nr. 4 GasNEV)</t>
  </si>
  <si>
    <t>Indexreihe wurde bis 2000 verlängert und ist unter GP2009 (4-Steller) vorzufinden</t>
  </si>
  <si>
    <t>Indexreihe wurde bis 1995 verlängert und ist unter GP2009 (3-Steller) vorzufinden</t>
  </si>
  <si>
    <t>Veröffentlichung
BK9</t>
  </si>
  <si>
    <t>Indexreihe gemäß § 6a Abs. 1 und 2 Nr.2 (Verkettung 2020 bis 1942)</t>
  </si>
  <si>
    <t>Indexreihe gemäß § 6a Abs. 1 und 2 Nr.1 (Verkettung 2020 bis 1942)</t>
  </si>
  <si>
    <t>Stahlrohre,Rohrform-,-verschluss- u.-verbind.stücke aus Eisen und Stahl</t>
  </si>
  <si>
    <t>Indexreihe gemäß § 6a Abs. 1 und 2 Nr.3 (Verkettung 2020 bis 1949)</t>
  </si>
  <si>
    <t>Indexreihe gemäß § 6a Abs. 1 Nr. 3 a) 2000 - 2020 (4-Steller: GP09-2420)</t>
  </si>
  <si>
    <t xml:space="preserve">Präzisionsstahlrohre nahtlos und geschweißt 
1968 - 1999
</t>
  </si>
  <si>
    <t>Quelle:</t>
  </si>
  <si>
    <t>https://www.bundesnetzagentur.de/DE/Beschlusskammern/BK09/BK9_71_HinwLeitf/Preisindizes/BK9_HinwLeitf_Preisind.html</t>
  </si>
  <si>
    <t>(Stand: 23.04.2021)</t>
  </si>
  <si>
    <t>Faktorwerte BK9 2020</t>
  </si>
  <si>
    <t>Basisreihen Destatis 2021</t>
  </si>
  <si>
    <t>Preisindizes Gas 2021</t>
  </si>
  <si>
    <t>Vergleich Gas 2021</t>
  </si>
  <si>
    <t>Gegenüberstellung mit veröffentlichten Faktorwerten Gas 2021</t>
  </si>
  <si>
    <t>Nutzungsdauer aus Sicht 2021</t>
  </si>
  <si>
    <t>Faktorwerte 2021 ANPLICON GmbH</t>
  </si>
  <si>
    <t>2021</t>
  </si>
  <si>
    <t>3-stellig</t>
  </si>
  <si>
    <t>4-stellig</t>
  </si>
  <si>
    <t>Preisindizes Strom 2021</t>
  </si>
  <si>
    <t>Vergleich Strom 2021</t>
  </si>
  <si>
    <t>Gegenüberstellung mit veröffentlichten Faktorwerten Strom 2021</t>
  </si>
  <si>
    <t>Vergleich Strom
2021</t>
  </si>
  <si>
    <t>Preisindizes Strom
2021</t>
  </si>
  <si>
    <t>Vergleich Gas 
2021</t>
  </si>
  <si>
    <t>Preisindizes Gas
2021</t>
  </si>
  <si>
    <t xml:space="preserve">oder Stahl" für die Jahre 2000-2004 in den ermittelten Indizes ab 2018 (2017) obsolet wird. Diese Veränderung wirkt sich auf die komplette Reihe vor 2005 aus und führt bei Verwendung der Dreistellers zu niedrigeren Indexfaktorwerten für </t>
  </si>
  <si>
    <t>Die relevanten Zellen sind in den Blättern "Preisindizes … "alt"" orange gekennzeichnet.</t>
  </si>
  <si>
    <t>3-stellig - nicht verwendet</t>
  </si>
  <si>
    <t>4-stellig - final verwendet</t>
  </si>
  <si>
    <t xml:space="preserve">Basisjahr der Indizes 2020f von BK9 </t>
  </si>
  <si>
    <t>Basisjahr der Indizes 2020f von ANPLICON neu</t>
  </si>
  <si>
    <t>Rohrleitungen &gt; 16 bar. Durch die letztendliche Verwendung des Vier-Stellers ergeben sich final nahezu identische Werte zur Ermittlung im Rahmen der Kostenprüfung Gas auf Basis des Geschäftsjahres 2015.</t>
  </si>
  <si>
    <t>Faktorwerte BK9 2021 fortgeschrieben</t>
  </si>
  <si>
    <t>Die Umbasierung der Basisreihen von 2015 auf 2020 ist seitens des Statistischen Bundesamtes noch nicht erfolgt.</t>
  </si>
  <si>
    <t>Veröffentlichung
BK8</t>
  </si>
  <si>
    <t>ANPLICON 
vor BK8</t>
  </si>
  <si>
    <t>(§ 6a Abs. 1 Nr. 1 StromNEV)</t>
  </si>
  <si>
    <t>(§ 6a Abs. 1 Nr. 4 StromNEV)</t>
  </si>
  <si>
    <t>Anlagengruppe Kabel</t>
  </si>
  <si>
    <t>(§ 6a Abs.  1 Nr. 2 StromNEV)</t>
  </si>
  <si>
    <t xml:space="preserve">Anlagengruppe Freileitungen </t>
  </si>
  <si>
    <t>(§ 6a Abs.  1 Nr. 3 StromNEV)</t>
  </si>
  <si>
    <t>Anlagengruppe Stationen</t>
  </si>
  <si>
    <t>(§ 6a Abs. 1 Nr. 5 StromNEV)</t>
  </si>
  <si>
    <t>Anlagengruppe Grundstücksanlagen und Gebäude</t>
  </si>
  <si>
    <t>Anlagengruppe Freileitungen</t>
  </si>
  <si>
    <t>Gewerbliche Betriebs-gebäude (ohne USt) Basis 2015</t>
  </si>
  <si>
    <r>
      <t>Gewerbliche Betriebs-gebäude
(mit USt)
Basis 2015</t>
    </r>
    <r>
      <rPr>
        <vertAlign val="superscript"/>
        <sz val="10"/>
        <rFont val="Arial"/>
        <family val="2"/>
      </rPr>
      <t>*</t>
    </r>
  </si>
  <si>
    <r>
      <t>Wieder-herstellungs-werte für 1913/1914 erstellte Wohn-gebäude
Basisjahr 1913 (in DM)
Basis 2015</t>
    </r>
    <r>
      <rPr>
        <vertAlign val="superscript"/>
        <sz val="10"/>
        <rFont val="Arial"/>
        <family val="2"/>
      </rPr>
      <t>*</t>
    </r>
  </si>
  <si>
    <t>Faktor 2021</t>
  </si>
  <si>
    <t>BPNS3
Ortskanäle, Bauleistungen am Bauwerk (Tiefbau)
ohne USt.
Basis 2015</t>
  </si>
  <si>
    <r>
      <t>Ortskanäle, Bauleistungen am Bauwerk (Tiefbau)
mit USt.
Basis 2015</t>
    </r>
    <r>
      <rPr>
        <vertAlign val="superscript"/>
        <sz val="10"/>
        <rFont val="Arial"/>
        <family val="2"/>
      </rPr>
      <t>*</t>
    </r>
  </si>
  <si>
    <t>GP09- 273214000 Andere elektrische Leiter, Spannung &gt;1000V
Basis 2015</t>
  </si>
  <si>
    <r>
      <t>GP89: 3626 Kabel
Basis 1991</t>
    </r>
    <r>
      <rPr>
        <vertAlign val="superscript"/>
        <sz val="11"/>
        <rFont val="Arial"/>
        <family val="2"/>
      </rPr>
      <t>*</t>
    </r>
  </si>
  <si>
    <t>Gesamt (Gewichtet)</t>
  </si>
  <si>
    <t>Ortskanäle, Bauleistungen am Bauwerk (Tiefbau) ohne USt.
Basis 2015</t>
  </si>
  <si>
    <r>
      <t>GP89: 3625 Isolierte Drähte und Leitungen
Basis 1991</t>
    </r>
    <r>
      <rPr>
        <vertAlign val="superscript"/>
        <sz val="10"/>
        <rFont val="Arial"/>
        <family val="2"/>
      </rPr>
      <t>*</t>
    </r>
  </si>
  <si>
    <t>GP09-251122000 Türme und Gittermaste, aus Eisen oder Stahl
Basis 2015</t>
  </si>
  <si>
    <r>
      <t>GP89: 311
Fertigteilbauten überwiegend aus Metall, Konstruktionen aus Stahl und Aluminium
Basis 1991</t>
    </r>
    <r>
      <rPr>
        <vertAlign val="superscript"/>
        <sz val="10"/>
        <rFont val="Arial"/>
        <family val="2"/>
      </rPr>
      <t>*</t>
    </r>
  </si>
  <si>
    <t xml:space="preserve">GP-X0051
Erzeuger-preise gewerbliche Produkte (ohne Mineralöl-erzeugnisse)
Basis 2015 </t>
  </si>
  <si>
    <t>GP-X0
Erzeuger-preise gewerbliche Produkte (insgesamt)
Basis 2015</t>
  </si>
  <si>
    <t>(*) Indexreihen liegen auf aktueller Basis nicht mehr vor</t>
  </si>
  <si>
    <t>Reihen BK8 KP Strom 2021</t>
  </si>
  <si>
    <t>Basisreihen Destatis 2022</t>
  </si>
  <si>
    <t>Preisindizes Gas 2022</t>
  </si>
  <si>
    <t>Preisindizes Strom 2022</t>
  </si>
  <si>
    <t>Vergleich Gas 2022</t>
  </si>
  <si>
    <t>Gegenüberstellung mit veröffentlichten Faktorwerten Gas 2022</t>
  </si>
  <si>
    <t>Faktorwerte BK9 2022 fortgeschrieben</t>
  </si>
  <si>
    <t>Nutzungsdauer aus Sicht 2022</t>
  </si>
  <si>
    <t>Faktorwerte 2022 ANPLICON GmbH</t>
  </si>
  <si>
    <t>2022</t>
  </si>
  <si>
    <t>Vergleich Strom 2022</t>
  </si>
  <si>
    <t>Gegenüberstellung mit veröffentlichten Faktorwerten Strom 2022</t>
  </si>
  <si>
    <t>Indizes 2020 Gas</t>
  </si>
  <si>
    <t>Indizes 2021 Strom</t>
  </si>
  <si>
    <t>Bundesnetzagentur - Erhebungsbögen / Leitfäden</t>
  </si>
  <si>
    <t>Bundesnetzagentur - Hinweise - Preisindizes</t>
  </si>
  <si>
    <t>Preisindizes Strom
2022</t>
  </si>
  <si>
    <t>Vergleich Strom
2022</t>
  </si>
  <si>
    <t>Grafik Entwicklung 2022</t>
  </si>
  <si>
    <t>Preisindizes Gas
2022</t>
  </si>
  <si>
    <t>Vergleich Gas 
2022</t>
  </si>
  <si>
    <t>Indizes 2015 Gas (ursprüngliche Quelle)</t>
  </si>
  <si>
    <t>Version 2.0, 07.02.2023, Excelversion: Office 365</t>
  </si>
  <si>
    <t>Faktorwerte Unternehmen 3</t>
  </si>
  <si>
    <t xml:space="preserve">  </t>
  </si>
  <si>
    <t>liegen zur Zeit nicht vor</t>
  </si>
  <si>
    <t>Preisindizes nach § 6a Gas-&amp; StromNEV für 2022</t>
  </si>
  <si>
    <t>35 Jahre</t>
  </si>
  <si>
    <t>30 Jahre</t>
  </si>
  <si>
    <t>25 Jahre</t>
  </si>
  <si>
    <t>20 Jahre</t>
  </si>
  <si>
    <t>15 Jahre</t>
  </si>
  <si>
    <t>10 Jahre</t>
  </si>
  <si>
    <t>5 Jahre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</si>
</sst>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4" formatCode="_-* #,##0.00\ &quot;€&quot;_-;\-* #,##0.00\ &quot;€&quot;_-;_-* &quot;-&quot;??\ &quot;€&quot;_-;_-@_-"/>
    <numFmt numFmtId="43" formatCode="_-* #,##0.00\ _€_-;\-* #,##0.00\ _€_-;_-* &quot;-&quot;??\ _€_-;_-@_-"/>
    <numFmt numFmtId="164" formatCode="_(* #,##0_);_(* \(#,##0\);_(* &quot;-&quot;_);@_)"/>
    <numFmt numFmtId="165" formatCode="0.0000"/>
    <numFmt numFmtId="166" formatCode="0%_);\(0%\)"/>
    <numFmt numFmtId="167" formatCode="0.0"/>
    <numFmt numFmtId="168" formatCode="0.000"/>
    <numFmt numFmtId="169" formatCode="##\ ##"/>
    <numFmt numFmtId="170" formatCode="##\ ##\ #"/>
    <numFmt numFmtId="171" formatCode="##\ ##\ ##"/>
    <numFmt numFmtId="172" formatCode="##\ ##\ ##\ ###"/>
    <numFmt numFmtId="173" formatCode="_([$€]* #,##0.00_);_([$€]* \(#,##0.00\);_([$€]* &quot;-&quot;??_);_(@_)"/>
    <numFmt numFmtId="174" formatCode="#.##000"/>
    <numFmt numFmtId="175" formatCode="\$#,#00"/>
    <numFmt numFmtId="176" formatCode="#,#00"/>
    <numFmt numFmtId="177" formatCode="#.##0,"/>
    <numFmt numFmtId="178" formatCode="\$#,"/>
    <numFmt numFmtId="179" formatCode="#"/>
    <numFmt numFmtId="180" formatCode="d&quot;. &quot;mm\ad\ yyyy"/>
    <numFmt numFmtId="181" formatCode="#,##0.0000"/>
    <numFmt numFmtId="182" formatCode="#,##0.00_ ;[Red]\-#,##0.00;\-"/>
    <numFmt numFmtId="183" formatCode="#,##0.0"/>
  </numFmts>
  <fonts count="90">
    <font>
      <sz val="11"/>
      <color theme="1"/>
      <name val="Calibri"/>
      <family val="2"/>
      <scheme val="minor"/>
    </font>
    <font>
      <sz val="10"/>
      <name val="Arial"/>
      <family val="2"/>
    </font>
    <font>
      <b/>
      <sz val="11"/>
      <color theme="3"/>
      <name val="Calibri"/>
      <family val="2"/>
      <scheme val="minor"/>
    </font>
    <font>
      <sz val="9"/>
      <color theme="1"/>
      <name val="Calibri"/>
      <family val="2"/>
      <scheme val="minor"/>
    </font>
    <font>
      <sz val="10"/>
      <color theme="1"/>
      <name val="Calibri"/>
      <family val="2"/>
      <scheme val="minor"/>
    </font>
    <font>
      <b/>
      <sz val="9"/>
      <color theme="3"/>
      <name val="Calibri"/>
      <family val="2"/>
      <scheme val="minor"/>
    </font>
    <font>
      <sz val="8"/>
      <color theme="1"/>
      <name val="Calibri"/>
      <family val="2"/>
      <scheme val="minor"/>
    </font>
    <font>
      <b/>
      <sz val="9"/>
      <color theme="1"/>
      <name val="Calibri"/>
      <family val="2"/>
      <scheme val="minor"/>
    </font>
    <font>
      <sz val="11"/>
      <color theme="1"/>
      <name val="Calibri"/>
      <family val="2"/>
      <scheme val="minor"/>
    </font>
    <font>
      <b/>
      <sz val="10"/>
      <name val="Arial"/>
      <family val="2"/>
    </font>
    <font>
      <b/>
      <sz val="16"/>
      <name val="Arial"/>
      <family val="2"/>
    </font>
    <font>
      <sz val="11"/>
      <name val="Arial"/>
      <family val="2"/>
    </font>
    <font>
      <b/>
      <sz val="11"/>
      <name val="Arial"/>
      <family val="2"/>
    </font>
    <font>
      <sz val="9"/>
      <color indexed="81"/>
      <name val="Segoe UI"/>
      <family val="2"/>
    </font>
    <font>
      <b/>
      <sz val="9"/>
      <color indexed="81"/>
      <name val="Segoe UI"/>
      <family val="2"/>
    </font>
    <font>
      <sz val="10"/>
      <name val="Arial"/>
      <family val="2"/>
    </font>
    <font>
      <sz val="11"/>
      <color indexed="8"/>
      <name val="Calibri"/>
      <family val="2"/>
      <scheme val="minor"/>
    </font>
    <font>
      <sz val="10"/>
      <name val="Arial"/>
      <family val="2"/>
    </font>
    <font>
      <sz val="10"/>
      <name val="Arial"/>
      <family val="2"/>
    </font>
    <font>
      <sz val="11"/>
      <color indexed="8"/>
      <name val="Calibri"/>
      <family val="2"/>
    </font>
    <font>
      <sz val="8"/>
      <name val="Times New Roman"/>
      <family val="1"/>
    </font>
    <font>
      <sz val="11"/>
      <color indexed="9"/>
      <name val="Calibri"/>
      <family val="2"/>
    </font>
    <font>
      <sz val="10"/>
      <name val="Helv"/>
    </font>
    <font>
      <sz val="10"/>
      <name val="Courier"/>
      <family val="3"/>
    </font>
    <font>
      <sz val="1"/>
      <color indexed="8"/>
      <name val="Courier"/>
      <family val="3"/>
    </font>
    <font>
      <sz val="12"/>
      <color indexed="8"/>
      <name val="Courier"/>
      <family val="3"/>
    </font>
    <font>
      <b/>
      <sz val="18"/>
      <color indexed="8"/>
      <name val="Courier"/>
      <family val="3"/>
    </font>
    <font>
      <b/>
      <sz val="12"/>
      <color indexed="8"/>
      <name val="Courier"/>
      <family val="3"/>
    </font>
    <font>
      <u/>
      <sz val="11"/>
      <color theme="10"/>
      <name val="Calibri"/>
      <family val="2"/>
      <scheme val="minor"/>
    </font>
    <font>
      <sz val="11"/>
      <color rgb="FF264F87"/>
      <name val="Arial"/>
      <family val="2"/>
    </font>
    <font>
      <b/>
      <sz val="10"/>
      <color rgb="FF264F87"/>
      <name val="Arial"/>
      <family val="2"/>
    </font>
    <font>
      <sz val="10"/>
      <color rgb="FF264F87"/>
      <name val="Arial"/>
      <family val="2"/>
    </font>
    <font>
      <sz val="10"/>
      <name val="Arial"/>
      <family val="2"/>
    </font>
    <font>
      <b/>
      <u/>
      <sz val="10"/>
      <color theme="0"/>
      <name val="Arial"/>
      <family val="2"/>
    </font>
    <font>
      <b/>
      <u/>
      <sz val="10"/>
      <color rgb="FF264F87"/>
      <name val="Arial"/>
      <family val="2"/>
    </font>
    <font>
      <b/>
      <u/>
      <sz val="10"/>
      <color theme="1"/>
      <name val="Arial"/>
      <family val="2"/>
    </font>
    <font>
      <b/>
      <i/>
      <u/>
      <sz val="10"/>
      <color rgb="FF264F87"/>
      <name val="Arial"/>
      <family val="2"/>
    </font>
    <font>
      <sz val="8"/>
      <name val="Calibri"/>
      <family val="2"/>
      <scheme val="minor"/>
    </font>
    <font>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0"/>
      <name val="MetaNormalLF-Roman"/>
      <family val="2"/>
    </font>
    <font>
      <sz val="11"/>
      <color rgb="FFFF0000"/>
      <name val="Calibri"/>
      <family val="2"/>
      <scheme val="minor"/>
    </font>
    <font>
      <sz val="10"/>
      <color rgb="FFFF0000"/>
      <name val="Arial"/>
      <family val="2"/>
    </font>
    <font>
      <b/>
      <i/>
      <sz val="10"/>
      <color rgb="FF264F87"/>
      <name val="Arial"/>
      <family val="2"/>
    </font>
    <font>
      <i/>
      <sz val="8"/>
      <color rgb="FF818181"/>
      <name val="Arial"/>
      <family val="2"/>
    </font>
    <font>
      <b/>
      <u/>
      <sz val="9"/>
      <color rgb="FF818181"/>
      <name val="Arial"/>
      <family val="2"/>
    </font>
    <font>
      <b/>
      <u/>
      <sz val="9"/>
      <color rgb="FF264F87"/>
      <name val="Arial"/>
      <family val="2"/>
    </font>
    <font>
      <i/>
      <sz val="10"/>
      <color rgb="FF264F87"/>
      <name val="Arial"/>
      <family val="2"/>
    </font>
    <font>
      <i/>
      <sz val="11"/>
      <color theme="1"/>
      <name val="Calibri"/>
      <family val="2"/>
      <scheme val="minor"/>
    </font>
    <font>
      <sz val="10"/>
      <color theme="0"/>
      <name val="Arial"/>
      <family val="2"/>
    </font>
    <font>
      <b/>
      <sz val="10"/>
      <color theme="0"/>
      <name val="Arial"/>
      <family val="2"/>
    </font>
    <font>
      <b/>
      <sz val="10"/>
      <color rgb="FFFF0000"/>
      <name val="Arial"/>
      <family val="2"/>
    </font>
    <font>
      <u/>
      <sz val="10"/>
      <color theme="10"/>
      <name val="Calibri"/>
      <family val="2"/>
      <scheme val="minor"/>
    </font>
    <font>
      <sz val="10"/>
      <color theme="1"/>
      <name val="Arial"/>
      <family val="2"/>
    </font>
    <font>
      <b/>
      <sz val="10"/>
      <color theme="1"/>
      <name val="Arial"/>
      <family val="2"/>
    </font>
    <font>
      <sz val="10"/>
      <color theme="0" tint="-0.499984740745262"/>
      <name val="Arial"/>
      <family val="2"/>
    </font>
    <font>
      <sz val="10"/>
      <color rgb="FF00B050"/>
      <name val="Arial"/>
      <family val="2"/>
    </font>
    <font>
      <b/>
      <i/>
      <u/>
      <sz val="11"/>
      <color rgb="FF264F87"/>
      <name val="Arial"/>
      <family val="2"/>
    </font>
    <font>
      <u/>
      <sz val="10"/>
      <color rgb="FF264F87"/>
      <name val="Arial"/>
      <family val="2"/>
    </font>
    <font>
      <sz val="11"/>
      <color rgb="FF264F87"/>
      <name val="Calibri"/>
      <family val="2"/>
      <scheme val="minor"/>
    </font>
    <font>
      <sz val="10"/>
      <color theme="0" tint="-0.249977111117893"/>
      <name val="Arial"/>
      <family val="2"/>
    </font>
    <font>
      <sz val="8"/>
      <color theme="0" tint="-0.249977111117893"/>
      <name val="Arial"/>
      <family val="2"/>
    </font>
    <font>
      <b/>
      <u/>
      <sz val="14"/>
      <name val="Arial"/>
      <family val="2"/>
    </font>
    <font>
      <b/>
      <sz val="14"/>
      <name val="Arial"/>
      <family val="2"/>
    </font>
    <font>
      <i/>
      <sz val="10"/>
      <color theme="0"/>
      <name val="Arial"/>
      <family val="2"/>
    </font>
    <font>
      <b/>
      <u/>
      <sz val="9"/>
      <color rgb="FF0F7033"/>
      <name val="Arial"/>
      <family val="2"/>
    </font>
    <font>
      <sz val="10"/>
      <name val="Arial"/>
      <family val="2"/>
    </font>
    <font>
      <vertAlign val="superscript"/>
      <sz val="10"/>
      <name val="Arial"/>
      <family val="2"/>
    </font>
    <font>
      <vertAlign val="superscript"/>
      <sz val="11"/>
      <name val="Arial"/>
      <family val="2"/>
    </font>
    <font>
      <sz val="10"/>
      <name val="Arial"/>
      <family val="2"/>
    </font>
    <font>
      <sz val="10"/>
      <color rgb="FF818181"/>
      <name val="Arial"/>
      <family val="2"/>
    </font>
  </fonts>
  <fills count="44">
    <fill>
      <patternFill patternType="none"/>
    </fill>
    <fill>
      <patternFill patternType="gray125"/>
    </fill>
    <fill>
      <patternFill patternType="solid">
        <fgColor theme="0"/>
        <bgColor indexed="64"/>
      </patternFill>
    </fill>
    <fill>
      <patternFill patternType="solid">
        <fgColor theme="2" tint="-0.14996795556505021"/>
        <bgColor indexed="64"/>
      </patternFill>
    </fill>
    <fill>
      <patternFill patternType="solid">
        <fgColor theme="4" tint="0.79998168889431442"/>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FFC000"/>
        <bgColor indexed="64"/>
      </patternFill>
    </fill>
    <fill>
      <patternFill patternType="solid">
        <fgColor rgb="FF264F87"/>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FFFF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00B050"/>
        <bgColor indexed="64"/>
      </patternFill>
    </fill>
    <fill>
      <patternFill patternType="solid">
        <fgColor rgb="FFC6E0B4"/>
        <bgColor indexed="64"/>
      </patternFill>
    </fill>
    <fill>
      <patternFill patternType="solid">
        <fgColor rgb="FFB4C6E7"/>
        <bgColor indexed="64"/>
      </patternFill>
    </fill>
  </fills>
  <borders count="164">
    <border>
      <left/>
      <right/>
      <top/>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ouble">
        <color indexed="64"/>
      </top>
      <bottom/>
      <diagonal/>
    </border>
    <border>
      <left style="thin">
        <color rgb="FF264F87"/>
      </left>
      <right style="thin">
        <color rgb="FF264F87"/>
      </right>
      <top style="thin">
        <color rgb="FF264F87"/>
      </top>
      <bottom style="thin">
        <color rgb="FF264F87"/>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264F87"/>
      </left>
      <right/>
      <top style="thin">
        <color rgb="FF264F87"/>
      </top>
      <bottom style="thin">
        <color rgb="FF264F87"/>
      </bottom>
      <diagonal/>
    </border>
    <border>
      <left style="thin">
        <color rgb="FF264F87"/>
      </left>
      <right style="thin">
        <color rgb="FF264F87"/>
      </right>
      <top style="thin">
        <color rgb="FF264F87"/>
      </top>
      <bottom/>
      <diagonal/>
    </border>
    <border>
      <left style="thin">
        <color rgb="FF264F87"/>
      </left>
      <right style="thin">
        <color rgb="FF264F87"/>
      </right>
      <top/>
      <bottom style="thin">
        <color rgb="FF264F87"/>
      </bottom>
      <diagonal/>
    </border>
    <border>
      <left/>
      <right/>
      <top style="hair">
        <color rgb="FF264F87"/>
      </top>
      <bottom style="hair">
        <color rgb="FF264F87"/>
      </bottom>
      <diagonal/>
    </border>
    <border>
      <left style="hair">
        <color rgb="FF264F87"/>
      </left>
      <right style="hair">
        <color rgb="FF264F87"/>
      </right>
      <top/>
      <bottom/>
      <diagonal/>
    </border>
    <border>
      <left style="hair">
        <color rgb="FF264F87"/>
      </left>
      <right style="hair">
        <color rgb="FF264F87"/>
      </right>
      <top style="hair">
        <color rgb="FF264F87"/>
      </top>
      <bottom style="hair">
        <color rgb="FF264F87"/>
      </bottom>
      <diagonal/>
    </border>
    <border>
      <left/>
      <right style="hair">
        <color rgb="FF264F87"/>
      </right>
      <top style="hair">
        <color rgb="FF264F87"/>
      </top>
      <bottom style="hair">
        <color rgb="FF264F87"/>
      </bottom>
      <diagonal/>
    </border>
    <border>
      <left style="thin">
        <color rgb="FF264F87"/>
      </left>
      <right/>
      <top/>
      <bottom/>
      <diagonal/>
    </border>
    <border>
      <left style="thin">
        <color rgb="FF264F87"/>
      </left>
      <right/>
      <top/>
      <bottom style="thin">
        <color rgb="FF264F87"/>
      </bottom>
      <diagonal/>
    </border>
    <border>
      <left/>
      <right/>
      <top/>
      <bottom style="thin">
        <color rgb="FF264F87"/>
      </bottom>
      <diagonal/>
    </border>
    <border>
      <left style="thin">
        <color rgb="FF264F87"/>
      </left>
      <right style="thin">
        <color theme="0"/>
      </right>
      <top/>
      <bottom/>
      <diagonal/>
    </border>
    <border>
      <left style="thin">
        <color rgb="FF264F87"/>
      </left>
      <right style="thin">
        <color rgb="FF264F87"/>
      </right>
      <top/>
      <bottom/>
      <diagonal/>
    </border>
    <border>
      <left/>
      <right style="hair">
        <color rgb="FF264F87"/>
      </right>
      <top/>
      <bottom/>
      <diagonal/>
    </border>
    <border>
      <left/>
      <right style="hair">
        <color rgb="FF264F87"/>
      </right>
      <top/>
      <bottom style="thin">
        <color rgb="FF264F87"/>
      </bottom>
      <diagonal/>
    </border>
    <border>
      <left style="hair">
        <color rgb="FF264F87"/>
      </left>
      <right style="hair">
        <color rgb="FF264F87"/>
      </right>
      <top/>
      <bottom style="thin">
        <color rgb="FF264F87"/>
      </bottom>
      <diagonal/>
    </border>
    <border>
      <left style="hair">
        <color rgb="FF264F87"/>
      </left>
      <right/>
      <top/>
      <bottom/>
      <diagonal/>
    </border>
    <border>
      <left style="thin">
        <color rgb="FF264F87"/>
      </left>
      <right/>
      <top style="thin">
        <color rgb="FF264F87"/>
      </top>
      <bottom/>
      <diagonal/>
    </border>
    <border>
      <left/>
      <right/>
      <top style="thin">
        <color rgb="FF264F87"/>
      </top>
      <bottom/>
      <diagonal/>
    </border>
    <border>
      <left/>
      <right style="thin">
        <color rgb="FF264F87"/>
      </right>
      <top style="thin">
        <color rgb="FF264F87"/>
      </top>
      <bottom/>
      <diagonal/>
    </border>
    <border>
      <left/>
      <right style="thin">
        <color rgb="FF264F87"/>
      </right>
      <top/>
      <bottom/>
      <diagonal/>
    </border>
    <border>
      <left/>
      <right style="thin">
        <color rgb="FF264F87"/>
      </right>
      <top/>
      <bottom style="thin">
        <color rgb="FF264F87"/>
      </bottom>
      <diagonal/>
    </border>
    <border>
      <left/>
      <right style="thin">
        <color rgb="FF264F87"/>
      </right>
      <top style="thin">
        <color rgb="FF264F87"/>
      </top>
      <bottom style="thin">
        <color rgb="FF264F87"/>
      </bottom>
      <diagonal/>
    </border>
    <border>
      <left style="hair">
        <color rgb="FF264F87"/>
      </left>
      <right style="hair">
        <color rgb="FF264F87"/>
      </right>
      <top style="thin">
        <color rgb="FF264F87"/>
      </top>
      <bottom style="thin">
        <color rgb="FF264F87"/>
      </bottom>
      <diagonal/>
    </border>
    <border>
      <left style="thin">
        <color rgb="FF264F87"/>
      </left>
      <right/>
      <top style="hair">
        <color rgb="FF264F87"/>
      </top>
      <bottom/>
      <diagonal/>
    </border>
    <border>
      <left style="hair">
        <color rgb="FF264F87"/>
      </left>
      <right style="hair">
        <color rgb="FF264F87"/>
      </right>
      <top style="hair">
        <color rgb="FF264F87"/>
      </top>
      <bottom/>
      <diagonal/>
    </border>
    <border>
      <left/>
      <right style="thin">
        <color rgb="FF264F87"/>
      </right>
      <top style="hair">
        <color rgb="FF264F87"/>
      </top>
      <bottom/>
      <diagonal/>
    </border>
    <border>
      <left style="thin">
        <color rgb="FF264F87"/>
      </left>
      <right/>
      <top/>
      <bottom style="hair">
        <color rgb="FF264F87"/>
      </bottom>
      <diagonal/>
    </border>
    <border>
      <left style="hair">
        <color rgb="FF264F87"/>
      </left>
      <right style="hair">
        <color rgb="FF264F87"/>
      </right>
      <top/>
      <bottom style="hair">
        <color rgb="FF264F87"/>
      </bottom>
      <diagonal/>
    </border>
    <border>
      <left/>
      <right style="thin">
        <color rgb="FF264F87"/>
      </right>
      <top/>
      <bottom style="hair">
        <color rgb="FF264F87"/>
      </bottom>
      <diagonal/>
    </border>
    <border>
      <left style="dotted">
        <color rgb="FF264F87"/>
      </left>
      <right style="thin">
        <color rgb="FF264F87"/>
      </right>
      <top/>
      <bottom style="thin">
        <color rgb="FF264F87"/>
      </bottom>
      <diagonal/>
    </border>
    <border>
      <left style="dotted">
        <color rgb="FF264F87"/>
      </left>
      <right style="thin">
        <color rgb="FF264F87"/>
      </right>
      <top/>
      <bottom/>
      <diagonal/>
    </border>
    <border>
      <left style="hair">
        <color rgb="FF264F87"/>
      </left>
      <right style="hair">
        <color rgb="FF264F87"/>
      </right>
      <top style="thin">
        <color theme="0"/>
      </top>
      <bottom style="thin">
        <color rgb="FF264F87"/>
      </bottom>
      <diagonal/>
    </border>
    <border>
      <left style="thin">
        <color theme="0"/>
      </left>
      <right/>
      <top style="thin">
        <color theme="0"/>
      </top>
      <bottom/>
      <diagonal/>
    </border>
    <border>
      <left/>
      <right style="thin">
        <color theme="0"/>
      </right>
      <top style="thin">
        <color theme="0"/>
      </top>
      <bottom/>
      <diagonal/>
    </border>
    <border>
      <left style="hair">
        <color rgb="FF264F87"/>
      </left>
      <right style="hair">
        <color rgb="FF264F87"/>
      </right>
      <top style="thin">
        <color rgb="FF264F87"/>
      </top>
      <bottom style="hair">
        <color rgb="FF264F87"/>
      </bottom>
      <diagonal/>
    </border>
    <border>
      <left style="thin">
        <color rgb="FF264F87"/>
      </left>
      <right style="hair">
        <color rgb="FF264F87"/>
      </right>
      <top style="thin">
        <color rgb="FF264F87"/>
      </top>
      <bottom style="hair">
        <color rgb="FF264F87"/>
      </bottom>
      <diagonal/>
    </border>
    <border>
      <left style="hair">
        <color rgb="FF264F87"/>
      </left>
      <right style="thin">
        <color rgb="FF264F87"/>
      </right>
      <top style="thin">
        <color rgb="FF264F87"/>
      </top>
      <bottom style="hair">
        <color rgb="FF264F87"/>
      </bottom>
      <diagonal/>
    </border>
    <border>
      <left style="thin">
        <color rgb="FF264F87"/>
      </left>
      <right style="hair">
        <color rgb="FF264F87"/>
      </right>
      <top style="hair">
        <color rgb="FF264F87"/>
      </top>
      <bottom style="hair">
        <color rgb="FF264F87"/>
      </bottom>
      <diagonal/>
    </border>
    <border>
      <left style="hair">
        <color rgb="FF264F87"/>
      </left>
      <right style="thin">
        <color rgb="FF264F87"/>
      </right>
      <top style="hair">
        <color rgb="FF264F87"/>
      </top>
      <bottom style="hair">
        <color rgb="FF264F87"/>
      </bottom>
      <diagonal/>
    </border>
    <border>
      <left style="thin">
        <color theme="0"/>
      </left>
      <right/>
      <top style="thin">
        <color theme="0"/>
      </top>
      <bottom style="thin">
        <color rgb="FF264F87"/>
      </bottom>
      <diagonal/>
    </border>
    <border>
      <left/>
      <right style="thin">
        <color theme="0"/>
      </right>
      <top style="thin">
        <color theme="0"/>
      </top>
      <bottom style="thin">
        <color rgb="FF264F87"/>
      </bottom>
      <diagonal/>
    </border>
    <border>
      <left style="thin">
        <color theme="0"/>
      </left>
      <right/>
      <top/>
      <bottom/>
      <diagonal/>
    </border>
    <border>
      <left style="hair">
        <color theme="3"/>
      </left>
      <right style="hair">
        <color theme="3"/>
      </right>
      <top style="thin">
        <color rgb="FF264F87"/>
      </top>
      <bottom style="hair">
        <color theme="3"/>
      </bottom>
      <diagonal/>
    </border>
    <border>
      <left style="hair">
        <color theme="3"/>
      </left>
      <right style="hair">
        <color theme="3"/>
      </right>
      <top style="hair">
        <color theme="3"/>
      </top>
      <bottom style="hair">
        <color theme="3"/>
      </bottom>
      <diagonal/>
    </border>
    <border>
      <left/>
      <right style="hair">
        <color theme="3"/>
      </right>
      <top style="thin">
        <color rgb="FF264F87"/>
      </top>
      <bottom style="hair">
        <color theme="3"/>
      </bottom>
      <diagonal/>
    </border>
    <border>
      <left/>
      <right style="hair">
        <color theme="3"/>
      </right>
      <top style="hair">
        <color theme="3"/>
      </top>
      <bottom style="hair">
        <color theme="3"/>
      </bottom>
      <diagonal/>
    </border>
    <border>
      <left style="medium">
        <color rgb="FF264F87"/>
      </left>
      <right/>
      <top style="thin">
        <color rgb="FF264F87"/>
      </top>
      <bottom/>
      <diagonal/>
    </border>
    <border>
      <left style="thin">
        <color rgb="FF264F87"/>
      </left>
      <right/>
      <top style="thin">
        <color rgb="FF264F87"/>
      </top>
      <bottom style="hair">
        <color rgb="FF264F87"/>
      </bottom>
      <diagonal/>
    </border>
    <border>
      <left/>
      <right style="thin">
        <color rgb="FF264F87"/>
      </right>
      <top style="thin">
        <color rgb="FF264F87"/>
      </top>
      <bottom style="hair">
        <color rgb="FF264F87"/>
      </bottom>
      <diagonal/>
    </border>
    <border>
      <left style="thin">
        <color rgb="FF264F87"/>
      </left>
      <right/>
      <top style="hair">
        <color rgb="FF264F87"/>
      </top>
      <bottom style="hair">
        <color rgb="FF264F87"/>
      </bottom>
      <diagonal/>
    </border>
    <border>
      <left/>
      <right style="thin">
        <color rgb="FF264F87"/>
      </right>
      <top style="hair">
        <color rgb="FF264F87"/>
      </top>
      <bottom style="hair">
        <color rgb="FF264F87"/>
      </bottom>
      <diagonal/>
    </border>
    <border>
      <left style="thin">
        <color rgb="FF264F87"/>
      </left>
      <right/>
      <top style="hair">
        <color rgb="FF264F87"/>
      </top>
      <bottom style="thin">
        <color rgb="FF264F87"/>
      </bottom>
      <diagonal/>
    </border>
    <border>
      <left style="thin">
        <color rgb="FF264F87"/>
      </left>
      <right style="hair">
        <color rgb="FF264F87"/>
      </right>
      <top style="hair">
        <color rgb="FF264F87"/>
      </top>
      <bottom style="thin">
        <color rgb="FF264F87"/>
      </bottom>
      <diagonal/>
    </border>
    <border>
      <left style="hair">
        <color rgb="FF264F87"/>
      </left>
      <right style="hair">
        <color rgb="FF264F87"/>
      </right>
      <top style="hair">
        <color rgb="FF264F87"/>
      </top>
      <bottom style="thin">
        <color rgb="FF264F87"/>
      </bottom>
      <diagonal/>
    </border>
    <border>
      <left style="hair">
        <color rgb="FF264F87"/>
      </left>
      <right style="thin">
        <color rgb="FF264F87"/>
      </right>
      <top style="hair">
        <color rgb="FF264F87"/>
      </top>
      <bottom style="thin">
        <color rgb="FF264F87"/>
      </bottom>
      <diagonal/>
    </border>
    <border>
      <left/>
      <right style="thin">
        <color rgb="FF264F87"/>
      </right>
      <top style="hair">
        <color rgb="FF264F87"/>
      </top>
      <bottom style="thin">
        <color rgb="FF264F87"/>
      </bottom>
      <diagonal/>
    </border>
    <border>
      <left/>
      <right/>
      <top style="thin">
        <color rgb="FF264F87"/>
      </top>
      <bottom style="thin">
        <color theme="0"/>
      </bottom>
      <diagonal/>
    </border>
    <border>
      <left style="thin">
        <color theme="0"/>
      </left>
      <right style="thin">
        <color rgb="FF264F87"/>
      </right>
      <top/>
      <bottom style="thin">
        <color rgb="FF264F87"/>
      </bottom>
      <diagonal/>
    </border>
    <border>
      <left style="thin">
        <color rgb="FF264F87"/>
      </left>
      <right/>
      <top style="thin">
        <color rgb="FF264F87"/>
      </top>
      <bottom style="thin">
        <color theme="0"/>
      </bottom>
      <diagonal/>
    </border>
    <border>
      <left/>
      <right style="thin">
        <color rgb="FF264F87"/>
      </right>
      <top style="thin">
        <color rgb="FF264F87"/>
      </top>
      <bottom style="thin">
        <color theme="0"/>
      </bottom>
      <diagonal/>
    </border>
    <border>
      <left style="thin">
        <color rgb="FF264F87"/>
      </left>
      <right style="thin">
        <color theme="0"/>
      </right>
      <top style="thin">
        <color theme="0"/>
      </top>
      <bottom/>
      <diagonal/>
    </border>
    <border>
      <left style="thin">
        <color rgb="FF264F87"/>
      </left>
      <right style="thin">
        <color theme="3"/>
      </right>
      <top style="thin">
        <color rgb="FF264F87"/>
      </top>
      <bottom style="hair">
        <color theme="3"/>
      </bottom>
      <diagonal/>
    </border>
    <border>
      <left style="hair">
        <color theme="3"/>
      </left>
      <right style="thin">
        <color rgb="FF264F87"/>
      </right>
      <top style="thin">
        <color rgb="FF264F87"/>
      </top>
      <bottom style="hair">
        <color theme="3"/>
      </bottom>
      <diagonal/>
    </border>
    <border>
      <left style="thin">
        <color rgb="FF264F87"/>
      </left>
      <right style="thin">
        <color theme="3"/>
      </right>
      <top style="hair">
        <color theme="3"/>
      </top>
      <bottom style="hair">
        <color theme="3"/>
      </bottom>
      <diagonal/>
    </border>
    <border>
      <left style="hair">
        <color theme="3"/>
      </left>
      <right style="thin">
        <color rgb="FF264F87"/>
      </right>
      <top style="hair">
        <color theme="3"/>
      </top>
      <bottom style="hair">
        <color theme="3"/>
      </bottom>
      <diagonal/>
    </border>
    <border>
      <left style="thin">
        <color rgb="FF264F87"/>
      </left>
      <right style="thin">
        <color theme="3"/>
      </right>
      <top style="hair">
        <color theme="3"/>
      </top>
      <bottom style="thin">
        <color rgb="FF264F87"/>
      </bottom>
      <diagonal/>
    </border>
    <border>
      <left/>
      <right style="hair">
        <color theme="3"/>
      </right>
      <top style="hair">
        <color theme="3"/>
      </top>
      <bottom style="thin">
        <color rgb="FF264F87"/>
      </bottom>
      <diagonal/>
    </border>
    <border>
      <left style="hair">
        <color theme="3"/>
      </left>
      <right style="hair">
        <color theme="3"/>
      </right>
      <top style="hair">
        <color theme="3"/>
      </top>
      <bottom style="thin">
        <color rgb="FF264F87"/>
      </bottom>
      <diagonal/>
    </border>
    <border>
      <left style="hair">
        <color theme="3"/>
      </left>
      <right style="thin">
        <color rgb="FF264F87"/>
      </right>
      <top style="hair">
        <color theme="3"/>
      </top>
      <bottom style="thin">
        <color rgb="FF264F87"/>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style="thin">
        <color theme="0"/>
      </right>
      <top style="thin">
        <color theme="0"/>
      </top>
      <bottom/>
      <diagonal/>
    </border>
    <border>
      <left/>
      <right style="thin">
        <color theme="3"/>
      </right>
      <top style="thin">
        <color theme="0"/>
      </top>
      <bottom/>
      <diagonal/>
    </border>
    <border>
      <left style="thin">
        <color theme="3"/>
      </left>
      <right style="thin">
        <color theme="3"/>
      </right>
      <top style="thin">
        <color rgb="FF264F87"/>
      </top>
      <bottom style="hair">
        <color theme="3"/>
      </bottom>
      <diagonal/>
    </border>
    <border>
      <left style="hair">
        <color theme="3"/>
      </left>
      <right style="thin">
        <color theme="3"/>
      </right>
      <top style="thin">
        <color rgb="FF264F87"/>
      </top>
      <bottom style="hair">
        <color theme="3"/>
      </bottom>
      <diagonal/>
    </border>
    <border>
      <left style="thin">
        <color theme="3"/>
      </left>
      <right style="thin">
        <color theme="3"/>
      </right>
      <top style="hair">
        <color theme="3"/>
      </top>
      <bottom style="hair">
        <color theme="3"/>
      </bottom>
      <diagonal/>
    </border>
    <border>
      <left style="hair">
        <color theme="3"/>
      </left>
      <right style="thin">
        <color theme="3"/>
      </right>
      <top style="hair">
        <color theme="3"/>
      </top>
      <bottom style="hair">
        <color theme="3"/>
      </bottom>
      <diagonal/>
    </border>
    <border>
      <left style="thin">
        <color theme="3"/>
      </left>
      <right style="thin">
        <color theme="3"/>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style="hair">
        <color theme="3"/>
      </left>
      <right style="thin">
        <color theme="3"/>
      </right>
      <top style="hair">
        <color theme="3"/>
      </top>
      <bottom style="thin">
        <color theme="3"/>
      </bottom>
      <diagonal/>
    </border>
    <border>
      <left style="thin">
        <color rgb="FF264F87"/>
      </left>
      <right style="thin">
        <color rgb="FF264F87"/>
      </right>
      <top style="hair">
        <color rgb="FF264F87"/>
      </top>
      <bottom style="thin">
        <color rgb="FF264F87"/>
      </bottom>
      <diagonal/>
    </border>
    <border>
      <left style="thin">
        <color rgb="FF264F87"/>
      </left>
      <right style="hair">
        <color rgb="FF264F87"/>
      </right>
      <top/>
      <bottom style="thin">
        <color rgb="FF264F87"/>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rgb="FF264F87"/>
      </left>
      <right style="thin">
        <color theme="0"/>
      </right>
      <top/>
      <bottom style="thin">
        <color rgb="FF264F87"/>
      </bottom>
      <diagonal/>
    </border>
    <border>
      <left/>
      <right/>
      <top style="thin">
        <color theme="0"/>
      </top>
      <bottom style="thin">
        <color rgb="FF264F87"/>
      </bottom>
      <diagonal/>
    </border>
    <border>
      <left/>
      <right style="thin">
        <color rgb="FF264F87"/>
      </right>
      <top style="thin">
        <color theme="0"/>
      </top>
      <bottom style="thin">
        <color rgb="FF264F87"/>
      </bottom>
      <diagonal/>
    </border>
    <border>
      <left style="hair">
        <color rgb="FF264F87"/>
      </left>
      <right style="thin">
        <color rgb="FF264F87"/>
      </right>
      <top style="hair">
        <color rgb="FF264F87"/>
      </top>
      <bottom/>
      <diagonal/>
    </border>
    <border>
      <left style="hair">
        <color rgb="FF264F87"/>
      </left>
      <right/>
      <top style="hair">
        <color rgb="FF264F87"/>
      </top>
      <bottom/>
      <diagonal/>
    </border>
    <border>
      <left style="hair">
        <color rgb="FF264F87"/>
      </left>
      <right/>
      <top style="hair">
        <color rgb="FF264F87"/>
      </top>
      <bottom style="hair">
        <color rgb="FF264F87"/>
      </bottom>
      <diagonal/>
    </border>
    <border>
      <left style="hair">
        <color rgb="FF264F87"/>
      </left>
      <right style="thin">
        <color rgb="FF264F87"/>
      </right>
      <top style="thin">
        <color theme="0"/>
      </top>
      <bottom style="thin">
        <color rgb="FF264F87"/>
      </bottom>
      <diagonal/>
    </border>
    <border>
      <left/>
      <right/>
      <top style="thin">
        <color theme="0"/>
      </top>
      <bottom/>
      <diagonal/>
    </border>
    <border>
      <left style="thin">
        <color theme="0"/>
      </left>
      <right/>
      <top style="thin">
        <color rgb="FF264F87"/>
      </top>
      <bottom style="thin">
        <color theme="0"/>
      </bottom>
      <diagonal/>
    </border>
    <border>
      <left style="thin">
        <color rgb="FF264F87"/>
      </left>
      <right style="hair">
        <color rgb="FF264F87"/>
      </right>
      <top style="hair">
        <color rgb="FF264F87"/>
      </top>
      <bottom/>
      <diagonal/>
    </border>
    <border>
      <left style="thin">
        <color rgb="FF264F87"/>
      </left>
      <right style="thin">
        <color rgb="FF264F87"/>
      </right>
      <top style="hair">
        <color rgb="FF264F87"/>
      </top>
      <bottom/>
      <diagonal/>
    </border>
    <border>
      <left style="thin">
        <color rgb="FF0F7033"/>
      </left>
      <right style="thin">
        <color rgb="FF0F7033"/>
      </right>
      <top style="thin">
        <color rgb="FF0F7033"/>
      </top>
      <bottom/>
      <diagonal/>
    </border>
    <border>
      <left style="thin">
        <color rgb="FF0F7033"/>
      </left>
      <right style="thin">
        <color rgb="FF0F7033"/>
      </right>
      <top/>
      <bottom style="thin">
        <color rgb="FF0F7033"/>
      </bottom>
      <diagonal/>
    </border>
    <border>
      <left style="hair">
        <color theme="3"/>
      </left>
      <right/>
      <top style="thin">
        <color rgb="FF264F87"/>
      </top>
      <bottom style="hair">
        <color theme="3"/>
      </bottom>
      <diagonal/>
    </border>
    <border>
      <left style="hair">
        <color theme="3"/>
      </left>
      <right/>
      <top style="hair">
        <color theme="3"/>
      </top>
      <bottom style="hair">
        <color theme="3"/>
      </bottom>
      <diagonal/>
    </border>
    <border>
      <left style="hair">
        <color theme="3"/>
      </left>
      <right/>
      <top style="hair">
        <color theme="3"/>
      </top>
      <bottom style="thin">
        <color rgb="FF264F87"/>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174">
    <xf numFmtId="0" fontId="0" fillId="0" borderId="0"/>
    <xf numFmtId="164" fontId="3" fillId="0" borderId="0"/>
    <xf numFmtId="43" fontId="3" fillId="0" borderId="0" applyFont="0" applyFill="0" applyBorder="0" applyAlignment="0" applyProtection="0"/>
    <xf numFmtId="0" fontId="1" fillId="0" borderId="0"/>
    <xf numFmtId="0" fontId="4" fillId="0" borderId="0"/>
    <xf numFmtId="0" fontId="1" fillId="0" borderId="0"/>
    <xf numFmtId="164" fontId="5" fillId="0" borderId="0" applyNumberFormat="0" applyFill="0" applyBorder="0" applyAlignment="0" applyProtection="0"/>
    <xf numFmtId="164" fontId="3" fillId="3" borderId="0" applyNumberFormat="0" applyFont="0" applyBorder="0" applyAlignment="0" applyProtection="0"/>
    <xf numFmtId="0" fontId="3" fillId="0" borderId="0" applyFill="0" applyBorder="0" applyProtection="0"/>
    <xf numFmtId="164" fontId="3" fillId="4" borderId="0" applyNumberFormat="0" applyFont="0" applyBorder="0" applyAlignment="0" applyProtection="0"/>
    <xf numFmtId="166" fontId="3" fillId="0" borderId="0" applyFill="0" applyBorder="0" applyAlignment="0" applyProtection="0"/>
    <xf numFmtId="0" fontId="6" fillId="0" borderId="0" applyNumberFormat="0" applyAlignment="0" applyProtection="0"/>
    <xf numFmtId="0" fontId="5" fillId="0" borderId="1" applyFill="0" applyProtection="0">
      <alignment horizontal="right" wrapText="1"/>
    </xf>
    <xf numFmtId="0" fontId="5" fillId="0" borderId="0" applyFill="0" applyProtection="0">
      <alignment wrapText="1"/>
    </xf>
    <xf numFmtId="164" fontId="7" fillId="0" borderId="2" applyNumberFormat="0" applyFill="0" applyAlignment="0" applyProtection="0"/>
    <xf numFmtId="0" fontId="2" fillId="0" borderId="0" applyAlignment="0" applyProtection="0"/>
    <xf numFmtId="0" fontId="7" fillId="0" borderId="3" applyNumberFormat="0" applyFill="0" applyAlignment="0" applyProtection="0"/>
    <xf numFmtId="43" fontId="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5" fillId="0" borderId="0"/>
    <xf numFmtId="0" fontId="16" fillId="0" borderId="0"/>
    <xf numFmtId="0" fontId="17" fillId="0" borderId="0"/>
    <xf numFmtId="0" fontId="18" fillId="0" borderId="0"/>
    <xf numFmtId="9" fontId="18" fillId="0" borderId="0" applyFont="0" applyFill="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169" fontId="20" fillId="0" borderId="4">
      <alignment horizontal="left"/>
    </xf>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170" fontId="20" fillId="0" borderId="4">
      <alignment horizontal="left"/>
    </xf>
    <xf numFmtId="171" fontId="20" fillId="0" borderId="4">
      <alignment horizontal="left"/>
    </xf>
    <xf numFmtId="0" fontId="21" fillId="20"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172" fontId="20" fillId="0" borderId="4">
      <alignment horizontal="left"/>
    </xf>
    <xf numFmtId="44" fontId="18" fillId="0" borderId="0" applyFont="0" applyFill="0" applyBorder="0" applyAlignment="0" applyProtection="0"/>
    <xf numFmtId="0" fontId="1" fillId="0" borderId="0"/>
    <xf numFmtId="0" fontId="24" fillId="0" borderId="0">
      <protection locked="0"/>
    </xf>
    <xf numFmtId="14" fontId="18" fillId="0" borderId="0"/>
    <xf numFmtId="180" fontId="25" fillId="0" borderId="0">
      <protection locked="0"/>
    </xf>
    <xf numFmtId="173" fontId="18" fillId="0" borderId="0" applyFont="0" applyFill="0" applyBorder="0" applyAlignment="0" applyProtection="0"/>
    <xf numFmtId="176" fontId="24" fillId="0" borderId="0">
      <protection locked="0"/>
    </xf>
    <xf numFmtId="0" fontId="22" fillId="0" borderId="0"/>
    <xf numFmtId="176" fontId="25" fillId="0" borderId="0">
      <protection locked="0"/>
    </xf>
    <xf numFmtId="0" fontId="24" fillId="0" borderId="16">
      <protection locked="0"/>
    </xf>
    <xf numFmtId="174" fontId="24" fillId="0" borderId="0">
      <protection locked="0"/>
    </xf>
    <xf numFmtId="177" fontId="24" fillId="0" borderId="0">
      <protection locked="0"/>
    </xf>
    <xf numFmtId="0" fontId="22" fillId="0" borderId="0"/>
    <xf numFmtId="0" fontId="22" fillId="0" borderId="0"/>
    <xf numFmtId="0" fontId="22" fillId="0" borderId="0"/>
    <xf numFmtId="179" fontId="26" fillId="0" borderId="0">
      <protection locked="0"/>
    </xf>
    <xf numFmtId="179" fontId="27" fillId="0" borderId="0">
      <protection locked="0"/>
    </xf>
    <xf numFmtId="0" fontId="1" fillId="0" borderId="0"/>
    <xf numFmtId="179" fontId="25" fillId="0" borderId="16">
      <protection locked="0"/>
    </xf>
    <xf numFmtId="0" fontId="23" fillId="0" borderId="0"/>
    <xf numFmtId="175" fontId="24" fillId="0" borderId="0">
      <protection locked="0"/>
    </xf>
    <xf numFmtId="175" fontId="25" fillId="0" borderId="0">
      <protection locked="0"/>
    </xf>
    <xf numFmtId="178" fontId="24" fillId="0" borderId="0">
      <protection locked="0"/>
    </xf>
    <xf numFmtId="0" fontId="24" fillId="0" borderId="0">
      <protection locked="0"/>
    </xf>
    <xf numFmtId="0" fontId="24" fillId="0" borderId="0">
      <protection locked="0"/>
    </xf>
    <xf numFmtId="0" fontId="28" fillId="0" borderId="0" applyNumberFormat="0" applyFill="0" applyBorder="0" applyAlignment="0" applyProtection="0"/>
    <xf numFmtId="0" fontId="8" fillId="0" borderId="0"/>
    <xf numFmtId="0" fontId="32" fillId="0" borderId="0"/>
    <xf numFmtId="14" fontId="1" fillId="0" borderId="0"/>
    <xf numFmtId="173" fontId="1" fillId="0" borderId="0" applyFont="0" applyFill="0" applyBorder="0" applyAlignment="0" applyProtection="0"/>
    <xf numFmtId="0" fontId="38" fillId="0"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9" fillId="9" borderId="0"/>
    <xf numFmtId="0" fontId="39" fillId="9" borderId="0"/>
    <xf numFmtId="0" fontId="40" fillId="9" borderId="0"/>
    <xf numFmtId="0" fontId="40" fillId="9" borderId="0"/>
    <xf numFmtId="0" fontId="40" fillId="9" borderId="0"/>
    <xf numFmtId="0" fontId="40" fillId="9" borderId="0"/>
    <xf numFmtId="0" fontId="40" fillId="9" borderId="0"/>
    <xf numFmtId="0" fontId="40" fillId="9" borderId="0"/>
    <xf numFmtId="0" fontId="40" fillId="9" borderId="0"/>
    <xf numFmtId="0" fontId="40" fillId="9" borderId="0"/>
    <xf numFmtId="0" fontId="41" fillId="9" borderId="0"/>
    <xf numFmtId="0" fontId="42" fillId="9" borderId="0"/>
    <xf numFmtId="0" fontId="43" fillId="9" borderId="0"/>
    <xf numFmtId="182" fontId="1" fillId="29" borderId="28"/>
    <xf numFmtId="182" fontId="1" fillId="29" borderId="28"/>
    <xf numFmtId="182" fontId="1" fillId="29" borderId="28"/>
    <xf numFmtId="182" fontId="1" fillId="29" borderId="28"/>
    <xf numFmtId="182" fontId="1" fillId="29" borderId="28"/>
    <xf numFmtId="0" fontId="39" fillId="2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1" fillId="9" borderId="0"/>
    <xf numFmtId="0" fontId="9" fillId="9" borderId="0"/>
    <xf numFmtId="0" fontId="39" fillId="9" borderId="0"/>
    <xf numFmtId="0" fontId="1" fillId="9" borderId="0"/>
    <xf numFmtId="0" fontId="41" fillId="9" borderId="0"/>
    <xf numFmtId="0" fontId="42" fillId="9" borderId="0"/>
    <xf numFmtId="0" fontId="43" fillId="9" borderId="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33" borderId="0" applyNumberFormat="0" applyBorder="0" applyAlignment="0" applyProtection="0"/>
    <xf numFmtId="0" fontId="44" fillId="34" borderId="29" applyNumberFormat="0" applyAlignment="0" applyProtection="0"/>
    <xf numFmtId="0" fontId="45" fillId="34" borderId="30" applyNumberFormat="0" applyAlignment="0" applyProtection="0"/>
    <xf numFmtId="0" fontId="46" fillId="15" borderId="30" applyNumberFormat="0" applyAlignment="0" applyProtection="0"/>
    <xf numFmtId="0" fontId="47" fillId="0" borderId="31" applyNumberFormat="0" applyFill="0" applyAlignment="0" applyProtection="0"/>
    <xf numFmtId="0" fontId="48" fillId="0" borderId="0" applyNumberFormat="0" applyFill="0" applyBorder="0" applyAlignment="0" applyProtection="0"/>
    <xf numFmtId="0" fontId="49" fillId="12" borderId="0" applyNumberFormat="0" applyBorder="0" applyAlignment="0" applyProtection="0"/>
    <xf numFmtId="0" fontId="50" fillId="35" borderId="0" applyNumberFormat="0" applyBorder="0" applyAlignment="0" applyProtection="0"/>
    <xf numFmtId="49" fontId="1" fillId="0" borderId="0"/>
    <xf numFmtId="0" fontId="11" fillId="36" borderId="32" applyNumberFormat="0" applyFont="0" applyAlignment="0" applyProtection="0"/>
    <xf numFmtId="9" fontId="11" fillId="0" borderId="0" applyFont="0" applyFill="0" applyBorder="0" applyAlignment="0" applyProtection="0"/>
    <xf numFmtId="0" fontId="51" fillId="11" borderId="0" applyNumberFormat="0" applyBorder="0" applyAlignment="0" applyProtection="0"/>
    <xf numFmtId="0" fontId="1" fillId="0" borderId="0"/>
    <xf numFmtId="0" fontId="11" fillId="0" borderId="0"/>
    <xf numFmtId="0" fontId="8" fillId="0" borderId="0"/>
    <xf numFmtId="0" fontId="8" fillId="0" borderId="0"/>
    <xf numFmtId="0" fontId="8" fillId="0" borderId="0"/>
    <xf numFmtId="0" fontId="8" fillId="0" borderId="0"/>
    <xf numFmtId="0" fontId="8" fillId="0" borderId="0"/>
    <xf numFmtId="0" fontId="52" fillId="0" borderId="33" applyNumberFormat="0" applyFill="0" applyAlignment="0" applyProtection="0"/>
    <xf numFmtId="0" fontId="53" fillId="0" borderId="34" applyNumberFormat="0" applyFill="0" applyAlignment="0" applyProtection="0"/>
    <xf numFmtId="0" fontId="54" fillId="0" borderId="3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36" applyNumberFormat="0" applyFill="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37" borderId="37" applyNumberFormat="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0" borderId="0"/>
    <xf numFmtId="0" fontId="1" fillId="0" borderId="0"/>
    <xf numFmtId="0" fontId="85" fillId="0" borderId="0"/>
    <xf numFmtId="0" fontId="88" fillId="0" borderId="0"/>
  </cellStyleXfs>
  <cellXfs count="622">
    <xf numFmtId="0" fontId="0" fillId="0" borderId="0" xfId="0"/>
    <xf numFmtId="0" fontId="29" fillId="2" borderId="0" xfId="0" applyFont="1" applyFill="1"/>
    <xf numFmtId="0" fontId="34" fillId="2" borderId="0" xfId="0" applyFont="1" applyFill="1" applyAlignment="1">
      <alignment horizontal="left"/>
    </xf>
    <xf numFmtId="0" fontId="35" fillId="2" borderId="0" xfId="0" applyFont="1" applyFill="1"/>
    <xf numFmtId="0" fontId="31" fillId="2" borderId="0" xfId="0" applyFont="1" applyFill="1" applyAlignment="1">
      <alignment horizontal="left"/>
    </xf>
    <xf numFmtId="0" fontId="0" fillId="0" borderId="9" xfId="0" applyBorder="1"/>
    <xf numFmtId="0" fontId="0" fillId="0" borderId="4" xfId="0" applyBorder="1" applyAlignment="1">
      <alignment vertical="center" wrapText="1"/>
    </xf>
    <xf numFmtId="0" fontId="9" fillId="0" borderId="9" xfId="0" applyFont="1" applyBorder="1" applyAlignment="1">
      <alignment wrapText="1"/>
    </xf>
    <xf numFmtId="0" fontId="9" fillId="5" borderId="4" xfId="0" applyFont="1" applyFill="1" applyBorder="1" applyAlignment="1">
      <alignment vertical="center" wrapText="1"/>
    </xf>
    <xf numFmtId="0" fontId="9" fillId="6" borderId="4" xfId="0" applyFont="1" applyFill="1" applyBorder="1" applyAlignment="1">
      <alignment vertical="center" wrapText="1"/>
    </xf>
    <xf numFmtId="0" fontId="9" fillId="7" borderId="4" xfId="0" applyFont="1" applyFill="1" applyBorder="1" applyAlignment="1">
      <alignment vertical="center" wrapText="1"/>
    </xf>
    <xf numFmtId="0" fontId="9" fillId="8" borderId="4" xfId="0" applyFont="1" applyFill="1" applyBorder="1" applyAlignment="1">
      <alignment vertical="center" wrapText="1"/>
    </xf>
    <xf numFmtId="0" fontId="9" fillId="8" borderId="12" xfId="0" applyFont="1" applyFill="1" applyBorder="1" applyAlignment="1">
      <alignment vertical="center" wrapText="1"/>
    </xf>
    <xf numFmtId="2" fontId="0" fillId="0" borderId="4" xfId="0" applyNumberFormat="1" applyBorder="1"/>
    <xf numFmtId="165" fontId="0" fillId="5" borderId="4" xfId="0" applyNumberFormat="1" applyFill="1" applyBorder="1"/>
    <xf numFmtId="2" fontId="11" fillId="0" borderId="4" xfId="0" applyNumberFormat="1" applyFont="1" applyBorder="1"/>
    <xf numFmtId="2" fontId="0" fillId="6" borderId="4" xfId="0" applyNumberFormat="1" applyFill="1" applyBorder="1"/>
    <xf numFmtId="165" fontId="0" fillId="6" borderId="4" xfId="0" applyNumberFormat="1" applyFill="1" applyBorder="1"/>
    <xf numFmtId="165" fontId="0" fillId="7" borderId="4" xfId="0" applyNumberFormat="1" applyFill="1" applyBorder="1" applyAlignment="1">
      <alignment wrapText="1"/>
    </xf>
    <xf numFmtId="2" fontId="0" fillId="8" borderId="4" xfId="0" applyNumberFormat="1" applyFill="1" applyBorder="1"/>
    <xf numFmtId="165" fontId="0" fillId="8" borderId="12" xfId="0" applyNumberFormat="1" applyFill="1" applyBorder="1" applyAlignment="1">
      <alignment wrapText="1"/>
    </xf>
    <xf numFmtId="0" fontId="0" fillId="0" borderId="4" xfId="0" applyBorder="1"/>
    <xf numFmtId="0" fontId="0" fillId="6" borderId="4" xfId="0" applyFill="1" applyBorder="1"/>
    <xf numFmtId="0" fontId="0" fillId="7" borderId="4" xfId="0" applyFill="1" applyBorder="1"/>
    <xf numFmtId="0" fontId="0" fillId="7" borderId="4" xfId="0" applyFill="1" applyBorder="1" applyAlignment="1">
      <alignment wrapText="1"/>
    </xf>
    <xf numFmtId="0" fontId="0" fillId="8" borderId="12" xfId="0" applyFill="1" applyBorder="1" applyAlignment="1">
      <alignment wrapText="1"/>
    </xf>
    <xf numFmtId="0" fontId="0" fillId="8" borderId="4" xfId="0" applyFill="1" applyBorder="1"/>
    <xf numFmtId="0" fontId="0" fillId="0" borderId="13" xfId="0" applyBorder="1"/>
    <xf numFmtId="2" fontId="0" fillId="0" borderId="14" xfId="0" applyNumberFormat="1" applyBorder="1"/>
    <xf numFmtId="0" fontId="0" fillId="0" borderId="14" xfId="0" applyBorder="1"/>
    <xf numFmtId="2" fontId="0" fillId="6" borderId="14" xfId="0" applyNumberFormat="1" applyFill="1" applyBorder="1"/>
    <xf numFmtId="0" fontId="0" fillId="6" borderId="14" xfId="0" applyFill="1" applyBorder="1"/>
    <xf numFmtId="0" fontId="0" fillId="7" borderId="14" xfId="0" applyFill="1" applyBorder="1"/>
    <xf numFmtId="0" fontId="0" fillId="7" borderId="14" xfId="0" applyFill="1" applyBorder="1" applyAlignment="1">
      <alignment wrapText="1"/>
    </xf>
    <xf numFmtId="0" fontId="0" fillId="8" borderId="14" xfId="0" applyFill="1" applyBorder="1"/>
    <xf numFmtId="0" fontId="0" fillId="8" borderId="15" xfId="0" applyFill="1" applyBorder="1" applyAlignment="1">
      <alignment wrapText="1"/>
    </xf>
    <xf numFmtId="0" fontId="12" fillId="9" borderId="4" xfId="0" applyFont="1" applyFill="1" applyBorder="1" applyAlignment="1">
      <alignment vertical="center" wrapText="1"/>
    </xf>
    <xf numFmtId="0" fontId="12" fillId="9" borderId="4" xfId="0" applyFont="1" applyFill="1" applyBorder="1" applyAlignment="1">
      <alignment wrapText="1"/>
    </xf>
    <xf numFmtId="165" fontId="0" fillId="7" borderId="4" xfId="0" applyNumberFormat="1" applyFill="1" applyBorder="1"/>
    <xf numFmtId="0" fontId="0" fillId="0" borderId="8" xfId="0" applyBorder="1"/>
    <xf numFmtId="0" fontId="0" fillId="0" borderId="10" xfId="0" applyBorder="1" applyAlignment="1">
      <alignment vertical="center" wrapText="1"/>
    </xf>
    <xf numFmtId="0" fontId="9" fillId="0" borderId="10" xfId="0" applyFont="1" applyBorder="1" applyAlignment="1">
      <alignment horizontal="center" wrapText="1"/>
    </xf>
    <xf numFmtId="0" fontId="1" fillId="0" borderId="9" xfId="0" applyFont="1" applyBorder="1" applyAlignment="1">
      <alignment wrapText="1"/>
    </xf>
    <xf numFmtId="167" fontId="0" fillId="0" borderId="4" xfId="0" applyNumberFormat="1" applyBorder="1"/>
    <xf numFmtId="167" fontId="0" fillId="5" borderId="4" xfId="0" applyNumberFormat="1" applyFill="1" applyBorder="1"/>
    <xf numFmtId="167" fontId="0" fillId="0" borderId="4" xfId="0" applyNumberFormat="1" applyBorder="1" applyAlignment="1">
      <alignment vertical="center" wrapText="1"/>
    </xf>
    <xf numFmtId="167" fontId="0" fillId="6" borderId="4" xfId="0" applyNumberFormat="1" applyFill="1" applyBorder="1"/>
    <xf numFmtId="167" fontId="0" fillId="7" borderId="4" xfId="0" applyNumberFormat="1" applyFill="1" applyBorder="1"/>
    <xf numFmtId="167" fontId="0" fillId="8" borderId="4" xfId="0" applyNumberFormat="1" applyFill="1" applyBorder="1"/>
    <xf numFmtId="167" fontId="0" fillId="2" borderId="4" xfId="0" applyNumberFormat="1" applyFill="1" applyBorder="1"/>
    <xf numFmtId="0" fontId="1" fillId="2" borderId="4" xfId="0" applyFont="1" applyFill="1" applyBorder="1" applyAlignment="1">
      <alignment wrapText="1"/>
    </xf>
    <xf numFmtId="167" fontId="1" fillId="0" borderId="4" xfId="0" applyNumberFormat="1" applyFont="1" applyBorder="1"/>
    <xf numFmtId="2" fontId="1" fillId="0" borderId="4" xfId="0" applyNumberFormat="1" applyFont="1" applyBorder="1"/>
    <xf numFmtId="0" fontId="9" fillId="2" borderId="4" xfId="0" applyFont="1" applyFill="1" applyBorder="1" applyAlignment="1">
      <alignment vertical="center" wrapText="1"/>
    </xf>
    <xf numFmtId="0" fontId="1" fillId="0" borderId="4" xfId="0" applyFont="1" applyBorder="1" applyAlignment="1">
      <alignment wrapText="1"/>
    </xf>
    <xf numFmtId="0" fontId="9" fillId="0" borderId="4" xfId="0" applyFont="1" applyBorder="1" applyAlignment="1">
      <alignment vertical="center" wrapText="1"/>
    </xf>
    <xf numFmtId="2" fontId="1" fillId="0" borderId="4" xfId="0" applyNumberFormat="1" applyFont="1" applyBorder="1" applyAlignment="1">
      <alignment wrapText="1"/>
    </xf>
    <xf numFmtId="167" fontId="0" fillId="24" borderId="4" xfId="0" applyNumberFormat="1" applyFill="1" applyBorder="1"/>
    <xf numFmtId="0" fontId="1" fillId="0" borderId="0" xfId="65" applyAlignment="1">
      <alignment horizontal="right"/>
    </xf>
    <xf numFmtId="0" fontId="0" fillId="38" borderId="10" xfId="0" applyFill="1" applyBorder="1" applyAlignment="1">
      <alignment vertical="center" wrapText="1"/>
    </xf>
    <xf numFmtId="0" fontId="12" fillId="38" borderId="4" xfId="0" applyFont="1" applyFill="1" applyBorder="1" applyAlignment="1">
      <alignment vertical="center" wrapText="1"/>
    </xf>
    <xf numFmtId="0" fontId="60" fillId="0" borderId="10" xfId="0" applyFont="1" applyBorder="1" applyAlignment="1">
      <alignment vertical="center" wrapText="1"/>
    </xf>
    <xf numFmtId="0" fontId="61" fillId="0" borderId="11" xfId="0" applyFont="1" applyBorder="1" applyAlignment="1">
      <alignment horizontal="right" vertical="center" wrapText="1"/>
    </xf>
    <xf numFmtId="0" fontId="38" fillId="0" borderId="18" xfId="78" applyBorder="1"/>
    <xf numFmtId="0" fontId="38" fillId="0" borderId="0" xfId="78"/>
    <xf numFmtId="0" fontId="38" fillId="0" borderId="21" xfId="78" applyBorder="1"/>
    <xf numFmtId="0" fontId="9" fillId="27" borderId="41" xfId="78" applyFont="1" applyFill="1" applyBorder="1" applyAlignment="1">
      <alignment horizontal="left" vertical="center"/>
    </xf>
    <xf numFmtId="0" fontId="9" fillId="27" borderId="22" xfId="78" applyFont="1" applyFill="1" applyBorder="1" applyAlignment="1">
      <alignment vertical="center" wrapText="1"/>
    </xf>
    <xf numFmtId="0" fontId="9" fillId="28" borderId="41" xfId="78" applyFont="1" applyFill="1" applyBorder="1" applyAlignment="1">
      <alignment vertical="center"/>
    </xf>
    <xf numFmtId="0" fontId="9" fillId="28" borderId="22" xfId="78" applyFont="1" applyFill="1" applyBorder="1" applyAlignment="1">
      <alignment vertical="center"/>
    </xf>
    <xf numFmtId="0" fontId="9" fillId="27" borderId="41" xfId="78" applyFont="1" applyFill="1" applyBorder="1" applyAlignment="1">
      <alignment vertical="center" wrapText="1"/>
    </xf>
    <xf numFmtId="0" fontId="9" fillId="28" borderId="41" xfId="78" applyFont="1" applyFill="1" applyBorder="1" applyAlignment="1">
      <alignment vertical="center" wrapText="1"/>
    </xf>
    <xf numFmtId="0" fontId="9" fillId="28" borderId="22" xfId="78" applyFont="1" applyFill="1" applyBorder="1" applyAlignment="1">
      <alignment vertical="center" wrapText="1"/>
    </xf>
    <xf numFmtId="0" fontId="9" fillId="28" borderId="23" xfId="78" applyFont="1" applyFill="1" applyBorder="1" applyAlignment="1">
      <alignment vertical="center" wrapText="1"/>
    </xf>
    <xf numFmtId="0" fontId="38" fillId="28" borderId="21" xfId="78" applyFill="1" applyBorder="1" applyAlignment="1">
      <alignment horizontal="center" vertical="center" wrapText="1"/>
    </xf>
    <xf numFmtId="0" fontId="38" fillId="28" borderId="43" xfId="78" applyFill="1" applyBorder="1" applyAlignment="1">
      <alignment horizontal="center" vertical="center" wrapText="1"/>
    </xf>
    <xf numFmtId="0" fontId="38" fillId="27" borderId="43" xfId="78" applyFill="1" applyBorder="1" applyAlignment="1">
      <alignment horizontal="center" vertical="center" wrapText="1"/>
    </xf>
    <xf numFmtId="0" fontId="1" fillId="28" borderId="44" xfId="78" applyFont="1" applyFill="1" applyBorder="1" applyAlignment="1">
      <alignment horizontal="center" vertical="center" wrapText="1"/>
    </xf>
    <xf numFmtId="0" fontId="38" fillId="28" borderId="19" xfId="78" applyFill="1" applyBorder="1" applyAlignment="1">
      <alignment horizontal="center" vertical="center" wrapText="1"/>
    </xf>
    <xf numFmtId="0" fontId="38" fillId="28" borderId="40" xfId="78" applyFill="1" applyBorder="1" applyAlignment="1">
      <alignment horizontal="center" vertical="center" wrapText="1"/>
    </xf>
    <xf numFmtId="0" fontId="1" fillId="28" borderId="20" xfId="78" applyFont="1" applyFill="1" applyBorder="1" applyAlignment="1">
      <alignment vertical="center"/>
    </xf>
    <xf numFmtId="0" fontId="1" fillId="28" borderId="40" xfId="78" applyFont="1" applyFill="1" applyBorder="1" applyAlignment="1">
      <alignment horizontal="center" vertical="center" wrapText="1"/>
    </xf>
    <xf numFmtId="0" fontId="38" fillId="28" borderId="40" xfId="78" applyFill="1" applyBorder="1" applyAlignment="1">
      <alignment horizontal="center" vertical="center"/>
    </xf>
    <xf numFmtId="0" fontId="38" fillId="28" borderId="43" xfId="78" applyFill="1" applyBorder="1" applyAlignment="1">
      <alignment horizontal="center" vertical="center"/>
    </xf>
    <xf numFmtId="0" fontId="38" fillId="28" borderId="45" xfId="78" applyFill="1" applyBorder="1" applyAlignment="1">
      <alignment horizontal="center" vertical="center" wrapText="1"/>
    </xf>
    <xf numFmtId="0" fontId="1" fillId="28" borderId="39" xfId="78" applyFont="1" applyFill="1" applyBorder="1" applyAlignment="1">
      <alignment horizontal="center" vertical="center" wrapText="1"/>
    </xf>
    <xf numFmtId="0" fontId="38" fillId="0" borderId="0" xfId="78" applyAlignment="1">
      <alignment horizontal="center" vertical="center"/>
    </xf>
    <xf numFmtId="0" fontId="38" fillId="2" borderId="24" xfId="78" applyFill="1" applyBorder="1" applyAlignment="1">
      <alignment horizontal="center" vertical="center" wrapText="1"/>
    </xf>
    <xf numFmtId="183" fontId="38" fillId="0" borderId="4" xfId="78" applyNumberFormat="1" applyBorder="1" applyAlignment="1">
      <alignment vertical="center" wrapText="1"/>
    </xf>
    <xf numFmtId="183" fontId="38" fillId="2" borderId="4" xfId="78" applyNumberFormat="1" applyFill="1" applyBorder="1" applyAlignment="1">
      <alignment horizontal="center" vertical="center" wrapText="1"/>
    </xf>
    <xf numFmtId="167" fontId="38" fillId="0" borderId="4" xfId="78" applyNumberFormat="1" applyBorder="1" applyAlignment="1">
      <alignment vertical="center"/>
    </xf>
    <xf numFmtId="165" fontId="38" fillId="0" borderId="38" xfId="78" applyNumberFormat="1" applyBorder="1" applyAlignment="1">
      <alignment vertical="center"/>
    </xf>
    <xf numFmtId="167" fontId="38" fillId="0" borderId="9" xfId="78" applyNumberFormat="1" applyBorder="1" applyAlignment="1">
      <alignment horizontal="right" vertical="center" wrapText="1"/>
    </xf>
    <xf numFmtId="0" fontId="38" fillId="2" borderId="10" xfId="78" applyFill="1" applyBorder="1" applyAlignment="1">
      <alignment horizontal="center" vertical="center" wrapText="1"/>
    </xf>
    <xf numFmtId="167" fontId="38" fillId="2" borderId="4" xfId="78" applyNumberFormat="1" applyFill="1" applyBorder="1" applyAlignment="1">
      <alignment vertical="center"/>
    </xf>
    <xf numFmtId="167" fontId="38" fillId="0" borderId="4" xfId="78" applyNumberFormat="1" applyBorder="1" applyAlignment="1">
      <alignment horizontal="right" vertical="center" wrapText="1"/>
    </xf>
    <xf numFmtId="167" fontId="38" fillId="2" borderId="4" xfId="78" applyNumberFormat="1" applyFill="1" applyBorder="1" applyAlignment="1">
      <alignment horizontal="right" vertical="center" wrapText="1"/>
    </xf>
    <xf numFmtId="165" fontId="38" fillId="0" borderId="38" xfId="78" applyNumberFormat="1" applyBorder="1" applyAlignment="1">
      <alignment horizontal="right" vertical="center" wrapText="1"/>
    </xf>
    <xf numFmtId="181" fontId="38" fillId="0" borderId="38" xfId="78" applyNumberFormat="1" applyBorder="1" applyAlignment="1">
      <alignment horizontal="right" vertical="center"/>
    </xf>
    <xf numFmtId="183" fontId="1" fillId="0" borderId="4" xfId="78" applyNumberFormat="1" applyFont="1" applyBorder="1" applyAlignment="1">
      <alignment horizontal="right" vertical="center" wrapText="1"/>
    </xf>
    <xf numFmtId="2" fontId="38" fillId="0" borderId="4" xfId="78" applyNumberFormat="1" applyBorder="1" applyAlignment="1">
      <alignment vertical="center"/>
    </xf>
    <xf numFmtId="183" fontId="38" fillId="2" borderId="4" xfId="78" applyNumberFormat="1" applyFill="1" applyBorder="1" applyAlignment="1">
      <alignment horizontal="right" vertical="center" wrapText="1"/>
    </xf>
    <xf numFmtId="183" fontId="1" fillId="0" borderId="9" xfId="78" applyNumberFormat="1" applyFont="1" applyBorder="1" applyAlignment="1">
      <alignment horizontal="right" vertical="center" wrapText="1"/>
    </xf>
    <xf numFmtId="165" fontId="38" fillId="0" borderId="4" xfId="78" applyNumberFormat="1" applyBorder="1" applyAlignment="1">
      <alignment vertical="center"/>
    </xf>
    <xf numFmtId="183" fontId="38" fillId="0" borderId="4" xfId="78" applyNumberFormat="1" applyBorder="1" applyAlignment="1">
      <alignment horizontal="right" vertical="center" wrapText="1"/>
    </xf>
    <xf numFmtId="165" fontId="38" fillId="0" borderId="12" xfId="78" applyNumberFormat="1" applyBorder="1" applyAlignment="1">
      <alignment vertical="center"/>
    </xf>
    <xf numFmtId="0" fontId="38" fillId="2" borderId="4" xfId="78" applyFill="1" applyBorder="1" applyAlignment="1">
      <alignment horizontal="center" vertical="center" wrapText="1"/>
    </xf>
    <xf numFmtId="0" fontId="38" fillId="0" borderId="4" xfId="78" applyBorder="1" applyAlignment="1">
      <alignment horizontal="center" vertical="center" wrapText="1"/>
    </xf>
    <xf numFmtId="0" fontId="38" fillId="2" borderId="26" xfId="78" applyFill="1" applyBorder="1" applyAlignment="1">
      <alignment horizontal="center" vertical="center" wrapText="1"/>
    </xf>
    <xf numFmtId="0" fontId="38" fillId="0" borderId="26" xfId="78" applyBorder="1" applyAlignment="1">
      <alignment horizontal="center" vertical="center"/>
    </xf>
    <xf numFmtId="183" fontId="38" fillId="0" borderId="4" xfId="78" applyNumberFormat="1" applyBorder="1" applyAlignment="1">
      <alignment horizontal="center" vertical="center" wrapText="1"/>
    </xf>
    <xf numFmtId="0" fontId="38" fillId="2" borderId="27" xfId="78" applyFill="1" applyBorder="1" applyAlignment="1">
      <alignment horizontal="center" vertical="center" wrapText="1"/>
    </xf>
    <xf numFmtId="167" fontId="38" fillId="0" borderId="27" xfId="78" applyNumberFormat="1" applyBorder="1" applyAlignment="1">
      <alignment horizontal="right" vertical="center"/>
    </xf>
    <xf numFmtId="0" fontId="38" fillId="0" borderId="27" xfId="78" applyBorder="1" applyAlignment="1">
      <alignment horizontal="center" vertical="center" wrapText="1"/>
    </xf>
    <xf numFmtId="183" fontId="38" fillId="0" borderId="27" xfId="78" applyNumberFormat="1" applyBorder="1" applyAlignment="1">
      <alignment horizontal="right" vertical="center"/>
    </xf>
    <xf numFmtId="183" fontId="38" fillId="0" borderId="46" xfId="78" applyNumberFormat="1" applyBorder="1" applyAlignment="1">
      <alignment horizontal="right" vertical="center"/>
    </xf>
    <xf numFmtId="183" fontId="38" fillId="0" borderId="10" xfId="78" applyNumberFormat="1" applyBorder="1" applyAlignment="1">
      <alignment vertical="center"/>
    </xf>
    <xf numFmtId="0" fontId="38" fillId="0" borderId="10" xfId="78" applyBorder="1" applyAlignment="1">
      <alignment vertical="center"/>
    </xf>
    <xf numFmtId="2" fontId="38" fillId="2" borderId="4" xfId="78" applyNumberFormat="1" applyFill="1" applyBorder="1" applyAlignment="1">
      <alignment vertical="center"/>
    </xf>
    <xf numFmtId="167" fontId="38" fillId="0" borderId="4" xfId="78" applyNumberFormat="1" applyBorder="1" applyAlignment="1">
      <alignment horizontal="right" vertical="center"/>
    </xf>
    <xf numFmtId="183" fontId="38" fillId="0" borderId="4" xfId="78" applyNumberFormat="1" applyBorder="1" applyAlignment="1">
      <alignment horizontal="right" vertical="center"/>
    </xf>
    <xf numFmtId="183" fontId="38" fillId="0" borderId="9" xfId="78" applyNumberFormat="1" applyBorder="1" applyAlignment="1">
      <alignment horizontal="right" vertical="center"/>
    </xf>
    <xf numFmtId="183" fontId="38" fillId="2" borderId="25" xfId="78" applyNumberFormat="1" applyFill="1" applyBorder="1" applyAlignment="1">
      <alignment horizontal="right" vertical="center" wrapText="1"/>
    </xf>
    <xf numFmtId="0" fontId="38" fillId="0" borderId="4" xfId="78" applyBorder="1" applyAlignment="1">
      <alignment vertical="center"/>
    </xf>
    <xf numFmtId="183" fontId="38" fillId="0" borderId="4" xfId="78" applyNumberFormat="1" applyBorder="1" applyAlignment="1">
      <alignment vertical="center"/>
    </xf>
    <xf numFmtId="2" fontId="38" fillId="0" borderId="9" xfId="78" applyNumberFormat="1" applyBorder="1" applyAlignment="1">
      <alignment vertical="center"/>
    </xf>
    <xf numFmtId="2" fontId="38" fillId="0" borderId="25" xfId="78" applyNumberFormat="1" applyBorder="1" applyAlignment="1">
      <alignment vertical="center"/>
    </xf>
    <xf numFmtId="0" fontId="38" fillId="0" borderId="41" xfId="78" applyBorder="1" applyAlignment="1">
      <alignment vertical="center"/>
    </xf>
    <xf numFmtId="0" fontId="38" fillId="0" borderId="22" xfId="78" applyBorder="1" applyAlignment="1">
      <alignment vertical="center"/>
    </xf>
    <xf numFmtId="0" fontId="38" fillId="0" borderId="42" xfId="78" applyBorder="1"/>
    <xf numFmtId="0" fontId="38" fillId="0" borderId="0" xfId="78" applyAlignment="1">
      <alignment vertical="center"/>
    </xf>
    <xf numFmtId="167" fontId="59" fillId="0" borderId="0" xfId="78" applyNumberFormat="1" applyFont="1" applyAlignment="1">
      <alignment horizontal="right"/>
    </xf>
    <xf numFmtId="49" fontId="1" fillId="0" borderId="0" xfId="78" applyNumberFormat="1" applyFont="1" applyAlignment="1">
      <alignment horizontal="left"/>
    </xf>
    <xf numFmtId="2" fontId="38" fillId="0" borderId="0" xfId="78" applyNumberFormat="1" applyAlignment="1">
      <alignment horizontal="right" vertical="center" wrapText="1"/>
    </xf>
    <xf numFmtId="2" fontId="38" fillId="0" borderId="0" xfId="78" applyNumberFormat="1" applyAlignment="1">
      <alignment vertical="center"/>
    </xf>
    <xf numFmtId="165" fontId="38" fillId="0" borderId="0" xfId="78" applyNumberFormat="1"/>
    <xf numFmtId="2" fontId="38" fillId="0" borderId="0" xfId="78" applyNumberFormat="1" applyAlignment="1">
      <alignment horizontal="right" vertical="center"/>
    </xf>
    <xf numFmtId="0" fontId="38" fillId="0" borderId="47" xfId="78" applyBorder="1" applyAlignment="1">
      <alignment horizontal="center" vertical="center"/>
    </xf>
    <xf numFmtId="2" fontId="38" fillId="0" borderId="48" xfId="78" applyNumberFormat="1" applyBorder="1" applyAlignment="1">
      <alignment vertical="center"/>
    </xf>
    <xf numFmtId="2" fontId="38" fillId="0" borderId="14" xfId="78" applyNumberFormat="1" applyBorder="1" applyAlignment="1">
      <alignment vertical="center"/>
    </xf>
    <xf numFmtId="167" fontId="38" fillId="0" borderId="14" xfId="78" applyNumberFormat="1" applyBorder="1" applyAlignment="1">
      <alignment vertical="center"/>
    </xf>
    <xf numFmtId="165" fontId="38" fillId="0" borderId="15" xfId="78" applyNumberFormat="1" applyBorder="1" applyAlignment="1">
      <alignment vertical="center"/>
    </xf>
    <xf numFmtId="0" fontId="1" fillId="2" borderId="0" xfId="78" applyFont="1" applyFill="1" applyAlignment="1">
      <alignment horizontal="center" vertical="center" wrapText="1"/>
    </xf>
    <xf numFmtId="0" fontId="28" fillId="0" borderId="0" xfId="73"/>
    <xf numFmtId="0" fontId="63" fillId="2" borderId="0" xfId="0" applyFont="1" applyFill="1" applyAlignment="1">
      <alignment horizontal="left" vertical="top"/>
    </xf>
    <xf numFmtId="14" fontId="31" fillId="26" borderId="0" xfId="0" applyNumberFormat="1" applyFont="1" applyFill="1"/>
    <xf numFmtId="0" fontId="64" fillId="2" borderId="0" xfId="0" applyFont="1" applyFill="1" applyAlignment="1">
      <alignment vertical="center"/>
    </xf>
    <xf numFmtId="0" fontId="65" fillId="2" borderId="0" xfId="0" applyFont="1" applyFill="1" applyAlignment="1">
      <alignment vertical="center"/>
    </xf>
    <xf numFmtId="0" fontId="62" fillId="2" borderId="0" xfId="0" applyFont="1" applyFill="1"/>
    <xf numFmtId="0" fontId="61" fillId="2" borderId="0" xfId="0" applyFont="1" applyFill="1" applyAlignment="1">
      <alignment horizontal="left"/>
    </xf>
    <xf numFmtId="14" fontId="66" fillId="26" borderId="0" xfId="0" applyNumberFormat="1" applyFont="1" applyFill="1" applyAlignment="1">
      <alignment horizontal="right"/>
    </xf>
    <xf numFmtId="0" fontId="1" fillId="0" borderId="0" xfId="78" applyFont="1"/>
    <xf numFmtId="0" fontId="28" fillId="0" borderId="0" xfId="73" applyFill="1"/>
    <xf numFmtId="0" fontId="67" fillId="0" borderId="0" xfId="0" applyFont="1"/>
    <xf numFmtId="0" fontId="31" fillId="25" borderId="0" xfId="0" applyFont="1" applyFill="1"/>
    <xf numFmtId="0" fontId="69" fillId="25" borderId="0" xfId="0" applyFont="1" applyFill="1"/>
    <xf numFmtId="0" fontId="31" fillId="2" borderId="0" xfId="0" applyFont="1" applyFill="1"/>
    <xf numFmtId="0" fontId="31" fillId="26" borderId="0" xfId="0" applyFont="1" applyFill="1"/>
    <xf numFmtId="0" fontId="30" fillId="2" borderId="0" xfId="0" applyFont="1" applyFill="1"/>
    <xf numFmtId="0" fontId="31" fillId="2" borderId="0" xfId="0" applyFont="1" applyFill="1" applyAlignment="1">
      <alignment horizont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34" fillId="2" borderId="0" xfId="0" applyFont="1" applyFill="1"/>
    <xf numFmtId="0" fontId="30" fillId="2" borderId="0" xfId="0" applyFont="1" applyFill="1" applyAlignment="1">
      <alignment horizontal="left"/>
    </xf>
    <xf numFmtId="0" fontId="30" fillId="26" borderId="0" xfId="0" applyFont="1" applyFill="1"/>
    <xf numFmtId="0" fontId="34" fillId="2" borderId="0" xfId="0" applyFont="1" applyFill="1" applyAlignment="1">
      <alignment horizontal="left" vertical="center"/>
    </xf>
    <xf numFmtId="0" fontId="31" fillId="26" borderId="0" xfId="0" applyFont="1" applyFill="1" applyAlignment="1">
      <alignment vertical="center"/>
    </xf>
    <xf numFmtId="0" fontId="31" fillId="2" borderId="17" xfId="0" applyFont="1" applyFill="1" applyBorder="1" applyAlignment="1">
      <alignment vertical="center"/>
    </xf>
    <xf numFmtId="0" fontId="68" fillId="2" borderId="0" xfId="0" applyFont="1" applyFill="1"/>
    <xf numFmtId="0" fontId="34" fillId="2" borderId="0" xfId="0" applyFont="1" applyFill="1" applyAlignment="1">
      <alignment vertical="center"/>
    </xf>
    <xf numFmtId="0" fontId="31" fillId="2" borderId="0" xfId="18" applyFont="1" applyFill="1" applyAlignment="1">
      <alignment horizontal="left" vertical="center" wrapText="1"/>
    </xf>
    <xf numFmtId="0" fontId="31" fillId="2" borderId="0" xfId="18" applyFont="1" applyFill="1"/>
    <xf numFmtId="0" fontId="66" fillId="2" borderId="0" xfId="0" applyFont="1" applyFill="1"/>
    <xf numFmtId="0" fontId="66" fillId="2" borderId="0" xfId="73" applyFont="1" applyFill="1" applyAlignment="1">
      <alignment horizontal="left"/>
    </xf>
    <xf numFmtId="0" fontId="31" fillId="2" borderId="0" xfId="0" applyFont="1" applyFill="1" applyAlignment="1">
      <alignment horizontal="center" wrapText="1"/>
    </xf>
    <xf numFmtId="0" fontId="31" fillId="2" borderId="0" xfId="0" applyFont="1" applyFill="1" applyAlignment="1">
      <alignment wrapText="1"/>
    </xf>
    <xf numFmtId="2" fontId="31" fillId="2" borderId="0" xfId="0" applyNumberFormat="1" applyFont="1" applyFill="1"/>
    <xf numFmtId="49" fontId="31" fillId="2" borderId="0" xfId="0" applyNumberFormat="1" applyFont="1" applyFill="1" applyAlignment="1">
      <alignment horizontal="left"/>
    </xf>
    <xf numFmtId="164" fontId="31" fillId="2" borderId="0" xfId="1" applyFont="1" applyFill="1"/>
    <xf numFmtId="165" fontId="31" fillId="2" borderId="0" xfId="17" applyNumberFormat="1" applyFont="1" applyFill="1" applyAlignment="1">
      <alignment horizontal="right"/>
    </xf>
    <xf numFmtId="0" fontId="72" fillId="2" borderId="0" xfId="0" applyFont="1" applyFill="1" applyAlignment="1">
      <alignment horizontal="left"/>
    </xf>
    <xf numFmtId="0" fontId="72" fillId="2" borderId="0" xfId="0" applyFont="1" applyFill="1"/>
    <xf numFmtId="0" fontId="73" fillId="2" borderId="0" xfId="0" applyFont="1" applyFill="1" applyAlignment="1">
      <alignment vertical="center"/>
    </xf>
    <xf numFmtId="0" fontId="72" fillId="2" borderId="0" xfId="0" applyFont="1" applyFill="1" applyAlignment="1">
      <alignment horizontal="center"/>
    </xf>
    <xf numFmtId="0" fontId="72" fillId="2" borderId="0" xfId="0" applyFont="1" applyFill="1" applyAlignment="1">
      <alignment horizontal="center" wrapText="1"/>
    </xf>
    <xf numFmtId="0" fontId="72" fillId="2" borderId="0" xfId="0" applyFont="1" applyFill="1" applyAlignment="1">
      <alignment wrapText="1"/>
    </xf>
    <xf numFmtId="165" fontId="31" fillId="26" borderId="0" xfId="0" applyNumberFormat="1" applyFont="1" applyFill="1"/>
    <xf numFmtId="165" fontId="31" fillId="26" borderId="0" xfId="17" applyNumberFormat="1" applyFont="1" applyFill="1" applyAlignment="1">
      <alignment horizontal="right"/>
    </xf>
    <xf numFmtId="0" fontId="69" fillId="25" borderId="0" xfId="0" applyFont="1" applyFill="1" applyAlignment="1">
      <alignment horizontal="left" vertical="center"/>
    </xf>
    <xf numFmtId="0" fontId="69" fillId="25" borderId="0" xfId="0" applyFont="1" applyFill="1" applyAlignment="1">
      <alignment vertical="center"/>
    </xf>
    <xf numFmtId="0" fontId="31" fillId="2" borderId="0" xfId="0" applyFont="1" applyFill="1" applyAlignment="1">
      <alignment horizontal="left" vertical="top"/>
    </xf>
    <xf numFmtId="0" fontId="31" fillId="2" borderId="0" xfId="0" applyFont="1" applyFill="1" applyAlignment="1">
      <alignment horizontal="left" vertical="top" wrapText="1"/>
    </xf>
    <xf numFmtId="0" fontId="71" fillId="2" borderId="0" xfId="73" applyFont="1" applyFill="1" applyAlignment="1">
      <alignment vertical="top"/>
    </xf>
    <xf numFmtId="0" fontId="31" fillId="2" borderId="0" xfId="0" applyFont="1" applyFill="1" applyAlignment="1">
      <alignment vertical="top"/>
    </xf>
    <xf numFmtId="0" fontId="36" fillId="2" borderId="0" xfId="0" applyFont="1" applyFill="1" applyAlignment="1">
      <alignment horizontal="left" vertical="top"/>
    </xf>
    <xf numFmtId="0" fontId="31" fillId="2" borderId="52" xfId="0" applyFont="1" applyFill="1" applyBorder="1" applyAlignment="1">
      <alignment horizontal="left" vertical="top"/>
    </xf>
    <xf numFmtId="0" fontId="31" fillId="2" borderId="52" xfId="0" applyFont="1" applyFill="1" applyBorder="1" applyAlignment="1">
      <alignment horizontal="left" vertical="top" wrapText="1"/>
    </xf>
    <xf numFmtId="0" fontId="71" fillId="2" borderId="52" xfId="73" applyFont="1" applyFill="1" applyBorder="1" applyAlignment="1">
      <alignment vertical="top"/>
    </xf>
    <xf numFmtId="0" fontId="31" fillId="2" borderId="52" xfId="0" applyFont="1" applyFill="1" applyBorder="1"/>
    <xf numFmtId="0" fontId="31" fillId="2" borderId="52" xfId="0" applyFont="1" applyFill="1" applyBorder="1" applyAlignment="1">
      <alignment vertical="top"/>
    </xf>
    <xf numFmtId="0" fontId="69" fillId="25" borderId="53" xfId="0" applyFont="1" applyFill="1" applyBorder="1" applyAlignment="1">
      <alignment horizontal="left" vertical="center"/>
    </xf>
    <xf numFmtId="0" fontId="69" fillId="25" borderId="53" xfId="0" applyFont="1" applyFill="1" applyBorder="1" applyAlignment="1">
      <alignment horizontal="left" vertical="center" wrapText="1"/>
    </xf>
    <xf numFmtId="0" fontId="31" fillId="2" borderId="53" xfId="0" applyFont="1" applyFill="1" applyBorder="1" applyAlignment="1">
      <alignment horizontal="left"/>
    </xf>
    <xf numFmtId="0" fontId="31" fillId="2" borderId="53" xfId="0" applyFont="1" applyFill="1" applyBorder="1" applyAlignment="1">
      <alignment horizontal="left" vertical="top"/>
    </xf>
    <xf numFmtId="0" fontId="31" fillId="2" borderId="53" xfId="0" applyFont="1" applyFill="1" applyBorder="1" applyAlignment="1">
      <alignment horizontal="left" vertical="top" wrapText="1"/>
    </xf>
    <xf numFmtId="0" fontId="31" fillId="2" borderId="53" xfId="0" applyFont="1" applyFill="1" applyBorder="1" applyAlignment="1">
      <alignment horizontal="center" vertical="top" wrapText="1"/>
    </xf>
    <xf numFmtId="0" fontId="31" fillId="2" borderId="53" xfId="0" applyFont="1" applyFill="1" applyBorder="1" applyAlignment="1">
      <alignment horizontal="center" vertical="top"/>
    </xf>
    <xf numFmtId="0" fontId="31" fillId="2" borderId="54" xfId="0" applyFont="1" applyFill="1" applyBorder="1" applyAlignment="1">
      <alignment horizontal="left" vertical="top"/>
    </xf>
    <xf numFmtId="0" fontId="31" fillId="2" borderId="54" xfId="0" applyFont="1" applyFill="1" applyBorder="1" applyAlignment="1">
      <alignment horizontal="left" vertical="top" wrapText="1"/>
    </xf>
    <xf numFmtId="0" fontId="31" fillId="2" borderId="54" xfId="0" applyFont="1" applyFill="1" applyBorder="1" applyAlignment="1">
      <alignment horizontal="center" vertical="top" wrapText="1"/>
    </xf>
    <xf numFmtId="0" fontId="31" fillId="2" borderId="54" xfId="0" applyFont="1" applyFill="1" applyBorder="1" applyAlignment="1">
      <alignment horizontal="center" vertical="top"/>
    </xf>
    <xf numFmtId="0" fontId="61" fillId="2" borderId="53" xfId="0" applyFont="1" applyFill="1" applyBorder="1" applyAlignment="1">
      <alignment horizontal="center" vertical="top"/>
    </xf>
    <xf numFmtId="0" fontId="61" fillId="2" borderId="54" xfId="0" applyFont="1" applyFill="1" applyBorder="1" applyAlignment="1">
      <alignment horizontal="center" vertical="top"/>
    </xf>
    <xf numFmtId="0" fontId="74" fillId="2" borderId="53" xfId="0" applyFont="1" applyFill="1" applyBorder="1" applyAlignment="1">
      <alignment horizontal="center" vertical="top"/>
    </xf>
    <xf numFmtId="0" fontId="31" fillId="2" borderId="0" xfId="0" applyFont="1" applyFill="1" applyAlignment="1">
      <alignment horizontal="center" vertical="top" wrapText="1"/>
    </xf>
    <xf numFmtId="0" fontId="31" fillId="2" borderId="0" xfId="0" applyFont="1" applyFill="1" applyAlignment="1">
      <alignment horizontal="center" vertical="top"/>
    </xf>
    <xf numFmtId="0" fontId="30" fillId="2" borderId="0" xfId="0" applyFont="1" applyFill="1" applyAlignment="1">
      <alignment horizontal="left" vertical="top"/>
    </xf>
    <xf numFmtId="0" fontId="61" fillId="2" borderId="0" xfId="0" applyFont="1" applyFill="1"/>
    <xf numFmtId="0" fontId="75" fillId="2" borderId="53" xfId="0" applyFont="1" applyFill="1" applyBorder="1" applyAlignment="1">
      <alignment horizontal="center" vertical="top"/>
    </xf>
    <xf numFmtId="167" fontId="1" fillId="40" borderId="4" xfId="0" applyNumberFormat="1" applyFont="1" applyFill="1" applyBorder="1"/>
    <xf numFmtId="2" fontId="1" fillId="40" borderId="4" xfId="0" applyNumberFormat="1" applyFont="1" applyFill="1" applyBorder="1"/>
    <xf numFmtId="0" fontId="76" fillId="2" borderId="0" xfId="0" applyFont="1" applyFill="1" applyAlignment="1">
      <alignment horizontal="left" vertical="top"/>
    </xf>
    <xf numFmtId="0" fontId="31" fillId="2" borderId="55" xfId="0" applyFont="1" applyFill="1" applyBorder="1" applyAlignment="1">
      <alignment horizontal="left" vertical="top"/>
    </xf>
    <xf numFmtId="0" fontId="62" fillId="2" borderId="0" xfId="0" applyFont="1" applyFill="1" applyAlignment="1">
      <alignment horizontal="left" vertical="top"/>
    </xf>
    <xf numFmtId="0" fontId="69" fillId="25" borderId="61" xfId="0" applyFont="1" applyFill="1" applyBorder="1" applyAlignment="1">
      <alignment horizontal="right"/>
    </xf>
    <xf numFmtId="0" fontId="31" fillId="2" borderId="58" xfId="0" applyFont="1" applyFill="1" applyBorder="1" applyAlignment="1">
      <alignment horizontal="left" vertical="top"/>
    </xf>
    <xf numFmtId="0" fontId="30" fillId="25" borderId="59" xfId="0" applyFont="1" applyFill="1" applyBorder="1" applyAlignment="1">
      <alignment horizontal="center" vertical="center"/>
    </xf>
    <xf numFmtId="0" fontId="69" fillId="25" borderId="64" xfId="0" applyFont="1" applyFill="1" applyBorder="1" applyAlignment="1">
      <alignment horizontal="right" vertical="center"/>
    </xf>
    <xf numFmtId="0" fontId="79" fillId="2" borderId="61" xfId="0" applyFont="1" applyFill="1" applyBorder="1"/>
    <xf numFmtId="0" fontId="31" fillId="2" borderId="56" xfId="0" applyFont="1" applyFill="1" applyBorder="1" applyAlignment="1">
      <alignment horizontal="left" vertical="top"/>
    </xf>
    <xf numFmtId="0" fontId="80" fillId="2" borderId="0" xfId="0" applyFont="1" applyFill="1"/>
    <xf numFmtId="0" fontId="31" fillId="2" borderId="57" xfId="0" applyFont="1" applyFill="1" applyBorder="1" applyAlignment="1">
      <alignment horizontal="left" vertical="top"/>
    </xf>
    <xf numFmtId="0" fontId="69" fillId="25" borderId="61" xfId="0" applyFont="1" applyFill="1" applyBorder="1" applyAlignment="1">
      <alignment horizontal="right" vertical="center"/>
    </xf>
    <xf numFmtId="165" fontId="79" fillId="2" borderId="61" xfId="0" applyNumberFormat="1" applyFont="1" applyFill="1" applyBorder="1"/>
    <xf numFmtId="0" fontId="79" fillId="2" borderId="0" xfId="0" applyFont="1" applyFill="1"/>
    <xf numFmtId="0" fontId="69" fillId="25" borderId="56" xfId="0" applyFont="1" applyFill="1" applyBorder="1" applyAlignment="1">
      <alignment horizontal="left" vertical="top"/>
    </xf>
    <xf numFmtId="165" fontId="31" fillId="2" borderId="63" xfId="0" applyNumberFormat="1" applyFont="1" applyFill="1" applyBorder="1"/>
    <xf numFmtId="0" fontId="79" fillId="2" borderId="51" xfId="0" applyFont="1" applyFill="1" applyBorder="1" applyAlignment="1">
      <alignment horizontal="right" vertical="top"/>
    </xf>
    <xf numFmtId="165" fontId="79" fillId="2" borderId="62" xfId="0" applyNumberFormat="1" applyFont="1" applyFill="1" applyBorder="1"/>
    <xf numFmtId="167" fontId="31" fillId="2" borderId="0" xfId="0" applyNumberFormat="1" applyFont="1" applyFill="1"/>
    <xf numFmtId="0" fontId="69" fillId="25" borderId="53" xfId="0" applyFont="1" applyFill="1" applyBorder="1" applyAlignment="1">
      <alignment horizontal="right" vertical="center"/>
    </xf>
    <xf numFmtId="0" fontId="79" fillId="2" borderId="60" xfId="0" applyFont="1" applyFill="1" applyBorder="1" applyAlignment="1">
      <alignment horizontal="right" vertical="top"/>
    </xf>
    <xf numFmtId="165" fontId="31" fillId="2" borderId="53" xfId="0" applyNumberFormat="1" applyFont="1" applyFill="1" applyBorder="1"/>
    <xf numFmtId="165" fontId="31" fillId="2" borderId="0" xfId="0" applyNumberFormat="1" applyFont="1" applyFill="1"/>
    <xf numFmtId="0" fontId="31" fillId="2" borderId="58" xfId="0" applyFont="1" applyFill="1" applyBorder="1"/>
    <xf numFmtId="0" fontId="69" fillId="25" borderId="65" xfId="0" applyFont="1" applyFill="1" applyBorder="1" applyAlignment="1">
      <alignment horizontal="left" vertical="center"/>
    </xf>
    <xf numFmtId="0" fontId="31" fillId="28" borderId="0" xfId="0" applyFont="1" applyFill="1"/>
    <xf numFmtId="0" fontId="31" fillId="28" borderId="68" xfId="0" applyFont="1" applyFill="1" applyBorder="1"/>
    <xf numFmtId="0" fontId="0" fillId="2" borderId="0" xfId="0" applyFill="1"/>
    <xf numFmtId="0" fontId="31" fillId="2" borderId="68" xfId="0" applyFont="1" applyFill="1" applyBorder="1"/>
    <xf numFmtId="49" fontId="31" fillId="2" borderId="69" xfId="0" applyNumberFormat="1" applyFont="1" applyFill="1" applyBorder="1"/>
    <xf numFmtId="49" fontId="69" fillId="25" borderId="49" xfId="0" applyNumberFormat="1" applyFont="1" applyFill="1" applyBorder="1" applyAlignment="1">
      <alignment horizontal="left" vertical="center"/>
    </xf>
    <xf numFmtId="49" fontId="69" fillId="25" borderId="70" xfId="0" applyNumberFormat="1" applyFont="1" applyFill="1" applyBorder="1" applyAlignment="1">
      <alignment horizontal="left" vertical="center"/>
    </xf>
    <xf numFmtId="49" fontId="31" fillId="2" borderId="56" xfId="0" applyNumberFormat="1" applyFont="1" applyFill="1" applyBorder="1" applyAlignment="1">
      <alignment horizontal="center" vertical="center"/>
    </xf>
    <xf numFmtId="49" fontId="31" fillId="2" borderId="56" xfId="0" applyNumberFormat="1" applyFont="1" applyFill="1" applyBorder="1"/>
    <xf numFmtId="49" fontId="31" fillId="2" borderId="57" xfId="0" applyNumberFormat="1" applyFont="1" applyFill="1" applyBorder="1" applyAlignment="1">
      <alignment horizontal="center" vertical="center"/>
    </xf>
    <xf numFmtId="49" fontId="69" fillId="25" borderId="71" xfId="0" applyNumberFormat="1" applyFont="1" applyFill="1" applyBorder="1" applyAlignment="1">
      <alignment horizontal="left" vertical="center"/>
    </xf>
    <xf numFmtId="0" fontId="78" fillId="2" borderId="53" xfId="0" applyFont="1" applyFill="1" applyBorder="1"/>
    <xf numFmtId="49" fontId="31" fillId="2" borderId="53" xfId="0" applyNumberFormat="1" applyFont="1" applyFill="1" applyBorder="1"/>
    <xf numFmtId="0" fontId="31" fillId="2" borderId="53" xfId="0" applyFont="1" applyFill="1" applyBorder="1"/>
    <xf numFmtId="49" fontId="31" fillId="2" borderId="63" xfId="0" applyNumberFormat="1" applyFont="1" applyFill="1" applyBorder="1"/>
    <xf numFmtId="49" fontId="31" fillId="2" borderId="68" xfId="0" applyNumberFormat="1" applyFont="1" applyFill="1" applyBorder="1"/>
    <xf numFmtId="49" fontId="31" fillId="2" borderId="72" xfId="0" applyNumberFormat="1" applyFont="1" applyFill="1" applyBorder="1" applyAlignment="1">
      <alignment horizontal="center" vertical="center"/>
    </xf>
    <xf numFmtId="0" fontId="78" fillId="2" borderId="73" xfId="0" applyFont="1" applyFill="1" applyBorder="1"/>
    <xf numFmtId="0" fontId="31" fillId="2" borderId="74" xfId="0" applyFont="1" applyFill="1" applyBorder="1"/>
    <xf numFmtId="49" fontId="31" fillId="2" borderId="75" xfId="0" applyNumberFormat="1" applyFont="1" applyFill="1" applyBorder="1" applyAlignment="1">
      <alignment horizontal="center" vertical="center"/>
    </xf>
    <xf numFmtId="49" fontId="31" fillId="2" borderId="76" xfId="0" applyNumberFormat="1" applyFont="1" applyFill="1" applyBorder="1"/>
    <xf numFmtId="49" fontId="31" fillId="2" borderId="77" xfId="0" applyNumberFormat="1" applyFont="1" applyFill="1" applyBorder="1"/>
    <xf numFmtId="165" fontId="31" fillId="2" borderId="0" xfId="0" applyNumberFormat="1" applyFont="1" applyFill="1" applyAlignment="1">
      <alignment horizontal="right"/>
    </xf>
    <xf numFmtId="165" fontId="31" fillId="2" borderId="68" xfId="0" applyNumberFormat="1" applyFont="1" applyFill="1" applyBorder="1" applyAlignment="1">
      <alignment horizontal="right"/>
    </xf>
    <xf numFmtId="165" fontId="31" fillId="28" borderId="0" xfId="0" applyNumberFormat="1" applyFont="1" applyFill="1" applyAlignment="1">
      <alignment horizontal="right"/>
    </xf>
    <xf numFmtId="165" fontId="31" fillId="28" borderId="68" xfId="0" applyNumberFormat="1" applyFont="1" applyFill="1" applyBorder="1" applyAlignment="1">
      <alignment horizontal="right"/>
    </xf>
    <xf numFmtId="165" fontId="31" fillId="2" borderId="58" xfId="0" applyNumberFormat="1" applyFont="1" applyFill="1" applyBorder="1" applyAlignment="1">
      <alignment horizontal="right"/>
    </xf>
    <xf numFmtId="165" fontId="31" fillId="2" borderId="69" xfId="0" applyNumberFormat="1" applyFont="1" applyFill="1" applyBorder="1" applyAlignment="1">
      <alignment horizontal="right"/>
    </xf>
    <xf numFmtId="0" fontId="69" fillId="25" borderId="66" xfId="0" applyFont="1" applyFill="1" applyBorder="1" applyAlignment="1">
      <alignment horizontal="center" vertical="center"/>
    </xf>
    <xf numFmtId="0" fontId="69" fillId="25" borderId="67" xfId="0" applyFont="1" applyFill="1" applyBorder="1" applyAlignment="1">
      <alignment horizontal="center" vertical="center"/>
    </xf>
    <xf numFmtId="0" fontId="66" fillId="2" borderId="0" xfId="0" applyFont="1" applyFill="1" applyAlignment="1">
      <alignment horizontal="right"/>
    </xf>
    <xf numFmtId="167" fontId="38" fillId="40" borderId="4" xfId="78" applyNumberFormat="1" applyFill="1" applyBorder="1" applyAlignment="1">
      <alignment vertical="center"/>
    </xf>
    <xf numFmtId="167" fontId="38" fillId="40" borderId="14" xfId="78" applyNumberFormat="1" applyFill="1" applyBorder="1" applyAlignment="1">
      <alignment vertical="center"/>
    </xf>
    <xf numFmtId="0" fontId="66" fillId="2" borderId="0" xfId="0" applyFont="1" applyFill="1" applyAlignment="1">
      <alignment horizontal="left"/>
    </xf>
    <xf numFmtId="167" fontId="0" fillId="40" borderId="14" xfId="0" applyNumberFormat="1" applyFill="1" applyBorder="1"/>
    <xf numFmtId="167" fontId="0" fillId="40" borderId="4" xfId="0" applyNumberFormat="1" applyFill="1" applyBorder="1"/>
    <xf numFmtId="0" fontId="69" fillId="25" borderId="0" xfId="0" applyFont="1" applyFill="1" applyAlignment="1">
      <alignment horizontal="left" vertical="top"/>
    </xf>
    <xf numFmtId="0" fontId="30" fillId="25" borderId="0" xfId="0" applyFont="1" applyFill="1" applyAlignment="1">
      <alignment horizontal="center" vertical="center"/>
    </xf>
    <xf numFmtId="0" fontId="69" fillId="25" borderId="79" xfId="0" applyFont="1" applyFill="1" applyBorder="1"/>
    <xf numFmtId="0" fontId="31" fillId="2" borderId="79" xfId="0" applyFont="1" applyFill="1" applyBorder="1"/>
    <xf numFmtId="0" fontId="31" fillId="2" borderId="78" xfId="0" applyFont="1" applyFill="1" applyBorder="1"/>
    <xf numFmtId="0" fontId="68" fillId="25" borderId="81" xfId="0" applyFont="1" applyFill="1" applyBorder="1" applyAlignment="1">
      <alignment horizontal="center" vertical="center" wrapText="1"/>
    </xf>
    <xf numFmtId="0" fontId="68" fillId="25" borderId="82" xfId="0" applyFont="1" applyFill="1" applyBorder="1" applyAlignment="1">
      <alignment horizontal="center" vertical="center" wrapText="1"/>
    </xf>
    <xf numFmtId="0" fontId="68" fillId="25" borderId="80" xfId="0" applyFont="1" applyFill="1" applyBorder="1" applyAlignment="1">
      <alignment horizontal="center" vertical="center" wrapText="1"/>
    </xf>
    <xf numFmtId="165" fontId="31" fillId="2" borderId="83" xfId="0" applyNumberFormat="1" applyFont="1" applyFill="1" applyBorder="1"/>
    <xf numFmtId="165" fontId="31" fillId="0" borderId="83" xfId="0" applyNumberFormat="1" applyFont="1" applyBorder="1"/>
    <xf numFmtId="165" fontId="31" fillId="2" borderId="54" xfId="0" applyNumberFormat="1" applyFont="1" applyFill="1" applyBorder="1"/>
    <xf numFmtId="165" fontId="31" fillId="24" borderId="54" xfId="0" applyNumberFormat="1" applyFont="1" applyFill="1" applyBorder="1"/>
    <xf numFmtId="165" fontId="31" fillId="2" borderId="84" xfId="0" applyNumberFormat="1" applyFont="1" applyFill="1" applyBorder="1"/>
    <xf numFmtId="165" fontId="31" fillId="2" borderId="85" xfId="0" applyNumberFormat="1" applyFont="1" applyFill="1" applyBorder="1"/>
    <xf numFmtId="165" fontId="31" fillId="2" borderId="86" xfId="0" applyNumberFormat="1" applyFont="1" applyFill="1" applyBorder="1"/>
    <xf numFmtId="165" fontId="31" fillId="2" borderId="87" xfId="0" applyNumberFormat="1" applyFont="1" applyFill="1" applyBorder="1"/>
    <xf numFmtId="0" fontId="68" fillId="25" borderId="88" xfId="0" applyFont="1" applyFill="1" applyBorder="1" applyAlignment="1">
      <alignment horizontal="center" vertical="center" wrapText="1"/>
    </xf>
    <xf numFmtId="0" fontId="68" fillId="25" borderId="89" xfId="0" applyFont="1" applyFill="1" applyBorder="1" applyAlignment="1">
      <alignment horizontal="center" vertical="center" wrapText="1"/>
    </xf>
    <xf numFmtId="165" fontId="31" fillId="2" borderId="83" xfId="0" applyNumberFormat="1" applyFont="1" applyFill="1" applyBorder="1" applyAlignment="1">
      <alignment horizontal="right" vertical="center" wrapText="1"/>
    </xf>
    <xf numFmtId="165" fontId="31" fillId="2" borderId="54" xfId="0" applyNumberFormat="1" applyFont="1" applyFill="1" applyBorder="1" applyAlignment="1">
      <alignment horizontal="right" vertical="center" wrapText="1"/>
    </xf>
    <xf numFmtId="165" fontId="31" fillId="24" borderId="54" xfId="0" applyNumberFormat="1" applyFont="1" applyFill="1" applyBorder="1" applyAlignment="1">
      <alignment horizontal="right" vertical="center" wrapText="1"/>
    </xf>
    <xf numFmtId="165" fontId="31" fillId="2" borderId="84" xfId="0" applyNumberFormat="1" applyFont="1" applyFill="1" applyBorder="1" applyAlignment="1">
      <alignment horizontal="right" vertical="center" wrapText="1"/>
    </xf>
    <xf numFmtId="165" fontId="31" fillId="2" borderId="85" xfId="0" applyNumberFormat="1" applyFont="1" applyFill="1" applyBorder="1" applyAlignment="1">
      <alignment horizontal="right" vertical="center" wrapText="1"/>
    </xf>
    <xf numFmtId="165" fontId="31" fillId="2" borderId="86" xfId="0" applyNumberFormat="1" applyFont="1" applyFill="1" applyBorder="1" applyAlignment="1">
      <alignment horizontal="right" vertical="center" wrapText="1"/>
    </xf>
    <xf numFmtId="165" fontId="31" fillId="2" borderId="87" xfId="0" applyNumberFormat="1" applyFont="1" applyFill="1" applyBorder="1" applyAlignment="1">
      <alignment horizontal="right" vertical="center" wrapText="1"/>
    </xf>
    <xf numFmtId="165" fontId="31" fillId="24" borderId="86" xfId="0" applyNumberFormat="1" applyFont="1" applyFill="1" applyBorder="1" applyAlignment="1">
      <alignment horizontal="right" vertical="center" wrapText="1"/>
    </xf>
    <xf numFmtId="0" fontId="68" fillId="39" borderId="81" xfId="0" applyFont="1" applyFill="1" applyBorder="1" applyAlignment="1">
      <alignment horizontal="center" vertical="center" wrapText="1"/>
    </xf>
    <xf numFmtId="167" fontId="68" fillId="25" borderId="90" xfId="18" applyNumberFormat="1" applyFont="1" applyFill="1" applyBorder="1" applyAlignment="1">
      <alignment horizontal="center" vertical="center" wrapText="1"/>
    </xf>
    <xf numFmtId="167" fontId="68" fillId="25" borderId="80" xfId="18" applyNumberFormat="1" applyFont="1" applyFill="1" applyBorder="1" applyAlignment="1">
      <alignment horizontal="center" vertical="center" wrapText="1"/>
    </xf>
    <xf numFmtId="165" fontId="31" fillId="26" borderId="91" xfId="0" applyNumberFormat="1" applyFont="1" applyFill="1" applyBorder="1" applyAlignment="1">
      <alignment horizontal="right"/>
    </xf>
    <xf numFmtId="165" fontId="31" fillId="26" borderId="92" xfId="0" applyNumberFormat="1" applyFont="1" applyFill="1" applyBorder="1" applyAlignment="1">
      <alignment horizontal="right"/>
    </xf>
    <xf numFmtId="165" fontId="31" fillId="2" borderId="92" xfId="18" applyNumberFormat="1" applyFont="1" applyFill="1" applyBorder="1" applyAlignment="1">
      <alignment horizontal="right"/>
    </xf>
    <xf numFmtId="165" fontId="31" fillId="2" borderId="91" xfId="0" applyNumberFormat="1" applyFont="1" applyFill="1" applyBorder="1"/>
    <xf numFmtId="165" fontId="31" fillId="2" borderId="92" xfId="0" applyNumberFormat="1" applyFont="1" applyFill="1" applyBorder="1"/>
    <xf numFmtId="165" fontId="31" fillId="26" borderId="92" xfId="0" applyNumberFormat="1" applyFont="1" applyFill="1" applyBorder="1"/>
    <xf numFmtId="165" fontId="31" fillId="26" borderId="91" xfId="0" applyNumberFormat="1" applyFont="1" applyFill="1" applyBorder="1"/>
    <xf numFmtId="165" fontId="31" fillId="26" borderId="93" xfId="0" applyNumberFormat="1" applyFont="1" applyFill="1" applyBorder="1"/>
    <xf numFmtId="165" fontId="31" fillId="26" borderId="94" xfId="0" applyNumberFormat="1" applyFont="1" applyFill="1" applyBorder="1"/>
    <xf numFmtId="165" fontId="31" fillId="2" borderId="94" xfId="0" applyNumberFormat="1" applyFont="1" applyFill="1" applyBorder="1"/>
    <xf numFmtId="165" fontId="31" fillId="2" borderId="93" xfId="0" applyNumberFormat="1" applyFont="1" applyFill="1" applyBorder="1"/>
    <xf numFmtId="165" fontId="31" fillId="26" borderId="93" xfId="18" applyNumberFormat="1" applyFont="1" applyFill="1" applyBorder="1" applyAlignment="1">
      <alignment horizontal="right"/>
    </xf>
    <xf numFmtId="165" fontId="31" fillId="26" borderId="94" xfId="18" applyNumberFormat="1" applyFont="1" applyFill="1" applyBorder="1" applyAlignment="1">
      <alignment horizontal="right"/>
    </xf>
    <xf numFmtId="165" fontId="31" fillId="2" borderId="94" xfId="18" applyNumberFormat="1" applyFont="1" applyFill="1" applyBorder="1" applyAlignment="1">
      <alignment horizontal="right"/>
    </xf>
    <xf numFmtId="49" fontId="31" fillId="2" borderId="53" xfId="0" applyNumberFormat="1" applyFont="1" applyFill="1" applyBorder="1" applyAlignment="1">
      <alignment wrapText="1"/>
    </xf>
    <xf numFmtId="0" fontId="69" fillId="25" borderId="65" xfId="0" applyFont="1" applyFill="1" applyBorder="1" applyAlignment="1">
      <alignment vertical="center"/>
    </xf>
    <xf numFmtId="0" fontId="69" fillId="25" borderId="66" xfId="0" applyFont="1" applyFill="1" applyBorder="1" applyAlignment="1">
      <alignment vertical="center"/>
    </xf>
    <xf numFmtId="0" fontId="69" fillId="25" borderId="95" xfId="0" applyFont="1" applyFill="1" applyBorder="1" applyAlignment="1">
      <alignment vertical="center"/>
    </xf>
    <xf numFmtId="0" fontId="69" fillId="25" borderId="95" xfId="0" applyFont="1" applyFill="1" applyBorder="1" applyAlignment="1">
      <alignment horizontal="center" vertical="center"/>
    </xf>
    <xf numFmtId="0" fontId="69" fillId="25" borderId="67" xfId="0" applyFont="1" applyFill="1" applyBorder="1" applyAlignment="1">
      <alignment vertical="center"/>
    </xf>
    <xf numFmtId="0" fontId="68" fillId="25" borderId="56" xfId="0" applyFont="1" applyFill="1" applyBorder="1" applyAlignment="1">
      <alignment horizontal="center" vertical="center"/>
    </xf>
    <xf numFmtId="0" fontId="68" fillId="25" borderId="68" xfId="0" applyFont="1" applyFill="1" applyBorder="1" applyAlignment="1">
      <alignment horizontal="center" vertical="center" wrapText="1"/>
    </xf>
    <xf numFmtId="0" fontId="31" fillId="2" borderId="96" xfId="0" applyFont="1" applyFill="1" applyBorder="1" applyAlignment="1">
      <alignment horizontal="left"/>
    </xf>
    <xf numFmtId="165" fontId="31" fillId="2" borderId="97" xfId="0" applyNumberFormat="1" applyFont="1" applyFill="1" applyBorder="1"/>
    <xf numFmtId="0" fontId="31" fillId="2" borderId="98" xfId="0" applyFont="1" applyFill="1" applyBorder="1" applyAlignment="1">
      <alignment horizontal="left"/>
    </xf>
    <xf numFmtId="165" fontId="31" fillId="2" borderId="99" xfId="0" applyNumberFormat="1" applyFont="1" applyFill="1" applyBorder="1"/>
    <xf numFmtId="0" fontId="31" fillId="2" borderId="100" xfId="0" applyFont="1" applyFill="1" applyBorder="1" applyAlignment="1">
      <alignment horizontal="left"/>
    </xf>
    <xf numFmtId="165" fontId="31" fillId="2" borderId="101" xfId="0" applyNumberFormat="1" applyFont="1" applyFill="1" applyBorder="1"/>
    <xf numFmtId="165" fontId="31" fillId="2" borderId="102" xfId="0" applyNumberFormat="1" applyFont="1" applyFill="1" applyBorder="1"/>
    <xf numFmtId="165" fontId="31" fillId="24" borderId="102" xfId="0" applyNumberFormat="1" applyFont="1" applyFill="1" applyBorder="1"/>
    <xf numFmtId="165" fontId="31" fillId="2" borderId="103" xfId="0" applyNumberFormat="1" applyFont="1" applyFill="1" applyBorder="1"/>
    <xf numFmtId="165" fontId="31" fillId="2" borderId="104" xfId="0" applyNumberFormat="1" applyFont="1" applyFill="1" applyBorder="1"/>
    <xf numFmtId="0" fontId="68" fillId="25" borderId="56" xfId="0" applyFont="1" applyFill="1" applyBorder="1" applyAlignment="1">
      <alignment horizontal="center" vertical="center" wrapText="1"/>
    </xf>
    <xf numFmtId="0" fontId="31" fillId="2" borderId="96" xfId="0" applyFont="1" applyFill="1" applyBorder="1" applyAlignment="1">
      <alignment horizontal="left" vertical="center" wrapText="1"/>
    </xf>
    <xf numFmtId="0" fontId="31" fillId="2" borderId="98" xfId="0" applyFont="1" applyFill="1" applyBorder="1" applyAlignment="1">
      <alignment horizontal="left" vertical="center" wrapText="1"/>
    </xf>
    <xf numFmtId="0" fontId="68" fillId="25" borderId="57" xfId="0" applyFont="1" applyFill="1" applyBorder="1" applyAlignment="1">
      <alignment horizontal="center" vertical="center"/>
    </xf>
    <xf numFmtId="0" fontId="68" fillId="25" borderId="69" xfId="0" applyFont="1" applyFill="1" applyBorder="1" applyAlignment="1">
      <alignment horizontal="center" vertical="center" wrapText="1"/>
    </xf>
    <xf numFmtId="0" fontId="31" fillId="2" borderId="96" xfId="0" applyFont="1" applyFill="1" applyBorder="1" applyAlignment="1">
      <alignment horizontal="left" vertical="center"/>
    </xf>
    <xf numFmtId="0" fontId="31" fillId="2" borderId="98" xfId="0" applyFont="1" applyFill="1" applyBorder="1" applyAlignment="1">
      <alignment horizontal="left" vertical="center"/>
    </xf>
    <xf numFmtId="0" fontId="68" fillId="25" borderId="57" xfId="0" applyFont="1" applyFill="1" applyBorder="1" applyAlignment="1">
      <alignment horizontal="center" vertical="center" wrapText="1"/>
    </xf>
    <xf numFmtId="0" fontId="69" fillId="25" borderId="105" xfId="0" applyFont="1" applyFill="1" applyBorder="1" applyAlignment="1">
      <alignment vertical="center"/>
    </xf>
    <xf numFmtId="0" fontId="69" fillId="25" borderId="105" xfId="0" applyFont="1" applyFill="1" applyBorder="1" applyAlignment="1">
      <alignment horizontal="center" vertical="center"/>
    </xf>
    <xf numFmtId="165" fontId="31" fillId="2" borderId="102" xfId="0" applyNumberFormat="1" applyFont="1" applyFill="1" applyBorder="1" applyAlignment="1">
      <alignment horizontal="right" vertical="center" wrapText="1"/>
    </xf>
    <xf numFmtId="165" fontId="31" fillId="24" borderId="102" xfId="0" applyNumberFormat="1" applyFont="1" applyFill="1" applyBorder="1" applyAlignment="1">
      <alignment horizontal="right" vertical="center" wrapText="1"/>
    </xf>
    <xf numFmtId="0" fontId="68" fillId="25" borderId="106" xfId="0" applyFont="1" applyFill="1" applyBorder="1" applyAlignment="1">
      <alignment horizontal="center" vertical="center" wrapText="1"/>
    </xf>
    <xf numFmtId="165" fontId="31" fillId="2" borderId="103" xfId="0" applyNumberFormat="1" applyFont="1" applyFill="1" applyBorder="1" applyAlignment="1">
      <alignment horizontal="right" vertical="center" wrapText="1"/>
    </xf>
    <xf numFmtId="0" fontId="69" fillId="25" borderId="107" xfId="0" applyFont="1" applyFill="1" applyBorder="1" applyAlignment="1">
      <alignment horizontal="center" vertical="center"/>
    </xf>
    <xf numFmtId="0" fontId="69" fillId="25" borderId="105" xfId="0" applyFont="1" applyFill="1" applyBorder="1" applyAlignment="1">
      <alignment horizontal="left" vertical="center"/>
    </xf>
    <xf numFmtId="0" fontId="69" fillId="25" borderId="108" xfId="0" applyFont="1" applyFill="1" applyBorder="1" applyAlignment="1">
      <alignment horizontal="center" vertical="center"/>
    </xf>
    <xf numFmtId="0" fontId="68" fillId="25" borderId="109" xfId="0" applyFont="1" applyFill="1" applyBorder="1" applyAlignment="1">
      <alignment horizontal="center" vertical="center" wrapText="1"/>
    </xf>
    <xf numFmtId="0" fontId="31" fillId="2" borderId="110" xfId="0" applyFont="1" applyFill="1" applyBorder="1" applyAlignment="1">
      <alignment horizontal="left" vertical="center"/>
    </xf>
    <xf numFmtId="165" fontId="31" fillId="26" borderId="111" xfId="0" applyNumberFormat="1" applyFont="1" applyFill="1" applyBorder="1"/>
    <xf numFmtId="0" fontId="31" fillId="2" borderId="112" xfId="0" applyFont="1" applyFill="1" applyBorder="1" applyAlignment="1">
      <alignment horizontal="left" vertical="center"/>
    </xf>
    <xf numFmtId="165" fontId="31" fillId="26" borderId="113" xfId="0" applyNumberFormat="1" applyFont="1" applyFill="1" applyBorder="1"/>
    <xf numFmtId="165" fontId="31" fillId="2" borderId="113" xfId="0" applyNumberFormat="1" applyFont="1" applyFill="1" applyBorder="1"/>
    <xf numFmtId="0" fontId="31" fillId="2" borderId="114" xfId="0" applyFont="1" applyFill="1" applyBorder="1" applyAlignment="1">
      <alignment horizontal="left" vertical="center"/>
    </xf>
    <xf numFmtId="165" fontId="31" fillId="2" borderId="115" xfId="0" applyNumberFormat="1" applyFont="1" applyFill="1" applyBorder="1"/>
    <xf numFmtId="165" fontId="31" fillId="2" borderId="116" xfId="0" applyNumberFormat="1" applyFont="1" applyFill="1" applyBorder="1"/>
    <xf numFmtId="165" fontId="31" fillId="2" borderId="117" xfId="0" applyNumberFormat="1" applyFont="1" applyFill="1" applyBorder="1"/>
    <xf numFmtId="0" fontId="69" fillId="25" borderId="118" xfId="18" applyFont="1" applyFill="1" applyBorder="1" applyAlignment="1">
      <alignment horizontal="center" vertical="center"/>
    </xf>
    <xf numFmtId="0" fontId="69" fillId="25" borderId="119" xfId="18" applyFont="1" applyFill="1" applyBorder="1" applyAlignment="1">
      <alignment horizontal="center" vertical="center"/>
    </xf>
    <xf numFmtId="0" fontId="69" fillId="25" borderId="119" xfId="18" applyFont="1" applyFill="1" applyBorder="1" applyAlignment="1">
      <alignment horizontal="left" vertical="center"/>
    </xf>
    <xf numFmtId="0" fontId="69" fillId="25" borderId="120" xfId="18" applyFont="1" applyFill="1" applyBorder="1" applyAlignment="1">
      <alignment horizontal="center" vertical="center"/>
    </xf>
    <xf numFmtId="0" fontId="68" fillId="25" borderId="121" xfId="0" applyFont="1" applyFill="1" applyBorder="1" applyAlignment="1">
      <alignment horizontal="center" vertical="center"/>
    </xf>
    <xf numFmtId="0" fontId="68" fillId="25" borderId="122" xfId="0" applyFont="1" applyFill="1" applyBorder="1" applyAlignment="1">
      <alignment horizontal="center" vertical="center" wrapText="1"/>
    </xf>
    <xf numFmtId="0" fontId="31" fillId="2" borderId="123" xfId="0" applyFont="1" applyFill="1" applyBorder="1" applyAlignment="1">
      <alignment horizontal="left" vertical="center"/>
    </xf>
    <xf numFmtId="165" fontId="31" fillId="26" borderId="124" xfId="0" applyNumberFormat="1" applyFont="1" applyFill="1" applyBorder="1"/>
    <xf numFmtId="0" fontId="31" fillId="2" borderId="125" xfId="0" applyFont="1" applyFill="1" applyBorder="1" applyAlignment="1">
      <alignment horizontal="left" vertical="center"/>
    </xf>
    <xf numFmtId="165" fontId="31" fillId="26" borderId="126" xfId="0" applyNumberFormat="1" applyFont="1" applyFill="1" applyBorder="1"/>
    <xf numFmtId="0" fontId="31" fillId="2" borderId="127" xfId="0" applyFont="1" applyFill="1" applyBorder="1" applyAlignment="1">
      <alignment horizontal="left" vertical="center"/>
    </xf>
    <xf numFmtId="165" fontId="31" fillId="2" borderId="128" xfId="0" applyNumberFormat="1" applyFont="1" applyFill="1" applyBorder="1"/>
    <xf numFmtId="165" fontId="31" fillId="2" borderId="129" xfId="0" applyNumberFormat="1" applyFont="1" applyFill="1" applyBorder="1"/>
    <xf numFmtId="165" fontId="31" fillId="26" borderId="129" xfId="0" applyNumberFormat="1" applyFont="1" applyFill="1" applyBorder="1"/>
    <xf numFmtId="165" fontId="31" fillId="26" borderId="130" xfId="0" applyNumberFormat="1" applyFont="1" applyFill="1" applyBorder="1"/>
    <xf numFmtId="0" fontId="69" fillId="25" borderId="107" xfId="18" applyFont="1" applyFill="1" applyBorder="1" applyAlignment="1">
      <alignment horizontal="left" vertical="center"/>
    </xf>
    <xf numFmtId="167" fontId="69" fillId="25" borderId="105" xfId="18" applyNumberFormat="1" applyFont="1" applyFill="1" applyBorder="1" applyAlignment="1">
      <alignment horizontal="center" vertical="center"/>
    </xf>
    <xf numFmtId="168" fontId="68" fillId="25" borderId="108" xfId="18" applyNumberFormat="1" applyFont="1" applyFill="1" applyBorder="1" applyAlignment="1">
      <alignment horizontal="center" vertical="center" wrapText="1"/>
    </xf>
    <xf numFmtId="0" fontId="68" fillId="25" borderId="57" xfId="18" applyFont="1" applyFill="1" applyBorder="1" applyAlignment="1">
      <alignment horizontal="center" vertical="center" wrapText="1"/>
    </xf>
    <xf numFmtId="168" fontId="68" fillId="25" borderId="68" xfId="18" applyNumberFormat="1" applyFont="1" applyFill="1" applyBorder="1" applyAlignment="1">
      <alignment horizontal="center" vertical="center" wrapText="1"/>
    </xf>
    <xf numFmtId="0" fontId="31" fillId="2" borderId="110" xfId="0" applyFont="1" applyFill="1" applyBorder="1" applyAlignment="1">
      <alignment horizontal="left"/>
    </xf>
    <xf numFmtId="165" fontId="31" fillId="26" borderId="111" xfId="0" applyNumberFormat="1" applyFont="1" applyFill="1" applyBorder="1" applyAlignment="1">
      <alignment horizontal="right"/>
    </xf>
    <xf numFmtId="0" fontId="31" fillId="2" borderId="112" xfId="0" applyFont="1" applyFill="1" applyBorder="1" applyAlignment="1">
      <alignment horizontal="left"/>
    </xf>
    <xf numFmtId="165" fontId="31" fillId="26" borderId="113" xfId="0" applyNumberFormat="1" applyFont="1" applyFill="1" applyBorder="1" applyAlignment="1">
      <alignment horizontal="right"/>
    </xf>
    <xf numFmtId="0" fontId="31" fillId="2" borderId="114" xfId="0" applyFont="1" applyFill="1" applyBorder="1" applyAlignment="1">
      <alignment horizontal="left"/>
    </xf>
    <xf numFmtId="165" fontId="31" fillId="2" borderId="115" xfId="18" applyNumberFormat="1" applyFont="1" applyFill="1" applyBorder="1" applyAlignment="1">
      <alignment horizontal="right"/>
    </xf>
    <xf numFmtId="165" fontId="31" fillId="2" borderId="116" xfId="18" applyNumberFormat="1" applyFont="1" applyFill="1" applyBorder="1" applyAlignment="1">
      <alignment horizontal="right"/>
    </xf>
    <xf numFmtId="165" fontId="31" fillId="26" borderId="117" xfId="0" applyNumberFormat="1" applyFont="1" applyFill="1" applyBorder="1" applyAlignment="1">
      <alignment horizontal="right"/>
    </xf>
    <xf numFmtId="165" fontId="31" fillId="24" borderId="113" xfId="0" applyNumberFormat="1" applyFont="1" applyFill="1" applyBorder="1" applyAlignment="1">
      <alignment horizontal="right"/>
    </xf>
    <xf numFmtId="183" fontId="38" fillId="0" borderId="0" xfId="78" applyNumberFormat="1"/>
    <xf numFmtId="165" fontId="31" fillId="2" borderId="131" xfId="0" applyNumberFormat="1" applyFont="1" applyFill="1" applyBorder="1"/>
    <xf numFmtId="165" fontId="79" fillId="2" borderId="132" xfId="0" applyNumberFormat="1" applyFont="1" applyFill="1" applyBorder="1"/>
    <xf numFmtId="0" fontId="81" fillId="2" borderId="0" xfId="170" applyFont="1" applyFill="1" applyAlignment="1">
      <alignment vertical="center"/>
    </xf>
    <xf numFmtId="0" fontId="82" fillId="2" borderId="0" xfId="170" applyFont="1" applyFill="1" applyAlignment="1">
      <alignment vertical="center" wrapText="1"/>
    </xf>
    <xf numFmtId="0" fontId="9" fillId="0" borderId="0" xfId="171" applyFont="1" applyAlignment="1">
      <alignment horizontal="center" vertical="center"/>
    </xf>
    <xf numFmtId="0" fontId="1" fillId="0" borderId="0" xfId="171" applyAlignment="1">
      <alignment vertical="center"/>
    </xf>
    <xf numFmtId="0" fontId="1" fillId="0" borderId="0" xfId="171" applyAlignment="1">
      <alignment horizontal="center" vertical="center"/>
    </xf>
    <xf numFmtId="0" fontId="9" fillId="28" borderId="5" xfId="171" applyFont="1" applyFill="1" applyBorder="1" applyAlignment="1">
      <alignment vertical="center"/>
    </xf>
    <xf numFmtId="0" fontId="9" fillId="28" borderId="6" xfId="171" applyFont="1" applyFill="1" applyBorder="1" applyAlignment="1">
      <alignment vertical="center"/>
    </xf>
    <xf numFmtId="0" fontId="9" fillId="28" borderId="7" xfId="171" applyFont="1" applyFill="1" applyBorder="1" applyAlignment="1">
      <alignment vertical="center"/>
    </xf>
    <xf numFmtId="0" fontId="1" fillId="28" borderId="133" xfId="171" applyFill="1" applyBorder="1" applyAlignment="1">
      <alignment horizontal="center" vertical="center" wrapText="1"/>
    </xf>
    <xf numFmtId="0" fontId="1" fillId="27" borderId="40" xfId="171" applyFill="1" applyBorder="1" applyAlignment="1">
      <alignment horizontal="center" vertical="center" wrapText="1"/>
    </xf>
    <xf numFmtId="0" fontId="9" fillId="38" borderId="40" xfId="171" applyFont="1" applyFill="1" applyBorder="1" applyAlignment="1">
      <alignment horizontal="center" vertical="center" wrapText="1"/>
    </xf>
    <xf numFmtId="0" fontId="9" fillId="38" borderId="39" xfId="171" applyFont="1" applyFill="1" applyBorder="1" applyAlignment="1">
      <alignment horizontal="center" vertical="center" wrapText="1"/>
    </xf>
    <xf numFmtId="0" fontId="1" fillId="28" borderId="40" xfId="171" applyFill="1" applyBorder="1" applyAlignment="1">
      <alignment horizontal="center" vertical="center" wrapText="1"/>
    </xf>
    <xf numFmtId="0" fontId="9" fillId="24" borderId="39" xfId="171" applyFont="1" applyFill="1" applyBorder="1" applyAlignment="1">
      <alignment horizontal="center" vertical="center" wrapText="1"/>
    </xf>
    <xf numFmtId="0" fontId="1" fillId="0" borderId="24" xfId="171" applyBorder="1" applyAlignment="1">
      <alignment horizontal="center" vertical="center" wrapText="1"/>
    </xf>
    <xf numFmtId="165" fontId="1" fillId="2" borderId="4" xfId="171" applyNumberFormat="1" applyFill="1" applyBorder="1" applyAlignment="1">
      <alignment horizontal="center" vertical="center" wrapText="1"/>
    </xf>
    <xf numFmtId="165" fontId="1" fillId="38" borderId="11" xfId="171" applyNumberFormat="1" applyFill="1" applyBorder="1" applyAlignment="1">
      <alignment horizontal="right" vertical="center" wrapText="1"/>
    </xf>
    <xf numFmtId="165" fontId="1" fillId="24" borderId="11" xfId="171" applyNumberFormat="1" applyFill="1" applyBorder="1" applyAlignment="1">
      <alignment horizontal="right" vertical="center" wrapText="1"/>
    </xf>
    <xf numFmtId="0" fontId="1" fillId="2" borderId="24" xfId="171" applyFill="1" applyBorder="1" applyAlignment="1">
      <alignment horizontal="center" vertical="center" wrapText="1"/>
    </xf>
    <xf numFmtId="0" fontId="1" fillId="0" borderId="0" xfId="171" applyAlignment="1">
      <alignment horizontal="right" vertical="center"/>
    </xf>
    <xf numFmtId="165" fontId="1" fillId="0" borderId="0" xfId="171" applyNumberFormat="1" applyAlignment="1">
      <alignment horizontal="right" vertical="center"/>
    </xf>
    <xf numFmtId="165" fontId="1" fillId="0" borderId="0" xfId="171" applyNumberFormat="1" applyAlignment="1">
      <alignment horizontal="center" vertical="center"/>
    </xf>
    <xf numFmtId="165" fontId="1" fillId="38" borderId="12" xfId="171" applyNumberFormat="1" applyFill="1" applyBorder="1" applyAlignment="1">
      <alignment vertical="center"/>
    </xf>
    <xf numFmtId="0" fontId="1" fillId="2" borderId="26" xfId="171" applyFill="1" applyBorder="1" applyAlignment="1">
      <alignment horizontal="center" vertical="center" wrapText="1"/>
    </xf>
    <xf numFmtId="0" fontId="1" fillId="0" borderId="26" xfId="171" applyBorder="1" applyAlignment="1">
      <alignment horizontal="center" vertical="center"/>
    </xf>
    <xf numFmtId="0" fontId="1" fillId="0" borderId="47" xfId="171" applyBorder="1" applyAlignment="1">
      <alignment horizontal="center" vertical="center"/>
    </xf>
    <xf numFmtId="165" fontId="1" fillId="38" borderId="15" xfId="171" applyNumberFormat="1" applyFill="1" applyBorder="1" applyAlignment="1">
      <alignment vertical="center"/>
    </xf>
    <xf numFmtId="165" fontId="1" fillId="24" borderId="15" xfId="171" applyNumberFormat="1" applyFill="1" applyBorder="1" applyAlignment="1">
      <alignment vertical="center"/>
    </xf>
    <xf numFmtId="0" fontId="1" fillId="0" borderId="22" xfId="171" applyBorder="1" applyAlignment="1">
      <alignment vertical="center"/>
    </xf>
    <xf numFmtId="165" fontId="1" fillId="0" borderId="0" xfId="171" applyNumberFormat="1" applyAlignment="1">
      <alignment vertical="center"/>
    </xf>
    <xf numFmtId="0" fontId="68" fillId="25" borderId="139" xfId="0" applyFont="1" applyFill="1" applyBorder="1" applyAlignment="1">
      <alignment horizontal="center" vertical="center" wrapText="1"/>
    </xf>
    <xf numFmtId="0" fontId="31" fillId="2" borderId="72" xfId="0" applyFont="1" applyFill="1" applyBorder="1" applyAlignment="1">
      <alignment horizontal="left" vertical="center" wrapText="1"/>
    </xf>
    <xf numFmtId="0" fontId="68" fillId="25" borderId="140" xfId="0" applyFont="1" applyFill="1" applyBorder="1" applyAlignment="1">
      <alignment horizontal="center" vertical="center" wrapText="1"/>
    </xf>
    <xf numFmtId="0" fontId="83" fillId="25" borderId="141" xfId="0" applyFont="1" applyFill="1" applyBorder="1" applyAlignment="1">
      <alignment horizontal="center" vertical="center" wrapText="1"/>
    </xf>
    <xf numFmtId="165" fontId="31" fillId="2" borderId="142" xfId="0" applyNumberFormat="1" applyFont="1" applyFill="1" applyBorder="1" applyAlignment="1">
      <alignment horizontal="right" vertical="center" wrapText="1"/>
    </xf>
    <xf numFmtId="0" fontId="83" fillId="25" borderId="89" xfId="0" applyFont="1" applyFill="1" applyBorder="1" applyAlignment="1">
      <alignment horizontal="center" vertical="center" wrapText="1"/>
    </xf>
    <xf numFmtId="0" fontId="31" fillId="25" borderId="0" xfId="0" applyFont="1" applyFill="1" applyAlignment="1">
      <alignment horizontal="left"/>
    </xf>
    <xf numFmtId="0" fontId="31" fillId="25" borderId="68" xfId="0" applyFont="1" applyFill="1" applyBorder="1"/>
    <xf numFmtId="181" fontId="1" fillId="2" borderId="4" xfId="171" applyNumberFormat="1" applyFill="1" applyBorder="1" applyAlignment="1">
      <alignment horizontal="center" vertical="center" wrapText="1"/>
    </xf>
    <xf numFmtId="181" fontId="1" fillId="2" borderId="136" xfId="171" applyNumberFormat="1" applyFill="1" applyBorder="1" applyAlignment="1">
      <alignment horizontal="center" vertical="center" wrapText="1"/>
    </xf>
    <xf numFmtId="181" fontId="1" fillId="0" borderId="4" xfId="171" applyNumberFormat="1" applyBorder="1" applyAlignment="1">
      <alignment vertical="center"/>
    </xf>
    <xf numFmtId="181" fontId="1" fillId="0" borderId="25" xfId="171" applyNumberFormat="1" applyBorder="1" applyAlignment="1">
      <alignment vertical="center"/>
    </xf>
    <xf numFmtId="181" fontId="1" fillId="0" borderId="48" xfId="171" applyNumberFormat="1" applyBorder="1" applyAlignment="1">
      <alignment vertical="center"/>
    </xf>
    <xf numFmtId="181" fontId="1" fillId="0" borderId="14" xfId="171" applyNumberFormat="1" applyBorder="1" applyAlignment="1">
      <alignment vertical="center"/>
    </xf>
    <xf numFmtId="165" fontId="1" fillId="38" borderId="4" xfId="171" applyNumberFormat="1" applyFill="1" applyBorder="1" applyAlignment="1">
      <alignment vertical="center"/>
    </xf>
    <xf numFmtId="165" fontId="1" fillId="38" borderId="138" xfId="171" applyNumberFormat="1" applyFill="1" applyBorder="1" applyAlignment="1">
      <alignment vertical="center"/>
    </xf>
    <xf numFmtId="165" fontId="1" fillId="0" borderId="10" xfId="171" applyNumberFormat="1" applyBorder="1" applyAlignment="1">
      <alignment vertical="center" wrapText="1"/>
    </xf>
    <xf numFmtId="165" fontId="1" fillId="0" borderId="4" xfId="171" applyNumberFormat="1" applyBorder="1" applyAlignment="1">
      <alignment vertical="center"/>
    </xf>
    <xf numFmtId="165" fontId="1" fillId="0" borderId="4" xfId="171" applyNumberFormat="1" applyBorder="1" applyAlignment="1">
      <alignment vertical="center" wrapText="1"/>
    </xf>
    <xf numFmtId="165" fontId="1" fillId="0" borderId="136" xfId="171" applyNumberFormat="1" applyBorder="1" applyAlignment="1">
      <alignment horizontal="center" vertical="center" wrapText="1"/>
    </xf>
    <xf numFmtId="165" fontId="1" fillId="2" borderId="4" xfId="171" applyNumberFormat="1" applyFill="1" applyBorder="1" applyAlignment="1">
      <alignment vertical="center" wrapText="1"/>
    </xf>
    <xf numFmtId="165" fontId="1" fillId="2" borderId="10" xfId="171" applyNumberFormat="1" applyFill="1" applyBorder="1" applyAlignment="1">
      <alignment vertical="center" wrapText="1"/>
    </xf>
    <xf numFmtId="165" fontId="1" fillId="2" borderId="136" xfId="171" applyNumberFormat="1" applyFill="1" applyBorder="1" applyAlignment="1">
      <alignment horizontal="center" vertical="center" wrapText="1"/>
    </xf>
    <xf numFmtId="165" fontId="1" fillId="38" borderId="10" xfId="171" applyNumberFormat="1" applyFill="1" applyBorder="1" applyAlignment="1">
      <alignment vertical="center"/>
    </xf>
    <xf numFmtId="165" fontId="1" fillId="0" borderId="4" xfId="171" applyNumberFormat="1" applyBorder="1" applyAlignment="1">
      <alignment horizontal="center" vertical="center" wrapText="1"/>
    </xf>
    <xf numFmtId="165" fontId="1" fillId="0" borderId="10" xfId="171" applyNumberFormat="1" applyBorder="1" applyAlignment="1">
      <alignment vertical="center"/>
    </xf>
    <xf numFmtId="165" fontId="1" fillId="2" borderId="25" xfId="171" applyNumberFormat="1" applyFill="1" applyBorder="1" applyAlignment="1">
      <alignment horizontal="right" vertical="center" wrapText="1"/>
    </xf>
    <xf numFmtId="165" fontId="1" fillId="2" borderId="4" xfId="171" applyNumberFormat="1" applyFill="1" applyBorder="1" applyAlignment="1">
      <alignment vertical="center"/>
    </xf>
    <xf numFmtId="165" fontId="1" fillId="0" borderId="25" xfId="171" applyNumberFormat="1" applyBorder="1" applyAlignment="1">
      <alignment vertical="center"/>
    </xf>
    <xf numFmtId="165" fontId="1" fillId="0" borderId="48" xfId="171" applyNumberFormat="1" applyBorder="1" applyAlignment="1">
      <alignment vertical="center"/>
    </xf>
    <xf numFmtId="165" fontId="1" fillId="0" borderId="14" xfId="171" applyNumberFormat="1" applyBorder="1" applyAlignment="1">
      <alignment vertical="center"/>
    </xf>
    <xf numFmtId="165" fontId="1" fillId="0" borderId="25" xfId="171" applyNumberFormat="1" applyBorder="1" applyAlignment="1">
      <alignment horizontal="right" vertical="center" wrapText="1"/>
    </xf>
    <xf numFmtId="165" fontId="1" fillId="0" borderId="10" xfId="171" applyNumberFormat="1" applyBorder="1" applyAlignment="1">
      <alignment horizontal="center" vertical="center" wrapText="1"/>
    </xf>
    <xf numFmtId="165" fontId="1" fillId="2" borderId="137" xfId="171" applyNumberFormat="1" applyFill="1" applyBorder="1" applyAlignment="1">
      <alignment horizontal="right" vertical="center" wrapText="1"/>
    </xf>
    <xf numFmtId="165" fontId="1" fillId="2" borderId="10" xfId="171" applyNumberFormat="1" applyFill="1" applyBorder="1" applyAlignment="1">
      <alignment horizontal="center" vertical="center" wrapText="1"/>
    </xf>
    <xf numFmtId="165" fontId="1" fillId="2" borderId="10" xfId="171" applyNumberFormat="1" applyFill="1" applyBorder="1" applyAlignment="1">
      <alignment vertical="center"/>
    </xf>
    <xf numFmtId="165" fontId="1" fillId="2" borderId="27" xfId="171" applyNumberFormat="1" applyFill="1" applyBorder="1" applyAlignment="1">
      <alignment horizontal="center" vertical="center" wrapText="1"/>
    </xf>
    <xf numFmtId="165" fontId="1" fillId="0" borderId="4" xfId="171" applyNumberFormat="1" applyBorder="1" applyAlignment="1">
      <alignment horizontal="right" vertical="center" wrapText="1"/>
    </xf>
    <xf numFmtId="165" fontId="1" fillId="0" borderId="10" xfId="171" applyNumberFormat="1" applyBorder="1" applyAlignment="1">
      <alignment horizontal="right" vertical="center" wrapText="1"/>
    </xf>
    <xf numFmtId="165" fontId="1" fillId="2" borderId="10" xfId="171" applyNumberFormat="1" applyFill="1" applyBorder="1" applyAlignment="1">
      <alignment horizontal="right" vertical="center" wrapText="1"/>
    </xf>
    <xf numFmtId="165" fontId="1" fillId="2" borderId="4" xfId="171" applyNumberFormat="1" applyFill="1" applyBorder="1" applyAlignment="1">
      <alignment horizontal="right" vertical="center" wrapText="1"/>
    </xf>
    <xf numFmtId="165" fontId="1" fillId="2" borderId="27" xfId="171" applyNumberFormat="1" applyFill="1" applyBorder="1" applyAlignment="1">
      <alignment horizontal="right" vertical="center"/>
    </xf>
    <xf numFmtId="165" fontId="1" fillId="2" borderId="4" xfId="171" applyNumberFormat="1" applyFill="1" applyBorder="1" applyAlignment="1">
      <alignment horizontal="right" vertical="center"/>
    </xf>
    <xf numFmtId="165" fontId="1" fillId="0" borderId="4" xfId="171" applyNumberFormat="1" applyBorder="1" applyAlignment="1">
      <alignment horizontal="right" vertical="center"/>
    </xf>
    <xf numFmtId="181" fontId="1" fillId="0" borderId="4" xfId="171" applyNumberFormat="1" applyBorder="1" applyAlignment="1">
      <alignment horizontal="right" vertical="center" wrapText="1"/>
    </xf>
    <xf numFmtId="181" fontId="1" fillId="2" borderId="10" xfId="171" applyNumberFormat="1" applyFill="1" applyBorder="1" applyAlignment="1">
      <alignment horizontal="right" vertical="center" wrapText="1"/>
    </xf>
    <xf numFmtId="181" fontId="1" fillId="2" borderId="10" xfId="171" applyNumberFormat="1" applyFill="1" applyBorder="1" applyAlignment="1">
      <alignment horizontal="center" vertical="center" wrapText="1"/>
    </xf>
    <xf numFmtId="181" fontId="1" fillId="2" borderId="4" xfId="171" applyNumberFormat="1" applyFill="1" applyBorder="1" applyAlignment="1">
      <alignment horizontal="right" vertical="center" wrapText="1"/>
    </xf>
    <xf numFmtId="181" fontId="1" fillId="2" borderId="27" xfId="171" applyNumberFormat="1" applyFill="1" applyBorder="1" applyAlignment="1">
      <alignment horizontal="right" vertical="center"/>
    </xf>
    <xf numFmtId="181" fontId="1" fillId="0" borderId="27" xfId="171" applyNumberFormat="1" applyBorder="1" applyAlignment="1">
      <alignment horizontal="center" vertical="center" wrapText="1"/>
    </xf>
    <xf numFmtId="181" fontId="1" fillId="2" borderId="4" xfId="171" applyNumberFormat="1" applyFill="1" applyBorder="1" applyAlignment="1">
      <alignment horizontal="right" vertical="center"/>
    </xf>
    <xf numFmtId="181" fontId="1" fillId="2" borderId="25" xfId="171" applyNumberFormat="1" applyFill="1" applyBorder="1" applyAlignment="1">
      <alignment vertical="center"/>
    </xf>
    <xf numFmtId="0" fontId="69" fillId="41" borderId="108" xfId="0" applyFont="1" applyFill="1" applyBorder="1" applyAlignment="1">
      <alignment horizontal="center" vertical="center"/>
    </xf>
    <xf numFmtId="0" fontId="1" fillId="2" borderId="0" xfId="171" applyFill="1" applyAlignment="1">
      <alignment horizontal="center" vertical="center"/>
    </xf>
    <xf numFmtId="165" fontId="31" fillId="2" borderId="98" xfId="0" applyNumberFormat="1" applyFont="1" applyFill="1" applyBorder="1" applyAlignment="1">
      <alignment horizontal="right" vertical="center" wrapText="1"/>
    </xf>
    <xf numFmtId="0" fontId="69" fillId="25" borderId="0" xfId="0" applyFont="1" applyFill="1" applyAlignment="1">
      <alignment horizontal="center" vertical="center"/>
    </xf>
    <xf numFmtId="0" fontId="31" fillId="2" borderId="54" xfId="0" applyFont="1" applyFill="1" applyBorder="1"/>
    <xf numFmtId="0" fontId="31" fillId="2" borderId="87" xfId="0" applyFont="1" applyFill="1" applyBorder="1"/>
    <xf numFmtId="165" fontId="31" fillId="2" borderId="143" xfId="0" applyNumberFormat="1" applyFont="1" applyFill="1" applyBorder="1" applyAlignment="1">
      <alignment horizontal="right" vertical="center" wrapText="1"/>
    </xf>
    <xf numFmtId="165" fontId="31" fillId="2" borderId="144" xfId="0" applyNumberFormat="1" applyFont="1" applyFill="1" applyBorder="1"/>
    <xf numFmtId="0" fontId="31" fillId="2" borderId="144" xfId="0" applyFont="1" applyFill="1" applyBorder="1"/>
    <xf numFmtId="0" fontId="31" fillId="2" borderId="86" xfId="0" applyFont="1" applyFill="1" applyBorder="1"/>
    <xf numFmtId="165" fontId="31" fillId="2" borderId="144" xfId="0" applyNumberFormat="1" applyFont="1" applyFill="1" applyBorder="1" applyAlignment="1">
      <alignment horizontal="right" vertical="center" wrapText="1"/>
    </xf>
    <xf numFmtId="0" fontId="68" fillId="25" borderId="146" xfId="0" applyFont="1" applyFill="1" applyBorder="1" applyAlignment="1">
      <alignment horizontal="center" vertical="center" wrapText="1"/>
    </xf>
    <xf numFmtId="0" fontId="68" fillId="25" borderId="145" xfId="0" applyFont="1" applyFill="1" applyBorder="1" applyAlignment="1">
      <alignment horizontal="center" vertical="center" wrapText="1"/>
    </xf>
    <xf numFmtId="0" fontId="81" fillId="2" borderId="0" xfId="170" applyFont="1" applyFill="1" applyAlignment="1">
      <alignment horizontal="center" vertical="center"/>
    </xf>
    <xf numFmtId="0" fontId="69" fillId="25" borderId="90" xfId="0" applyFont="1" applyFill="1" applyBorder="1"/>
    <xf numFmtId="0" fontId="69" fillId="25" borderId="147" xfId="0" applyFont="1" applyFill="1" applyBorder="1" applyAlignment="1">
      <alignment vertical="center"/>
    </xf>
    <xf numFmtId="0" fontId="31" fillId="2" borderId="72" xfId="0" applyFont="1" applyFill="1" applyBorder="1" applyAlignment="1">
      <alignment horizontal="left"/>
    </xf>
    <xf numFmtId="165" fontId="31" fillId="2" borderId="148" xfId="0" applyNumberFormat="1" applyFont="1" applyFill="1" applyBorder="1"/>
    <xf numFmtId="165" fontId="31" fillId="2" borderId="73" xfId="0" applyNumberFormat="1" applyFont="1" applyFill="1" applyBorder="1"/>
    <xf numFmtId="165" fontId="31" fillId="24" borderId="73" xfId="0" applyNumberFormat="1" applyFont="1" applyFill="1" applyBorder="1"/>
    <xf numFmtId="165" fontId="31" fillId="2" borderId="142" xfId="0" applyNumberFormat="1" applyFont="1" applyFill="1" applyBorder="1"/>
    <xf numFmtId="165" fontId="31" fillId="2" borderId="149" xfId="0" applyNumberFormat="1" applyFont="1" applyFill="1" applyBorder="1"/>
    <xf numFmtId="165" fontId="31" fillId="2" borderId="148" xfId="0" applyNumberFormat="1" applyFont="1" applyFill="1" applyBorder="1" applyAlignment="1">
      <alignment horizontal="right" vertical="center" wrapText="1"/>
    </xf>
    <xf numFmtId="165" fontId="31" fillId="2" borderId="73" xfId="0" applyNumberFormat="1" applyFont="1" applyFill="1" applyBorder="1" applyAlignment="1">
      <alignment horizontal="right" vertical="center" wrapText="1"/>
    </xf>
    <xf numFmtId="165" fontId="31" fillId="2" borderId="143" xfId="0" applyNumberFormat="1" applyFont="1" applyFill="1" applyBorder="1"/>
    <xf numFmtId="0" fontId="31" fillId="2" borderId="148" xfId="0" applyFont="1" applyFill="1" applyBorder="1"/>
    <xf numFmtId="0" fontId="31" fillId="2" borderId="73" xfId="0" applyFont="1" applyFill="1" applyBorder="1"/>
    <xf numFmtId="0" fontId="31" fillId="2" borderId="143" xfId="0" applyFont="1" applyFill="1" applyBorder="1"/>
    <xf numFmtId="0" fontId="31" fillId="2" borderId="142" xfId="0" applyFont="1" applyFill="1" applyBorder="1"/>
    <xf numFmtId="0" fontId="31" fillId="2" borderId="66" xfId="0" applyFont="1" applyFill="1" applyBorder="1" applyAlignment="1">
      <alignment horizontal="left"/>
    </xf>
    <xf numFmtId="0" fontId="31" fillId="2" borderId="66" xfId="0" applyFont="1" applyFill="1" applyBorder="1"/>
    <xf numFmtId="0" fontId="75" fillId="2" borderId="53" xfId="0" applyFont="1" applyFill="1" applyBorder="1" applyAlignment="1">
      <alignment horizontal="left" vertical="top"/>
    </xf>
    <xf numFmtId="0" fontId="9" fillId="24" borderId="134" xfId="171" applyFont="1" applyFill="1" applyBorder="1" applyAlignment="1">
      <alignment horizontal="center" vertical="center" wrapText="1"/>
    </xf>
    <xf numFmtId="165" fontId="1" fillId="24" borderId="135" xfId="171" applyNumberFormat="1" applyFill="1" applyBorder="1" applyAlignment="1">
      <alignment vertical="center"/>
    </xf>
    <xf numFmtId="165" fontId="1" fillId="24" borderId="4" xfId="171" applyNumberFormat="1" applyFill="1" applyBorder="1" applyAlignment="1">
      <alignment vertical="center"/>
    </xf>
    <xf numFmtId="165" fontId="1" fillId="24" borderId="14" xfId="171" applyNumberFormat="1" applyFill="1" applyBorder="1" applyAlignment="1">
      <alignment vertical="center"/>
    </xf>
    <xf numFmtId="0" fontId="9" fillId="42" borderId="40" xfId="171" applyFont="1" applyFill="1" applyBorder="1" applyAlignment="1">
      <alignment horizontal="center" vertical="center" wrapText="1"/>
    </xf>
    <xf numFmtId="165" fontId="1" fillId="42" borderId="4" xfId="171" applyNumberFormat="1" applyFill="1" applyBorder="1" applyAlignment="1">
      <alignment vertical="center"/>
    </xf>
    <xf numFmtId="181" fontId="1" fillId="42" borderId="11" xfId="171" applyNumberFormat="1" applyFill="1" applyBorder="1" applyAlignment="1">
      <alignment horizontal="right" vertical="center"/>
    </xf>
    <xf numFmtId="165" fontId="1" fillId="42" borderId="14" xfId="171" applyNumberFormat="1" applyFill="1" applyBorder="1" applyAlignment="1">
      <alignment vertical="center"/>
    </xf>
    <xf numFmtId="165" fontId="1" fillId="42" borderId="15" xfId="171" applyNumberFormat="1" applyFill="1" applyBorder="1" applyAlignment="1">
      <alignment vertical="center"/>
    </xf>
    <xf numFmtId="0" fontId="9" fillId="43" borderId="40" xfId="171" applyFont="1" applyFill="1" applyBorder="1" applyAlignment="1">
      <alignment horizontal="center" vertical="center" wrapText="1"/>
    </xf>
    <xf numFmtId="0" fontId="9" fillId="43" borderId="39" xfId="171" applyFont="1" applyFill="1" applyBorder="1" applyAlignment="1">
      <alignment horizontal="center" vertical="center" wrapText="1"/>
    </xf>
    <xf numFmtId="181" fontId="1" fillId="43" borderId="4" xfId="171" applyNumberFormat="1" applyFill="1" applyBorder="1" applyAlignment="1">
      <alignment horizontal="right" vertical="center" wrapText="1"/>
    </xf>
    <xf numFmtId="165" fontId="1" fillId="43" borderId="11" xfId="171" applyNumberFormat="1" applyFill="1" applyBorder="1" applyAlignment="1">
      <alignment horizontal="right" vertical="center" wrapText="1"/>
    </xf>
    <xf numFmtId="181" fontId="1" fillId="43" borderId="10" xfId="171" applyNumberFormat="1" applyFill="1" applyBorder="1" applyAlignment="1">
      <alignment horizontal="right" vertical="center" wrapText="1"/>
    </xf>
    <xf numFmtId="181" fontId="1" fillId="43" borderId="4" xfId="171" applyNumberFormat="1" applyFill="1" applyBorder="1" applyAlignment="1">
      <alignment vertical="center"/>
    </xf>
    <xf numFmtId="165" fontId="1" fillId="43" borderId="11" xfId="171" applyNumberFormat="1" applyFill="1" applyBorder="1" applyAlignment="1">
      <alignment vertical="center"/>
    </xf>
    <xf numFmtId="0" fontId="28" fillId="0" borderId="0" xfId="73" applyAlignment="1">
      <alignment vertical="center"/>
    </xf>
    <xf numFmtId="165" fontId="31" fillId="26" borderId="152" xfId="0" applyNumberFormat="1" applyFont="1" applyFill="1" applyBorder="1"/>
    <xf numFmtId="165" fontId="31" fillId="26" borderId="153" xfId="0" applyNumberFormat="1" applyFont="1" applyFill="1" applyBorder="1"/>
    <xf numFmtId="165" fontId="31" fillId="2" borderId="153" xfId="0" applyNumberFormat="1" applyFont="1" applyFill="1" applyBorder="1"/>
    <xf numFmtId="165" fontId="31" fillId="2" borderId="154" xfId="0" applyNumberFormat="1" applyFont="1" applyFill="1" applyBorder="1"/>
    <xf numFmtId="0" fontId="88" fillId="0" borderId="0" xfId="173"/>
    <xf numFmtId="0" fontId="9" fillId="2" borderId="18" xfId="173" applyFont="1" applyFill="1" applyBorder="1" applyAlignment="1">
      <alignment horizontal="center" vertical="center" wrapText="1"/>
    </xf>
    <xf numFmtId="0" fontId="9" fillId="0" borderId="0" xfId="173" applyFont="1" applyAlignment="1">
      <alignment horizontal="center" vertical="center"/>
    </xf>
    <xf numFmtId="0" fontId="9" fillId="0" borderId="0" xfId="173" applyFont="1" applyAlignment="1">
      <alignment horizontal="center" vertical="center" wrapText="1"/>
    </xf>
    <xf numFmtId="0" fontId="9" fillId="27" borderId="8" xfId="173" applyFont="1" applyFill="1" applyBorder="1" applyAlignment="1">
      <alignment horizontal="centerContinuous" vertical="center" wrapText="1"/>
    </xf>
    <xf numFmtId="0" fontId="9" fillId="27" borderId="20" xfId="173" applyFont="1" applyFill="1" applyBorder="1" applyAlignment="1">
      <alignment horizontal="centerContinuous" vertical="center" wrapText="1"/>
    </xf>
    <xf numFmtId="0" fontId="9" fillId="28" borderId="8" xfId="173" applyFont="1" applyFill="1" applyBorder="1" applyAlignment="1">
      <alignment horizontal="centerContinuous" vertical="center"/>
    </xf>
    <xf numFmtId="0" fontId="9" fillId="28" borderId="20" xfId="173" applyFont="1" applyFill="1" applyBorder="1" applyAlignment="1">
      <alignment horizontal="centerContinuous" vertical="center"/>
    </xf>
    <xf numFmtId="0" fontId="9" fillId="28" borderId="8" xfId="173" applyFont="1" applyFill="1" applyBorder="1" applyAlignment="1">
      <alignment horizontal="centerContinuous" vertical="center" wrapText="1"/>
    </xf>
    <xf numFmtId="0" fontId="9" fillId="28" borderId="20" xfId="173" applyFont="1" applyFill="1" applyBorder="1" applyAlignment="1">
      <alignment horizontal="centerContinuous" vertical="center" wrapText="1"/>
    </xf>
    <xf numFmtId="0" fontId="9" fillId="28" borderId="155" xfId="173" applyFont="1" applyFill="1" applyBorder="1" applyAlignment="1">
      <alignment horizontal="centerContinuous" vertical="center"/>
    </xf>
    <xf numFmtId="0" fontId="1" fillId="0" borderId="0" xfId="173" applyFont="1" applyAlignment="1">
      <alignment horizontal="center" vertical="center"/>
    </xf>
    <xf numFmtId="0" fontId="88" fillId="28" borderId="21" xfId="173" applyFill="1" applyBorder="1" applyAlignment="1">
      <alignment horizontal="center" vertical="center" wrapText="1"/>
    </xf>
    <xf numFmtId="0" fontId="88" fillId="27" borderId="136" xfId="173" applyFill="1" applyBorder="1" applyAlignment="1">
      <alignment horizontal="center" vertical="center" wrapText="1"/>
    </xf>
    <xf numFmtId="0" fontId="88" fillId="27" borderId="159" xfId="173" applyFill="1" applyBorder="1" applyAlignment="1">
      <alignment horizontal="center" vertical="center" wrapText="1"/>
    </xf>
    <xf numFmtId="0" fontId="88" fillId="27" borderId="9" xfId="173" applyFill="1" applyBorder="1" applyAlignment="1">
      <alignment horizontal="center" vertical="center" wrapText="1"/>
    </xf>
    <xf numFmtId="0" fontId="88" fillId="28" borderId="136" xfId="173" applyFill="1" applyBorder="1" applyAlignment="1">
      <alignment horizontal="center" vertical="center" wrapText="1"/>
    </xf>
    <xf numFmtId="0" fontId="1" fillId="27" borderId="158" xfId="173" applyFont="1" applyFill="1" applyBorder="1" applyAlignment="1">
      <alignment horizontal="center" vertical="center" wrapText="1"/>
    </xf>
    <xf numFmtId="0" fontId="88" fillId="0" borderId="0" xfId="173" applyAlignment="1">
      <alignment horizontal="center" vertical="center"/>
    </xf>
    <xf numFmtId="0" fontId="88" fillId="0" borderId="26" xfId="173" applyBorder="1" applyAlignment="1">
      <alignment horizontal="center" vertical="center"/>
    </xf>
    <xf numFmtId="167" fontId="88" fillId="0" borderId="157" xfId="173" applyNumberFormat="1" applyBorder="1" applyAlignment="1">
      <alignment vertical="center"/>
    </xf>
    <xf numFmtId="0" fontId="88" fillId="0" borderId="10" xfId="173" applyBorder="1" applyAlignment="1">
      <alignment horizontal="center" vertical="center" wrapText="1"/>
    </xf>
    <xf numFmtId="167" fontId="88" fillId="0" borderId="10" xfId="173" applyNumberFormat="1" applyBorder="1" applyAlignment="1">
      <alignment vertical="center"/>
    </xf>
    <xf numFmtId="165" fontId="88" fillId="0" borderId="10" xfId="173" applyNumberFormat="1" applyBorder="1" applyAlignment="1">
      <alignment vertical="center"/>
    </xf>
    <xf numFmtId="167" fontId="88" fillId="0" borderId="9" xfId="173" applyNumberFormat="1" applyBorder="1" applyAlignment="1">
      <alignment vertical="center"/>
    </xf>
    <xf numFmtId="0" fontId="88" fillId="0" borderId="27" xfId="173" applyBorder="1" applyAlignment="1">
      <alignment horizontal="center" vertical="center" wrapText="1"/>
    </xf>
    <xf numFmtId="167" fontId="88" fillId="0" borderId="4" xfId="173" applyNumberFormat="1" applyBorder="1" applyAlignment="1">
      <alignment vertical="center"/>
    </xf>
    <xf numFmtId="165" fontId="88" fillId="0" borderId="12" xfId="173" applyNumberFormat="1" applyBorder="1" applyAlignment="1">
      <alignment vertical="center"/>
    </xf>
    <xf numFmtId="167" fontId="88" fillId="0" borderId="27" xfId="173" applyNumberFormat="1" applyBorder="1" applyAlignment="1">
      <alignment horizontal="center" vertical="center" wrapText="1"/>
    </xf>
    <xf numFmtId="167" fontId="88" fillId="0" borderId="10" xfId="173" applyNumberFormat="1" applyBorder="1" applyAlignment="1">
      <alignment horizontal="center" vertical="center" wrapText="1"/>
    </xf>
    <xf numFmtId="167" fontId="88" fillId="0" borderId="156" xfId="173" applyNumberFormat="1" applyBorder="1" applyAlignment="1">
      <alignment vertical="center"/>
    </xf>
    <xf numFmtId="167" fontId="88" fillId="0" borderId="136" xfId="173" applyNumberFormat="1" applyBorder="1" applyAlignment="1">
      <alignment horizontal="center" vertical="center" wrapText="1"/>
    </xf>
    <xf numFmtId="167" fontId="88" fillId="0" borderId="136" xfId="173" applyNumberFormat="1" applyBorder="1" applyAlignment="1">
      <alignment vertical="center"/>
    </xf>
    <xf numFmtId="167" fontId="88" fillId="0" borderId="46" xfId="173" applyNumberFormat="1" applyBorder="1" applyAlignment="1">
      <alignment vertical="center"/>
    </xf>
    <xf numFmtId="167" fontId="88" fillId="0" borderId="27" xfId="173" applyNumberFormat="1" applyBorder="1" applyAlignment="1">
      <alignment vertical="center"/>
    </xf>
    <xf numFmtId="0" fontId="88" fillId="0" borderId="163" xfId="173" applyBorder="1" applyAlignment="1">
      <alignment horizontal="center" vertical="center"/>
    </xf>
    <xf numFmtId="167" fontId="88" fillId="0" borderId="160" xfId="173" applyNumberFormat="1" applyBorder="1" applyAlignment="1">
      <alignment vertical="center"/>
    </xf>
    <xf numFmtId="167" fontId="88" fillId="0" borderId="161" xfId="173" applyNumberFormat="1" applyBorder="1" applyAlignment="1">
      <alignment horizontal="center" vertical="center" wrapText="1"/>
    </xf>
    <xf numFmtId="167" fontId="88" fillId="0" borderId="161" xfId="173" applyNumberFormat="1" applyBorder="1" applyAlignment="1">
      <alignment vertical="center"/>
    </xf>
    <xf numFmtId="165" fontId="88" fillId="0" borderId="161" xfId="173" applyNumberFormat="1" applyBorder="1" applyAlignment="1">
      <alignment vertical="center"/>
    </xf>
    <xf numFmtId="165" fontId="88" fillId="0" borderId="162" xfId="173" applyNumberFormat="1" applyBorder="1" applyAlignment="1">
      <alignment vertical="center"/>
    </xf>
    <xf numFmtId="167" fontId="88" fillId="0" borderId="4" xfId="173" applyNumberFormat="1" applyBorder="1" applyAlignment="1">
      <alignment horizontal="center" vertical="center" wrapText="1"/>
    </xf>
    <xf numFmtId="167" fontId="88" fillId="0" borderId="13" xfId="173" applyNumberFormat="1" applyBorder="1" applyAlignment="1">
      <alignment vertical="center"/>
    </xf>
    <xf numFmtId="167" fontId="88" fillId="0" borderId="14" xfId="173" applyNumberFormat="1" applyBorder="1" applyAlignment="1">
      <alignment vertical="center"/>
    </xf>
    <xf numFmtId="165" fontId="88" fillId="0" borderId="15" xfId="173" applyNumberFormat="1" applyBorder="1" applyAlignment="1">
      <alignment vertical="center"/>
    </xf>
    <xf numFmtId="0" fontId="88" fillId="0" borderId="42" xfId="173" applyBorder="1" applyAlignment="1">
      <alignment vertical="center"/>
    </xf>
    <xf numFmtId="0" fontId="88" fillId="0" borderId="0" xfId="173" applyAlignment="1">
      <alignment vertical="center"/>
    </xf>
    <xf numFmtId="165" fontId="88" fillId="0" borderId="4" xfId="173" applyNumberFormat="1" applyBorder="1" applyAlignment="1">
      <alignment vertical="center"/>
    </xf>
    <xf numFmtId="168" fontId="88" fillId="0" borderId="4" xfId="173" applyNumberFormat="1" applyBorder="1" applyAlignment="1">
      <alignment vertical="center"/>
    </xf>
    <xf numFmtId="0" fontId="1" fillId="0" borderId="0" xfId="173" applyFont="1" applyAlignment="1">
      <alignment vertical="top"/>
    </xf>
    <xf numFmtId="165" fontId="31" fillId="40" borderId="92" xfId="0" applyNumberFormat="1" applyFont="1" applyFill="1" applyBorder="1"/>
    <xf numFmtId="165" fontId="31" fillId="2" borderId="0" xfId="0" applyNumberFormat="1" applyFont="1" applyFill="1" applyAlignment="1">
      <alignment horizontal="left"/>
    </xf>
    <xf numFmtId="0" fontId="30" fillId="28" borderId="60" xfId="0" applyFont="1" applyFill="1" applyBorder="1"/>
    <xf numFmtId="0" fontId="31" fillId="2" borderId="60" xfId="0" applyFont="1" applyFill="1" applyBorder="1"/>
    <xf numFmtId="0" fontId="31" fillId="2" borderId="51" xfId="0" applyFont="1" applyFill="1" applyBorder="1"/>
    <xf numFmtId="0" fontId="89" fillId="2" borderId="0" xfId="0" applyFont="1" applyFill="1"/>
    <xf numFmtId="0" fontId="89" fillId="26" borderId="0" xfId="0" applyFont="1" applyFill="1"/>
    <xf numFmtId="0" fontId="30" fillId="25" borderId="79" xfId="0" applyFont="1" applyFill="1" applyBorder="1" applyAlignment="1">
      <alignment horizontal="center" vertical="center"/>
    </xf>
    <xf numFmtId="0" fontId="33" fillId="25" borderId="0" xfId="73" applyFont="1" applyFill="1" applyAlignment="1">
      <alignment horizontal="center" vertical="center"/>
    </xf>
    <xf numFmtId="0" fontId="64" fillId="2" borderId="50" xfId="73" applyFont="1" applyFill="1" applyBorder="1" applyAlignment="1">
      <alignment horizontal="center" vertical="center" wrapText="1"/>
    </xf>
    <xf numFmtId="0" fontId="64" fillId="2" borderId="51" xfId="73" applyFont="1" applyFill="1" applyBorder="1" applyAlignment="1">
      <alignment horizontal="center" vertical="center" wrapText="1"/>
    </xf>
    <xf numFmtId="0" fontId="64" fillId="2" borderId="50" xfId="0" applyFont="1" applyFill="1" applyBorder="1" applyAlignment="1">
      <alignment horizontal="center" vertical="center" wrapText="1"/>
    </xf>
    <xf numFmtId="0" fontId="64" fillId="2" borderId="51" xfId="0" applyFont="1" applyFill="1" applyBorder="1" applyAlignment="1">
      <alignment horizontal="center" vertical="center" wrapText="1"/>
    </xf>
    <xf numFmtId="0" fontId="84" fillId="2" borderId="150" xfId="0" applyFont="1" applyFill="1" applyBorder="1" applyAlignment="1">
      <alignment horizontal="center" vertical="center" wrapText="1"/>
    </xf>
    <xf numFmtId="0" fontId="84" fillId="2" borderId="151" xfId="0" applyFont="1" applyFill="1" applyBorder="1" applyAlignment="1">
      <alignment horizontal="center" vertical="center" wrapText="1"/>
    </xf>
    <xf numFmtId="0" fontId="65" fillId="2" borderId="50" xfId="0" applyFont="1" applyFill="1" applyBorder="1" applyAlignment="1">
      <alignment horizontal="center" vertical="center" wrapText="1"/>
    </xf>
    <xf numFmtId="0" fontId="65" fillId="2" borderId="51" xfId="0" applyFont="1" applyFill="1" applyBorder="1" applyAlignment="1">
      <alignment horizontal="center" vertical="center" wrapText="1"/>
    </xf>
    <xf numFmtId="0" fontId="31" fillId="2" borderId="0" xfId="18" applyFont="1" applyFill="1" applyAlignment="1">
      <alignment horizontal="left" vertical="center" wrapText="1"/>
    </xf>
    <xf numFmtId="0" fontId="31" fillId="2" borderId="0" xfId="18" applyFont="1" applyFill="1"/>
    <xf numFmtId="0" fontId="70" fillId="2" borderId="0" xfId="18" applyFont="1" applyFill="1" applyAlignment="1">
      <alignment horizontal="left" vertical="center" wrapText="1"/>
    </xf>
    <xf numFmtId="0" fontId="70" fillId="2" borderId="0" xfId="18" applyFont="1" applyFill="1"/>
    <xf numFmtId="0" fontId="9" fillId="27" borderId="5" xfId="171" applyFont="1" applyFill="1" applyBorder="1" applyAlignment="1">
      <alignment horizontal="center" vertical="center"/>
    </xf>
    <xf numFmtId="0" fontId="9" fillId="27" borderId="6" xfId="171" applyFont="1" applyFill="1" applyBorder="1" applyAlignment="1">
      <alignment horizontal="center" vertical="center"/>
    </xf>
    <xf numFmtId="0" fontId="9" fillId="27" borderId="7" xfId="171" applyFont="1" applyFill="1" applyBorder="1" applyAlignment="1">
      <alignment horizontal="center" vertical="center"/>
    </xf>
    <xf numFmtId="0" fontId="9" fillId="28" borderId="5" xfId="171" applyFont="1" applyFill="1" applyBorder="1" applyAlignment="1">
      <alignment horizontal="center" vertical="center" wrapText="1"/>
    </xf>
    <xf numFmtId="0" fontId="9" fillId="28" borderId="6" xfId="171" applyFont="1" applyFill="1" applyBorder="1" applyAlignment="1">
      <alignment horizontal="center" vertical="center" wrapText="1"/>
    </xf>
    <xf numFmtId="0" fontId="9" fillId="28" borderId="7" xfId="171" applyFont="1" applyFill="1" applyBorder="1" applyAlignment="1">
      <alignment horizontal="center" vertical="center" wrapText="1"/>
    </xf>
    <xf numFmtId="0" fontId="9" fillId="0" borderId="22" xfId="78" applyFont="1" applyBorder="1" applyAlignment="1">
      <alignment horizontal="center" vertical="center" wrapText="1"/>
    </xf>
    <xf numFmtId="0" fontId="9" fillId="27" borderId="22" xfId="78" applyFont="1" applyFill="1" applyBorder="1" applyAlignment="1">
      <alignment horizontal="center" vertical="center" wrapText="1"/>
    </xf>
    <xf numFmtId="0" fontId="9" fillId="0" borderId="22" xfId="78" applyFont="1" applyBorder="1" applyAlignment="1">
      <alignment horizontal="center"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0" fillId="0" borderId="6" xfId="0" applyFont="1" applyBorder="1" applyAlignment="1">
      <alignment horizontal="center"/>
    </xf>
    <xf numFmtId="0" fontId="10" fillId="0" borderId="7" xfId="0" applyFont="1" applyBorder="1" applyAlignment="1">
      <alignment horizontal="center"/>
    </xf>
  </cellXfs>
  <cellStyles count="174">
    <cellStyle name="_Column1" xfId="79"/>
    <cellStyle name="_Column1_120319_BAB_KoPr2012_KEMA" xfId="80"/>
    <cellStyle name="_Column1_120329_EHB_KoPr_Basisjahr_ENTWURF" xfId="81"/>
    <cellStyle name="_Column1_A. Allgemeine Informationen" xfId="82"/>
    <cellStyle name="_Column1_Ausfüllhilfe" xfId="83"/>
    <cellStyle name="_Column1_kalk. EK-Verzinsung" xfId="84"/>
    <cellStyle name="_Column1_Mehrjahresvergleich" xfId="85"/>
    <cellStyle name="_Column1_SAV-Vergleich" xfId="86"/>
    <cellStyle name="_Column2" xfId="87"/>
    <cellStyle name="_Column3" xfId="88"/>
    <cellStyle name="_Column4" xfId="89"/>
    <cellStyle name="_Column4_120319_BAB_KoPr2012_KEMA" xfId="90"/>
    <cellStyle name="_Column4_120329_EHB_KoPr_Basisjahr_ENTWURF" xfId="91"/>
    <cellStyle name="_Column4_A. Allgemeine Informationen" xfId="92"/>
    <cellStyle name="_Column4_Ausfüllhilfe" xfId="93"/>
    <cellStyle name="_Column4_kalk. EK-Verzinsung" xfId="94"/>
    <cellStyle name="_Column4_Mehrjahresvergleich" xfId="95"/>
    <cellStyle name="_Column4_SAV-Vergleich" xfId="96"/>
    <cellStyle name="_Column5" xfId="97"/>
    <cellStyle name="_Column6" xfId="98"/>
    <cellStyle name="_Column7" xfId="99"/>
    <cellStyle name="_Data" xfId="100"/>
    <cellStyle name="_Data_120319_BAB_KoPr2012_KEMA" xfId="101"/>
    <cellStyle name="_Data_120319_BAB_KoPr2012_KEMA_120616_Prüfwerkzeug_2_EOG" xfId="102"/>
    <cellStyle name="_Data_120319_BAB_KoPr2012_KEMA_Kopie von 121130_MessungMSBAbrechnung_Kürzungsverrechnung" xfId="103"/>
    <cellStyle name="_Data_120319_BAB_KoPr2012_KEMA_VNBErhebungsbogenKostenprfg2012_2xls" xfId="104"/>
    <cellStyle name="_Header" xfId="105"/>
    <cellStyle name="_Row1" xfId="106"/>
    <cellStyle name="_Row1_120319_BAB_KoPr2012_KEMA" xfId="107"/>
    <cellStyle name="_Row1_120329_EHB_KoPr_Basisjahr_ENTWURF" xfId="108"/>
    <cellStyle name="_Row1_A. Allgemeine Informationen" xfId="109"/>
    <cellStyle name="_Row1_Ausfüllhilfe" xfId="110"/>
    <cellStyle name="_Row1_kalk. EK-Verzinsung" xfId="111"/>
    <cellStyle name="_Row1_Mehrjahresvergleich" xfId="112"/>
    <cellStyle name="_Row1_SAV-Vergleich" xfId="113"/>
    <cellStyle name="_Row2" xfId="114"/>
    <cellStyle name="_Row3" xfId="115"/>
    <cellStyle name="_Row4" xfId="116"/>
    <cellStyle name="_Row5" xfId="117"/>
    <cellStyle name="_Row6" xfId="118"/>
    <cellStyle name="_Row7" xfId="119"/>
    <cellStyle name="=C:\WINNT35\SYSTEM32\COMMAND.COM" xfId="49"/>
    <cellStyle name="20% - Akzent1" xfId="26"/>
    <cellStyle name="20% - Akzent2" xfId="27"/>
    <cellStyle name="20% - Akzent3" xfId="28"/>
    <cellStyle name="20% - Akzent4" xfId="29"/>
    <cellStyle name="20% - Akzent5" xfId="30"/>
    <cellStyle name="20% - Akzent6" xfId="31"/>
    <cellStyle name="4" xfId="32"/>
    <cellStyle name="40% - Akzent1" xfId="33"/>
    <cellStyle name="40% - Akzent2" xfId="34"/>
    <cellStyle name="40% - Akzent3" xfId="35"/>
    <cellStyle name="40% - Akzent4" xfId="36"/>
    <cellStyle name="40% - Akzent5" xfId="37"/>
    <cellStyle name="40% - Akzent6" xfId="38"/>
    <cellStyle name="5" xfId="39"/>
    <cellStyle name="6" xfId="40"/>
    <cellStyle name="60% - Akzent1" xfId="41"/>
    <cellStyle name="60% - Akzent2" xfId="42"/>
    <cellStyle name="60% - Akzent3" xfId="43"/>
    <cellStyle name="60% - Akzent4" xfId="44"/>
    <cellStyle name="60% - Akzent5" xfId="45"/>
    <cellStyle name="60% - Akzent6" xfId="46"/>
    <cellStyle name="9" xfId="47"/>
    <cellStyle name="Akzent1 2" xfId="120"/>
    <cellStyle name="Akzent2 2" xfId="121"/>
    <cellStyle name="Akzent3 2" xfId="122"/>
    <cellStyle name="Akzent4 2" xfId="123"/>
    <cellStyle name="Akzent5 2" xfId="124"/>
    <cellStyle name="Akzent6 2" xfId="125"/>
    <cellStyle name="Ausgabe 2" xfId="126"/>
    <cellStyle name="Berechnung 2" xfId="127"/>
    <cellStyle name="Datum" xfId="50"/>
    <cellStyle name="Datum [0]" xfId="51"/>
    <cellStyle name="Datum [0] 2" xfId="76"/>
    <cellStyle name="Datum_ROHELB" xfId="52"/>
    <cellStyle name="Eingabe 2" xfId="128"/>
    <cellStyle name="Ergebnis 2" xfId="129"/>
    <cellStyle name="Erklärender Text 2" xfId="130"/>
    <cellStyle name="Euro" xfId="48"/>
    <cellStyle name="Euro 2" xfId="53"/>
    <cellStyle name="Euro 2 2" xfId="160"/>
    <cellStyle name="Euro 3" xfId="77"/>
    <cellStyle name="Euro 4" xfId="159"/>
    <cellStyle name="Euro 5" xfId="166"/>
    <cellStyle name="Fest" xfId="54"/>
    <cellStyle name="Fest - Formatvorlage2" xfId="55"/>
    <cellStyle name="Fest_ROHELB" xfId="56"/>
    <cellStyle name="Gesamt" xfId="57"/>
    <cellStyle name="Gut 2" xfId="131"/>
    <cellStyle name="Komma" xfId="17" builtinId="3"/>
    <cellStyle name="Komma 2" xfId="2"/>
    <cellStyle name="Komma 3" xfId="58"/>
    <cellStyle name="Komma0" xfId="59"/>
    <cellStyle name="Komma0 - Formatvorlage1" xfId="60"/>
    <cellStyle name="Komma0 - Formatvorlage3" xfId="61"/>
    <cellStyle name="Komma1 - Formatvorlage1" xfId="62"/>
    <cellStyle name="Kopfzeile1" xfId="63"/>
    <cellStyle name="Kopfzeile2" xfId="64"/>
    <cellStyle name="Link" xfId="73" builtinId="8"/>
    <cellStyle name="Neutral 2" xfId="132"/>
    <cellStyle name="Normal 2" xfId="3"/>
    <cellStyle name="Normal 3" xfId="4"/>
    <cellStyle name="Normal 4" xfId="5"/>
    <cellStyle name="Normal_erfassungsmatrix 04" xfId="133"/>
    <cellStyle name="Notiz 2" xfId="134"/>
    <cellStyle name="Prozent 2" xfId="20"/>
    <cellStyle name="Prozent 3" xfId="25"/>
    <cellStyle name="Prozent 3 2" xfId="135"/>
    <cellStyle name="Prozent 3 3" xfId="158"/>
    <cellStyle name="Schlecht 2" xfId="136"/>
    <cellStyle name="Smart Bold" xfId="6"/>
    <cellStyle name="Smart Forecast" xfId="7"/>
    <cellStyle name="Smart General" xfId="8"/>
    <cellStyle name="Smart Highlight" xfId="9"/>
    <cellStyle name="Smart Percent" xfId="10"/>
    <cellStyle name="Smart Source" xfId="11"/>
    <cellStyle name="Smart Subtitle 1" xfId="12"/>
    <cellStyle name="Smart Subtitle 2" xfId="13"/>
    <cellStyle name="Smart Subtotal" xfId="14"/>
    <cellStyle name="Smart Title" xfId="15"/>
    <cellStyle name="Smart Total" xfId="16"/>
    <cellStyle name="Standard" xfId="0" builtinId="0"/>
    <cellStyle name="Standard 10" xfId="78"/>
    <cellStyle name="Standard 10 2" xfId="162"/>
    <cellStyle name="Standard 11" xfId="170"/>
    <cellStyle name="Standard 12" xfId="172"/>
    <cellStyle name="Standard 13" xfId="173"/>
    <cellStyle name="Standard 18 5" xfId="74"/>
    <cellStyle name="Standard 2" xfId="1"/>
    <cellStyle name="Standard 2 2" xfId="65"/>
    <cellStyle name="Standard 2 3" xfId="171"/>
    <cellStyle name="Standard 2_EHB_KoPr_I" xfId="137"/>
    <cellStyle name="Standard 3" xfId="18"/>
    <cellStyle name="Standard 4" xfId="19"/>
    <cellStyle name="Standard 4 2" xfId="138"/>
    <cellStyle name="Standard 5" xfId="21"/>
    <cellStyle name="Standard 5 2" xfId="139"/>
    <cellStyle name="Standard 5 3" xfId="155"/>
    <cellStyle name="Standard 6" xfId="22"/>
    <cellStyle name="Standard 6 2" xfId="140"/>
    <cellStyle name="Standard 7" xfId="23"/>
    <cellStyle name="Standard 7 2" xfId="141"/>
    <cellStyle name="Standard 7 3" xfId="156"/>
    <cellStyle name="Standard 8" xfId="24"/>
    <cellStyle name="Standard 8 2" xfId="142"/>
    <cellStyle name="Standard 8 3" xfId="157"/>
    <cellStyle name="Standard 9" xfId="75"/>
    <cellStyle name="Standard 9 2" xfId="143"/>
    <cellStyle name="Standard 9 3" xfId="161"/>
    <cellStyle name="Summe" xfId="66"/>
    <cellStyle name="Überschrift 1 2" xfId="144"/>
    <cellStyle name="Überschrift 2 2" xfId="145"/>
    <cellStyle name="Überschrift 3 2" xfId="146"/>
    <cellStyle name="Überschrift 4 2" xfId="147"/>
    <cellStyle name="Überschrift 5" xfId="148"/>
    <cellStyle name="Undefiniert" xfId="67"/>
    <cellStyle name="Verknüpfte Zelle 2" xfId="149"/>
    <cellStyle name="Whrung" xfId="68"/>
    <cellStyle name="Whrung" xfId="69"/>
    <cellStyle name="Whrung0" xfId="70"/>
    <cellStyle name="Währung 2" xfId="150"/>
    <cellStyle name="Währung 2 2" xfId="163"/>
    <cellStyle name="Währung 2 3" xfId="167"/>
    <cellStyle name="Währung 3" xfId="151"/>
    <cellStyle name="Währung 3 2" xfId="164"/>
    <cellStyle name="Währung 3 3" xfId="168"/>
    <cellStyle name="Währung 4" xfId="152"/>
    <cellStyle name="Währung 4 2" xfId="165"/>
    <cellStyle name="Währung 4 3" xfId="169"/>
    <cellStyle name="Warnender Text 2" xfId="153"/>
    <cellStyle name="Zeile 1" xfId="71"/>
    <cellStyle name="Zeile 2" xfId="72"/>
    <cellStyle name="Zelle überprüfen 2" xfId="154"/>
  </cellStyles>
  <dxfs count="41">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border>
        <left style="thin">
          <color rgb="FF264F87"/>
        </left>
        <right style="thin">
          <color rgb="FF264F87"/>
        </right>
        <bottom style="thin">
          <color rgb="FF264F87"/>
        </bottom>
        <vertical style="thin">
          <color rgb="FF264F87"/>
        </vertical>
      </border>
    </dxf>
    <dxf>
      <border>
        <left style="thin">
          <color rgb="FF264F87"/>
        </left>
        <right style="thin">
          <color rgb="FF264F87"/>
        </right>
        <top style="thin">
          <color rgb="FF264F87"/>
        </top>
        <bottom style="thin">
          <color rgb="FF264F87"/>
        </bottom>
        <vertical style="thin">
          <color rgb="FF264F87"/>
        </vertical>
        <horizontal style="thin">
          <color rgb="FF264F87"/>
        </horizont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ck">
          <color auto="1"/>
        </left>
        <right style="thick">
          <color auto="1"/>
        </right>
        <vertical style="thick">
          <color auto="1"/>
        </vertical>
      </border>
    </dxf>
    <dxf>
      <border>
        <left style="thin">
          <color rgb="FF264F87"/>
        </left>
        <right style="thin">
          <color rgb="FF264F87"/>
        </right>
        <vertical style="thin">
          <color rgb="FF264F87"/>
        </vertical>
      </border>
    </dxf>
  </dxfs>
  <tableStyles count="4" defaultTableStyle="TableStyleMedium2" defaultPivotStyle="PivotStyleLight16">
    <tableStyle name="Tabellenformat 1" pivot="0" count="1">
      <tableStyleElement type="firstColumnStripe" dxfId="40"/>
    </tableStyle>
    <tableStyle name="Tabellenformat 2" pivot="0" count="6">
      <tableStyleElement type="firstColumn" dxfId="39"/>
      <tableStyleElement type="lastColumn" dxfId="38"/>
      <tableStyleElement type="firstRowStripe" dxfId="37"/>
      <tableStyleElement type="secondRowStripe" dxfId="36"/>
      <tableStyleElement type="firstColumnStripe" dxfId="35"/>
      <tableStyleElement type="secondColumnStripe" dxfId="34"/>
    </tableStyle>
    <tableStyle name="Tabellenformat 3" pivot="0" count="1">
      <tableStyleElement type="wholeTable" dxfId="33"/>
    </tableStyle>
    <tableStyle name="Tabellenformat 4" pivot="0" count="1">
      <tableStyleElement type="wholeTable" dxfId="32"/>
    </tableStyle>
  </tableStyles>
  <colors>
    <mruColors>
      <color rgb="FF818181"/>
      <color rgb="FF264F87"/>
      <color rgb="FF0F7033"/>
      <color rgb="FFB4C6E7"/>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2022'!$B$97:$C$97</c:f>
              <c:strCache>
                <c:ptCount val="2"/>
                <c:pt idx="0">
                  <c:v>Strom - Grundstücksanlagen und Gebäude</c:v>
                </c:pt>
              </c:strCache>
            </c:strRef>
          </c:tx>
          <c:spPr>
            <a:ln w="22225" cap="rnd" cmpd="sng" algn="ctr">
              <a:solidFill>
                <a:schemeClr val="accent1"/>
              </a:solidFill>
              <a:prstDash val="sysDot"/>
              <a:round/>
            </a:ln>
            <a:effectLst/>
          </c:spPr>
          <c:marker>
            <c:symbol val="none"/>
          </c:marker>
          <c:cat>
            <c:numRef>
              <c:f>'Vergleich Strom 2022'!$D$96:$CD$96</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Strom 2022'!$D$97:$CD$97</c:f>
              <c:numCache>
                <c:formatCode>0.0000</c:formatCode>
                <c:ptCount val="79"/>
                <c:pt idx="0">
                  <c:v>22.818200000000001</c:v>
                </c:pt>
                <c:pt idx="1">
                  <c:v>22.147099999999998</c:v>
                </c:pt>
                <c:pt idx="2">
                  <c:v>20.630099999999999</c:v>
                </c:pt>
                <c:pt idx="3">
                  <c:v>17.717600000000001</c:v>
                </c:pt>
                <c:pt idx="4">
                  <c:v>16.369599999999998</c:v>
                </c:pt>
                <c:pt idx="5">
                  <c:v>14.4808</c:v>
                </c:pt>
                <c:pt idx="6">
                  <c:v>15.06</c:v>
                </c:pt>
                <c:pt idx="7">
                  <c:v>13.095700000000001</c:v>
                </c:pt>
                <c:pt idx="8">
                  <c:v>12.2439</c:v>
                </c:pt>
                <c:pt idx="9">
                  <c:v>12.6555</c:v>
                </c:pt>
                <c:pt idx="10">
                  <c:v>12.6555</c:v>
                </c:pt>
                <c:pt idx="11">
                  <c:v>11.952400000000001</c:v>
                </c:pt>
                <c:pt idx="12">
                  <c:v>11.6744</c:v>
                </c:pt>
                <c:pt idx="13">
                  <c:v>11.238799999999999</c:v>
                </c:pt>
                <c:pt idx="14">
                  <c:v>10.913</c:v>
                </c:pt>
                <c:pt idx="15">
                  <c:v>10.531499999999999</c:v>
                </c:pt>
                <c:pt idx="16">
                  <c:v>9.8430999999999997</c:v>
                </c:pt>
                <c:pt idx="17">
                  <c:v>9.2393000000000001</c:v>
                </c:pt>
                <c:pt idx="18">
                  <c:v>8.6057000000000006</c:v>
                </c:pt>
                <c:pt idx="19">
                  <c:v>8.2746999999999993</c:v>
                </c:pt>
                <c:pt idx="20">
                  <c:v>7.9263000000000003</c:v>
                </c:pt>
                <c:pt idx="21">
                  <c:v>7.6060999999999996</c:v>
                </c:pt>
                <c:pt idx="22">
                  <c:v>7.4187000000000003</c:v>
                </c:pt>
                <c:pt idx="23">
                  <c:v>7.8030999999999997</c:v>
                </c:pt>
                <c:pt idx="24">
                  <c:v>7.4187000000000003</c:v>
                </c:pt>
                <c:pt idx="25">
                  <c:v>6.9082999999999997</c:v>
                </c:pt>
                <c:pt idx="26">
                  <c:v>5.8372000000000002</c:v>
                </c:pt>
                <c:pt idx="27">
                  <c:v>5.2656999999999998</c:v>
                </c:pt>
                <c:pt idx="28">
                  <c:v>5.0199999999999996</c:v>
                </c:pt>
                <c:pt idx="29">
                  <c:v>4.7210000000000001</c:v>
                </c:pt>
                <c:pt idx="30">
                  <c:v>4.4555999999999996</c:v>
                </c:pt>
                <c:pt idx="31">
                  <c:v>4.3400999999999996</c:v>
                </c:pt>
                <c:pt idx="32">
                  <c:v>4.1833</c:v>
                </c:pt>
                <c:pt idx="33">
                  <c:v>4.016</c:v>
                </c:pt>
                <c:pt idx="34">
                  <c:v>3.8418000000000001</c:v>
                </c:pt>
                <c:pt idx="35">
                  <c:v>3.5771999999999999</c:v>
                </c:pt>
                <c:pt idx="36">
                  <c:v>3.2456999999999998</c:v>
                </c:pt>
                <c:pt idx="37">
                  <c:v>3.0609999999999999</c:v>
                </c:pt>
                <c:pt idx="38">
                  <c:v>2.9413999999999998</c:v>
                </c:pt>
                <c:pt idx="39">
                  <c:v>2.8906000000000001</c:v>
                </c:pt>
                <c:pt idx="40">
                  <c:v>2.8308</c:v>
                </c:pt>
                <c:pt idx="41">
                  <c:v>2.8149999999999999</c:v>
                </c:pt>
                <c:pt idx="42">
                  <c:v>2.7582</c:v>
                </c:pt>
                <c:pt idx="43">
                  <c:v>2.6989000000000001</c:v>
                </c:pt>
                <c:pt idx="44">
                  <c:v>2.6375000000000002</c:v>
                </c:pt>
                <c:pt idx="45">
                  <c:v>2.5482</c:v>
                </c:pt>
                <c:pt idx="46">
                  <c:v>2.4018999999999999</c:v>
                </c:pt>
                <c:pt idx="47">
                  <c:v>2.2646999999999999</c:v>
                </c:pt>
                <c:pt idx="48">
                  <c:v>2.1301000000000001</c:v>
                </c:pt>
                <c:pt idx="49">
                  <c:v>2.0602</c:v>
                </c:pt>
                <c:pt idx="50">
                  <c:v>2.0188000000000001</c:v>
                </c:pt>
                <c:pt idx="51">
                  <c:v>1.9738</c:v>
                </c:pt>
                <c:pt idx="52">
                  <c:v>1.9685999999999999</c:v>
                </c:pt>
                <c:pt idx="53">
                  <c:v>1.9790000000000001</c:v>
                </c:pt>
                <c:pt idx="54">
                  <c:v>1.9894000000000001</c:v>
                </c:pt>
                <c:pt idx="55">
                  <c:v>2</c:v>
                </c:pt>
                <c:pt idx="56">
                  <c:v>1.9867999999999999</c:v>
                </c:pt>
                <c:pt idx="57">
                  <c:v>1.9790000000000001</c:v>
                </c:pt>
                <c:pt idx="58">
                  <c:v>1.9738</c:v>
                </c:pt>
                <c:pt idx="59">
                  <c:v>1.9685999999999999</c:v>
                </c:pt>
                <c:pt idx="60">
                  <c:v>1.9407000000000001</c:v>
                </c:pt>
                <c:pt idx="61">
                  <c:v>1.9015</c:v>
                </c:pt>
                <c:pt idx="62">
                  <c:v>1.857</c:v>
                </c:pt>
                <c:pt idx="63">
                  <c:v>1.7801</c:v>
                </c:pt>
                <c:pt idx="64">
                  <c:v>1.7153</c:v>
                </c:pt>
                <c:pt idx="65">
                  <c:v>1.6979</c:v>
                </c:pt>
                <c:pt idx="66">
                  <c:v>1.6789000000000001</c:v>
                </c:pt>
                <c:pt idx="67">
                  <c:v>1.6281000000000001</c:v>
                </c:pt>
                <c:pt idx="68">
                  <c:v>1.5886</c:v>
                </c:pt>
                <c:pt idx="69">
                  <c:v>1.5589999999999999</c:v>
                </c:pt>
                <c:pt idx="70">
                  <c:v>1.5305</c:v>
                </c:pt>
                <c:pt idx="71">
                  <c:v>1.506</c:v>
                </c:pt>
                <c:pt idx="72">
                  <c:v>1.4750000000000001</c:v>
                </c:pt>
                <c:pt idx="73">
                  <c:v>1.4275</c:v>
                </c:pt>
                <c:pt idx="74">
                  <c:v>1.3666</c:v>
                </c:pt>
                <c:pt idx="75">
                  <c:v>1.3084</c:v>
                </c:pt>
                <c:pt idx="76">
                  <c:v>1.272</c:v>
                </c:pt>
                <c:pt idx="77">
                  <c:v>1.1756</c:v>
                </c:pt>
                <c:pt idx="78">
                  <c:v>1</c:v>
                </c:pt>
              </c:numCache>
            </c:numRef>
          </c:val>
          <c:smooth val="0"/>
          <c:extLst>
            <c:ext xmlns:c16="http://schemas.microsoft.com/office/drawing/2014/chart" uri="{C3380CC4-5D6E-409C-BE32-E72D297353CC}">
              <c16:uniqueId val="{00000000-3C38-40C4-9B2B-62D96EBEA37C}"/>
            </c:ext>
          </c:extLst>
        </c:ser>
        <c:ser>
          <c:idx val="1"/>
          <c:order val="1"/>
          <c:tx>
            <c:strRef>
              <c:f>'Vergleich Strom 2022'!$B$98:$C$98</c:f>
              <c:strCache>
                <c:ptCount val="2"/>
                <c:pt idx="0">
                  <c:v>Strom - Kabel</c:v>
                </c:pt>
              </c:strCache>
            </c:strRef>
          </c:tx>
          <c:spPr>
            <a:ln w="22225" cap="rnd" cmpd="sng" algn="ctr">
              <a:solidFill>
                <a:schemeClr val="accent2"/>
              </a:solidFill>
              <a:prstDash val="sysDot"/>
              <a:round/>
            </a:ln>
            <a:effectLst/>
          </c:spPr>
          <c:marker>
            <c:symbol val="none"/>
          </c:marker>
          <c:cat>
            <c:numRef>
              <c:f>'Vergleich Strom 2022'!$D$96:$CD$96</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Strom 2022'!$D$98:$CD$98</c:f>
              <c:numCache>
                <c:formatCode>0.0000</c:formatCode>
                <c:ptCount val="79"/>
                <c:pt idx="14">
                  <c:v>3.2164000000000001</c:v>
                </c:pt>
                <c:pt idx="15">
                  <c:v>3.1032999999999999</c:v>
                </c:pt>
                <c:pt idx="16">
                  <c:v>3.0106999999999999</c:v>
                </c:pt>
                <c:pt idx="17">
                  <c:v>3.03</c:v>
                </c:pt>
                <c:pt idx="18">
                  <c:v>2.9601999999999999</c:v>
                </c:pt>
                <c:pt idx="19">
                  <c:v>2.9295</c:v>
                </c:pt>
                <c:pt idx="20">
                  <c:v>2.6998000000000002</c:v>
                </c:pt>
                <c:pt idx="21">
                  <c:v>2.5487000000000002</c:v>
                </c:pt>
                <c:pt idx="22">
                  <c:v>2.3851</c:v>
                </c:pt>
                <c:pt idx="23">
                  <c:v>2.6147999999999998</c:v>
                </c:pt>
                <c:pt idx="24">
                  <c:v>2.61</c:v>
                </c:pt>
                <c:pt idx="25">
                  <c:v>2.4946999999999999</c:v>
                </c:pt>
                <c:pt idx="26">
                  <c:v>2.3186</c:v>
                </c:pt>
                <c:pt idx="27">
                  <c:v>2.3811</c:v>
                </c:pt>
                <c:pt idx="28">
                  <c:v>2.3652000000000002</c:v>
                </c:pt>
                <c:pt idx="29">
                  <c:v>2.2484000000000002</c:v>
                </c:pt>
                <c:pt idx="30">
                  <c:v>2.1168999999999998</c:v>
                </c:pt>
                <c:pt idx="31">
                  <c:v>2.2235999999999998</c:v>
                </c:pt>
                <c:pt idx="32">
                  <c:v>2.1722999999999999</c:v>
                </c:pt>
                <c:pt idx="33">
                  <c:v>2.1492</c:v>
                </c:pt>
                <c:pt idx="34">
                  <c:v>2.1012</c:v>
                </c:pt>
                <c:pt idx="35">
                  <c:v>1.9316</c:v>
                </c:pt>
                <c:pt idx="36">
                  <c:v>1.7672000000000001</c:v>
                </c:pt>
                <c:pt idx="37">
                  <c:v>1.7074</c:v>
                </c:pt>
                <c:pt idx="38">
                  <c:v>1.7074</c:v>
                </c:pt>
                <c:pt idx="39">
                  <c:v>1.6651</c:v>
                </c:pt>
                <c:pt idx="40">
                  <c:v>1.6305000000000001</c:v>
                </c:pt>
                <c:pt idx="41">
                  <c:v>1.6082000000000001</c:v>
                </c:pt>
                <c:pt idx="42">
                  <c:v>1.6267</c:v>
                </c:pt>
                <c:pt idx="43">
                  <c:v>1.6045</c:v>
                </c:pt>
                <c:pt idx="44">
                  <c:v>1.5415000000000001</c:v>
                </c:pt>
                <c:pt idx="45">
                  <c:v>1.4958</c:v>
                </c:pt>
                <c:pt idx="46">
                  <c:v>1.4942</c:v>
                </c:pt>
                <c:pt idx="47">
                  <c:v>1.4512</c:v>
                </c:pt>
                <c:pt idx="48">
                  <c:v>1.4234</c:v>
                </c:pt>
                <c:pt idx="49">
                  <c:v>1.4363999999999999</c:v>
                </c:pt>
                <c:pt idx="50">
                  <c:v>1.4481999999999999</c:v>
                </c:pt>
                <c:pt idx="51">
                  <c:v>1.4646999999999999</c:v>
                </c:pt>
                <c:pt idx="52">
                  <c:v>1.5298</c:v>
                </c:pt>
                <c:pt idx="53">
                  <c:v>1.5972999999999999</c:v>
                </c:pt>
                <c:pt idx="54">
                  <c:v>1.6305000000000001</c:v>
                </c:pt>
                <c:pt idx="55">
                  <c:v>1.6437999999999999</c:v>
                </c:pt>
                <c:pt idx="56">
                  <c:v>1.6009</c:v>
                </c:pt>
                <c:pt idx="57">
                  <c:v>1.6064000000000001</c:v>
                </c:pt>
                <c:pt idx="58">
                  <c:v>1.623</c:v>
                </c:pt>
                <c:pt idx="59">
                  <c:v>1.64</c:v>
                </c:pt>
                <c:pt idx="60">
                  <c:v>1.6418999999999999</c:v>
                </c:pt>
                <c:pt idx="61">
                  <c:v>1.6534</c:v>
                </c:pt>
                <c:pt idx="62">
                  <c:v>1.5936999999999999</c:v>
                </c:pt>
                <c:pt idx="63">
                  <c:v>1.5499000000000001</c:v>
                </c:pt>
                <c:pt idx="64">
                  <c:v>1.5365</c:v>
                </c:pt>
                <c:pt idx="65">
                  <c:v>1.5602</c:v>
                </c:pt>
                <c:pt idx="66">
                  <c:v>1.5465</c:v>
                </c:pt>
                <c:pt idx="67">
                  <c:v>1.4739</c:v>
                </c:pt>
                <c:pt idx="68">
                  <c:v>1.4541999999999999</c:v>
                </c:pt>
                <c:pt idx="69">
                  <c:v>1.4572000000000001</c:v>
                </c:pt>
                <c:pt idx="70">
                  <c:v>1.4527000000000001</c:v>
                </c:pt>
                <c:pt idx="71">
                  <c:v>1.4119999999999999</c:v>
                </c:pt>
                <c:pt idx="72">
                  <c:v>1.4119999999999999</c:v>
                </c:pt>
                <c:pt idx="73">
                  <c:v>1.3734999999999999</c:v>
                </c:pt>
                <c:pt idx="74">
                  <c:v>1.3134999999999999</c:v>
                </c:pt>
                <c:pt idx="75">
                  <c:v>1.2606999999999999</c:v>
                </c:pt>
                <c:pt idx="76">
                  <c:v>1.2385999999999999</c:v>
                </c:pt>
                <c:pt idx="77">
                  <c:v>1.1728000000000001</c:v>
                </c:pt>
                <c:pt idx="78">
                  <c:v>1</c:v>
                </c:pt>
              </c:numCache>
            </c:numRef>
          </c:val>
          <c:smooth val="0"/>
          <c:extLst>
            <c:ext xmlns:c16="http://schemas.microsoft.com/office/drawing/2014/chart" uri="{C3380CC4-5D6E-409C-BE32-E72D297353CC}">
              <c16:uniqueId val="{00000001-3C38-40C4-9B2B-62D96EBEA37C}"/>
            </c:ext>
          </c:extLst>
        </c:ser>
        <c:ser>
          <c:idx val="2"/>
          <c:order val="2"/>
          <c:tx>
            <c:strRef>
              <c:f>'Vergleich Strom 2022'!$B$99:$C$99</c:f>
              <c:strCache>
                <c:ptCount val="2"/>
                <c:pt idx="0">
                  <c:v>Strom - Freileitungen</c:v>
                </c:pt>
              </c:strCache>
            </c:strRef>
          </c:tx>
          <c:spPr>
            <a:ln w="22225" cap="rnd" cmpd="sng" algn="ctr">
              <a:solidFill>
                <a:schemeClr val="accent3"/>
              </a:solidFill>
              <a:prstDash val="sysDot"/>
              <a:round/>
            </a:ln>
            <a:effectLst/>
          </c:spPr>
          <c:marker>
            <c:symbol val="none"/>
          </c:marker>
          <c:cat>
            <c:numRef>
              <c:f>'Vergleich Strom 2022'!$D$96:$CD$96</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Strom 2022'!$D$99:$CD$99</c:f>
              <c:numCache>
                <c:formatCode>0.0000</c:formatCode>
                <c:ptCount val="79"/>
                <c:pt idx="14">
                  <c:v>3.8041999999999998</c:v>
                </c:pt>
                <c:pt idx="15">
                  <c:v>3.7158000000000002</c:v>
                </c:pt>
                <c:pt idx="16">
                  <c:v>3.5594000000000001</c:v>
                </c:pt>
                <c:pt idx="17">
                  <c:v>3.4733999999999998</c:v>
                </c:pt>
                <c:pt idx="18">
                  <c:v>3.3995000000000002</c:v>
                </c:pt>
                <c:pt idx="19">
                  <c:v>3.4238</c:v>
                </c:pt>
                <c:pt idx="20">
                  <c:v>3.3056999999999999</c:v>
                </c:pt>
                <c:pt idx="21">
                  <c:v>3.1814</c:v>
                </c:pt>
                <c:pt idx="22">
                  <c:v>3.0021</c:v>
                </c:pt>
                <c:pt idx="23">
                  <c:v>3.3056999999999999</c:v>
                </c:pt>
                <c:pt idx="24">
                  <c:v>3.3519999999999999</c:v>
                </c:pt>
                <c:pt idx="25">
                  <c:v>3.0991</c:v>
                </c:pt>
                <c:pt idx="26">
                  <c:v>2.7707000000000002</c:v>
                </c:pt>
                <c:pt idx="27">
                  <c:v>2.7921999999999998</c:v>
                </c:pt>
                <c:pt idx="28">
                  <c:v>2.8086000000000002</c:v>
                </c:pt>
                <c:pt idx="29">
                  <c:v>2.6928999999999998</c:v>
                </c:pt>
                <c:pt idx="30">
                  <c:v>2.5184000000000002</c:v>
                </c:pt>
                <c:pt idx="31">
                  <c:v>2.6240999999999999</c:v>
                </c:pt>
                <c:pt idx="32">
                  <c:v>2.5362</c:v>
                </c:pt>
                <c:pt idx="33">
                  <c:v>2.5009000000000001</c:v>
                </c:pt>
                <c:pt idx="34">
                  <c:v>2.5184000000000002</c:v>
                </c:pt>
                <c:pt idx="35">
                  <c:v>2.3382000000000001</c:v>
                </c:pt>
                <c:pt idx="36">
                  <c:v>2.1208999999999998</c:v>
                </c:pt>
                <c:pt idx="37">
                  <c:v>2.0167999999999999</c:v>
                </c:pt>
                <c:pt idx="38">
                  <c:v>1.9644999999999999</c:v>
                </c:pt>
                <c:pt idx="39">
                  <c:v>1.9672000000000001</c:v>
                </c:pt>
                <c:pt idx="40">
                  <c:v>1.9591000000000001</c:v>
                </c:pt>
                <c:pt idx="41">
                  <c:v>1.9459</c:v>
                </c:pt>
                <c:pt idx="42">
                  <c:v>1.9173</c:v>
                </c:pt>
                <c:pt idx="43">
                  <c:v>1.8847</c:v>
                </c:pt>
                <c:pt idx="44">
                  <c:v>1.8460000000000001</c:v>
                </c:pt>
                <c:pt idx="45">
                  <c:v>1.7975000000000001</c:v>
                </c:pt>
                <c:pt idx="46">
                  <c:v>1.7473000000000001</c:v>
                </c:pt>
                <c:pt idx="47">
                  <c:v>1.6838</c:v>
                </c:pt>
                <c:pt idx="48">
                  <c:v>1.6341000000000001</c:v>
                </c:pt>
                <c:pt idx="49">
                  <c:v>1.6285000000000001</c:v>
                </c:pt>
                <c:pt idx="50">
                  <c:v>1.6304000000000001</c:v>
                </c:pt>
                <c:pt idx="51">
                  <c:v>1.6377999999999999</c:v>
                </c:pt>
                <c:pt idx="52">
                  <c:v>1.6819</c:v>
                </c:pt>
                <c:pt idx="53">
                  <c:v>1.7119</c:v>
                </c:pt>
                <c:pt idx="54">
                  <c:v>1.718</c:v>
                </c:pt>
                <c:pt idx="55">
                  <c:v>1.716</c:v>
                </c:pt>
                <c:pt idx="56">
                  <c:v>1.6681999999999999</c:v>
                </c:pt>
                <c:pt idx="57">
                  <c:v>1.6644000000000001</c:v>
                </c:pt>
                <c:pt idx="58">
                  <c:v>1.6938</c:v>
                </c:pt>
                <c:pt idx="59">
                  <c:v>1.7222</c:v>
                </c:pt>
                <c:pt idx="60">
                  <c:v>1.6918</c:v>
                </c:pt>
                <c:pt idx="61">
                  <c:v>1.6434</c:v>
                </c:pt>
                <c:pt idx="62">
                  <c:v>1.6031</c:v>
                </c:pt>
                <c:pt idx="63">
                  <c:v>1.5363</c:v>
                </c:pt>
                <c:pt idx="64">
                  <c:v>1.4902</c:v>
                </c:pt>
                <c:pt idx="65">
                  <c:v>1.5058</c:v>
                </c:pt>
                <c:pt idx="66">
                  <c:v>1.5347</c:v>
                </c:pt>
                <c:pt idx="67">
                  <c:v>1.484</c:v>
                </c:pt>
                <c:pt idx="68">
                  <c:v>1.4779</c:v>
                </c:pt>
                <c:pt idx="69">
                  <c:v>1.4794</c:v>
                </c:pt>
                <c:pt idx="70">
                  <c:v>1.4688000000000001</c:v>
                </c:pt>
                <c:pt idx="71">
                  <c:v>1.4379999999999999</c:v>
                </c:pt>
                <c:pt idx="72">
                  <c:v>1.4379999999999999</c:v>
                </c:pt>
                <c:pt idx="73">
                  <c:v>1.3988</c:v>
                </c:pt>
                <c:pt idx="74">
                  <c:v>1.3402000000000001</c:v>
                </c:pt>
                <c:pt idx="75">
                  <c:v>1.292</c:v>
                </c:pt>
                <c:pt idx="76">
                  <c:v>1.2669999999999999</c:v>
                </c:pt>
                <c:pt idx="77">
                  <c:v>1.2013</c:v>
                </c:pt>
                <c:pt idx="78">
                  <c:v>1</c:v>
                </c:pt>
              </c:numCache>
            </c:numRef>
          </c:val>
          <c:smooth val="0"/>
          <c:extLst>
            <c:ext xmlns:c16="http://schemas.microsoft.com/office/drawing/2014/chart" uri="{C3380CC4-5D6E-409C-BE32-E72D297353CC}">
              <c16:uniqueId val="{00000002-3C38-40C4-9B2B-62D96EBEA37C}"/>
            </c:ext>
          </c:extLst>
        </c:ser>
        <c:ser>
          <c:idx val="3"/>
          <c:order val="3"/>
          <c:tx>
            <c:strRef>
              <c:f>'Vergleich Strom 2022'!$B$100:$C$100</c:f>
              <c:strCache>
                <c:ptCount val="2"/>
                <c:pt idx="0">
                  <c:v>Strom - Stationen</c:v>
                </c:pt>
              </c:strCache>
            </c:strRef>
          </c:tx>
          <c:spPr>
            <a:ln w="22225" cap="rnd" cmpd="sng" algn="ctr">
              <a:solidFill>
                <a:schemeClr val="accent4"/>
              </a:solidFill>
              <a:prstDash val="sysDot"/>
              <a:round/>
            </a:ln>
            <a:effectLst/>
          </c:spPr>
          <c:marker>
            <c:symbol val="none"/>
          </c:marker>
          <c:cat>
            <c:numRef>
              <c:f>'Vergleich Strom 2022'!$D$96:$CD$96</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Strom 2022'!$D$100:$CD$100</c:f>
              <c:numCache>
                <c:formatCode>0.0000</c:formatCode>
                <c:ptCount val="79"/>
                <c:pt idx="14">
                  <c:v>5.2195</c:v>
                </c:pt>
                <c:pt idx="15">
                  <c:v>5.1478000000000002</c:v>
                </c:pt>
                <c:pt idx="16">
                  <c:v>4.9932999999999996</c:v>
                </c:pt>
                <c:pt idx="17">
                  <c:v>4.8479000000000001</c:v>
                </c:pt>
                <c:pt idx="18">
                  <c:v>4.7404999999999999</c:v>
                </c:pt>
                <c:pt idx="19">
                  <c:v>4.6378000000000004</c:v>
                </c:pt>
                <c:pt idx="20">
                  <c:v>4.5670999999999999</c:v>
                </c:pt>
                <c:pt idx="21">
                  <c:v>4.5393999999999997</c:v>
                </c:pt>
                <c:pt idx="22">
                  <c:v>4.4850000000000003</c:v>
                </c:pt>
                <c:pt idx="23">
                  <c:v>4.5810000000000004</c:v>
                </c:pt>
                <c:pt idx="24">
                  <c:v>4.5119999999999996</c:v>
                </c:pt>
                <c:pt idx="25">
                  <c:v>4.4058999999999999</c:v>
                </c:pt>
                <c:pt idx="26">
                  <c:v>4.0486000000000004</c:v>
                </c:pt>
                <c:pt idx="27">
                  <c:v>3.8410000000000002</c:v>
                </c:pt>
                <c:pt idx="28">
                  <c:v>3.7170999999999998</c:v>
                </c:pt>
                <c:pt idx="29">
                  <c:v>3.5247000000000002</c:v>
                </c:pt>
                <c:pt idx="30">
                  <c:v>3.1669999999999998</c:v>
                </c:pt>
                <c:pt idx="31">
                  <c:v>3.0571000000000002</c:v>
                </c:pt>
                <c:pt idx="32">
                  <c:v>2.9605000000000001</c:v>
                </c:pt>
                <c:pt idx="33">
                  <c:v>2.8696999999999999</c:v>
                </c:pt>
                <c:pt idx="34">
                  <c:v>2.8</c:v>
                </c:pt>
                <c:pt idx="35">
                  <c:v>2.6513</c:v>
                </c:pt>
                <c:pt idx="36">
                  <c:v>2.4517000000000002</c:v>
                </c:pt>
                <c:pt idx="37">
                  <c:v>2.3296999999999999</c:v>
                </c:pt>
                <c:pt idx="38">
                  <c:v>2.2492000000000001</c:v>
                </c:pt>
                <c:pt idx="39">
                  <c:v>2.2259000000000002</c:v>
                </c:pt>
                <c:pt idx="40">
                  <c:v>2.1772999999999998</c:v>
                </c:pt>
                <c:pt idx="41">
                  <c:v>2.1431</c:v>
                </c:pt>
                <c:pt idx="42">
                  <c:v>2.14</c:v>
                </c:pt>
                <c:pt idx="43">
                  <c:v>2.1616</c:v>
                </c:pt>
                <c:pt idx="44">
                  <c:v>2.1278000000000001</c:v>
                </c:pt>
                <c:pt idx="45">
                  <c:v>2.0718999999999999</c:v>
                </c:pt>
                <c:pt idx="46">
                  <c:v>2.0053999999999998</c:v>
                </c:pt>
                <c:pt idx="47">
                  <c:v>1.9303999999999999</c:v>
                </c:pt>
                <c:pt idx="48">
                  <c:v>1.8725000000000001</c:v>
                </c:pt>
                <c:pt idx="49">
                  <c:v>1.8516999999999999</c:v>
                </c:pt>
                <c:pt idx="50">
                  <c:v>1.8403</c:v>
                </c:pt>
                <c:pt idx="51">
                  <c:v>1.8136000000000001</c:v>
                </c:pt>
                <c:pt idx="52">
                  <c:v>1.8448</c:v>
                </c:pt>
                <c:pt idx="53">
                  <c:v>1.8426</c:v>
                </c:pt>
                <c:pt idx="54">
                  <c:v>1.8540000000000001</c:v>
                </c:pt>
                <c:pt idx="55">
                  <c:v>1.8748</c:v>
                </c:pt>
                <c:pt idx="56">
                  <c:v>1.8516999999999999</c:v>
                </c:pt>
                <c:pt idx="57">
                  <c:v>1.8158000000000001</c:v>
                </c:pt>
                <c:pt idx="58">
                  <c:v>1.8246</c:v>
                </c:pt>
                <c:pt idx="59">
                  <c:v>1.8091999999999999</c:v>
                </c:pt>
                <c:pt idx="60">
                  <c:v>1.7919</c:v>
                </c:pt>
                <c:pt idx="61">
                  <c:v>1.748</c:v>
                </c:pt>
                <c:pt idx="62">
                  <c:v>1.6737</c:v>
                </c:pt>
                <c:pt idx="63">
                  <c:v>1.6443000000000001</c:v>
                </c:pt>
                <c:pt idx="64">
                  <c:v>1.5751999999999999</c:v>
                </c:pt>
                <c:pt idx="65">
                  <c:v>1.6021000000000001</c:v>
                </c:pt>
                <c:pt idx="66">
                  <c:v>1.5902000000000001</c:v>
                </c:pt>
                <c:pt idx="67">
                  <c:v>1.5317000000000001</c:v>
                </c:pt>
                <c:pt idx="68">
                  <c:v>1.5055000000000001</c:v>
                </c:pt>
                <c:pt idx="69">
                  <c:v>1.4964999999999999</c:v>
                </c:pt>
                <c:pt idx="70">
                  <c:v>1.4950000000000001</c:v>
                </c:pt>
                <c:pt idx="71">
                  <c:v>1.498</c:v>
                </c:pt>
                <c:pt idx="72">
                  <c:v>1.5024999999999999</c:v>
                </c:pt>
                <c:pt idx="73">
                  <c:v>1.46</c:v>
                </c:pt>
                <c:pt idx="74">
                  <c:v>1.4092</c:v>
                </c:pt>
                <c:pt idx="75">
                  <c:v>1.3705000000000001</c:v>
                </c:pt>
                <c:pt idx="76">
                  <c:v>1.3631</c:v>
                </c:pt>
                <c:pt idx="77">
                  <c:v>1.262</c:v>
                </c:pt>
                <c:pt idx="78">
                  <c:v>1</c:v>
                </c:pt>
              </c:numCache>
            </c:numRef>
          </c:val>
          <c:smooth val="0"/>
          <c:extLst>
            <c:ext xmlns:c16="http://schemas.microsoft.com/office/drawing/2014/chart" uri="{C3380CC4-5D6E-409C-BE32-E72D297353CC}">
              <c16:uniqueId val="{00000003-3C38-40C4-9B2B-62D96EBEA37C}"/>
            </c:ext>
          </c:extLst>
        </c:ser>
        <c:ser>
          <c:idx val="4"/>
          <c:order val="4"/>
          <c:tx>
            <c:strRef>
              <c:f>'Vergleich Strom 2022'!$B$101:$C$101</c:f>
              <c:strCache>
                <c:ptCount val="2"/>
                <c:pt idx="0">
                  <c:v>Strom - übrige Anlagengruppen</c:v>
                </c:pt>
              </c:strCache>
            </c:strRef>
          </c:tx>
          <c:spPr>
            <a:ln w="22225" cap="rnd" cmpd="sng" algn="ctr">
              <a:solidFill>
                <a:schemeClr val="accent5"/>
              </a:solidFill>
              <a:prstDash val="sysDot"/>
              <a:round/>
            </a:ln>
            <a:effectLst/>
          </c:spPr>
          <c:marker>
            <c:symbol val="none"/>
          </c:marker>
          <c:cat>
            <c:numRef>
              <c:f>'Vergleich Strom 2022'!$D$96:$CD$96</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Strom 2022'!$D$101:$CD$101</c:f>
              <c:numCache>
                <c:formatCode>0.0000</c:formatCode>
                <c:ptCount val="79"/>
                <c:pt idx="5">
                  <c:v>5.4909999999999997</c:v>
                </c:pt>
                <c:pt idx="6">
                  <c:v>5.6333000000000002</c:v>
                </c:pt>
                <c:pt idx="7">
                  <c:v>4.7530999999999999</c:v>
                </c:pt>
                <c:pt idx="8">
                  <c:v>4.6513999999999998</c:v>
                </c:pt>
                <c:pt idx="9">
                  <c:v>4.7679999999999998</c:v>
                </c:pt>
                <c:pt idx="10">
                  <c:v>4.8438999999999997</c:v>
                </c:pt>
                <c:pt idx="11">
                  <c:v>4.7530999999999999</c:v>
                </c:pt>
                <c:pt idx="12">
                  <c:v>4.68</c:v>
                </c:pt>
                <c:pt idx="13">
                  <c:v>4.5952000000000002</c:v>
                </c:pt>
                <c:pt idx="14">
                  <c:v>4.6231</c:v>
                </c:pt>
                <c:pt idx="15">
                  <c:v>4.6513999999999998</c:v>
                </c:pt>
                <c:pt idx="16">
                  <c:v>4.5952000000000002</c:v>
                </c:pt>
                <c:pt idx="17">
                  <c:v>4.5403000000000002</c:v>
                </c:pt>
                <c:pt idx="18">
                  <c:v>4.5133999999999999</c:v>
                </c:pt>
                <c:pt idx="19">
                  <c:v>4.4734999999999996</c:v>
                </c:pt>
                <c:pt idx="20">
                  <c:v>4.4086999999999996</c:v>
                </c:pt>
                <c:pt idx="21">
                  <c:v>4.3087999999999997</c:v>
                </c:pt>
                <c:pt idx="22">
                  <c:v>4.2485999999999997</c:v>
                </c:pt>
                <c:pt idx="23">
                  <c:v>4.2965999999999998</c:v>
                </c:pt>
                <c:pt idx="24">
                  <c:v>4.3087999999999997</c:v>
                </c:pt>
                <c:pt idx="25">
                  <c:v>4.2367999999999997</c:v>
                </c:pt>
                <c:pt idx="26">
                  <c:v>4.0345000000000004</c:v>
                </c:pt>
                <c:pt idx="27">
                  <c:v>3.8801000000000001</c:v>
                </c:pt>
                <c:pt idx="28">
                  <c:v>3.7648999999999999</c:v>
                </c:pt>
                <c:pt idx="29">
                  <c:v>3.5371999999999999</c:v>
                </c:pt>
                <c:pt idx="30">
                  <c:v>3.1168</c:v>
                </c:pt>
                <c:pt idx="31">
                  <c:v>2.9824000000000002</c:v>
                </c:pt>
                <c:pt idx="32">
                  <c:v>2.8752</c:v>
                </c:pt>
                <c:pt idx="33">
                  <c:v>2.7907999999999999</c:v>
                </c:pt>
                <c:pt idx="34">
                  <c:v>2.7604000000000002</c:v>
                </c:pt>
                <c:pt idx="35">
                  <c:v>2.6637</c:v>
                </c:pt>
                <c:pt idx="36">
                  <c:v>2.4975000000000001</c:v>
                </c:pt>
                <c:pt idx="37">
                  <c:v>2.34</c:v>
                </c:pt>
                <c:pt idx="38">
                  <c:v>2.2012</c:v>
                </c:pt>
                <c:pt idx="39">
                  <c:v>2.1636000000000002</c:v>
                </c:pt>
                <c:pt idx="40">
                  <c:v>2.1036999999999999</c:v>
                </c:pt>
                <c:pt idx="41">
                  <c:v>2.0581999999999998</c:v>
                </c:pt>
                <c:pt idx="42">
                  <c:v>2.0750000000000002</c:v>
                </c:pt>
                <c:pt idx="43">
                  <c:v>2.1242999999999999</c:v>
                </c:pt>
                <c:pt idx="44">
                  <c:v>2.0922000000000001</c:v>
                </c:pt>
                <c:pt idx="45">
                  <c:v>2.0388999999999999</c:v>
                </c:pt>
                <c:pt idx="46">
                  <c:v>2.0066000000000002</c:v>
                </c:pt>
                <c:pt idx="47">
                  <c:v>1.9651000000000001</c:v>
                </c:pt>
                <c:pt idx="48">
                  <c:v>1.9376</c:v>
                </c:pt>
                <c:pt idx="49">
                  <c:v>1.9351</c:v>
                </c:pt>
                <c:pt idx="50">
                  <c:v>1.9301999999999999</c:v>
                </c:pt>
                <c:pt idx="51">
                  <c:v>1.8965000000000001</c:v>
                </c:pt>
                <c:pt idx="52">
                  <c:v>1.9278</c:v>
                </c:pt>
                <c:pt idx="53">
                  <c:v>1.9059999999999999</c:v>
                </c:pt>
                <c:pt idx="54">
                  <c:v>1.9059999999999999</c:v>
                </c:pt>
                <c:pt idx="55">
                  <c:v>1.9351</c:v>
                </c:pt>
                <c:pt idx="56">
                  <c:v>1.8989</c:v>
                </c:pt>
                <c:pt idx="57">
                  <c:v>1.8391999999999999</c:v>
                </c:pt>
                <c:pt idx="58">
                  <c:v>1.8504</c:v>
                </c:pt>
                <c:pt idx="59">
                  <c:v>1.8237000000000001</c:v>
                </c:pt>
                <c:pt idx="60">
                  <c:v>1.7979000000000001</c:v>
                </c:pt>
                <c:pt idx="61">
                  <c:v>1.7323</c:v>
                </c:pt>
                <c:pt idx="62">
                  <c:v>1.6443000000000001</c:v>
                </c:pt>
                <c:pt idx="63">
                  <c:v>1.625</c:v>
                </c:pt>
                <c:pt idx="64">
                  <c:v>1.5457000000000001</c:v>
                </c:pt>
                <c:pt idx="65">
                  <c:v>1.5993999999999999</c:v>
                </c:pt>
                <c:pt idx="66">
                  <c:v>1.5860000000000001</c:v>
                </c:pt>
                <c:pt idx="67">
                  <c:v>1.5134000000000001</c:v>
                </c:pt>
                <c:pt idx="68">
                  <c:v>1.4925999999999999</c:v>
                </c:pt>
                <c:pt idx="69">
                  <c:v>1.4912000000000001</c:v>
                </c:pt>
                <c:pt idx="70">
                  <c:v>1.5015000000000001</c:v>
                </c:pt>
                <c:pt idx="71">
                  <c:v>1.5209999999999999</c:v>
                </c:pt>
                <c:pt idx="72">
                  <c:v>1.5426</c:v>
                </c:pt>
                <c:pt idx="73">
                  <c:v>1.5044999999999999</c:v>
                </c:pt>
                <c:pt idx="74">
                  <c:v>1.4696</c:v>
                </c:pt>
                <c:pt idx="75">
                  <c:v>1.4527000000000001</c:v>
                </c:pt>
                <c:pt idx="76">
                  <c:v>1.4597</c:v>
                </c:pt>
                <c:pt idx="77">
                  <c:v>1.3271999999999999</c:v>
                </c:pt>
                <c:pt idx="78">
                  <c:v>1</c:v>
                </c:pt>
              </c:numCache>
            </c:numRef>
          </c:val>
          <c:smooth val="0"/>
          <c:extLst>
            <c:ext xmlns:c16="http://schemas.microsoft.com/office/drawing/2014/chart" uri="{C3380CC4-5D6E-409C-BE32-E72D297353CC}">
              <c16:uniqueId val="{00000004-3C38-40C4-9B2B-62D96EBEA37C}"/>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2020 "alt"'!$B$96:$C$96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"alt"'!$D$96:$CB$96</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080B-4A49-AAD7-FE8D709A3016}"/>
            </c:ext>
          </c:extLst>
        </c:ser>
        <c:ser>
          <c:idx val="1"/>
          <c:order val="1"/>
          <c:tx>
            <c:strRef>
              <c:f>'Vergleich Gas 2020 "alt"'!$B$97:$C$97</c:f>
              <c:strCache>
                <c:ptCount val="2"/>
                <c:pt idx="0">
                  <c:v>Gas - Rohrleitungen und Hausanschlussleitungen (&lt; 16 bar)</c:v>
                </c:pt>
              </c:strCache>
            </c:strRef>
          </c:tx>
          <c:spPr>
            <a:ln w="22225" cap="rnd" cmpd="sng" algn="ctr">
              <a:solidFill>
                <a:schemeClr val="accent2"/>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"alt"'!$D$97:$CB$97</c:f>
              <c:numCache>
                <c:formatCode>0.0000</c:formatCode>
                <c:ptCount val="77"/>
                <c:pt idx="5">
                  <c:v>7.6203000000000003</c:v>
                </c:pt>
                <c:pt idx="6">
                  <c:v>7.9734999999999996</c:v>
                </c:pt>
                <c:pt idx="7">
                  <c:v>6.88</c:v>
                </c:pt>
                <c:pt idx="8">
                  <c:v>6.4730999999999996</c:v>
                </c:pt>
                <c:pt idx="9">
                  <c:v>6.6889000000000003</c:v>
                </c:pt>
                <c:pt idx="10">
                  <c:v>6.6519000000000004</c:v>
                </c:pt>
                <c:pt idx="11">
                  <c:v>6.3037000000000001</c:v>
                </c:pt>
                <c:pt idx="12">
                  <c:v>6.1429</c:v>
                </c:pt>
                <c:pt idx="13">
                  <c:v>5.9603999999999999</c:v>
                </c:pt>
                <c:pt idx="14">
                  <c:v>5.7607999999999997</c:v>
                </c:pt>
                <c:pt idx="15">
                  <c:v>5.3510999999999997</c:v>
                </c:pt>
                <c:pt idx="16">
                  <c:v>4.9752000000000001</c:v>
                </c:pt>
                <c:pt idx="17">
                  <c:v>4.6130000000000004</c:v>
                </c:pt>
                <c:pt idx="18">
                  <c:v>4.3308999999999997</c:v>
                </c:pt>
                <c:pt idx="19">
                  <c:v>4.1375000000000002</c:v>
                </c:pt>
                <c:pt idx="20">
                  <c:v>4.0814000000000004</c:v>
                </c:pt>
                <c:pt idx="21">
                  <c:v>4.1806000000000001</c:v>
                </c:pt>
                <c:pt idx="22">
                  <c:v>4.1516999999999999</c:v>
                </c:pt>
                <c:pt idx="23">
                  <c:v>4.3308999999999997</c:v>
                </c:pt>
                <c:pt idx="24">
                  <c:v>4.1092000000000004</c:v>
                </c:pt>
                <c:pt idx="25">
                  <c:v>3.9346000000000001</c:v>
                </c:pt>
                <c:pt idx="26">
                  <c:v>3.3631000000000002</c:v>
                </c:pt>
                <c:pt idx="27">
                  <c:v>3.1111</c:v>
                </c:pt>
                <c:pt idx="28">
                  <c:v>3.01</c:v>
                </c:pt>
                <c:pt idx="29">
                  <c:v>2.8942000000000001</c:v>
                </c:pt>
                <c:pt idx="30">
                  <c:v>2.7117</c:v>
                </c:pt>
                <c:pt idx="31">
                  <c:v>2.6637</c:v>
                </c:pt>
                <c:pt idx="32">
                  <c:v>2.6061000000000001</c:v>
                </c:pt>
                <c:pt idx="33">
                  <c:v>2.5188000000000001</c:v>
                </c:pt>
                <c:pt idx="34">
                  <c:v>2.3841999999999999</c:v>
                </c:pt>
                <c:pt idx="35">
                  <c:v>2.1694</c:v>
                </c:pt>
                <c:pt idx="36">
                  <c:v>1.9609000000000001</c:v>
                </c:pt>
                <c:pt idx="37">
                  <c:v>1.9080999999999999</c:v>
                </c:pt>
                <c:pt idx="38">
                  <c:v>1.9451000000000001</c:v>
                </c:pt>
                <c:pt idx="39">
                  <c:v>1.9544999999999999</c:v>
                </c:pt>
                <c:pt idx="40">
                  <c:v>1.9295</c:v>
                </c:pt>
                <c:pt idx="41">
                  <c:v>1.9263999999999999</c:v>
                </c:pt>
                <c:pt idx="42">
                  <c:v>1.8842000000000001</c:v>
                </c:pt>
                <c:pt idx="43">
                  <c:v>1.8494999999999999</c:v>
                </c:pt>
                <c:pt idx="44">
                  <c:v>1.8242</c:v>
                </c:pt>
                <c:pt idx="45">
                  <c:v>1.7706</c:v>
                </c:pt>
                <c:pt idx="46">
                  <c:v>1.6584000000000001</c:v>
                </c:pt>
                <c:pt idx="47">
                  <c:v>1.5456000000000001</c:v>
                </c:pt>
                <c:pt idx="48">
                  <c:v>1.4523999999999999</c:v>
                </c:pt>
                <c:pt idx="49">
                  <c:v>1.4115</c:v>
                </c:pt>
                <c:pt idx="50">
                  <c:v>1.3951</c:v>
                </c:pt>
                <c:pt idx="51">
                  <c:v>1.3823000000000001</c:v>
                </c:pt>
                <c:pt idx="52">
                  <c:v>1.4065000000000001</c:v>
                </c:pt>
                <c:pt idx="53">
                  <c:v>1.4316</c:v>
                </c:pt>
                <c:pt idx="54">
                  <c:v>1.4576</c:v>
                </c:pt>
                <c:pt idx="55">
                  <c:v>1.4646999999999999</c:v>
                </c:pt>
                <c:pt idx="56">
                  <c:v>1.4612000000000001</c:v>
                </c:pt>
                <c:pt idx="57">
                  <c:v>1.4646999999999999</c:v>
                </c:pt>
                <c:pt idx="58">
                  <c:v>1.4682999999999999</c:v>
                </c:pt>
                <c:pt idx="59">
                  <c:v>1.4737</c:v>
                </c:pt>
                <c:pt idx="60">
                  <c:v>1.4737</c:v>
                </c:pt>
                <c:pt idx="61">
                  <c:v>1.4719</c:v>
                </c:pt>
                <c:pt idx="62">
                  <c:v>1.4368000000000001</c:v>
                </c:pt>
                <c:pt idx="63">
                  <c:v>1.3935</c:v>
                </c:pt>
                <c:pt idx="64">
                  <c:v>1.3528</c:v>
                </c:pt>
                <c:pt idx="65">
                  <c:v>1.3304</c:v>
                </c:pt>
                <c:pt idx="66">
                  <c:v>1.3230999999999999</c:v>
                </c:pt>
                <c:pt idx="67">
                  <c:v>1.2988</c:v>
                </c:pt>
                <c:pt idx="68">
                  <c:v>1.266</c:v>
                </c:pt>
                <c:pt idx="69">
                  <c:v>1.2451000000000001</c:v>
                </c:pt>
                <c:pt idx="70">
                  <c:v>1.2261</c:v>
                </c:pt>
                <c:pt idx="71">
                  <c:v>1.204</c:v>
                </c:pt>
                <c:pt idx="72">
                  <c:v>1.1839</c:v>
                </c:pt>
                <c:pt idx="73">
                  <c:v>1.1434</c:v>
                </c:pt>
                <c:pt idx="74">
                  <c:v>1.0798000000000001</c:v>
                </c:pt>
                <c:pt idx="75">
                  <c:v>1.0228999999999999</c:v>
                </c:pt>
                <c:pt idx="76">
                  <c:v>1</c:v>
                </c:pt>
              </c:numCache>
            </c:numRef>
          </c:val>
          <c:smooth val="0"/>
          <c:extLst>
            <c:ext xmlns:c16="http://schemas.microsoft.com/office/drawing/2014/chart" uri="{C3380CC4-5D6E-409C-BE32-E72D297353CC}">
              <c16:uniqueId val="{00000001-080B-4A49-AAD7-FE8D709A3016}"/>
            </c:ext>
          </c:extLst>
        </c:ser>
        <c:ser>
          <c:idx val="2"/>
          <c:order val="2"/>
          <c:tx>
            <c:strRef>
              <c:f>'Vergleich Gas 2020 "alt"'!$B$98:$C$98</c:f>
              <c:strCache>
                <c:ptCount val="2"/>
                <c:pt idx="0">
                  <c:v>Gas - Rohrleitungen &gt; 16 bar</c:v>
                </c:pt>
              </c:strCache>
            </c:strRef>
          </c:tx>
          <c:spPr>
            <a:ln w="22225" cap="rnd" cmpd="sng" algn="ctr">
              <a:solidFill>
                <a:schemeClr val="accent3"/>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"alt"'!$D$98:$CB$98</c:f>
              <c:numCache>
                <c:formatCode>0.0000</c:formatCode>
                <c:ptCount val="77"/>
                <c:pt idx="5">
                  <c:v>6.4358000000000004</c:v>
                </c:pt>
                <c:pt idx="6">
                  <c:v>6.4718999999999998</c:v>
                </c:pt>
                <c:pt idx="7">
                  <c:v>5.4596999999999998</c:v>
                </c:pt>
                <c:pt idx="8">
                  <c:v>4.4307999999999996</c:v>
                </c:pt>
                <c:pt idx="9">
                  <c:v>4.3968999999999996</c:v>
                </c:pt>
                <c:pt idx="10">
                  <c:v>4.4650999999999996</c:v>
                </c:pt>
                <c:pt idx="11">
                  <c:v>4.2824999999999998</c:v>
                </c:pt>
                <c:pt idx="12">
                  <c:v>4.1738999999999997</c:v>
                </c:pt>
                <c:pt idx="13">
                  <c:v>3.9862000000000002</c:v>
                </c:pt>
                <c:pt idx="14">
                  <c:v>3.8919000000000001</c:v>
                </c:pt>
                <c:pt idx="15">
                  <c:v>3.7770000000000001</c:v>
                </c:pt>
                <c:pt idx="16">
                  <c:v>3.6570999999999998</c:v>
                </c:pt>
                <c:pt idx="17">
                  <c:v>3.5446</c:v>
                </c:pt>
                <c:pt idx="18">
                  <c:v>3.4594999999999998</c:v>
                </c:pt>
                <c:pt idx="19">
                  <c:v>3.3982000000000001</c:v>
                </c:pt>
                <c:pt idx="20">
                  <c:v>3.3782999999999999</c:v>
                </c:pt>
                <c:pt idx="21">
                  <c:v>3.4285999999999999</c:v>
                </c:pt>
                <c:pt idx="22">
                  <c:v>3.4083000000000001</c:v>
                </c:pt>
                <c:pt idx="23">
                  <c:v>3.6</c:v>
                </c:pt>
                <c:pt idx="24">
                  <c:v>3.5228999999999999</c:v>
                </c:pt>
                <c:pt idx="25">
                  <c:v>3.3982000000000001</c:v>
                </c:pt>
                <c:pt idx="26">
                  <c:v>3.0236000000000001</c:v>
                </c:pt>
                <c:pt idx="27">
                  <c:v>2.8727999999999998</c:v>
                </c:pt>
                <c:pt idx="28">
                  <c:v>2.8166000000000002</c:v>
                </c:pt>
                <c:pt idx="29">
                  <c:v>2.6543999999999999</c:v>
                </c:pt>
                <c:pt idx="30">
                  <c:v>2.4201999999999999</c:v>
                </c:pt>
                <c:pt idx="31">
                  <c:v>2.4355000000000002</c:v>
                </c:pt>
                <c:pt idx="32">
                  <c:v>2.3801999999999999</c:v>
                </c:pt>
                <c:pt idx="33">
                  <c:v>2.3557999999999999</c:v>
                </c:pt>
                <c:pt idx="34">
                  <c:v>2.2544</c:v>
                </c:pt>
                <c:pt idx="35">
                  <c:v>2.1215000000000002</c:v>
                </c:pt>
                <c:pt idx="36">
                  <c:v>1.9862</c:v>
                </c:pt>
                <c:pt idx="37">
                  <c:v>1.9394</c:v>
                </c:pt>
                <c:pt idx="38">
                  <c:v>1.8611</c:v>
                </c:pt>
                <c:pt idx="39">
                  <c:v>1.901</c:v>
                </c:pt>
                <c:pt idx="40">
                  <c:v>1.8701000000000001</c:v>
                </c:pt>
                <c:pt idx="41">
                  <c:v>1.8199000000000001</c:v>
                </c:pt>
                <c:pt idx="42">
                  <c:v>1.7805</c:v>
                </c:pt>
                <c:pt idx="43">
                  <c:v>1.7971999999999999</c:v>
                </c:pt>
                <c:pt idx="44">
                  <c:v>1.7723</c:v>
                </c:pt>
                <c:pt idx="45">
                  <c:v>1.7092000000000001</c:v>
                </c:pt>
                <c:pt idx="46">
                  <c:v>1.6339999999999999</c:v>
                </c:pt>
                <c:pt idx="47">
                  <c:v>1.5672999999999999</c:v>
                </c:pt>
                <c:pt idx="48">
                  <c:v>1.5079</c:v>
                </c:pt>
                <c:pt idx="49">
                  <c:v>1.5299</c:v>
                </c:pt>
                <c:pt idx="50">
                  <c:v>1.5138</c:v>
                </c:pt>
                <c:pt idx="51">
                  <c:v>1.4563999999999999</c:v>
                </c:pt>
                <c:pt idx="52">
                  <c:v>1.4656</c:v>
                </c:pt>
                <c:pt idx="53">
                  <c:v>1.502</c:v>
                </c:pt>
                <c:pt idx="54">
                  <c:v>1.5059</c:v>
                </c:pt>
                <c:pt idx="55">
                  <c:v>1.5299</c:v>
                </c:pt>
                <c:pt idx="56">
                  <c:v>1.502</c:v>
                </c:pt>
                <c:pt idx="57">
                  <c:v>1.4825999999999999</c:v>
                </c:pt>
                <c:pt idx="58">
                  <c:v>1.4844999999999999</c:v>
                </c:pt>
                <c:pt idx="59">
                  <c:v>1.4713000000000001</c:v>
                </c:pt>
                <c:pt idx="60">
                  <c:v>1.4066000000000001</c:v>
                </c:pt>
                <c:pt idx="61">
                  <c:v>1.3442000000000001</c:v>
                </c:pt>
                <c:pt idx="62">
                  <c:v>1.3136000000000001</c:v>
                </c:pt>
                <c:pt idx="63">
                  <c:v>1.2374000000000001</c:v>
                </c:pt>
                <c:pt idx="64">
                  <c:v>1.1755</c:v>
                </c:pt>
                <c:pt idx="65">
                  <c:v>1.2164999999999999</c:v>
                </c:pt>
                <c:pt idx="66">
                  <c:v>1.2216</c:v>
                </c:pt>
                <c:pt idx="67">
                  <c:v>1.1648000000000001</c:v>
                </c:pt>
                <c:pt idx="68">
                  <c:v>1.1463000000000001</c:v>
                </c:pt>
                <c:pt idx="69">
                  <c:v>1.1577999999999999</c:v>
                </c:pt>
                <c:pt idx="70">
                  <c:v>1.1532</c:v>
                </c:pt>
                <c:pt idx="71">
                  <c:v>1.1519999999999999</c:v>
                </c:pt>
                <c:pt idx="72">
                  <c:v>1.159</c:v>
                </c:pt>
                <c:pt idx="73">
                  <c:v>1.1012999999999999</c:v>
                </c:pt>
                <c:pt idx="74">
                  <c:v>1.0349999999999999</c:v>
                </c:pt>
                <c:pt idx="75">
                  <c:v>1.0008999999999999</c:v>
                </c:pt>
                <c:pt idx="76">
                  <c:v>1</c:v>
                </c:pt>
              </c:numCache>
            </c:numRef>
          </c:val>
          <c:smooth val="0"/>
          <c:extLst>
            <c:ext xmlns:c16="http://schemas.microsoft.com/office/drawing/2014/chart" uri="{C3380CC4-5D6E-409C-BE32-E72D297353CC}">
              <c16:uniqueId val="{00000002-080B-4A49-AAD7-FE8D709A3016}"/>
            </c:ext>
          </c:extLst>
        </c:ser>
        <c:ser>
          <c:idx val="3"/>
          <c:order val="3"/>
          <c:tx>
            <c:strRef>
              <c:f>'Vergleich Gas 2020 "alt"'!$B$99:$C$99</c:f>
              <c:strCache>
                <c:ptCount val="2"/>
                <c:pt idx="0">
                  <c:v>Gas - übrige Anlagengruppen</c:v>
                </c:pt>
              </c:strCache>
            </c:strRef>
          </c:tx>
          <c:spPr>
            <a:ln w="22225" cap="rnd" cmpd="sng" algn="ctr">
              <a:solidFill>
                <a:schemeClr val="accent4"/>
              </a:solidFill>
              <a:prstDash val="sysDot"/>
              <a:round/>
            </a:ln>
            <a:effectLst/>
          </c:spPr>
          <c:marker>
            <c:symbol val="none"/>
          </c:marker>
          <c:cat>
            <c:numRef>
              <c:f>'Vergleich Gas 2020 "alt"'!$D$95:$CB$95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 "alt"'!$D$99:$CB$99</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3-080B-4A49-AAD7-FE8D709A301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2022'!$B$96:$C$96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2022'!$D$95:$CD$95</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Gas 2022'!$D$96:$CD$96</c:f>
              <c:numCache>
                <c:formatCode>0.0000</c:formatCode>
                <c:ptCount val="79"/>
                <c:pt idx="0">
                  <c:v>22.818200000000001</c:v>
                </c:pt>
                <c:pt idx="1">
                  <c:v>22.147099999999998</c:v>
                </c:pt>
                <c:pt idx="2">
                  <c:v>20.630099999999999</c:v>
                </c:pt>
                <c:pt idx="3">
                  <c:v>17.717600000000001</c:v>
                </c:pt>
                <c:pt idx="4">
                  <c:v>16.369599999999998</c:v>
                </c:pt>
                <c:pt idx="5">
                  <c:v>14.4808</c:v>
                </c:pt>
                <c:pt idx="6">
                  <c:v>15.06</c:v>
                </c:pt>
                <c:pt idx="7">
                  <c:v>13.095700000000001</c:v>
                </c:pt>
                <c:pt idx="8">
                  <c:v>12.2439</c:v>
                </c:pt>
                <c:pt idx="9">
                  <c:v>12.6555</c:v>
                </c:pt>
                <c:pt idx="10">
                  <c:v>12.6555</c:v>
                </c:pt>
                <c:pt idx="11">
                  <c:v>11.952400000000001</c:v>
                </c:pt>
                <c:pt idx="12">
                  <c:v>11.6744</c:v>
                </c:pt>
                <c:pt idx="13">
                  <c:v>11.238799999999999</c:v>
                </c:pt>
                <c:pt idx="14">
                  <c:v>10.913</c:v>
                </c:pt>
                <c:pt idx="15">
                  <c:v>10.531499999999999</c:v>
                </c:pt>
                <c:pt idx="16">
                  <c:v>9.8430999999999997</c:v>
                </c:pt>
                <c:pt idx="17">
                  <c:v>9.2393000000000001</c:v>
                </c:pt>
                <c:pt idx="18">
                  <c:v>8.6057000000000006</c:v>
                </c:pt>
                <c:pt idx="19">
                  <c:v>8.2746999999999993</c:v>
                </c:pt>
                <c:pt idx="20">
                  <c:v>7.9263000000000003</c:v>
                </c:pt>
                <c:pt idx="21">
                  <c:v>7.6060999999999996</c:v>
                </c:pt>
                <c:pt idx="22">
                  <c:v>7.4187000000000003</c:v>
                </c:pt>
                <c:pt idx="23">
                  <c:v>7.8030999999999997</c:v>
                </c:pt>
                <c:pt idx="24">
                  <c:v>7.4187000000000003</c:v>
                </c:pt>
                <c:pt idx="25">
                  <c:v>6.9082999999999997</c:v>
                </c:pt>
                <c:pt idx="26">
                  <c:v>5.8372000000000002</c:v>
                </c:pt>
                <c:pt idx="27">
                  <c:v>5.2656999999999998</c:v>
                </c:pt>
                <c:pt idx="28">
                  <c:v>5.0199999999999996</c:v>
                </c:pt>
                <c:pt idx="29">
                  <c:v>4.7210000000000001</c:v>
                </c:pt>
                <c:pt idx="30">
                  <c:v>4.4555999999999996</c:v>
                </c:pt>
                <c:pt idx="31">
                  <c:v>4.3400999999999996</c:v>
                </c:pt>
                <c:pt idx="32">
                  <c:v>4.1833</c:v>
                </c:pt>
                <c:pt idx="33">
                  <c:v>4.016</c:v>
                </c:pt>
                <c:pt idx="34">
                  <c:v>3.8418000000000001</c:v>
                </c:pt>
                <c:pt idx="35">
                  <c:v>3.5771999999999999</c:v>
                </c:pt>
                <c:pt idx="36">
                  <c:v>3.2456999999999998</c:v>
                </c:pt>
                <c:pt idx="37">
                  <c:v>3.0609999999999999</c:v>
                </c:pt>
                <c:pt idx="38">
                  <c:v>2.9413999999999998</c:v>
                </c:pt>
                <c:pt idx="39">
                  <c:v>2.8906000000000001</c:v>
                </c:pt>
                <c:pt idx="40">
                  <c:v>2.8308</c:v>
                </c:pt>
                <c:pt idx="41">
                  <c:v>2.8149999999999999</c:v>
                </c:pt>
                <c:pt idx="42">
                  <c:v>2.7582</c:v>
                </c:pt>
                <c:pt idx="43">
                  <c:v>2.6989000000000001</c:v>
                </c:pt>
                <c:pt idx="44">
                  <c:v>2.6375000000000002</c:v>
                </c:pt>
                <c:pt idx="45">
                  <c:v>2.5482</c:v>
                </c:pt>
                <c:pt idx="46">
                  <c:v>2.4018999999999999</c:v>
                </c:pt>
                <c:pt idx="47">
                  <c:v>2.2646999999999999</c:v>
                </c:pt>
                <c:pt idx="48">
                  <c:v>2.1301000000000001</c:v>
                </c:pt>
                <c:pt idx="49">
                  <c:v>2.0602</c:v>
                </c:pt>
                <c:pt idx="50">
                  <c:v>2.0188000000000001</c:v>
                </c:pt>
                <c:pt idx="51">
                  <c:v>1.9738</c:v>
                </c:pt>
                <c:pt idx="52">
                  <c:v>1.9685999999999999</c:v>
                </c:pt>
                <c:pt idx="53">
                  <c:v>1.9790000000000001</c:v>
                </c:pt>
                <c:pt idx="54">
                  <c:v>1.9894000000000001</c:v>
                </c:pt>
                <c:pt idx="55">
                  <c:v>2</c:v>
                </c:pt>
                <c:pt idx="56">
                  <c:v>1.9867999999999999</c:v>
                </c:pt>
                <c:pt idx="57">
                  <c:v>1.9790000000000001</c:v>
                </c:pt>
                <c:pt idx="58">
                  <c:v>1.9738</c:v>
                </c:pt>
                <c:pt idx="59">
                  <c:v>1.9685999999999999</c:v>
                </c:pt>
                <c:pt idx="60">
                  <c:v>1.9407000000000001</c:v>
                </c:pt>
                <c:pt idx="61">
                  <c:v>1.9015</c:v>
                </c:pt>
                <c:pt idx="62">
                  <c:v>1.857</c:v>
                </c:pt>
                <c:pt idx="63">
                  <c:v>1.7801</c:v>
                </c:pt>
                <c:pt idx="64">
                  <c:v>1.7153</c:v>
                </c:pt>
                <c:pt idx="65">
                  <c:v>1.6979</c:v>
                </c:pt>
                <c:pt idx="66">
                  <c:v>1.6789000000000001</c:v>
                </c:pt>
                <c:pt idx="67">
                  <c:v>1.6281000000000001</c:v>
                </c:pt>
                <c:pt idx="68">
                  <c:v>1.5886</c:v>
                </c:pt>
                <c:pt idx="69">
                  <c:v>1.5589999999999999</c:v>
                </c:pt>
                <c:pt idx="70">
                  <c:v>1.5305</c:v>
                </c:pt>
                <c:pt idx="71">
                  <c:v>1.506</c:v>
                </c:pt>
                <c:pt idx="72">
                  <c:v>1.4750000000000001</c:v>
                </c:pt>
                <c:pt idx="73">
                  <c:v>1.4275</c:v>
                </c:pt>
                <c:pt idx="74">
                  <c:v>1.3666</c:v>
                </c:pt>
                <c:pt idx="75">
                  <c:v>1.3084</c:v>
                </c:pt>
                <c:pt idx="76">
                  <c:v>1.272</c:v>
                </c:pt>
                <c:pt idx="77">
                  <c:v>1.1756</c:v>
                </c:pt>
                <c:pt idx="78">
                  <c:v>1</c:v>
                </c:pt>
              </c:numCache>
            </c:numRef>
          </c:val>
          <c:smooth val="0"/>
          <c:extLst>
            <c:ext xmlns:c16="http://schemas.microsoft.com/office/drawing/2014/chart" uri="{C3380CC4-5D6E-409C-BE32-E72D297353CC}">
              <c16:uniqueId val="{00000000-2716-4842-8074-1FE6FC25C2A6}"/>
            </c:ext>
          </c:extLst>
        </c:ser>
        <c:ser>
          <c:idx val="1"/>
          <c:order val="1"/>
          <c:tx>
            <c:strRef>
              <c:f>'Vergleich Gas 2022'!$B$97:$C$97</c:f>
              <c:strCache>
                <c:ptCount val="2"/>
                <c:pt idx="0">
                  <c:v>Gas - Rohrleitungen und Hausanschlussleitungen (&lt; 16 bar)</c:v>
                </c:pt>
              </c:strCache>
            </c:strRef>
          </c:tx>
          <c:spPr>
            <a:ln w="22225" cap="rnd" cmpd="sng" algn="ctr">
              <a:solidFill>
                <a:schemeClr val="accent2"/>
              </a:solidFill>
              <a:prstDash val="sysDot"/>
              <a:round/>
            </a:ln>
            <a:effectLst/>
          </c:spPr>
          <c:marker>
            <c:symbol val="none"/>
          </c:marker>
          <c:cat>
            <c:numRef>
              <c:f>'Vergleich Gas 2022'!$D$95:$CD$95</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Gas 2022'!$D$97:$CD$97</c:f>
              <c:numCache>
                <c:formatCode>0.0000</c:formatCode>
                <c:ptCount val="79"/>
                <c:pt idx="5">
                  <c:v>9.2088999999999999</c:v>
                </c:pt>
                <c:pt idx="6">
                  <c:v>9.6357999999999997</c:v>
                </c:pt>
                <c:pt idx="7">
                  <c:v>8.3142999999999994</c:v>
                </c:pt>
                <c:pt idx="8">
                  <c:v>7.8226000000000004</c:v>
                </c:pt>
                <c:pt idx="9">
                  <c:v>8.0832999999999995</c:v>
                </c:pt>
                <c:pt idx="10">
                  <c:v>8.0387000000000004</c:v>
                </c:pt>
                <c:pt idx="11">
                  <c:v>7.6177999999999999</c:v>
                </c:pt>
                <c:pt idx="12">
                  <c:v>7.4234999999999998</c:v>
                </c:pt>
                <c:pt idx="13">
                  <c:v>7.2030000000000003</c:v>
                </c:pt>
                <c:pt idx="14">
                  <c:v>6.9617000000000004</c:v>
                </c:pt>
                <c:pt idx="15">
                  <c:v>6.4667000000000003</c:v>
                </c:pt>
                <c:pt idx="16">
                  <c:v>6.0124000000000004</c:v>
                </c:pt>
                <c:pt idx="17">
                  <c:v>5.5747</c:v>
                </c:pt>
                <c:pt idx="18">
                  <c:v>5.2337999999999996</c:v>
                </c:pt>
                <c:pt idx="19">
                  <c:v>5</c:v>
                </c:pt>
                <c:pt idx="20">
                  <c:v>4.9321999999999999</c:v>
                </c:pt>
                <c:pt idx="21">
                  <c:v>5.0521000000000003</c:v>
                </c:pt>
                <c:pt idx="22">
                  <c:v>5.0171999999999999</c:v>
                </c:pt>
                <c:pt idx="23">
                  <c:v>5.2337999999999996</c:v>
                </c:pt>
                <c:pt idx="24">
                  <c:v>4.9659000000000004</c:v>
                </c:pt>
                <c:pt idx="25">
                  <c:v>4.7549000000000001</c:v>
                </c:pt>
                <c:pt idx="26">
                  <c:v>4.0641999999999996</c:v>
                </c:pt>
                <c:pt idx="27">
                  <c:v>3.7597</c:v>
                </c:pt>
                <c:pt idx="28">
                  <c:v>3.6375000000000002</c:v>
                </c:pt>
                <c:pt idx="29">
                  <c:v>3.4975999999999998</c:v>
                </c:pt>
                <c:pt idx="30">
                  <c:v>3.2770000000000001</c:v>
                </c:pt>
                <c:pt idx="31">
                  <c:v>3.2189999999999999</c:v>
                </c:pt>
                <c:pt idx="32">
                  <c:v>3.1494</c:v>
                </c:pt>
                <c:pt idx="33">
                  <c:v>3.0438999999999998</c:v>
                </c:pt>
                <c:pt idx="34">
                  <c:v>2.8812000000000002</c:v>
                </c:pt>
                <c:pt idx="35">
                  <c:v>2.6215999999999999</c:v>
                </c:pt>
                <c:pt idx="36">
                  <c:v>2.3696999999999999</c:v>
                </c:pt>
                <c:pt idx="37">
                  <c:v>2.3058999999999998</c:v>
                </c:pt>
                <c:pt idx="38">
                  <c:v>2.3506</c:v>
                </c:pt>
                <c:pt idx="39">
                  <c:v>2.3620000000000001</c:v>
                </c:pt>
                <c:pt idx="40">
                  <c:v>2.3317000000000001</c:v>
                </c:pt>
                <c:pt idx="41">
                  <c:v>2.3279999999999998</c:v>
                </c:pt>
                <c:pt idx="42">
                  <c:v>2.2770000000000001</c:v>
                </c:pt>
                <c:pt idx="43">
                  <c:v>2.2349999999999999</c:v>
                </c:pt>
                <c:pt idx="44">
                  <c:v>2.2044999999999999</c:v>
                </c:pt>
                <c:pt idx="45">
                  <c:v>2.1396999999999999</c:v>
                </c:pt>
                <c:pt idx="46">
                  <c:v>2.0041000000000002</c:v>
                </c:pt>
                <c:pt idx="47">
                  <c:v>1.8677999999999999</c:v>
                </c:pt>
                <c:pt idx="48">
                  <c:v>1.7551000000000001</c:v>
                </c:pt>
                <c:pt idx="49">
                  <c:v>1.7057</c:v>
                </c:pt>
                <c:pt idx="50">
                  <c:v>1.6859999999999999</c:v>
                </c:pt>
                <c:pt idx="51">
                  <c:v>1.6705000000000001</c:v>
                </c:pt>
                <c:pt idx="52">
                  <c:v>1.6998</c:v>
                </c:pt>
                <c:pt idx="53">
                  <c:v>1.7301</c:v>
                </c:pt>
                <c:pt idx="54">
                  <c:v>1.7615000000000001</c:v>
                </c:pt>
                <c:pt idx="55">
                  <c:v>1.7701</c:v>
                </c:pt>
                <c:pt idx="56">
                  <c:v>1.7658</c:v>
                </c:pt>
                <c:pt idx="57">
                  <c:v>1.7701</c:v>
                </c:pt>
                <c:pt idx="58">
                  <c:v>1.7744</c:v>
                </c:pt>
                <c:pt idx="59">
                  <c:v>1.7808999999999999</c:v>
                </c:pt>
                <c:pt idx="60">
                  <c:v>1.7808999999999999</c:v>
                </c:pt>
                <c:pt idx="61">
                  <c:v>1.7786999999999999</c:v>
                </c:pt>
                <c:pt idx="62">
                  <c:v>1.7363</c:v>
                </c:pt>
                <c:pt idx="63">
                  <c:v>1.6839999999999999</c:v>
                </c:pt>
                <c:pt idx="64">
                  <c:v>1.6348</c:v>
                </c:pt>
                <c:pt idx="65">
                  <c:v>1.6076999999999999</c:v>
                </c:pt>
                <c:pt idx="66">
                  <c:v>1.5989</c:v>
                </c:pt>
                <c:pt idx="67">
                  <c:v>1.5696000000000001</c:v>
                </c:pt>
                <c:pt idx="68">
                  <c:v>1.53</c:v>
                </c:pt>
                <c:pt idx="69">
                  <c:v>1.5046999999999999</c:v>
                </c:pt>
                <c:pt idx="70">
                  <c:v>1.4817</c:v>
                </c:pt>
                <c:pt idx="71">
                  <c:v>1.4550000000000001</c:v>
                </c:pt>
                <c:pt idx="72">
                  <c:v>1.4307000000000001</c:v>
                </c:pt>
                <c:pt idx="73">
                  <c:v>1.3817999999999999</c:v>
                </c:pt>
                <c:pt idx="74">
                  <c:v>1.3048999999999999</c:v>
                </c:pt>
                <c:pt idx="75">
                  <c:v>1.2362</c:v>
                </c:pt>
                <c:pt idx="76">
                  <c:v>1.2084999999999999</c:v>
                </c:pt>
                <c:pt idx="77">
                  <c:v>1.1519999999999999</c:v>
                </c:pt>
                <c:pt idx="78">
                  <c:v>1</c:v>
                </c:pt>
              </c:numCache>
            </c:numRef>
          </c:val>
          <c:smooth val="0"/>
          <c:extLst>
            <c:ext xmlns:c16="http://schemas.microsoft.com/office/drawing/2014/chart" uri="{C3380CC4-5D6E-409C-BE32-E72D297353CC}">
              <c16:uniqueId val="{00000001-2716-4842-8074-1FE6FC25C2A6}"/>
            </c:ext>
          </c:extLst>
        </c:ser>
        <c:ser>
          <c:idx val="2"/>
          <c:order val="2"/>
          <c:tx>
            <c:strRef>
              <c:f>'Vergleich Gas 2022'!$B$98:$C$98</c:f>
              <c:strCache>
                <c:ptCount val="2"/>
                <c:pt idx="0">
                  <c:v>Gas - Rohrleitungen &gt; 16 bar</c:v>
                </c:pt>
              </c:strCache>
            </c:strRef>
          </c:tx>
          <c:spPr>
            <a:ln w="22225" cap="rnd" cmpd="sng" algn="ctr">
              <a:solidFill>
                <a:schemeClr val="accent3"/>
              </a:solidFill>
              <a:prstDash val="sysDot"/>
              <a:round/>
            </a:ln>
            <a:effectLst/>
          </c:spPr>
          <c:marker>
            <c:symbol val="none"/>
          </c:marker>
          <c:cat>
            <c:numRef>
              <c:f>'Vergleich Gas 2022'!$D$95:$CD$95</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Gas 2022'!$D$98:$CD$98</c:f>
              <c:numCache>
                <c:formatCode>0.0000</c:formatCode>
                <c:ptCount val="79"/>
                <c:pt idx="5">
                  <c:v>8.6989000000000001</c:v>
                </c:pt>
                <c:pt idx="6">
                  <c:v>8.7485999999999997</c:v>
                </c:pt>
                <c:pt idx="7">
                  <c:v>7.3254000000000001</c:v>
                </c:pt>
                <c:pt idx="8">
                  <c:v>5.9805000000000001</c:v>
                </c:pt>
                <c:pt idx="9">
                  <c:v>5.9340999999999999</c:v>
                </c:pt>
                <c:pt idx="10">
                  <c:v>6.0275999999999996</c:v>
                </c:pt>
                <c:pt idx="11">
                  <c:v>5.7774000000000001</c:v>
                </c:pt>
                <c:pt idx="12">
                  <c:v>5.6287000000000003</c:v>
                </c:pt>
                <c:pt idx="13">
                  <c:v>5.3719000000000001</c:v>
                </c:pt>
                <c:pt idx="14">
                  <c:v>5.2431999999999999</c:v>
                </c:pt>
                <c:pt idx="15">
                  <c:v>5.1032999999999999</c:v>
                </c:pt>
                <c:pt idx="16">
                  <c:v>4.9386999999999999</c:v>
                </c:pt>
                <c:pt idx="17">
                  <c:v>4.7694999999999999</c:v>
                </c:pt>
                <c:pt idx="18">
                  <c:v>4.6535000000000002</c:v>
                </c:pt>
                <c:pt idx="19">
                  <c:v>4.5838000000000001</c:v>
                </c:pt>
                <c:pt idx="20">
                  <c:v>4.5430000000000001</c:v>
                </c:pt>
                <c:pt idx="21">
                  <c:v>4.6113999999999997</c:v>
                </c:pt>
                <c:pt idx="22">
                  <c:v>4.5975999999999999</c:v>
                </c:pt>
                <c:pt idx="23">
                  <c:v>4.8449</c:v>
                </c:pt>
                <c:pt idx="24">
                  <c:v>4.7398999999999996</c:v>
                </c:pt>
                <c:pt idx="25">
                  <c:v>4.5701000000000001</c:v>
                </c:pt>
                <c:pt idx="26">
                  <c:v>4.0717999999999996</c:v>
                </c:pt>
                <c:pt idx="27">
                  <c:v>3.8563999999999998</c:v>
                </c:pt>
                <c:pt idx="28">
                  <c:v>3.7896000000000001</c:v>
                </c:pt>
                <c:pt idx="29">
                  <c:v>3.5771000000000002</c:v>
                </c:pt>
                <c:pt idx="30">
                  <c:v>3.2574000000000001</c:v>
                </c:pt>
                <c:pt idx="31">
                  <c:v>3.2784</c:v>
                </c:pt>
                <c:pt idx="32">
                  <c:v>3.1962000000000002</c:v>
                </c:pt>
                <c:pt idx="33">
                  <c:v>3.1698</c:v>
                </c:pt>
                <c:pt idx="34">
                  <c:v>3.0316999999999998</c:v>
                </c:pt>
                <c:pt idx="35">
                  <c:v>2.851</c:v>
                </c:pt>
                <c:pt idx="36">
                  <c:v>2.6671999999999998</c:v>
                </c:pt>
                <c:pt idx="37">
                  <c:v>2.6036999999999999</c:v>
                </c:pt>
                <c:pt idx="38">
                  <c:v>2.5015999999999998</c:v>
                </c:pt>
                <c:pt idx="39">
                  <c:v>2.5516999999999999</c:v>
                </c:pt>
                <c:pt idx="40">
                  <c:v>2.5139999999999998</c:v>
                </c:pt>
                <c:pt idx="41">
                  <c:v>2.4457</c:v>
                </c:pt>
                <c:pt idx="42">
                  <c:v>2.3959000000000001</c:v>
                </c:pt>
                <c:pt idx="43">
                  <c:v>2.4148000000000001</c:v>
                </c:pt>
                <c:pt idx="44">
                  <c:v>2.3809999999999998</c:v>
                </c:pt>
                <c:pt idx="45">
                  <c:v>2.2953999999999999</c:v>
                </c:pt>
                <c:pt idx="46">
                  <c:v>2.1934</c:v>
                </c:pt>
                <c:pt idx="47">
                  <c:v>2.1059000000000001</c:v>
                </c:pt>
                <c:pt idx="48">
                  <c:v>2.0225</c:v>
                </c:pt>
                <c:pt idx="49">
                  <c:v>2.0522999999999998</c:v>
                </c:pt>
                <c:pt idx="50">
                  <c:v>2.0278</c:v>
                </c:pt>
                <c:pt idx="51">
                  <c:v>1.9553</c:v>
                </c:pt>
                <c:pt idx="52">
                  <c:v>1.9961</c:v>
                </c:pt>
                <c:pt idx="53">
                  <c:v>2.0225</c:v>
                </c:pt>
                <c:pt idx="54">
                  <c:v>2.0331999999999999</c:v>
                </c:pt>
                <c:pt idx="55">
                  <c:v>2.0632999999999999</c:v>
                </c:pt>
                <c:pt idx="56">
                  <c:v>2.0118</c:v>
                </c:pt>
                <c:pt idx="57">
                  <c:v>1.9832000000000001</c:v>
                </c:pt>
                <c:pt idx="58">
                  <c:v>1.9883</c:v>
                </c:pt>
                <c:pt idx="59">
                  <c:v>1.9729000000000001</c:v>
                </c:pt>
                <c:pt idx="60">
                  <c:v>1.8762000000000001</c:v>
                </c:pt>
                <c:pt idx="61">
                  <c:v>1.7865</c:v>
                </c:pt>
                <c:pt idx="62">
                  <c:v>1.7457</c:v>
                </c:pt>
                <c:pt idx="63">
                  <c:v>1.6445000000000001</c:v>
                </c:pt>
                <c:pt idx="64">
                  <c:v>1.5622</c:v>
                </c:pt>
                <c:pt idx="65">
                  <c:v>1.6167</c:v>
                </c:pt>
                <c:pt idx="66">
                  <c:v>1.6234999999999999</c:v>
                </c:pt>
                <c:pt idx="67">
                  <c:v>1.548</c:v>
                </c:pt>
                <c:pt idx="68">
                  <c:v>1.5234000000000001</c:v>
                </c:pt>
                <c:pt idx="69">
                  <c:v>1.5387</c:v>
                </c:pt>
                <c:pt idx="70">
                  <c:v>1.5325</c:v>
                </c:pt>
                <c:pt idx="71">
                  <c:v>1.5309999999999999</c:v>
                </c:pt>
                <c:pt idx="72">
                  <c:v>1.5402</c:v>
                </c:pt>
                <c:pt idx="73">
                  <c:v>1.4637</c:v>
                </c:pt>
                <c:pt idx="74">
                  <c:v>1.3755999999999999</c:v>
                </c:pt>
                <c:pt idx="75">
                  <c:v>1.3301000000000001</c:v>
                </c:pt>
                <c:pt idx="76">
                  <c:v>1.329</c:v>
                </c:pt>
                <c:pt idx="77">
                  <c:v>1.2199</c:v>
                </c:pt>
                <c:pt idx="78">
                  <c:v>1</c:v>
                </c:pt>
              </c:numCache>
            </c:numRef>
          </c:val>
          <c:smooth val="0"/>
          <c:extLst>
            <c:ext xmlns:c16="http://schemas.microsoft.com/office/drawing/2014/chart" uri="{C3380CC4-5D6E-409C-BE32-E72D297353CC}">
              <c16:uniqueId val="{00000002-2716-4842-8074-1FE6FC25C2A6}"/>
            </c:ext>
          </c:extLst>
        </c:ser>
        <c:ser>
          <c:idx val="3"/>
          <c:order val="3"/>
          <c:tx>
            <c:strRef>
              <c:f>'Vergleich Gas 2022'!$B$99:$C$99</c:f>
              <c:strCache>
                <c:ptCount val="2"/>
                <c:pt idx="0">
                  <c:v>Gas - übrige Anlagengruppen</c:v>
                </c:pt>
              </c:strCache>
            </c:strRef>
          </c:tx>
          <c:spPr>
            <a:ln w="22225" cap="rnd" cmpd="sng" algn="ctr">
              <a:solidFill>
                <a:schemeClr val="accent4"/>
              </a:solidFill>
              <a:prstDash val="sysDot"/>
              <a:round/>
            </a:ln>
            <a:effectLst/>
          </c:spPr>
          <c:marker>
            <c:symbol val="none"/>
          </c:marker>
          <c:cat>
            <c:numRef>
              <c:f>'Vergleich Gas 2022'!$D$95:$CD$95</c:f>
              <c:numCache>
                <c:formatCode>General</c:formatCode>
                <c:ptCount val="79"/>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numCache>
            </c:numRef>
          </c:cat>
          <c:val>
            <c:numRef>
              <c:f>'Vergleich Gas 2022'!$D$99:$CD$99</c:f>
              <c:numCache>
                <c:formatCode>0.0000</c:formatCode>
                <c:ptCount val="79"/>
                <c:pt idx="5">
                  <c:v>5.4909999999999997</c:v>
                </c:pt>
                <c:pt idx="6">
                  <c:v>5.6333000000000002</c:v>
                </c:pt>
                <c:pt idx="7">
                  <c:v>4.7530999999999999</c:v>
                </c:pt>
                <c:pt idx="8">
                  <c:v>4.6513999999999998</c:v>
                </c:pt>
                <c:pt idx="9">
                  <c:v>4.7679999999999998</c:v>
                </c:pt>
                <c:pt idx="10">
                  <c:v>4.8438999999999997</c:v>
                </c:pt>
                <c:pt idx="11">
                  <c:v>4.7530999999999999</c:v>
                </c:pt>
                <c:pt idx="12">
                  <c:v>4.68</c:v>
                </c:pt>
                <c:pt idx="13">
                  <c:v>4.5952000000000002</c:v>
                </c:pt>
                <c:pt idx="14">
                  <c:v>4.6231</c:v>
                </c:pt>
                <c:pt idx="15">
                  <c:v>4.6513999999999998</c:v>
                </c:pt>
                <c:pt idx="16">
                  <c:v>4.5952000000000002</c:v>
                </c:pt>
                <c:pt idx="17">
                  <c:v>4.5403000000000002</c:v>
                </c:pt>
                <c:pt idx="18">
                  <c:v>4.5133999999999999</c:v>
                </c:pt>
                <c:pt idx="19">
                  <c:v>4.4734999999999996</c:v>
                </c:pt>
                <c:pt idx="20">
                  <c:v>4.4086999999999996</c:v>
                </c:pt>
                <c:pt idx="21">
                  <c:v>4.3087999999999997</c:v>
                </c:pt>
                <c:pt idx="22">
                  <c:v>4.2485999999999997</c:v>
                </c:pt>
                <c:pt idx="23">
                  <c:v>4.2965999999999998</c:v>
                </c:pt>
                <c:pt idx="24">
                  <c:v>4.3087999999999997</c:v>
                </c:pt>
                <c:pt idx="25">
                  <c:v>4.2367999999999997</c:v>
                </c:pt>
                <c:pt idx="26">
                  <c:v>4.0345000000000004</c:v>
                </c:pt>
                <c:pt idx="27">
                  <c:v>3.8801000000000001</c:v>
                </c:pt>
                <c:pt idx="28">
                  <c:v>3.7648999999999999</c:v>
                </c:pt>
                <c:pt idx="29">
                  <c:v>3.5371999999999999</c:v>
                </c:pt>
                <c:pt idx="30">
                  <c:v>3.1168</c:v>
                </c:pt>
                <c:pt idx="31">
                  <c:v>2.9824000000000002</c:v>
                </c:pt>
                <c:pt idx="32">
                  <c:v>2.8752</c:v>
                </c:pt>
                <c:pt idx="33">
                  <c:v>2.7907999999999999</c:v>
                </c:pt>
                <c:pt idx="34">
                  <c:v>2.7604000000000002</c:v>
                </c:pt>
                <c:pt idx="35">
                  <c:v>2.6637</c:v>
                </c:pt>
                <c:pt idx="36">
                  <c:v>2.4975000000000001</c:v>
                </c:pt>
                <c:pt idx="37">
                  <c:v>2.34</c:v>
                </c:pt>
                <c:pt idx="38">
                  <c:v>2.2012</c:v>
                </c:pt>
                <c:pt idx="39">
                  <c:v>2.1636000000000002</c:v>
                </c:pt>
                <c:pt idx="40">
                  <c:v>2.1036999999999999</c:v>
                </c:pt>
                <c:pt idx="41">
                  <c:v>2.0581999999999998</c:v>
                </c:pt>
                <c:pt idx="42">
                  <c:v>2.0750000000000002</c:v>
                </c:pt>
                <c:pt idx="43">
                  <c:v>2.1242999999999999</c:v>
                </c:pt>
                <c:pt idx="44">
                  <c:v>2.0922000000000001</c:v>
                </c:pt>
                <c:pt idx="45">
                  <c:v>2.0388999999999999</c:v>
                </c:pt>
                <c:pt idx="46">
                  <c:v>2.0066000000000002</c:v>
                </c:pt>
                <c:pt idx="47">
                  <c:v>1.9651000000000001</c:v>
                </c:pt>
                <c:pt idx="48">
                  <c:v>1.9376</c:v>
                </c:pt>
                <c:pt idx="49">
                  <c:v>1.9351</c:v>
                </c:pt>
                <c:pt idx="50">
                  <c:v>1.9301999999999999</c:v>
                </c:pt>
                <c:pt idx="51">
                  <c:v>1.8965000000000001</c:v>
                </c:pt>
                <c:pt idx="52">
                  <c:v>1.9278</c:v>
                </c:pt>
                <c:pt idx="53">
                  <c:v>1.9059999999999999</c:v>
                </c:pt>
                <c:pt idx="54">
                  <c:v>1.9059999999999999</c:v>
                </c:pt>
                <c:pt idx="55">
                  <c:v>1.9351</c:v>
                </c:pt>
                <c:pt idx="56">
                  <c:v>1.8989</c:v>
                </c:pt>
                <c:pt idx="57">
                  <c:v>1.8391999999999999</c:v>
                </c:pt>
                <c:pt idx="58">
                  <c:v>1.8504</c:v>
                </c:pt>
                <c:pt idx="59">
                  <c:v>1.8237000000000001</c:v>
                </c:pt>
                <c:pt idx="60">
                  <c:v>1.7979000000000001</c:v>
                </c:pt>
                <c:pt idx="61">
                  <c:v>1.7323</c:v>
                </c:pt>
                <c:pt idx="62">
                  <c:v>1.6443000000000001</c:v>
                </c:pt>
                <c:pt idx="63">
                  <c:v>1.625</c:v>
                </c:pt>
                <c:pt idx="64">
                  <c:v>1.5457000000000001</c:v>
                </c:pt>
                <c:pt idx="65">
                  <c:v>1.5993999999999999</c:v>
                </c:pt>
                <c:pt idx="66">
                  <c:v>1.5860000000000001</c:v>
                </c:pt>
                <c:pt idx="67">
                  <c:v>1.5134000000000001</c:v>
                </c:pt>
                <c:pt idx="68">
                  <c:v>1.4925999999999999</c:v>
                </c:pt>
                <c:pt idx="69">
                  <c:v>1.4912000000000001</c:v>
                </c:pt>
                <c:pt idx="70">
                  <c:v>1.5015000000000001</c:v>
                </c:pt>
                <c:pt idx="71">
                  <c:v>1.5209999999999999</c:v>
                </c:pt>
                <c:pt idx="72">
                  <c:v>1.5426</c:v>
                </c:pt>
                <c:pt idx="73">
                  <c:v>1.5044999999999999</c:v>
                </c:pt>
                <c:pt idx="74">
                  <c:v>1.4696</c:v>
                </c:pt>
                <c:pt idx="75">
                  <c:v>1.4527000000000001</c:v>
                </c:pt>
                <c:pt idx="76">
                  <c:v>1.4597</c:v>
                </c:pt>
                <c:pt idx="77">
                  <c:v>1.3271999999999999</c:v>
                </c:pt>
                <c:pt idx="78">
                  <c:v>1</c:v>
                </c:pt>
              </c:numCache>
            </c:numRef>
          </c:val>
          <c:smooth val="0"/>
          <c:extLst>
            <c:ext xmlns:c16="http://schemas.microsoft.com/office/drawing/2014/chart" uri="{C3380CC4-5D6E-409C-BE32-E72D297353CC}">
              <c16:uniqueId val="{00000003-2716-4842-8074-1FE6FC25C2A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Indexreihen §6a Abs. 1 Gas-/ StromNEV</a:t>
            </a:r>
          </a:p>
        </c:rich>
      </c:tx>
      <c:layout>
        <c:manualLayout>
          <c:xMode val="edge"/>
          <c:yMode val="edge"/>
          <c:x val="0.2954648405859153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564845804930953E-2"/>
          <c:y val="0.13181080052068195"/>
          <c:w val="0.73184707881472477"/>
          <c:h val="0.77071897932347921"/>
        </c:manualLayout>
      </c:layout>
      <c:lineChart>
        <c:grouping val="standard"/>
        <c:varyColors val="0"/>
        <c:ser>
          <c:idx val="0"/>
          <c:order val="0"/>
          <c:tx>
            <c:strRef>
              <c:f>'Grafik Entwicklung 2022'!$B$9</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2022'!$V$9:$BX$9</c:f>
              <c:numCache>
                <c:formatCode>0.0000</c:formatCode>
                <c:ptCount val="55"/>
                <c:pt idx="0">
                  <c:v>20.3</c:v>
                </c:pt>
                <c:pt idx="1">
                  <c:v>21.8</c:v>
                </c:pt>
                <c:pt idx="2">
                  <c:v>25.8</c:v>
                </c:pt>
                <c:pt idx="3">
                  <c:v>28.6</c:v>
                </c:pt>
                <c:pt idx="4">
                  <c:v>30</c:v>
                </c:pt>
                <c:pt idx="5">
                  <c:v>31.9</c:v>
                </c:pt>
                <c:pt idx="6">
                  <c:v>33.799999999999997</c:v>
                </c:pt>
                <c:pt idx="7">
                  <c:v>34.700000000000003</c:v>
                </c:pt>
                <c:pt idx="8">
                  <c:v>36</c:v>
                </c:pt>
                <c:pt idx="9">
                  <c:v>37.5</c:v>
                </c:pt>
                <c:pt idx="10">
                  <c:v>39.200000000000003</c:v>
                </c:pt>
                <c:pt idx="11">
                  <c:v>42.1</c:v>
                </c:pt>
                <c:pt idx="12">
                  <c:v>46.4</c:v>
                </c:pt>
                <c:pt idx="13">
                  <c:v>49.2</c:v>
                </c:pt>
                <c:pt idx="14">
                  <c:v>51.2</c:v>
                </c:pt>
                <c:pt idx="15">
                  <c:v>52.1</c:v>
                </c:pt>
                <c:pt idx="16">
                  <c:v>53.2</c:v>
                </c:pt>
                <c:pt idx="17">
                  <c:v>53.5</c:v>
                </c:pt>
                <c:pt idx="18">
                  <c:v>54.6</c:v>
                </c:pt>
                <c:pt idx="19">
                  <c:v>55.8</c:v>
                </c:pt>
                <c:pt idx="20">
                  <c:v>57.1</c:v>
                </c:pt>
                <c:pt idx="21">
                  <c:v>59.1</c:v>
                </c:pt>
                <c:pt idx="22">
                  <c:v>62.7</c:v>
                </c:pt>
                <c:pt idx="23">
                  <c:v>66.5</c:v>
                </c:pt>
                <c:pt idx="24">
                  <c:v>70.7</c:v>
                </c:pt>
                <c:pt idx="25">
                  <c:v>73.099999999999994</c:v>
                </c:pt>
                <c:pt idx="26">
                  <c:v>74.599999999999994</c:v>
                </c:pt>
                <c:pt idx="27">
                  <c:v>76.3</c:v>
                </c:pt>
                <c:pt idx="28">
                  <c:v>76.5</c:v>
                </c:pt>
                <c:pt idx="29">
                  <c:v>76.099999999999994</c:v>
                </c:pt>
                <c:pt idx="30">
                  <c:v>75.7</c:v>
                </c:pt>
                <c:pt idx="31">
                  <c:v>75.3</c:v>
                </c:pt>
                <c:pt idx="32">
                  <c:v>75.8</c:v>
                </c:pt>
                <c:pt idx="33">
                  <c:v>76.099999999999994</c:v>
                </c:pt>
                <c:pt idx="34">
                  <c:v>76.3</c:v>
                </c:pt>
                <c:pt idx="35">
                  <c:v>76.5</c:v>
                </c:pt>
                <c:pt idx="36">
                  <c:v>77.599999999999994</c:v>
                </c:pt>
                <c:pt idx="37">
                  <c:v>79.2</c:v>
                </c:pt>
                <c:pt idx="38">
                  <c:v>81.099999999999994</c:v>
                </c:pt>
                <c:pt idx="39">
                  <c:v>84.6</c:v>
                </c:pt>
                <c:pt idx="40">
                  <c:v>87.8</c:v>
                </c:pt>
                <c:pt idx="41">
                  <c:v>88.7</c:v>
                </c:pt>
                <c:pt idx="42">
                  <c:v>89.7</c:v>
                </c:pt>
                <c:pt idx="43">
                  <c:v>92.5</c:v>
                </c:pt>
                <c:pt idx="44">
                  <c:v>94.8</c:v>
                </c:pt>
                <c:pt idx="45">
                  <c:v>96.6</c:v>
                </c:pt>
                <c:pt idx="46">
                  <c:v>98.4</c:v>
                </c:pt>
                <c:pt idx="47">
                  <c:v>100</c:v>
                </c:pt>
                <c:pt idx="48">
                  <c:v>102.1</c:v>
                </c:pt>
                <c:pt idx="49">
                  <c:v>105.5</c:v>
                </c:pt>
                <c:pt idx="50">
                  <c:v>110.2</c:v>
                </c:pt>
                <c:pt idx="51">
                  <c:v>115.1</c:v>
                </c:pt>
                <c:pt idx="52">
                  <c:v>118.4</c:v>
                </c:pt>
                <c:pt idx="53">
                  <c:v>128.1</c:v>
                </c:pt>
                <c:pt idx="54">
                  <c:v>150.6</c:v>
                </c:pt>
              </c:numCache>
            </c:numRef>
          </c:val>
          <c:smooth val="0"/>
          <c:extLst>
            <c:ext xmlns:c16="http://schemas.microsoft.com/office/drawing/2014/chart" uri="{C3380CC4-5D6E-409C-BE32-E72D297353CC}">
              <c16:uniqueId val="{00000000-424C-4ADB-B178-9A3D3DA393DF}"/>
            </c:ext>
          </c:extLst>
        </c:ser>
        <c:ser>
          <c:idx val="1"/>
          <c:order val="1"/>
          <c:tx>
            <c:strRef>
              <c:f>'Grafik Entwicklung 2022'!$B$10</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2022'!$V$10:$BX$10</c:f>
              <c:numCache>
                <c:formatCode>0.0000</c:formatCode>
                <c:ptCount val="55"/>
                <c:pt idx="0">
                  <c:v>29.3</c:v>
                </c:pt>
                <c:pt idx="1">
                  <c:v>30.6</c:v>
                </c:pt>
                <c:pt idx="2">
                  <c:v>35.799999999999997</c:v>
                </c:pt>
                <c:pt idx="3">
                  <c:v>38.700000000000003</c:v>
                </c:pt>
                <c:pt idx="4">
                  <c:v>40</c:v>
                </c:pt>
                <c:pt idx="5">
                  <c:v>41.6</c:v>
                </c:pt>
                <c:pt idx="6">
                  <c:v>44.4</c:v>
                </c:pt>
                <c:pt idx="7">
                  <c:v>45.2</c:v>
                </c:pt>
                <c:pt idx="8">
                  <c:v>46.2</c:v>
                </c:pt>
                <c:pt idx="9">
                  <c:v>47.8</c:v>
                </c:pt>
                <c:pt idx="10">
                  <c:v>50.5</c:v>
                </c:pt>
                <c:pt idx="11">
                  <c:v>55.5</c:v>
                </c:pt>
                <c:pt idx="12">
                  <c:v>61.4</c:v>
                </c:pt>
                <c:pt idx="13">
                  <c:v>63.1</c:v>
                </c:pt>
                <c:pt idx="14">
                  <c:v>61.9</c:v>
                </c:pt>
                <c:pt idx="15">
                  <c:v>61.6</c:v>
                </c:pt>
                <c:pt idx="16">
                  <c:v>62.4</c:v>
                </c:pt>
                <c:pt idx="17">
                  <c:v>62.5</c:v>
                </c:pt>
                <c:pt idx="18">
                  <c:v>63.9</c:v>
                </c:pt>
                <c:pt idx="19">
                  <c:v>65.099999999999994</c:v>
                </c:pt>
                <c:pt idx="20">
                  <c:v>66</c:v>
                </c:pt>
                <c:pt idx="21">
                  <c:v>68</c:v>
                </c:pt>
                <c:pt idx="22">
                  <c:v>72.599999999999994</c:v>
                </c:pt>
                <c:pt idx="23">
                  <c:v>77.900000000000006</c:v>
                </c:pt>
                <c:pt idx="24">
                  <c:v>82.9</c:v>
                </c:pt>
                <c:pt idx="25">
                  <c:v>85.3</c:v>
                </c:pt>
                <c:pt idx="26">
                  <c:v>86.3</c:v>
                </c:pt>
                <c:pt idx="27">
                  <c:v>87.1</c:v>
                </c:pt>
                <c:pt idx="28">
                  <c:v>85.6</c:v>
                </c:pt>
                <c:pt idx="29">
                  <c:v>84.1</c:v>
                </c:pt>
                <c:pt idx="30">
                  <c:v>82.6</c:v>
                </c:pt>
                <c:pt idx="31">
                  <c:v>82.2</c:v>
                </c:pt>
                <c:pt idx="32">
                  <c:v>82.4</c:v>
                </c:pt>
                <c:pt idx="33">
                  <c:v>82.2</c:v>
                </c:pt>
                <c:pt idx="34">
                  <c:v>82</c:v>
                </c:pt>
                <c:pt idx="35">
                  <c:v>81.7</c:v>
                </c:pt>
                <c:pt idx="36">
                  <c:v>81.7</c:v>
                </c:pt>
                <c:pt idx="37">
                  <c:v>81.8</c:v>
                </c:pt>
                <c:pt idx="38">
                  <c:v>83.8</c:v>
                </c:pt>
                <c:pt idx="39">
                  <c:v>86.4</c:v>
                </c:pt>
                <c:pt idx="40">
                  <c:v>89</c:v>
                </c:pt>
                <c:pt idx="41">
                  <c:v>90.5</c:v>
                </c:pt>
                <c:pt idx="42">
                  <c:v>91</c:v>
                </c:pt>
                <c:pt idx="43">
                  <c:v>92.7</c:v>
                </c:pt>
                <c:pt idx="44">
                  <c:v>95.1</c:v>
                </c:pt>
                <c:pt idx="45">
                  <c:v>96.7</c:v>
                </c:pt>
                <c:pt idx="46">
                  <c:v>98.2</c:v>
                </c:pt>
                <c:pt idx="47">
                  <c:v>100</c:v>
                </c:pt>
                <c:pt idx="48">
                  <c:v>101.7</c:v>
                </c:pt>
                <c:pt idx="49">
                  <c:v>105.3</c:v>
                </c:pt>
                <c:pt idx="50">
                  <c:v>111.5</c:v>
                </c:pt>
                <c:pt idx="51">
                  <c:v>117.7</c:v>
                </c:pt>
                <c:pt idx="52">
                  <c:v>120.4</c:v>
                </c:pt>
                <c:pt idx="53">
                  <c:v>126.3</c:v>
                </c:pt>
                <c:pt idx="54">
                  <c:v>145.5</c:v>
                </c:pt>
              </c:numCache>
            </c:numRef>
          </c:val>
          <c:smooth val="0"/>
          <c:extLst>
            <c:ext xmlns:c16="http://schemas.microsoft.com/office/drawing/2014/chart" uri="{C3380CC4-5D6E-409C-BE32-E72D297353CC}">
              <c16:uniqueId val="{00000001-424C-4ADB-B178-9A3D3DA393DF}"/>
            </c:ext>
          </c:extLst>
        </c:ser>
        <c:ser>
          <c:idx val="2"/>
          <c:order val="2"/>
          <c:tx>
            <c:strRef>
              <c:f>'Grafik Entwicklung 2022'!$B$11</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2022'!$V$11:$BX$11</c:f>
              <c:numCache>
                <c:formatCode>0.0000</c:formatCode>
                <c:ptCount val="55"/>
                <c:pt idx="27">
                  <c:v>118</c:v>
                </c:pt>
                <c:pt idx="28">
                  <c:v>107.8</c:v>
                </c:pt>
                <c:pt idx="29">
                  <c:v>98.5</c:v>
                </c:pt>
                <c:pt idx="30">
                  <c:v>96</c:v>
                </c:pt>
                <c:pt idx="31">
                  <c:v>94.4</c:v>
                </c:pt>
                <c:pt idx="32">
                  <c:v>101.8</c:v>
                </c:pt>
                <c:pt idx="33">
                  <c:v>101.1</c:v>
                </c:pt>
                <c:pt idx="34">
                  <c:v>98.6</c:v>
                </c:pt>
                <c:pt idx="35">
                  <c:v>96.2</c:v>
                </c:pt>
                <c:pt idx="36">
                  <c:v>96</c:v>
                </c:pt>
                <c:pt idx="37">
                  <c:v>93.7</c:v>
                </c:pt>
                <c:pt idx="38">
                  <c:v>99.8</c:v>
                </c:pt>
                <c:pt idx="39">
                  <c:v>102</c:v>
                </c:pt>
                <c:pt idx="40">
                  <c:v>98.7</c:v>
                </c:pt>
                <c:pt idx="41">
                  <c:v>90.4</c:v>
                </c:pt>
                <c:pt idx="42">
                  <c:v>92</c:v>
                </c:pt>
                <c:pt idx="43">
                  <c:v>103</c:v>
                </c:pt>
                <c:pt idx="44">
                  <c:v>101.8</c:v>
                </c:pt>
                <c:pt idx="45">
                  <c:v>97.3</c:v>
                </c:pt>
                <c:pt idx="46">
                  <c:v>94.7</c:v>
                </c:pt>
                <c:pt idx="47">
                  <c:v>100</c:v>
                </c:pt>
                <c:pt idx="48">
                  <c:v>96.1</c:v>
                </c:pt>
                <c:pt idx="49">
                  <c:v>97</c:v>
                </c:pt>
                <c:pt idx="50">
                  <c:v>98.3</c:v>
                </c:pt>
                <c:pt idx="51">
                  <c:v>98.8</c:v>
                </c:pt>
                <c:pt idx="52">
                  <c:v>99.2</c:v>
                </c:pt>
                <c:pt idx="53">
                  <c:v>106.6</c:v>
                </c:pt>
                <c:pt idx="54">
                  <c:v>131.19999999999999</c:v>
                </c:pt>
              </c:numCache>
            </c:numRef>
          </c:val>
          <c:smooth val="0"/>
          <c:extLst>
            <c:ext xmlns:c16="http://schemas.microsoft.com/office/drawing/2014/chart" uri="{C3380CC4-5D6E-409C-BE32-E72D297353CC}">
              <c16:uniqueId val="{00000002-424C-4ADB-B178-9A3D3DA393DF}"/>
            </c:ext>
          </c:extLst>
        </c:ser>
        <c:ser>
          <c:idx val="3"/>
          <c:order val="3"/>
          <c:tx>
            <c:strRef>
              <c:f>'Grafik Entwicklung 2022'!$B$12</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2022'!$V$12:$BX$12</c:f>
              <c:numCache>
                <c:formatCode>0.0000</c:formatCode>
                <c:ptCount val="55"/>
                <c:pt idx="8">
                  <c:v>55.3</c:v>
                </c:pt>
                <c:pt idx="9">
                  <c:v>58</c:v>
                </c:pt>
                <c:pt idx="10">
                  <c:v>55.3</c:v>
                </c:pt>
                <c:pt idx="11">
                  <c:v>57.1</c:v>
                </c:pt>
                <c:pt idx="12">
                  <c:v>60.6</c:v>
                </c:pt>
                <c:pt idx="13">
                  <c:v>65.5</c:v>
                </c:pt>
                <c:pt idx="14">
                  <c:v>72.900000000000006</c:v>
                </c:pt>
                <c:pt idx="15">
                  <c:v>73.400000000000006</c:v>
                </c:pt>
                <c:pt idx="16">
                  <c:v>73.5</c:v>
                </c:pt>
                <c:pt idx="17">
                  <c:v>74.2</c:v>
                </c:pt>
                <c:pt idx="18">
                  <c:v>77</c:v>
                </c:pt>
                <c:pt idx="19">
                  <c:v>78.099999999999994</c:v>
                </c:pt>
                <c:pt idx="20">
                  <c:v>78.7</c:v>
                </c:pt>
                <c:pt idx="21">
                  <c:v>79.599999999999994</c:v>
                </c:pt>
                <c:pt idx="22">
                  <c:v>80.400000000000006</c:v>
                </c:pt>
                <c:pt idx="23">
                  <c:v>81.7</c:v>
                </c:pt>
                <c:pt idx="24">
                  <c:v>82.4</c:v>
                </c:pt>
                <c:pt idx="25">
                  <c:v>81.2</c:v>
                </c:pt>
                <c:pt idx="26">
                  <c:v>79.5</c:v>
                </c:pt>
                <c:pt idx="27">
                  <c:v>75.900000000000006</c:v>
                </c:pt>
                <c:pt idx="28">
                  <c:v>75.900000000000006</c:v>
                </c:pt>
                <c:pt idx="29">
                  <c:v>77.7</c:v>
                </c:pt>
                <c:pt idx="30">
                  <c:v>79.900000000000006</c:v>
                </c:pt>
                <c:pt idx="31">
                  <c:v>81.400000000000006</c:v>
                </c:pt>
                <c:pt idx="32">
                  <c:v>85</c:v>
                </c:pt>
                <c:pt idx="33">
                  <c:v>86.2</c:v>
                </c:pt>
                <c:pt idx="34">
                  <c:v>83.2</c:v>
                </c:pt>
                <c:pt idx="35">
                  <c:v>80.7</c:v>
                </c:pt>
                <c:pt idx="36">
                  <c:v>85</c:v>
                </c:pt>
                <c:pt idx="37">
                  <c:v>93</c:v>
                </c:pt>
                <c:pt idx="38">
                  <c:v>93.8</c:v>
                </c:pt>
                <c:pt idx="39">
                  <c:v>100.3</c:v>
                </c:pt>
                <c:pt idx="40">
                  <c:v>106.4</c:v>
                </c:pt>
                <c:pt idx="41">
                  <c:v>104.8</c:v>
                </c:pt>
                <c:pt idx="42">
                  <c:v>98.3</c:v>
                </c:pt>
                <c:pt idx="43">
                  <c:v>100.3</c:v>
                </c:pt>
                <c:pt idx="44">
                  <c:v>98.4</c:v>
                </c:pt>
                <c:pt idx="45">
                  <c:v>97.9</c:v>
                </c:pt>
                <c:pt idx="46">
                  <c:v>98.7</c:v>
                </c:pt>
                <c:pt idx="47">
                  <c:v>100</c:v>
                </c:pt>
                <c:pt idx="48">
                  <c:v>99.2</c:v>
                </c:pt>
                <c:pt idx="49">
                  <c:v>101.6</c:v>
                </c:pt>
                <c:pt idx="50">
                  <c:v>105.2</c:v>
                </c:pt>
                <c:pt idx="51">
                  <c:v>107.6</c:v>
                </c:pt>
                <c:pt idx="52">
                  <c:v>109.9</c:v>
                </c:pt>
                <c:pt idx="53">
                  <c:v>115.8</c:v>
                </c:pt>
                <c:pt idx="54">
                  <c:v>146.9</c:v>
                </c:pt>
              </c:numCache>
            </c:numRef>
          </c:val>
          <c:smooth val="0"/>
          <c:extLst>
            <c:ext xmlns:c16="http://schemas.microsoft.com/office/drawing/2014/chart" uri="{C3380CC4-5D6E-409C-BE32-E72D297353CC}">
              <c16:uniqueId val="{00000003-424C-4ADB-B178-9A3D3DA393DF}"/>
            </c:ext>
          </c:extLst>
        </c:ser>
        <c:ser>
          <c:idx val="4"/>
          <c:order val="4"/>
          <c:tx>
            <c:strRef>
              <c:f>'Grafik Entwicklung 2022'!$B$13</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2022'!$V$13:$BX$13</c:f>
              <c:numCache>
                <c:formatCode>0.0000</c:formatCode>
                <c:ptCount val="55"/>
                <c:pt idx="8">
                  <c:v>52.9</c:v>
                </c:pt>
                <c:pt idx="9">
                  <c:v>54.5</c:v>
                </c:pt>
                <c:pt idx="10">
                  <c:v>55.1</c:v>
                </c:pt>
                <c:pt idx="11">
                  <c:v>57.1</c:v>
                </c:pt>
                <c:pt idx="12">
                  <c:v>60.9</c:v>
                </c:pt>
                <c:pt idx="13">
                  <c:v>65</c:v>
                </c:pt>
                <c:pt idx="14">
                  <c:v>69.099999999999994</c:v>
                </c:pt>
                <c:pt idx="15">
                  <c:v>70.3</c:v>
                </c:pt>
                <c:pt idx="16">
                  <c:v>72.3</c:v>
                </c:pt>
                <c:pt idx="17">
                  <c:v>73.900000000000006</c:v>
                </c:pt>
                <c:pt idx="18">
                  <c:v>73.3</c:v>
                </c:pt>
                <c:pt idx="19">
                  <c:v>71.599999999999994</c:v>
                </c:pt>
                <c:pt idx="20">
                  <c:v>72.7</c:v>
                </c:pt>
                <c:pt idx="21">
                  <c:v>74.599999999999994</c:v>
                </c:pt>
                <c:pt idx="22">
                  <c:v>75.8</c:v>
                </c:pt>
                <c:pt idx="23">
                  <c:v>77.400000000000006</c:v>
                </c:pt>
                <c:pt idx="24">
                  <c:v>78.5</c:v>
                </c:pt>
                <c:pt idx="25">
                  <c:v>78.599999999999994</c:v>
                </c:pt>
                <c:pt idx="26">
                  <c:v>78.8</c:v>
                </c:pt>
                <c:pt idx="27">
                  <c:v>80.2</c:v>
                </c:pt>
                <c:pt idx="28">
                  <c:v>78.900000000000006</c:v>
                </c:pt>
                <c:pt idx="29">
                  <c:v>79.8</c:v>
                </c:pt>
                <c:pt idx="30">
                  <c:v>79.8</c:v>
                </c:pt>
                <c:pt idx="31">
                  <c:v>78.599999999999994</c:v>
                </c:pt>
                <c:pt idx="32">
                  <c:v>80.099999999999994</c:v>
                </c:pt>
                <c:pt idx="33">
                  <c:v>82.7</c:v>
                </c:pt>
                <c:pt idx="34">
                  <c:v>82.2</c:v>
                </c:pt>
                <c:pt idx="35">
                  <c:v>83.4</c:v>
                </c:pt>
                <c:pt idx="36">
                  <c:v>84.6</c:v>
                </c:pt>
                <c:pt idx="37">
                  <c:v>87.8</c:v>
                </c:pt>
                <c:pt idx="38">
                  <c:v>92.5</c:v>
                </c:pt>
                <c:pt idx="39">
                  <c:v>93.6</c:v>
                </c:pt>
                <c:pt idx="40">
                  <c:v>98.4</c:v>
                </c:pt>
                <c:pt idx="41">
                  <c:v>95.1</c:v>
                </c:pt>
                <c:pt idx="42">
                  <c:v>95.9</c:v>
                </c:pt>
                <c:pt idx="43">
                  <c:v>100.5</c:v>
                </c:pt>
                <c:pt idx="44">
                  <c:v>101.9</c:v>
                </c:pt>
                <c:pt idx="45">
                  <c:v>102</c:v>
                </c:pt>
                <c:pt idx="46">
                  <c:v>101.3</c:v>
                </c:pt>
                <c:pt idx="47">
                  <c:v>100</c:v>
                </c:pt>
                <c:pt idx="48">
                  <c:v>98.6</c:v>
                </c:pt>
                <c:pt idx="49">
                  <c:v>101.1</c:v>
                </c:pt>
                <c:pt idx="50">
                  <c:v>103.5</c:v>
                </c:pt>
                <c:pt idx="51">
                  <c:v>104.7</c:v>
                </c:pt>
                <c:pt idx="52">
                  <c:v>104.2</c:v>
                </c:pt>
                <c:pt idx="53">
                  <c:v>114.6</c:v>
                </c:pt>
                <c:pt idx="54">
                  <c:v>152.1</c:v>
                </c:pt>
              </c:numCache>
            </c:numRef>
          </c:val>
          <c:smooth val="0"/>
          <c:extLst>
            <c:ext xmlns:c16="http://schemas.microsoft.com/office/drawing/2014/chart" uri="{C3380CC4-5D6E-409C-BE32-E72D297353CC}">
              <c16:uniqueId val="{00000004-424C-4ADB-B178-9A3D3DA393DF}"/>
            </c:ext>
          </c:extLst>
        </c:ser>
        <c:ser>
          <c:idx val="6"/>
          <c:order val="5"/>
          <c:tx>
            <c:strRef>
              <c:f>'Grafik Entwicklung 2022'!$B$14</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2022'!$V$7:$BX$7</c:f>
              <c:numCache>
                <c:formatCode>General</c:formatCode>
                <c:ptCount val="55"/>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numCache>
            </c:numRef>
          </c:cat>
          <c:val>
            <c:numRef>
              <c:f>'Grafik Entwicklung 2022'!$V$14:$BX$14</c:f>
              <c:numCache>
                <c:formatCode>0.0000</c:formatCode>
                <c:ptCount val="55"/>
                <c:pt idx="27">
                  <c:v>0</c:v>
                </c:pt>
                <c:pt idx="28">
                  <c:v>0</c:v>
                </c:pt>
                <c:pt idx="29">
                  <c:v>0</c:v>
                </c:pt>
                <c:pt idx="30">
                  <c:v>0</c:v>
                </c:pt>
                <c:pt idx="31">
                  <c:v>0</c:v>
                </c:pt>
                <c:pt idx="32">
                  <c:v>66.7</c:v>
                </c:pt>
                <c:pt idx="33">
                  <c:v>69.599999999999994</c:v>
                </c:pt>
                <c:pt idx="34">
                  <c:v>69.5</c:v>
                </c:pt>
                <c:pt idx="35">
                  <c:v>71.5</c:v>
                </c:pt>
                <c:pt idx="36">
                  <c:v>81.5</c:v>
                </c:pt>
                <c:pt idx="37">
                  <c:v>91.6</c:v>
                </c:pt>
                <c:pt idx="38">
                  <c:v>93.5</c:v>
                </c:pt>
                <c:pt idx="39">
                  <c:v>103.2</c:v>
                </c:pt>
                <c:pt idx="40">
                  <c:v>111.4</c:v>
                </c:pt>
                <c:pt idx="41">
                  <c:v>101.1</c:v>
                </c:pt>
                <c:pt idx="42">
                  <c:v>99.3</c:v>
                </c:pt>
                <c:pt idx="43">
                  <c:v>108.1</c:v>
                </c:pt>
                <c:pt idx="44">
                  <c:v>108.6</c:v>
                </c:pt>
                <c:pt idx="45">
                  <c:v>103.8</c:v>
                </c:pt>
                <c:pt idx="46">
                  <c:v>102.5</c:v>
                </c:pt>
                <c:pt idx="47">
                  <c:v>100</c:v>
                </c:pt>
                <c:pt idx="48">
                  <c:v>95.9</c:v>
                </c:pt>
                <c:pt idx="49">
                  <c:v>103.5</c:v>
                </c:pt>
                <c:pt idx="50">
                  <c:v>111</c:v>
                </c:pt>
                <c:pt idx="51">
                  <c:v>111.1</c:v>
                </c:pt>
                <c:pt idx="52">
                  <c:v>107.4</c:v>
                </c:pt>
                <c:pt idx="53">
                  <c:v>124.4</c:v>
                </c:pt>
                <c:pt idx="54">
                  <c:v>164.5</c:v>
                </c:pt>
              </c:numCache>
            </c:numRef>
          </c:val>
          <c:smooth val="0"/>
          <c:extLst>
            <c:ext xmlns:c16="http://schemas.microsoft.com/office/drawing/2014/chart" uri="{C3380CC4-5D6E-409C-BE32-E72D297353CC}">
              <c16:uniqueId val="{00000005-424C-4ADB-B178-9A3D3DA393DF}"/>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8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363781755529237"/>
          <c:y val="0.27521582712816151"/>
          <c:w val="0.22239686623662872"/>
          <c:h val="0.487004324001092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Bauwirtschaft</a:t>
            </a:r>
          </a:p>
        </c:rich>
      </c:tx>
      <c:layout>
        <c:manualLayout>
          <c:xMode val="edge"/>
          <c:yMode val="edge"/>
          <c:x val="0.32119562021858022"/>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1.9097157783955362E-2"/>
          <c:y val="0.13689505031523674"/>
          <c:w val="0.73631617715724085"/>
          <c:h val="0.73966652968723934"/>
        </c:manualLayout>
      </c:layout>
      <c:lineChart>
        <c:grouping val="standard"/>
        <c:varyColors val="0"/>
        <c:ser>
          <c:idx val="0"/>
          <c:order val="0"/>
          <c:tx>
            <c:strRef>
              <c:f>'Grafik Entwicklung 2022'!$B$16</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2022'!$C$16:$BX$16</c:f>
              <c:numCache>
                <c:formatCode>0.0000</c:formatCode>
                <c:ptCount val="74"/>
                <c:pt idx="9">
                  <c:v>12.7</c:v>
                </c:pt>
                <c:pt idx="10">
                  <c:v>13.2</c:v>
                </c:pt>
                <c:pt idx="11">
                  <c:v>14.1</c:v>
                </c:pt>
                <c:pt idx="12">
                  <c:v>15</c:v>
                </c:pt>
                <c:pt idx="13">
                  <c:v>16.100000000000001</c:v>
                </c:pt>
                <c:pt idx="14">
                  <c:v>16.8</c:v>
                </c:pt>
                <c:pt idx="15">
                  <c:v>17.5</c:v>
                </c:pt>
                <c:pt idx="16">
                  <c:v>18.2</c:v>
                </c:pt>
                <c:pt idx="17">
                  <c:v>18.7</c:v>
                </c:pt>
                <c:pt idx="18">
                  <c:v>17.8</c:v>
                </c:pt>
                <c:pt idx="19">
                  <c:v>18.7</c:v>
                </c:pt>
                <c:pt idx="20">
                  <c:v>20.3</c:v>
                </c:pt>
                <c:pt idx="21">
                  <c:v>24.1</c:v>
                </c:pt>
                <c:pt idx="22">
                  <c:v>26.7</c:v>
                </c:pt>
                <c:pt idx="23">
                  <c:v>28</c:v>
                </c:pt>
                <c:pt idx="24">
                  <c:v>29.7</c:v>
                </c:pt>
                <c:pt idx="25">
                  <c:v>31.4</c:v>
                </c:pt>
                <c:pt idx="26">
                  <c:v>32.4</c:v>
                </c:pt>
                <c:pt idx="27">
                  <c:v>33.700000000000003</c:v>
                </c:pt>
                <c:pt idx="28">
                  <c:v>35.1</c:v>
                </c:pt>
                <c:pt idx="29">
                  <c:v>37</c:v>
                </c:pt>
                <c:pt idx="30">
                  <c:v>39.9</c:v>
                </c:pt>
                <c:pt idx="31">
                  <c:v>44</c:v>
                </c:pt>
                <c:pt idx="32">
                  <c:v>46.7</c:v>
                </c:pt>
                <c:pt idx="33">
                  <c:v>48.6</c:v>
                </c:pt>
                <c:pt idx="34">
                  <c:v>49.7</c:v>
                </c:pt>
                <c:pt idx="35">
                  <c:v>50.9</c:v>
                </c:pt>
                <c:pt idx="36">
                  <c:v>51.3</c:v>
                </c:pt>
                <c:pt idx="37">
                  <c:v>52.3</c:v>
                </c:pt>
                <c:pt idx="38">
                  <c:v>53.5</c:v>
                </c:pt>
                <c:pt idx="39">
                  <c:v>54.6</c:v>
                </c:pt>
                <c:pt idx="40">
                  <c:v>56.5</c:v>
                </c:pt>
                <c:pt idx="41">
                  <c:v>60</c:v>
                </c:pt>
                <c:pt idx="42">
                  <c:v>63.8</c:v>
                </c:pt>
                <c:pt idx="43">
                  <c:v>67.599999999999994</c:v>
                </c:pt>
                <c:pt idx="44">
                  <c:v>70.599999999999994</c:v>
                </c:pt>
                <c:pt idx="45">
                  <c:v>72</c:v>
                </c:pt>
                <c:pt idx="46">
                  <c:v>73.7</c:v>
                </c:pt>
                <c:pt idx="47">
                  <c:v>73.900000000000006</c:v>
                </c:pt>
                <c:pt idx="48">
                  <c:v>73.5</c:v>
                </c:pt>
                <c:pt idx="49">
                  <c:v>73.7</c:v>
                </c:pt>
                <c:pt idx="50">
                  <c:v>73.3</c:v>
                </c:pt>
                <c:pt idx="51">
                  <c:v>73.900000000000006</c:v>
                </c:pt>
                <c:pt idx="52">
                  <c:v>74.2</c:v>
                </c:pt>
                <c:pt idx="53">
                  <c:v>74.3</c:v>
                </c:pt>
                <c:pt idx="54">
                  <c:v>74.5</c:v>
                </c:pt>
                <c:pt idx="55">
                  <c:v>75.7</c:v>
                </c:pt>
                <c:pt idx="56">
                  <c:v>77.2</c:v>
                </c:pt>
                <c:pt idx="57">
                  <c:v>79</c:v>
                </c:pt>
                <c:pt idx="58">
                  <c:v>84.6</c:v>
                </c:pt>
                <c:pt idx="59">
                  <c:v>87.8</c:v>
                </c:pt>
                <c:pt idx="60">
                  <c:v>88.7</c:v>
                </c:pt>
                <c:pt idx="61">
                  <c:v>89.7</c:v>
                </c:pt>
                <c:pt idx="62">
                  <c:v>92.5</c:v>
                </c:pt>
                <c:pt idx="63">
                  <c:v>94.8</c:v>
                </c:pt>
                <c:pt idx="64">
                  <c:v>96.6</c:v>
                </c:pt>
                <c:pt idx="65">
                  <c:v>98.4</c:v>
                </c:pt>
                <c:pt idx="66">
                  <c:v>100</c:v>
                </c:pt>
                <c:pt idx="67">
                  <c:v>102.1</c:v>
                </c:pt>
                <c:pt idx="68">
                  <c:v>105.5</c:v>
                </c:pt>
                <c:pt idx="69">
                  <c:v>110.2</c:v>
                </c:pt>
                <c:pt idx="70">
                  <c:v>115.1</c:v>
                </c:pt>
                <c:pt idx="71">
                  <c:v>116.9</c:v>
                </c:pt>
                <c:pt idx="72">
                  <c:v>128.1</c:v>
                </c:pt>
                <c:pt idx="73">
                  <c:v>150.6</c:v>
                </c:pt>
              </c:numCache>
            </c:numRef>
          </c:val>
          <c:smooth val="0"/>
          <c:extLst>
            <c:ext xmlns:c16="http://schemas.microsoft.com/office/drawing/2014/chart" uri="{C3380CC4-5D6E-409C-BE32-E72D297353CC}">
              <c16:uniqueId val="{00000000-9736-4018-80B1-826177A90E57}"/>
            </c:ext>
          </c:extLst>
        </c:ser>
        <c:ser>
          <c:idx val="1"/>
          <c:order val="1"/>
          <c:tx>
            <c:strRef>
              <c:f>'Grafik Entwicklung 2022'!$B$17</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2022'!$C$17:$BX$17</c:f>
              <c:numCache>
                <c:formatCode>0.0000</c:formatCode>
                <c:ptCount val="74"/>
                <c:pt idx="9">
                  <c:v>19.399999999999999</c:v>
                </c:pt>
                <c:pt idx="10">
                  <c:v>20.9</c:v>
                </c:pt>
                <c:pt idx="11">
                  <c:v>22.5</c:v>
                </c:pt>
                <c:pt idx="12">
                  <c:v>24.2</c:v>
                </c:pt>
                <c:pt idx="13">
                  <c:v>25.8</c:v>
                </c:pt>
                <c:pt idx="14">
                  <c:v>27</c:v>
                </c:pt>
                <c:pt idx="15">
                  <c:v>27.4</c:v>
                </c:pt>
                <c:pt idx="16">
                  <c:v>26.7</c:v>
                </c:pt>
                <c:pt idx="17">
                  <c:v>26.9</c:v>
                </c:pt>
                <c:pt idx="18">
                  <c:v>25.8</c:v>
                </c:pt>
                <c:pt idx="19">
                  <c:v>27.2</c:v>
                </c:pt>
                <c:pt idx="20">
                  <c:v>28.6</c:v>
                </c:pt>
                <c:pt idx="21">
                  <c:v>33.299999999999997</c:v>
                </c:pt>
                <c:pt idx="22">
                  <c:v>36.1</c:v>
                </c:pt>
                <c:pt idx="23">
                  <c:v>37.4</c:v>
                </c:pt>
                <c:pt idx="24">
                  <c:v>38.9</c:v>
                </c:pt>
                <c:pt idx="25">
                  <c:v>41.4</c:v>
                </c:pt>
                <c:pt idx="26">
                  <c:v>42.2</c:v>
                </c:pt>
                <c:pt idx="27">
                  <c:v>42.9</c:v>
                </c:pt>
                <c:pt idx="28">
                  <c:v>44.5</c:v>
                </c:pt>
                <c:pt idx="29">
                  <c:v>47.5</c:v>
                </c:pt>
                <c:pt idx="30">
                  <c:v>52.4</c:v>
                </c:pt>
                <c:pt idx="31">
                  <c:v>58.2</c:v>
                </c:pt>
                <c:pt idx="32">
                  <c:v>59.9</c:v>
                </c:pt>
                <c:pt idx="33">
                  <c:v>58.8</c:v>
                </c:pt>
                <c:pt idx="34">
                  <c:v>58.8</c:v>
                </c:pt>
                <c:pt idx="35">
                  <c:v>59.7</c:v>
                </c:pt>
                <c:pt idx="36">
                  <c:v>59.9</c:v>
                </c:pt>
                <c:pt idx="37">
                  <c:v>61.3</c:v>
                </c:pt>
                <c:pt idx="38">
                  <c:v>62.3</c:v>
                </c:pt>
                <c:pt idx="39">
                  <c:v>63.3</c:v>
                </c:pt>
                <c:pt idx="40">
                  <c:v>65.099999999999994</c:v>
                </c:pt>
                <c:pt idx="41">
                  <c:v>69.5</c:v>
                </c:pt>
                <c:pt idx="42">
                  <c:v>74.599999999999994</c:v>
                </c:pt>
                <c:pt idx="43">
                  <c:v>79.400000000000006</c:v>
                </c:pt>
                <c:pt idx="44">
                  <c:v>82.4</c:v>
                </c:pt>
                <c:pt idx="45">
                  <c:v>83.4</c:v>
                </c:pt>
                <c:pt idx="46">
                  <c:v>84.1</c:v>
                </c:pt>
                <c:pt idx="47">
                  <c:v>82.7</c:v>
                </c:pt>
                <c:pt idx="48">
                  <c:v>81.2</c:v>
                </c:pt>
                <c:pt idx="49">
                  <c:v>80.400000000000006</c:v>
                </c:pt>
                <c:pt idx="50">
                  <c:v>80</c:v>
                </c:pt>
                <c:pt idx="51">
                  <c:v>80.3</c:v>
                </c:pt>
                <c:pt idx="52">
                  <c:v>80.099999999999994</c:v>
                </c:pt>
                <c:pt idx="53">
                  <c:v>79.900000000000006</c:v>
                </c:pt>
                <c:pt idx="54">
                  <c:v>79.599999999999994</c:v>
                </c:pt>
                <c:pt idx="55">
                  <c:v>79.599999999999994</c:v>
                </c:pt>
                <c:pt idx="56">
                  <c:v>79.7</c:v>
                </c:pt>
                <c:pt idx="57">
                  <c:v>81.7</c:v>
                </c:pt>
                <c:pt idx="58">
                  <c:v>86.4</c:v>
                </c:pt>
                <c:pt idx="59">
                  <c:v>89</c:v>
                </c:pt>
                <c:pt idx="60">
                  <c:v>90.5</c:v>
                </c:pt>
                <c:pt idx="61">
                  <c:v>91</c:v>
                </c:pt>
                <c:pt idx="62">
                  <c:v>92.7</c:v>
                </c:pt>
                <c:pt idx="63">
                  <c:v>95.1</c:v>
                </c:pt>
                <c:pt idx="64">
                  <c:v>96.7</c:v>
                </c:pt>
                <c:pt idx="65">
                  <c:v>98.2</c:v>
                </c:pt>
                <c:pt idx="66">
                  <c:v>100</c:v>
                </c:pt>
                <c:pt idx="67">
                  <c:v>101.7</c:v>
                </c:pt>
                <c:pt idx="68">
                  <c:v>105.3</c:v>
                </c:pt>
                <c:pt idx="69">
                  <c:v>111.5</c:v>
                </c:pt>
                <c:pt idx="70">
                  <c:v>117.7</c:v>
                </c:pt>
                <c:pt idx="71">
                  <c:v>118.8</c:v>
                </c:pt>
                <c:pt idx="72">
                  <c:v>126.3</c:v>
                </c:pt>
                <c:pt idx="73">
                  <c:v>145.5</c:v>
                </c:pt>
              </c:numCache>
            </c:numRef>
          </c:val>
          <c:smooth val="0"/>
          <c:extLst>
            <c:ext xmlns:c16="http://schemas.microsoft.com/office/drawing/2014/chart" uri="{C3380CC4-5D6E-409C-BE32-E72D297353CC}">
              <c16:uniqueId val="{00000001-9736-4018-80B1-826177A90E57}"/>
            </c:ext>
          </c:extLst>
        </c:ser>
        <c:ser>
          <c:idx val="2"/>
          <c:order val="2"/>
          <c:tx>
            <c:strRef>
              <c:f>'Grafik Entwicklung 2022'!$B$18</c:f>
              <c:strCache>
                <c:ptCount val="1"/>
                <c:pt idx="0">
                  <c:v>Wiederherstellungswerte für 1913/1914 erstellte Wohngebäude</c:v>
                </c:pt>
              </c:strCache>
            </c:strRef>
          </c:tx>
          <c:spPr>
            <a:ln w="22225" cap="rnd" cmpd="sng" algn="ctr">
              <a:solidFill>
                <a:schemeClr val="accent3"/>
              </a:solidFill>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2022'!$C$18:$BX$18</c:f>
              <c:numCache>
                <c:formatCode>0.0000</c:formatCode>
                <c:ptCount val="74"/>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35.338999999999999</c:v>
                </c:pt>
                <c:pt idx="73">
                  <c:v>41.121000000000002</c:v>
                </c:pt>
              </c:numCache>
            </c:numRef>
          </c:val>
          <c:smooth val="0"/>
          <c:extLst>
            <c:ext xmlns:c16="http://schemas.microsoft.com/office/drawing/2014/chart" uri="{C3380CC4-5D6E-409C-BE32-E72D297353CC}">
              <c16:uniqueId val="{00000000-3933-499F-AD58-08D13AC3B76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7822704101583617"/>
          <c:y val="0.27521588790859147"/>
          <c:w val="0.20135638654972426"/>
          <c:h val="0.176603778190976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t>Ersatzreihen Erzeugerpreise</a:t>
            </a:r>
          </a:p>
        </c:rich>
      </c:tx>
      <c:layout>
        <c:manualLayout>
          <c:xMode val="edge"/>
          <c:yMode val="edge"/>
          <c:x val="0.3350829511174398"/>
          <c:y val="2.2145330328698313E-2"/>
        </c:manualLayout>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2022'!$B$20</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2022'!$C$20:$BX$20</c:f>
              <c:numCache>
                <c:formatCode>0.0000</c:formatCode>
                <c:ptCount val="74"/>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7E5E-417B-93D3-353CD8D4C1DF}"/>
            </c:ext>
          </c:extLst>
        </c:ser>
        <c:ser>
          <c:idx val="1"/>
          <c:order val="1"/>
          <c:tx>
            <c:strRef>
              <c:f>'Grafik Entwicklung 2022'!$B$21</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2022'!$C$21:$BX$21</c:f>
              <c:numCache>
                <c:formatCode>0.0000</c:formatCode>
                <c:ptCount val="74"/>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7E5E-417B-93D3-353CD8D4C1DF}"/>
            </c:ext>
          </c:extLst>
        </c:ser>
        <c:ser>
          <c:idx val="2"/>
          <c:order val="2"/>
          <c:tx>
            <c:strRef>
              <c:f>'Grafik Entwicklung 2022'!$B$22</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2022'!$C$22:$BX$22</c:f>
              <c:numCache>
                <c:formatCode>0.0000</c:formatCode>
                <c:ptCount val="74"/>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7E5E-417B-93D3-353CD8D4C1DF}"/>
            </c:ext>
          </c:extLst>
        </c:ser>
        <c:ser>
          <c:idx val="3"/>
          <c:order val="3"/>
          <c:tx>
            <c:strRef>
              <c:f>'Grafik Entwicklung 2022'!$B$23</c:f>
              <c:strCache>
                <c:ptCount val="1"/>
                <c:pt idx="0">
                  <c:v>Kabel</c:v>
                </c:pt>
              </c:strCache>
            </c:strRef>
          </c:tx>
          <c:spPr>
            <a:ln w="22225" cap="rnd" cmpd="sng" algn="ctr">
              <a:solidFill>
                <a:schemeClr val="accent4"/>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2022'!$C$23:$BX$23</c:f>
              <c:numCache>
                <c:formatCode>0.0000</c:formatCode>
                <c:ptCount val="74"/>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7E5E-417B-93D3-353CD8D4C1DF}"/>
            </c:ext>
          </c:extLst>
        </c:ser>
        <c:ser>
          <c:idx val="4"/>
          <c:order val="4"/>
          <c:tx>
            <c:strRef>
              <c:f>'Grafik Entwicklung 2022'!$B$24</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2022'!$C$24:$BX$24</c:f>
              <c:numCache>
                <c:formatCode>0.0000</c:formatCode>
                <c:ptCount val="74"/>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7E5E-417B-93D3-353CD8D4C1DF}"/>
            </c:ext>
          </c:extLst>
        </c:ser>
        <c:ser>
          <c:idx val="6"/>
          <c:order val="5"/>
          <c:tx>
            <c:strRef>
              <c:f>'Grafik Entwicklung 2022'!$B$25</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2022'!$C$25:$BX$25</c:f>
              <c:numCache>
                <c:formatCode>0.0000</c:formatCode>
                <c:ptCount val="74"/>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7E5E-417B-93D3-353CD8D4C1DF}"/>
            </c:ext>
          </c:extLst>
        </c:ser>
        <c:ser>
          <c:idx val="5"/>
          <c:order val="6"/>
          <c:tx>
            <c:strRef>
              <c:f>'Grafik Entwicklung 2022'!$B$26</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2022'!$C$7:$BX$7</c:f>
              <c:numCache>
                <c:formatCode>General</c:formatCode>
                <c:ptCount val="74"/>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numCache>
            </c:numRef>
          </c:cat>
          <c:val>
            <c:numRef>
              <c:f>'Grafik Entwicklung 2022'!$C$26:$BX$26</c:f>
              <c:numCache>
                <c:formatCode>0.0000</c:formatCode>
                <c:ptCount val="74"/>
                <c:pt idx="0">
                  <c:v>26.8</c:v>
                </c:pt>
                <c:pt idx="1">
                  <c:v>26.1</c:v>
                </c:pt>
                <c:pt idx="2">
                  <c:v>30.9</c:v>
                </c:pt>
                <c:pt idx="3">
                  <c:v>31.6</c:v>
                </c:pt>
                <c:pt idx="4">
                  <c:v>30.8</c:v>
                </c:pt>
                <c:pt idx="5">
                  <c:v>30.3</c:v>
                </c:pt>
                <c:pt idx="6">
                  <c:v>30.9</c:v>
                </c:pt>
                <c:pt idx="7">
                  <c:v>31.4</c:v>
                </c:pt>
                <c:pt idx="8">
                  <c:v>32</c:v>
                </c:pt>
                <c:pt idx="9">
                  <c:v>31.8</c:v>
                </c:pt>
                <c:pt idx="10">
                  <c:v>31.6</c:v>
                </c:pt>
                <c:pt idx="11">
                  <c:v>32</c:v>
                </c:pt>
                <c:pt idx="12">
                  <c:v>32.4</c:v>
                </c:pt>
                <c:pt idx="13">
                  <c:v>32.6</c:v>
                </c:pt>
                <c:pt idx="14">
                  <c:v>32.799999999999997</c:v>
                </c:pt>
                <c:pt idx="15">
                  <c:v>33.299999999999997</c:v>
                </c:pt>
                <c:pt idx="16">
                  <c:v>34.1</c:v>
                </c:pt>
                <c:pt idx="17">
                  <c:v>34.6</c:v>
                </c:pt>
                <c:pt idx="18">
                  <c:v>34.200000000000003</c:v>
                </c:pt>
                <c:pt idx="19">
                  <c:v>34.1</c:v>
                </c:pt>
                <c:pt idx="20">
                  <c:v>34.700000000000003</c:v>
                </c:pt>
                <c:pt idx="21">
                  <c:v>36.4</c:v>
                </c:pt>
                <c:pt idx="22">
                  <c:v>37.9</c:v>
                </c:pt>
                <c:pt idx="23">
                  <c:v>39</c:v>
                </c:pt>
                <c:pt idx="24">
                  <c:v>41.5</c:v>
                </c:pt>
                <c:pt idx="25">
                  <c:v>47.1</c:v>
                </c:pt>
                <c:pt idx="26">
                  <c:v>49.3</c:v>
                </c:pt>
                <c:pt idx="27">
                  <c:v>51.1</c:v>
                </c:pt>
                <c:pt idx="28">
                  <c:v>52.6</c:v>
                </c:pt>
                <c:pt idx="29">
                  <c:v>53.1</c:v>
                </c:pt>
                <c:pt idx="30">
                  <c:v>55.6</c:v>
                </c:pt>
                <c:pt idx="31">
                  <c:v>59.8</c:v>
                </c:pt>
                <c:pt idx="32">
                  <c:v>64.5</c:v>
                </c:pt>
                <c:pt idx="33">
                  <c:v>68.3</c:v>
                </c:pt>
                <c:pt idx="34">
                  <c:v>69.3</c:v>
                </c:pt>
                <c:pt idx="35">
                  <c:v>71.3</c:v>
                </c:pt>
                <c:pt idx="36">
                  <c:v>73</c:v>
                </c:pt>
                <c:pt idx="37">
                  <c:v>71.2</c:v>
                </c:pt>
                <c:pt idx="38">
                  <c:v>69.5</c:v>
                </c:pt>
                <c:pt idx="39">
                  <c:v>70.3</c:v>
                </c:pt>
                <c:pt idx="40">
                  <c:v>72.5</c:v>
                </c:pt>
                <c:pt idx="41">
                  <c:v>73.8</c:v>
                </c:pt>
                <c:pt idx="42">
                  <c:v>75.5</c:v>
                </c:pt>
                <c:pt idx="43">
                  <c:v>76.599999999999994</c:v>
                </c:pt>
                <c:pt idx="44">
                  <c:v>76.599999999999994</c:v>
                </c:pt>
                <c:pt idx="45">
                  <c:v>77</c:v>
                </c:pt>
                <c:pt idx="46">
                  <c:v>78.400000000000006</c:v>
                </c:pt>
                <c:pt idx="47">
                  <c:v>77.400000000000006</c:v>
                </c:pt>
                <c:pt idx="48">
                  <c:v>78.3</c:v>
                </c:pt>
                <c:pt idx="49">
                  <c:v>78</c:v>
                </c:pt>
                <c:pt idx="50">
                  <c:v>77.2</c:v>
                </c:pt>
                <c:pt idx="51">
                  <c:v>79.5</c:v>
                </c:pt>
                <c:pt idx="52">
                  <c:v>81.900000000000006</c:v>
                </c:pt>
                <c:pt idx="53">
                  <c:v>81.400000000000006</c:v>
                </c:pt>
                <c:pt idx="54">
                  <c:v>82.8</c:v>
                </c:pt>
                <c:pt idx="55">
                  <c:v>84.2</c:v>
                </c:pt>
                <c:pt idx="56">
                  <c:v>87.8</c:v>
                </c:pt>
                <c:pt idx="57">
                  <c:v>92.6</c:v>
                </c:pt>
                <c:pt idx="58">
                  <c:v>93.8</c:v>
                </c:pt>
                <c:pt idx="59">
                  <c:v>99</c:v>
                </c:pt>
                <c:pt idx="60">
                  <c:v>94.8</c:v>
                </c:pt>
                <c:pt idx="61">
                  <c:v>96.2</c:v>
                </c:pt>
                <c:pt idx="62">
                  <c:v>101.3</c:v>
                </c:pt>
                <c:pt idx="63">
                  <c:v>103</c:v>
                </c:pt>
                <c:pt idx="64">
                  <c:v>102.9</c:v>
                </c:pt>
                <c:pt idx="65">
                  <c:v>101.9</c:v>
                </c:pt>
                <c:pt idx="66">
                  <c:v>100</c:v>
                </c:pt>
                <c:pt idx="67">
                  <c:v>98.4</c:v>
                </c:pt>
                <c:pt idx="68">
                  <c:v>101.1</c:v>
                </c:pt>
                <c:pt idx="69">
                  <c:v>103.7</c:v>
                </c:pt>
                <c:pt idx="70">
                  <c:v>104.8</c:v>
                </c:pt>
                <c:pt idx="71">
                  <c:v>103.8</c:v>
                </c:pt>
                <c:pt idx="72">
                  <c:v>114.7</c:v>
                </c:pt>
                <c:pt idx="73">
                  <c:v>152.4</c:v>
                </c:pt>
              </c:numCache>
            </c:numRef>
          </c:val>
          <c:smooth val="0"/>
          <c:extLst>
            <c:ext xmlns:c16="http://schemas.microsoft.com/office/drawing/2014/chart" uri="{C3380CC4-5D6E-409C-BE32-E72D297353CC}">
              <c16:uniqueId val="{00000006-7E5E-417B-93D3-353CD8D4C1DF}"/>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gradFill>
          <a:gsLst>
            <a:gs pos="100000">
              <a:schemeClr val="lt1">
                <a:lumMod val="95000"/>
              </a:schemeClr>
            </a:gs>
            <a:gs pos="0">
              <a:schemeClr val="lt1"/>
            </a:gs>
          </a:gsLst>
          <a:lin ang="5400000" scaled="0"/>
        </a:gradFill>
        <a:ln>
          <a:noFill/>
        </a:ln>
        <a:effectLst/>
      </c:spPr>
    </c:plotArea>
    <c:legend>
      <c:legendPos val="r"/>
      <c:layout>
        <c:manualLayout>
          <c:xMode val="edge"/>
          <c:yMode val="edge"/>
          <c:x val="0.76970419744625462"/>
          <c:y val="0.27521582712816151"/>
          <c:w val="0.21341948821743978"/>
          <c:h val="0.43598924236814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2021'!$B$97:$C$97</c:f>
              <c:strCache>
                <c:ptCount val="2"/>
                <c:pt idx="0">
                  <c:v>Strom - Grundstücksanlagen und Gebäude</c:v>
                </c:pt>
              </c:strCache>
            </c:strRef>
          </c:tx>
          <c:spPr>
            <a:ln w="22225" cap="rnd" cmpd="sng" algn="ctr">
              <a:solidFill>
                <a:schemeClr val="accent1"/>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2021'!$D$97:$CC$97</c:f>
              <c:numCache>
                <c:formatCode>0.0000</c:formatCode>
                <c:ptCount val="78"/>
                <c:pt idx="0">
                  <c:v>19.409099999999999</c:v>
                </c:pt>
                <c:pt idx="1">
                  <c:v>18.838200000000001</c:v>
                </c:pt>
                <c:pt idx="2">
                  <c:v>17.547899999999998</c:v>
                </c:pt>
                <c:pt idx="3">
                  <c:v>15.070600000000001</c:v>
                </c:pt>
                <c:pt idx="4">
                  <c:v>13.9239</c:v>
                </c:pt>
                <c:pt idx="5">
                  <c:v>12.317299999999999</c:v>
                </c:pt>
                <c:pt idx="6">
                  <c:v>12.81</c:v>
                </c:pt>
                <c:pt idx="7">
                  <c:v>11.139099999999999</c:v>
                </c:pt>
                <c:pt idx="8">
                  <c:v>10.4146</c:v>
                </c:pt>
                <c:pt idx="9">
                  <c:v>10.764699999999999</c:v>
                </c:pt>
                <c:pt idx="10">
                  <c:v>10.764699999999999</c:v>
                </c:pt>
                <c:pt idx="11">
                  <c:v>10.166700000000001</c:v>
                </c:pt>
                <c:pt idx="12">
                  <c:v>9.9301999999999992</c:v>
                </c:pt>
                <c:pt idx="13">
                  <c:v>9.5596999999999994</c:v>
                </c:pt>
                <c:pt idx="14">
                  <c:v>9.2826000000000004</c:v>
                </c:pt>
                <c:pt idx="15">
                  <c:v>8.9580000000000002</c:v>
                </c:pt>
                <c:pt idx="16">
                  <c:v>8.3725000000000005</c:v>
                </c:pt>
                <c:pt idx="17">
                  <c:v>7.8589000000000002</c:v>
                </c:pt>
                <c:pt idx="18">
                  <c:v>7.32</c:v>
                </c:pt>
                <c:pt idx="19">
                  <c:v>7.0385</c:v>
                </c:pt>
                <c:pt idx="20">
                  <c:v>6.7420999999999998</c:v>
                </c:pt>
                <c:pt idx="21">
                  <c:v>6.4696999999999996</c:v>
                </c:pt>
                <c:pt idx="22">
                  <c:v>6.3102999999999998</c:v>
                </c:pt>
                <c:pt idx="23">
                  <c:v>6.6372999999999998</c:v>
                </c:pt>
                <c:pt idx="24">
                  <c:v>6.3102999999999998</c:v>
                </c:pt>
                <c:pt idx="25">
                  <c:v>5.8761000000000001</c:v>
                </c:pt>
                <c:pt idx="26">
                  <c:v>4.9650999999999996</c:v>
                </c:pt>
                <c:pt idx="27">
                  <c:v>4.4790000000000001</c:v>
                </c:pt>
                <c:pt idx="28">
                  <c:v>4.2699999999999996</c:v>
                </c:pt>
                <c:pt idx="29">
                  <c:v>4.0156999999999998</c:v>
                </c:pt>
                <c:pt idx="30">
                  <c:v>3.7898999999999998</c:v>
                </c:pt>
                <c:pt idx="31">
                  <c:v>3.6916000000000002</c:v>
                </c:pt>
                <c:pt idx="32">
                  <c:v>3.5583</c:v>
                </c:pt>
                <c:pt idx="33">
                  <c:v>3.4159999999999999</c:v>
                </c:pt>
                <c:pt idx="34">
                  <c:v>3.2679</c:v>
                </c:pt>
                <c:pt idx="35">
                  <c:v>3.0428000000000002</c:v>
                </c:pt>
                <c:pt idx="36">
                  <c:v>2.7608000000000001</c:v>
                </c:pt>
                <c:pt idx="37">
                  <c:v>2.6036999999999999</c:v>
                </c:pt>
                <c:pt idx="38">
                  <c:v>2.5019999999999998</c:v>
                </c:pt>
                <c:pt idx="39">
                  <c:v>2.4586999999999999</c:v>
                </c:pt>
                <c:pt idx="40">
                  <c:v>2.4079000000000002</c:v>
                </c:pt>
                <c:pt idx="41">
                  <c:v>2.3944000000000001</c:v>
                </c:pt>
                <c:pt idx="42">
                  <c:v>2.3462000000000001</c:v>
                </c:pt>
                <c:pt idx="43">
                  <c:v>2.2957000000000001</c:v>
                </c:pt>
                <c:pt idx="44">
                  <c:v>2.2433999999999998</c:v>
                </c:pt>
                <c:pt idx="45">
                  <c:v>2.1675</c:v>
                </c:pt>
                <c:pt idx="46">
                  <c:v>2.0430999999999999</c:v>
                </c:pt>
                <c:pt idx="47">
                  <c:v>1.9262999999999999</c:v>
                </c:pt>
                <c:pt idx="48">
                  <c:v>1.8119000000000001</c:v>
                </c:pt>
                <c:pt idx="49">
                  <c:v>1.7524</c:v>
                </c:pt>
                <c:pt idx="50">
                  <c:v>1.7172000000000001</c:v>
                </c:pt>
                <c:pt idx="51">
                  <c:v>1.6789000000000001</c:v>
                </c:pt>
                <c:pt idx="52">
                  <c:v>1.6745000000000001</c:v>
                </c:pt>
                <c:pt idx="53">
                  <c:v>1.6833</c:v>
                </c:pt>
                <c:pt idx="54">
                  <c:v>1.6921999999999999</c:v>
                </c:pt>
                <c:pt idx="55">
                  <c:v>1.7012</c:v>
                </c:pt>
                <c:pt idx="56">
                  <c:v>1.69</c:v>
                </c:pt>
                <c:pt idx="57">
                  <c:v>1.6833</c:v>
                </c:pt>
                <c:pt idx="58">
                  <c:v>1.6789000000000001</c:v>
                </c:pt>
                <c:pt idx="59">
                  <c:v>1.6745000000000001</c:v>
                </c:pt>
                <c:pt idx="60">
                  <c:v>1.6508</c:v>
                </c:pt>
                <c:pt idx="61">
                  <c:v>1.6173999999999999</c:v>
                </c:pt>
                <c:pt idx="62">
                  <c:v>1.5794999999999999</c:v>
                </c:pt>
                <c:pt idx="63">
                  <c:v>1.5142</c:v>
                </c:pt>
                <c:pt idx="64">
                  <c:v>1.4590000000000001</c:v>
                </c:pt>
                <c:pt idx="65">
                  <c:v>1.4441999999999999</c:v>
                </c:pt>
                <c:pt idx="66">
                  <c:v>1.4280999999999999</c:v>
                </c:pt>
                <c:pt idx="67">
                  <c:v>1.3849</c:v>
                </c:pt>
                <c:pt idx="68">
                  <c:v>1.3512999999999999</c:v>
                </c:pt>
                <c:pt idx="69">
                  <c:v>1.3261000000000001</c:v>
                </c:pt>
                <c:pt idx="70">
                  <c:v>1.3018000000000001</c:v>
                </c:pt>
                <c:pt idx="71">
                  <c:v>1.2809999999999999</c:v>
                </c:pt>
                <c:pt idx="72">
                  <c:v>1.2546999999999999</c:v>
                </c:pt>
                <c:pt idx="73">
                  <c:v>1.2141999999999999</c:v>
                </c:pt>
                <c:pt idx="74">
                  <c:v>1.1624000000000001</c:v>
                </c:pt>
                <c:pt idx="75">
                  <c:v>1.1129</c:v>
                </c:pt>
                <c:pt idx="76">
                  <c:v>1.0819000000000001</c:v>
                </c:pt>
                <c:pt idx="77">
                  <c:v>1</c:v>
                </c:pt>
              </c:numCache>
            </c:numRef>
          </c:val>
          <c:smooth val="0"/>
          <c:extLst>
            <c:ext xmlns:c16="http://schemas.microsoft.com/office/drawing/2014/chart" uri="{C3380CC4-5D6E-409C-BE32-E72D297353CC}">
              <c16:uniqueId val="{00000000-5603-4E96-812E-CB860E70BD67}"/>
            </c:ext>
          </c:extLst>
        </c:ser>
        <c:ser>
          <c:idx val="1"/>
          <c:order val="1"/>
          <c:tx>
            <c:strRef>
              <c:f>'Vergleich Strom 2021'!$B$98:$C$98</c:f>
              <c:strCache>
                <c:ptCount val="2"/>
                <c:pt idx="0">
                  <c:v>Strom - Kabel</c:v>
                </c:pt>
              </c:strCache>
            </c:strRef>
          </c:tx>
          <c:spPr>
            <a:ln w="22225" cap="rnd" cmpd="sng" algn="ctr">
              <a:solidFill>
                <a:schemeClr val="accent2"/>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2021'!$D$98:$CC$98</c:f>
              <c:numCache>
                <c:formatCode>0.0000</c:formatCode>
                <c:ptCount val="78"/>
                <c:pt idx="14">
                  <c:v>2.7425999999999999</c:v>
                </c:pt>
                <c:pt idx="15">
                  <c:v>2.6461999999999999</c:v>
                </c:pt>
                <c:pt idx="16">
                  <c:v>2.5672000000000001</c:v>
                </c:pt>
                <c:pt idx="17">
                  <c:v>2.5836999999999999</c:v>
                </c:pt>
                <c:pt idx="18">
                  <c:v>2.5240999999999998</c:v>
                </c:pt>
                <c:pt idx="19">
                  <c:v>2.4979</c:v>
                </c:pt>
                <c:pt idx="20">
                  <c:v>2.3020999999999998</c:v>
                </c:pt>
                <c:pt idx="21">
                  <c:v>2.1732999999999998</c:v>
                </c:pt>
                <c:pt idx="22">
                  <c:v>2.0337999999999998</c:v>
                </c:pt>
                <c:pt idx="23">
                  <c:v>2.2296</c:v>
                </c:pt>
                <c:pt idx="24">
                  <c:v>2.2254999999999998</c:v>
                </c:pt>
                <c:pt idx="25">
                  <c:v>2.1272000000000002</c:v>
                </c:pt>
                <c:pt idx="26">
                  <c:v>1.9770000000000001</c:v>
                </c:pt>
                <c:pt idx="27">
                  <c:v>2.0304000000000002</c:v>
                </c:pt>
                <c:pt idx="28">
                  <c:v>2.0167999999999999</c:v>
                </c:pt>
                <c:pt idx="29">
                  <c:v>1.9172</c:v>
                </c:pt>
                <c:pt idx="30">
                  <c:v>1.8050999999999999</c:v>
                </c:pt>
                <c:pt idx="31">
                  <c:v>1.8960999999999999</c:v>
                </c:pt>
                <c:pt idx="32">
                  <c:v>1.8523000000000001</c:v>
                </c:pt>
                <c:pt idx="33">
                  <c:v>1.8326</c:v>
                </c:pt>
                <c:pt idx="34">
                  <c:v>1.7917000000000001</c:v>
                </c:pt>
                <c:pt idx="35">
                  <c:v>1.6471</c:v>
                </c:pt>
                <c:pt idx="36">
                  <c:v>1.5068999999999999</c:v>
                </c:pt>
                <c:pt idx="37">
                  <c:v>1.4559</c:v>
                </c:pt>
                <c:pt idx="38">
                  <c:v>1.4559</c:v>
                </c:pt>
                <c:pt idx="39">
                  <c:v>1.4198</c:v>
                </c:pt>
                <c:pt idx="40">
                  <c:v>1.3903000000000001</c:v>
                </c:pt>
                <c:pt idx="41">
                  <c:v>1.3713</c:v>
                </c:pt>
                <c:pt idx="42">
                  <c:v>1.3871</c:v>
                </c:pt>
                <c:pt idx="43">
                  <c:v>1.3682000000000001</c:v>
                </c:pt>
                <c:pt idx="44">
                  <c:v>1.3144</c:v>
                </c:pt>
                <c:pt idx="45">
                  <c:v>1.2754000000000001</c:v>
                </c:pt>
                <c:pt idx="46">
                  <c:v>1.2741</c:v>
                </c:pt>
                <c:pt idx="47">
                  <c:v>1.2374000000000001</c:v>
                </c:pt>
                <c:pt idx="48">
                  <c:v>1.2137</c:v>
                </c:pt>
                <c:pt idx="49">
                  <c:v>1.2248000000000001</c:v>
                </c:pt>
                <c:pt idx="50">
                  <c:v>1.2349000000000001</c:v>
                </c:pt>
                <c:pt idx="51">
                  <c:v>1.2490000000000001</c:v>
                </c:pt>
                <c:pt idx="52">
                  <c:v>1.3044</c:v>
                </c:pt>
                <c:pt idx="53">
                  <c:v>1.3620000000000001</c:v>
                </c:pt>
                <c:pt idx="54">
                  <c:v>1.3903000000000001</c:v>
                </c:pt>
                <c:pt idx="55">
                  <c:v>1.4016</c:v>
                </c:pt>
                <c:pt idx="56">
                  <c:v>1.3651</c:v>
                </c:pt>
                <c:pt idx="57">
                  <c:v>1.3696999999999999</c:v>
                </c:pt>
                <c:pt idx="58">
                  <c:v>1.3838999999999999</c:v>
                </c:pt>
                <c:pt idx="59">
                  <c:v>1.3984000000000001</c:v>
                </c:pt>
                <c:pt idx="60">
                  <c:v>1.4</c:v>
                </c:pt>
                <c:pt idx="61">
                  <c:v>1.4097999999999999</c:v>
                </c:pt>
                <c:pt idx="62">
                  <c:v>1.3589</c:v>
                </c:pt>
                <c:pt idx="63">
                  <c:v>1.3216000000000001</c:v>
                </c:pt>
                <c:pt idx="64">
                  <c:v>1.3101</c:v>
                </c:pt>
                <c:pt idx="65">
                  <c:v>1.3304</c:v>
                </c:pt>
                <c:pt idx="66">
                  <c:v>1.3187</c:v>
                </c:pt>
                <c:pt idx="67">
                  <c:v>1.2567999999999999</c:v>
                </c:pt>
                <c:pt idx="68">
                  <c:v>1.24</c:v>
                </c:pt>
                <c:pt idx="69">
                  <c:v>1.2424999999999999</c:v>
                </c:pt>
                <c:pt idx="70">
                  <c:v>1.2386999999999999</c:v>
                </c:pt>
                <c:pt idx="71">
                  <c:v>1.204</c:v>
                </c:pt>
                <c:pt idx="72">
                  <c:v>1.204</c:v>
                </c:pt>
                <c:pt idx="73">
                  <c:v>1.1712</c:v>
                </c:pt>
                <c:pt idx="74">
                  <c:v>1.1200000000000001</c:v>
                </c:pt>
                <c:pt idx="75">
                  <c:v>1.075</c:v>
                </c:pt>
                <c:pt idx="76">
                  <c:v>1.0561</c:v>
                </c:pt>
                <c:pt idx="77">
                  <c:v>1</c:v>
                </c:pt>
              </c:numCache>
            </c:numRef>
          </c:val>
          <c:smooth val="0"/>
          <c:extLst>
            <c:ext xmlns:c16="http://schemas.microsoft.com/office/drawing/2014/chart" uri="{C3380CC4-5D6E-409C-BE32-E72D297353CC}">
              <c16:uniqueId val="{00000001-5603-4E96-812E-CB860E70BD67}"/>
            </c:ext>
          </c:extLst>
        </c:ser>
        <c:ser>
          <c:idx val="2"/>
          <c:order val="2"/>
          <c:tx>
            <c:strRef>
              <c:f>'Vergleich Strom 2021'!$B$99:$C$99</c:f>
              <c:strCache>
                <c:ptCount val="2"/>
                <c:pt idx="0">
                  <c:v>Strom - Freileitungen</c:v>
                </c:pt>
              </c:strCache>
            </c:strRef>
          </c:tx>
          <c:spPr>
            <a:ln w="22225" cap="rnd" cmpd="sng" algn="ctr">
              <a:solidFill>
                <a:schemeClr val="accent3"/>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2021'!$D$99:$CC$99</c:f>
              <c:numCache>
                <c:formatCode>0.0000</c:formatCode>
                <c:ptCount val="78"/>
                <c:pt idx="14">
                  <c:v>3.1667000000000001</c:v>
                </c:pt>
                <c:pt idx="15">
                  <c:v>3.093</c:v>
                </c:pt>
                <c:pt idx="16">
                  <c:v>2.9628999999999999</c:v>
                </c:pt>
                <c:pt idx="17">
                  <c:v>2.8913000000000002</c:v>
                </c:pt>
                <c:pt idx="18">
                  <c:v>2.8298000000000001</c:v>
                </c:pt>
                <c:pt idx="19">
                  <c:v>2.85</c:v>
                </c:pt>
                <c:pt idx="20">
                  <c:v>2.7517</c:v>
                </c:pt>
                <c:pt idx="21">
                  <c:v>2.6482000000000001</c:v>
                </c:pt>
                <c:pt idx="22">
                  <c:v>2.4990000000000001</c:v>
                </c:pt>
                <c:pt idx="23">
                  <c:v>2.7517</c:v>
                </c:pt>
                <c:pt idx="24">
                  <c:v>2.7902</c:v>
                </c:pt>
                <c:pt idx="25">
                  <c:v>2.5796999999999999</c:v>
                </c:pt>
                <c:pt idx="26">
                  <c:v>2.3064</c:v>
                </c:pt>
                <c:pt idx="27">
                  <c:v>2.3243</c:v>
                </c:pt>
                <c:pt idx="28">
                  <c:v>2.3378999999999999</c:v>
                </c:pt>
                <c:pt idx="29">
                  <c:v>2.2416</c:v>
                </c:pt>
                <c:pt idx="30">
                  <c:v>2.0962999999999998</c:v>
                </c:pt>
                <c:pt idx="31">
                  <c:v>2.1842999999999999</c:v>
                </c:pt>
                <c:pt idx="32">
                  <c:v>2.1111</c:v>
                </c:pt>
                <c:pt idx="33">
                  <c:v>2.0817000000000001</c:v>
                </c:pt>
                <c:pt idx="34">
                  <c:v>2.0962999999999998</c:v>
                </c:pt>
                <c:pt idx="35">
                  <c:v>1.9462999999999999</c:v>
                </c:pt>
                <c:pt idx="36">
                  <c:v>1.7655000000000001</c:v>
                </c:pt>
                <c:pt idx="37">
                  <c:v>1.6788000000000001</c:v>
                </c:pt>
                <c:pt idx="38">
                  <c:v>1.6352</c:v>
                </c:pt>
                <c:pt idx="39">
                  <c:v>1.6375</c:v>
                </c:pt>
                <c:pt idx="40">
                  <c:v>1.6308</c:v>
                </c:pt>
                <c:pt idx="41">
                  <c:v>1.6197999999999999</c:v>
                </c:pt>
                <c:pt idx="42">
                  <c:v>1.5960000000000001</c:v>
                </c:pt>
                <c:pt idx="43">
                  <c:v>1.5688</c:v>
                </c:pt>
                <c:pt idx="44">
                  <c:v>1.5366</c:v>
                </c:pt>
                <c:pt idx="45">
                  <c:v>1.4963</c:v>
                </c:pt>
                <c:pt idx="46">
                  <c:v>1.4543999999999999</c:v>
                </c:pt>
                <c:pt idx="47">
                  <c:v>1.4016</c:v>
                </c:pt>
                <c:pt idx="48">
                  <c:v>1.3602000000000001</c:v>
                </c:pt>
                <c:pt idx="49">
                  <c:v>1.3555999999999999</c:v>
                </c:pt>
                <c:pt idx="50">
                  <c:v>1.3571</c:v>
                </c:pt>
                <c:pt idx="51">
                  <c:v>1.3633</c:v>
                </c:pt>
                <c:pt idx="52">
                  <c:v>1.4</c:v>
                </c:pt>
                <c:pt idx="53">
                  <c:v>1.425</c:v>
                </c:pt>
                <c:pt idx="54">
                  <c:v>1.4300999999999999</c:v>
                </c:pt>
                <c:pt idx="55">
                  <c:v>1.4283999999999999</c:v>
                </c:pt>
                <c:pt idx="56">
                  <c:v>1.3886000000000001</c:v>
                </c:pt>
                <c:pt idx="57">
                  <c:v>1.3854</c:v>
                </c:pt>
                <c:pt idx="58">
                  <c:v>1.4098999999999999</c:v>
                </c:pt>
                <c:pt idx="59">
                  <c:v>1.4335</c:v>
                </c:pt>
                <c:pt idx="60">
                  <c:v>1.4081999999999999</c:v>
                </c:pt>
                <c:pt idx="61">
                  <c:v>1.3680000000000001</c:v>
                </c:pt>
                <c:pt idx="62">
                  <c:v>1.3344</c:v>
                </c:pt>
                <c:pt idx="63">
                  <c:v>1.2787999999999999</c:v>
                </c:pt>
                <c:pt idx="64">
                  <c:v>1.2403999999999999</c:v>
                </c:pt>
                <c:pt idx="65">
                  <c:v>1.2534000000000001</c:v>
                </c:pt>
                <c:pt idx="66">
                  <c:v>1.2775000000000001</c:v>
                </c:pt>
                <c:pt idx="67">
                  <c:v>1.2353000000000001</c:v>
                </c:pt>
                <c:pt idx="68">
                  <c:v>1.2302</c:v>
                </c:pt>
                <c:pt idx="69">
                  <c:v>1.2315</c:v>
                </c:pt>
                <c:pt idx="70">
                  <c:v>1.2226999999999999</c:v>
                </c:pt>
                <c:pt idx="71">
                  <c:v>1.1970000000000001</c:v>
                </c:pt>
                <c:pt idx="72">
                  <c:v>1.1970000000000001</c:v>
                </c:pt>
                <c:pt idx="73">
                  <c:v>1.1644000000000001</c:v>
                </c:pt>
                <c:pt idx="74">
                  <c:v>1.1155999999999999</c:v>
                </c:pt>
                <c:pt idx="75">
                  <c:v>1.0754999999999999</c:v>
                </c:pt>
                <c:pt idx="76">
                  <c:v>1.0546</c:v>
                </c:pt>
                <c:pt idx="77">
                  <c:v>1</c:v>
                </c:pt>
              </c:numCache>
            </c:numRef>
          </c:val>
          <c:smooth val="0"/>
          <c:extLst>
            <c:ext xmlns:c16="http://schemas.microsoft.com/office/drawing/2014/chart" uri="{C3380CC4-5D6E-409C-BE32-E72D297353CC}">
              <c16:uniqueId val="{00000002-5603-4E96-812E-CB860E70BD67}"/>
            </c:ext>
          </c:extLst>
        </c:ser>
        <c:ser>
          <c:idx val="3"/>
          <c:order val="3"/>
          <c:tx>
            <c:strRef>
              <c:f>'Vergleich Strom 2021'!$B$100:$C$100</c:f>
              <c:strCache>
                <c:ptCount val="2"/>
                <c:pt idx="0">
                  <c:v>Strom - Stationen</c:v>
                </c:pt>
              </c:strCache>
            </c:strRef>
          </c:tx>
          <c:spPr>
            <a:ln w="22225" cap="rnd" cmpd="sng" algn="ctr">
              <a:solidFill>
                <a:schemeClr val="accent4"/>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2021'!$D$100:$CC$100</c:f>
              <c:numCache>
                <c:formatCode>0.0000</c:formatCode>
                <c:ptCount val="78"/>
                <c:pt idx="14">
                  <c:v>4.1359000000000004</c:v>
                </c:pt>
                <c:pt idx="15">
                  <c:v>4.0789999999999997</c:v>
                </c:pt>
                <c:pt idx="16">
                  <c:v>3.9567000000000001</c:v>
                </c:pt>
                <c:pt idx="17">
                  <c:v>3.8414000000000001</c:v>
                </c:pt>
                <c:pt idx="18">
                  <c:v>3.7563</c:v>
                </c:pt>
                <c:pt idx="19">
                  <c:v>3.6749000000000001</c:v>
                </c:pt>
                <c:pt idx="20">
                  <c:v>3.6189</c:v>
                </c:pt>
                <c:pt idx="21">
                  <c:v>3.597</c:v>
                </c:pt>
                <c:pt idx="22">
                  <c:v>3.5539000000000001</c:v>
                </c:pt>
                <c:pt idx="23">
                  <c:v>3.63</c:v>
                </c:pt>
                <c:pt idx="24">
                  <c:v>3.5752999999999999</c:v>
                </c:pt>
                <c:pt idx="25">
                  <c:v>3.4912000000000001</c:v>
                </c:pt>
                <c:pt idx="26">
                  <c:v>3.2081</c:v>
                </c:pt>
                <c:pt idx="27">
                  <c:v>3.0436000000000001</c:v>
                </c:pt>
                <c:pt idx="28">
                  <c:v>2.9453999999999998</c:v>
                </c:pt>
                <c:pt idx="29">
                  <c:v>2.7928999999999999</c:v>
                </c:pt>
                <c:pt idx="30">
                  <c:v>2.5095000000000001</c:v>
                </c:pt>
                <c:pt idx="31">
                  <c:v>2.4224000000000001</c:v>
                </c:pt>
                <c:pt idx="32">
                  <c:v>2.3458000000000001</c:v>
                </c:pt>
                <c:pt idx="33">
                  <c:v>2.2738999999999998</c:v>
                </c:pt>
                <c:pt idx="34">
                  <c:v>2.2187000000000001</c:v>
                </c:pt>
                <c:pt idx="35">
                  <c:v>2.1009000000000002</c:v>
                </c:pt>
                <c:pt idx="36">
                  <c:v>1.9427000000000001</c:v>
                </c:pt>
                <c:pt idx="37">
                  <c:v>1.8460000000000001</c:v>
                </c:pt>
                <c:pt idx="38">
                  <c:v>1.7823</c:v>
                </c:pt>
                <c:pt idx="39">
                  <c:v>1.7637</c:v>
                </c:pt>
                <c:pt idx="40">
                  <c:v>1.7253000000000001</c:v>
                </c:pt>
                <c:pt idx="41">
                  <c:v>1.6980999999999999</c:v>
                </c:pt>
                <c:pt idx="42">
                  <c:v>1.6957</c:v>
                </c:pt>
                <c:pt idx="43">
                  <c:v>1.7128000000000001</c:v>
                </c:pt>
                <c:pt idx="44">
                  <c:v>1.6860999999999999</c:v>
                </c:pt>
                <c:pt idx="45">
                  <c:v>1.6417999999999999</c:v>
                </c:pt>
                <c:pt idx="46">
                  <c:v>1.589</c:v>
                </c:pt>
                <c:pt idx="47">
                  <c:v>1.5296000000000001</c:v>
                </c:pt>
                <c:pt idx="48">
                  <c:v>1.4838</c:v>
                </c:pt>
                <c:pt idx="49">
                  <c:v>1.4672000000000001</c:v>
                </c:pt>
                <c:pt idx="50">
                  <c:v>1.4581999999999999</c:v>
                </c:pt>
                <c:pt idx="51">
                  <c:v>1.4370000000000001</c:v>
                </c:pt>
                <c:pt idx="52">
                  <c:v>1.4618</c:v>
                </c:pt>
                <c:pt idx="53">
                  <c:v>1.46</c:v>
                </c:pt>
                <c:pt idx="54">
                  <c:v>1.4691000000000001</c:v>
                </c:pt>
                <c:pt idx="55">
                  <c:v>1.4856</c:v>
                </c:pt>
                <c:pt idx="56">
                  <c:v>1.4672000000000001</c:v>
                </c:pt>
                <c:pt idx="57">
                  <c:v>1.4388000000000001</c:v>
                </c:pt>
                <c:pt idx="58">
                  <c:v>1.4458</c:v>
                </c:pt>
                <c:pt idx="59">
                  <c:v>1.4336</c:v>
                </c:pt>
                <c:pt idx="60">
                  <c:v>1.4198999999999999</c:v>
                </c:pt>
                <c:pt idx="61">
                  <c:v>1.3851</c:v>
                </c:pt>
                <c:pt idx="62">
                  <c:v>1.3263</c:v>
                </c:pt>
                <c:pt idx="63">
                  <c:v>1.3029999999999999</c:v>
                </c:pt>
                <c:pt idx="64">
                  <c:v>1.2482</c:v>
                </c:pt>
                <c:pt idx="65">
                  <c:v>1.2695000000000001</c:v>
                </c:pt>
                <c:pt idx="66">
                  <c:v>1.2601</c:v>
                </c:pt>
                <c:pt idx="67">
                  <c:v>1.2137</c:v>
                </c:pt>
                <c:pt idx="68">
                  <c:v>1.1930000000000001</c:v>
                </c:pt>
                <c:pt idx="69">
                  <c:v>1.1858</c:v>
                </c:pt>
                <c:pt idx="70">
                  <c:v>1.1846000000000001</c:v>
                </c:pt>
                <c:pt idx="71">
                  <c:v>1.1870000000000001</c:v>
                </c:pt>
                <c:pt idx="72">
                  <c:v>1.1906000000000001</c:v>
                </c:pt>
                <c:pt idx="73">
                  <c:v>1.1569</c:v>
                </c:pt>
                <c:pt idx="74">
                  <c:v>1.1167</c:v>
                </c:pt>
                <c:pt idx="75">
                  <c:v>1.0860000000000001</c:v>
                </c:pt>
                <c:pt idx="76">
                  <c:v>1.0801000000000001</c:v>
                </c:pt>
                <c:pt idx="77">
                  <c:v>1</c:v>
                </c:pt>
              </c:numCache>
            </c:numRef>
          </c:val>
          <c:smooth val="0"/>
          <c:extLst>
            <c:ext xmlns:c16="http://schemas.microsoft.com/office/drawing/2014/chart" uri="{C3380CC4-5D6E-409C-BE32-E72D297353CC}">
              <c16:uniqueId val="{00000003-5603-4E96-812E-CB860E70BD67}"/>
            </c:ext>
          </c:extLst>
        </c:ser>
        <c:ser>
          <c:idx val="4"/>
          <c:order val="4"/>
          <c:tx>
            <c:strRef>
              <c:f>'Vergleich Strom 2021'!$B$101:$C$101</c:f>
              <c:strCache>
                <c:ptCount val="2"/>
                <c:pt idx="0">
                  <c:v>Strom - übrige Anlagengruppen</c:v>
                </c:pt>
              </c:strCache>
            </c:strRef>
          </c:tx>
          <c:spPr>
            <a:ln w="22225" cap="rnd" cmpd="sng" algn="ctr">
              <a:solidFill>
                <a:schemeClr val="accent5"/>
              </a:solidFill>
              <a:prstDash val="sysDot"/>
              <a:round/>
            </a:ln>
            <a:effectLst/>
          </c:spPr>
          <c:marker>
            <c:symbol val="none"/>
          </c:marker>
          <c:cat>
            <c:numRef>
              <c:f>'Vergleich Strom 2021'!$D$96:$CC$96</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Strom 2021'!$D$101:$CC$101</c:f>
              <c:numCache>
                <c:formatCode>0.0000</c:formatCode>
                <c:ptCount val="78"/>
                <c:pt idx="5">
                  <c:v>4.1372</c:v>
                </c:pt>
                <c:pt idx="6">
                  <c:v>4.2443999999999997</c:v>
                </c:pt>
                <c:pt idx="7">
                  <c:v>3.5813000000000001</c:v>
                </c:pt>
                <c:pt idx="8">
                  <c:v>3.5045999999999999</c:v>
                </c:pt>
                <c:pt idx="9">
                  <c:v>3.5924999999999998</c:v>
                </c:pt>
                <c:pt idx="10">
                  <c:v>3.6497000000000002</c:v>
                </c:pt>
                <c:pt idx="11">
                  <c:v>3.5813000000000001</c:v>
                </c:pt>
                <c:pt idx="12">
                  <c:v>3.5261999999999998</c:v>
                </c:pt>
                <c:pt idx="13">
                  <c:v>3.4622000000000002</c:v>
                </c:pt>
                <c:pt idx="14">
                  <c:v>3.4832999999999998</c:v>
                </c:pt>
                <c:pt idx="15">
                  <c:v>3.5045999999999999</c:v>
                </c:pt>
                <c:pt idx="16">
                  <c:v>3.4622000000000002</c:v>
                </c:pt>
                <c:pt idx="17">
                  <c:v>3.4209000000000001</c:v>
                </c:pt>
                <c:pt idx="18">
                  <c:v>3.4005999999999998</c:v>
                </c:pt>
                <c:pt idx="19">
                  <c:v>3.3706</c:v>
                </c:pt>
                <c:pt idx="20">
                  <c:v>3.3216999999999999</c:v>
                </c:pt>
                <c:pt idx="21">
                  <c:v>3.2465000000000002</c:v>
                </c:pt>
                <c:pt idx="22">
                  <c:v>3.2010999999999998</c:v>
                </c:pt>
                <c:pt idx="23">
                  <c:v>3.2372999999999998</c:v>
                </c:pt>
                <c:pt idx="24">
                  <c:v>3.2465000000000002</c:v>
                </c:pt>
                <c:pt idx="25">
                  <c:v>3.1922000000000001</c:v>
                </c:pt>
                <c:pt idx="26">
                  <c:v>3.0398000000000001</c:v>
                </c:pt>
                <c:pt idx="27">
                  <c:v>2.9235000000000002</c:v>
                </c:pt>
                <c:pt idx="28">
                  <c:v>2.8365999999999998</c:v>
                </c:pt>
                <c:pt idx="29">
                  <c:v>2.6650999999999998</c:v>
                </c:pt>
                <c:pt idx="30">
                  <c:v>2.3483999999999998</c:v>
                </c:pt>
                <c:pt idx="31">
                  <c:v>2.2471000000000001</c:v>
                </c:pt>
                <c:pt idx="32">
                  <c:v>2.1663999999999999</c:v>
                </c:pt>
                <c:pt idx="33">
                  <c:v>2.1027999999999998</c:v>
                </c:pt>
                <c:pt idx="34">
                  <c:v>2.0798999999999999</c:v>
                </c:pt>
                <c:pt idx="35">
                  <c:v>2.0070000000000001</c:v>
                </c:pt>
                <c:pt idx="36">
                  <c:v>1.8817999999999999</c:v>
                </c:pt>
                <c:pt idx="37">
                  <c:v>1.7630999999999999</c:v>
                </c:pt>
                <c:pt idx="38">
                  <c:v>1.6585000000000001</c:v>
                </c:pt>
                <c:pt idx="39">
                  <c:v>1.6302000000000001</c:v>
                </c:pt>
                <c:pt idx="40">
                  <c:v>1.5851</c:v>
                </c:pt>
                <c:pt idx="41">
                  <c:v>1.5507</c:v>
                </c:pt>
                <c:pt idx="42">
                  <c:v>1.5633999999999999</c:v>
                </c:pt>
                <c:pt idx="43">
                  <c:v>1.6006</c:v>
                </c:pt>
                <c:pt idx="44">
                  <c:v>1.5763</c:v>
                </c:pt>
                <c:pt idx="45">
                  <c:v>1.5362</c:v>
                </c:pt>
                <c:pt idx="46">
                  <c:v>1.5119</c:v>
                </c:pt>
                <c:pt idx="47">
                  <c:v>1.4805999999999999</c:v>
                </c:pt>
                <c:pt idx="48">
                  <c:v>1.4599</c:v>
                </c:pt>
                <c:pt idx="49">
                  <c:v>1.458</c:v>
                </c:pt>
                <c:pt idx="50">
                  <c:v>1.4542999999999999</c:v>
                </c:pt>
                <c:pt idx="51">
                  <c:v>1.4289000000000001</c:v>
                </c:pt>
                <c:pt idx="52">
                  <c:v>1.4524999999999999</c:v>
                </c:pt>
                <c:pt idx="53">
                  <c:v>1.4360999999999999</c:v>
                </c:pt>
                <c:pt idx="54">
                  <c:v>1.4360999999999999</c:v>
                </c:pt>
                <c:pt idx="55">
                  <c:v>1.458</c:v>
                </c:pt>
                <c:pt idx="56">
                  <c:v>1.4307000000000001</c:v>
                </c:pt>
                <c:pt idx="57">
                  <c:v>1.3856999999999999</c:v>
                </c:pt>
                <c:pt idx="58">
                  <c:v>1.3942000000000001</c:v>
                </c:pt>
                <c:pt idx="59">
                  <c:v>1.3741000000000001</c:v>
                </c:pt>
                <c:pt idx="60">
                  <c:v>1.3546</c:v>
                </c:pt>
                <c:pt idx="61">
                  <c:v>1.3051999999999999</c:v>
                </c:pt>
                <c:pt idx="62">
                  <c:v>1.2388999999999999</c:v>
                </c:pt>
                <c:pt idx="63">
                  <c:v>1.2243999999999999</c:v>
                </c:pt>
                <c:pt idx="64">
                  <c:v>1.1646000000000001</c:v>
                </c:pt>
                <c:pt idx="65">
                  <c:v>1.2050000000000001</c:v>
                </c:pt>
                <c:pt idx="66">
                  <c:v>1.1950000000000001</c:v>
                </c:pt>
                <c:pt idx="67">
                  <c:v>1.1403000000000001</c:v>
                </c:pt>
                <c:pt idx="68">
                  <c:v>1.1246</c:v>
                </c:pt>
                <c:pt idx="69">
                  <c:v>1.1234999999999999</c:v>
                </c:pt>
                <c:pt idx="70">
                  <c:v>1.1313</c:v>
                </c:pt>
                <c:pt idx="71">
                  <c:v>1.1459999999999999</c:v>
                </c:pt>
                <c:pt idx="72">
                  <c:v>1.1623000000000001</c:v>
                </c:pt>
                <c:pt idx="73">
                  <c:v>1.1335</c:v>
                </c:pt>
                <c:pt idx="74">
                  <c:v>1.1072</c:v>
                </c:pt>
                <c:pt idx="75">
                  <c:v>1.0946</c:v>
                </c:pt>
                <c:pt idx="76">
                  <c:v>1.0998000000000001</c:v>
                </c:pt>
                <c:pt idx="77">
                  <c:v>1</c:v>
                </c:pt>
              </c:numCache>
            </c:numRef>
          </c:val>
          <c:smooth val="0"/>
          <c:extLst>
            <c:ext xmlns:c16="http://schemas.microsoft.com/office/drawing/2014/chart" uri="{C3380CC4-5D6E-409C-BE32-E72D297353CC}">
              <c16:uniqueId val="{00000004-5603-4E96-812E-CB860E70BD67}"/>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2021'!$B$96:$C$96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2021'!$D$96:$CC$96</c:f>
              <c:numCache>
                <c:formatCode>0.0000</c:formatCode>
                <c:ptCount val="78"/>
                <c:pt idx="0">
                  <c:v>19.409099999999999</c:v>
                </c:pt>
                <c:pt idx="1">
                  <c:v>18.838200000000001</c:v>
                </c:pt>
                <c:pt idx="2">
                  <c:v>17.547899999999998</c:v>
                </c:pt>
                <c:pt idx="3">
                  <c:v>15.070600000000001</c:v>
                </c:pt>
                <c:pt idx="4">
                  <c:v>13.9239</c:v>
                </c:pt>
                <c:pt idx="5">
                  <c:v>12.317299999999999</c:v>
                </c:pt>
                <c:pt idx="6">
                  <c:v>12.81</c:v>
                </c:pt>
                <c:pt idx="7">
                  <c:v>11.139099999999999</c:v>
                </c:pt>
                <c:pt idx="8">
                  <c:v>10.4146</c:v>
                </c:pt>
                <c:pt idx="9">
                  <c:v>10.764699999999999</c:v>
                </c:pt>
                <c:pt idx="10">
                  <c:v>10.764699999999999</c:v>
                </c:pt>
                <c:pt idx="11">
                  <c:v>10.166700000000001</c:v>
                </c:pt>
                <c:pt idx="12">
                  <c:v>9.9301999999999992</c:v>
                </c:pt>
                <c:pt idx="13">
                  <c:v>9.5596999999999994</c:v>
                </c:pt>
                <c:pt idx="14">
                  <c:v>9.2826000000000004</c:v>
                </c:pt>
                <c:pt idx="15">
                  <c:v>8.9580000000000002</c:v>
                </c:pt>
                <c:pt idx="16">
                  <c:v>8.3725000000000005</c:v>
                </c:pt>
                <c:pt idx="17">
                  <c:v>7.8589000000000002</c:v>
                </c:pt>
                <c:pt idx="18">
                  <c:v>7.32</c:v>
                </c:pt>
                <c:pt idx="19">
                  <c:v>7.0385</c:v>
                </c:pt>
                <c:pt idx="20">
                  <c:v>6.7420999999999998</c:v>
                </c:pt>
                <c:pt idx="21">
                  <c:v>6.4696999999999996</c:v>
                </c:pt>
                <c:pt idx="22">
                  <c:v>6.3102999999999998</c:v>
                </c:pt>
                <c:pt idx="23">
                  <c:v>6.6372999999999998</c:v>
                </c:pt>
                <c:pt idx="24">
                  <c:v>6.3102999999999998</c:v>
                </c:pt>
                <c:pt idx="25">
                  <c:v>5.8761000000000001</c:v>
                </c:pt>
                <c:pt idx="26">
                  <c:v>4.9650999999999996</c:v>
                </c:pt>
                <c:pt idx="27">
                  <c:v>4.4790000000000001</c:v>
                </c:pt>
                <c:pt idx="28">
                  <c:v>4.2699999999999996</c:v>
                </c:pt>
                <c:pt idx="29">
                  <c:v>4.0156999999999998</c:v>
                </c:pt>
                <c:pt idx="30">
                  <c:v>3.7898999999999998</c:v>
                </c:pt>
                <c:pt idx="31">
                  <c:v>3.6916000000000002</c:v>
                </c:pt>
                <c:pt idx="32">
                  <c:v>3.5583</c:v>
                </c:pt>
                <c:pt idx="33">
                  <c:v>3.4159999999999999</c:v>
                </c:pt>
                <c:pt idx="34">
                  <c:v>3.2679</c:v>
                </c:pt>
                <c:pt idx="35">
                  <c:v>3.0428000000000002</c:v>
                </c:pt>
                <c:pt idx="36">
                  <c:v>2.7608000000000001</c:v>
                </c:pt>
                <c:pt idx="37">
                  <c:v>2.6036999999999999</c:v>
                </c:pt>
                <c:pt idx="38">
                  <c:v>2.5019999999999998</c:v>
                </c:pt>
                <c:pt idx="39">
                  <c:v>2.4586999999999999</c:v>
                </c:pt>
                <c:pt idx="40">
                  <c:v>2.4079000000000002</c:v>
                </c:pt>
                <c:pt idx="41">
                  <c:v>2.3944000000000001</c:v>
                </c:pt>
                <c:pt idx="42">
                  <c:v>2.3462000000000001</c:v>
                </c:pt>
                <c:pt idx="43">
                  <c:v>2.2957000000000001</c:v>
                </c:pt>
                <c:pt idx="44">
                  <c:v>2.2433999999999998</c:v>
                </c:pt>
                <c:pt idx="45">
                  <c:v>2.1675</c:v>
                </c:pt>
                <c:pt idx="46">
                  <c:v>2.0430999999999999</c:v>
                </c:pt>
                <c:pt idx="47">
                  <c:v>1.9262999999999999</c:v>
                </c:pt>
                <c:pt idx="48">
                  <c:v>1.8119000000000001</c:v>
                </c:pt>
                <c:pt idx="49">
                  <c:v>1.7524</c:v>
                </c:pt>
                <c:pt idx="50">
                  <c:v>1.7172000000000001</c:v>
                </c:pt>
                <c:pt idx="51">
                  <c:v>1.6789000000000001</c:v>
                </c:pt>
                <c:pt idx="52">
                  <c:v>1.6745000000000001</c:v>
                </c:pt>
                <c:pt idx="53">
                  <c:v>1.6833</c:v>
                </c:pt>
                <c:pt idx="54">
                  <c:v>1.6921999999999999</c:v>
                </c:pt>
                <c:pt idx="55">
                  <c:v>1.7012</c:v>
                </c:pt>
                <c:pt idx="56">
                  <c:v>1.69</c:v>
                </c:pt>
                <c:pt idx="57">
                  <c:v>1.6833</c:v>
                </c:pt>
                <c:pt idx="58">
                  <c:v>1.6789000000000001</c:v>
                </c:pt>
                <c:pt idx="59">
                  <c:v>1.6745000000000001</c:v>
                </c:pt>
                <c:pt idx="60">
                  <c:v>1.6508</c:v>
                </c:pt>
                <c:pt idx="61">
                  <c:v>1.6173999999999999</c:v>
                </c:pt>
                <c:pt idx="62">
                  <c:v>1.5794999999999999</c:v>
                </c:pt>
                <c:pt idx="63">
                  <c:v>1.5142</c:v>
                </c:pt>
                <c:pt idx="64">
                  <c:v>1.4590000000000001</c:v>
                </c:pt>
                <c:pt idx="65">
                  <c:v>1.4441999999999999</c:v>
                </c:pt>
                <c:pt idx="66">
                  <c:v>1.4280999999999999</c:v>
                </c:pt>
                <c:pt idx="67">
                  <c:v>1.3849</c:v>
                </c:pt>
                <c:pt idx="68">
                  <c:v>1.3512999999999999</c:v>
                </c:pt>
                <c:pt idx="69">
                  <c:v>1.3261000000000001</c:v>
                </c:pt>
                <c:pt idx="70">
                  <c:v>1.3018000000000001</c:v>
                </c:pt>
                <c:pt idx="71">
                  <c:v>1.2809999999999999</c:v>
                </c:pt>
                <c:pt idx="72">
                  <c:v>1.2546999999999999</c:v>
                </c:pt>
                <c:pt idx="73">
                  <c:v>1.2141999999999999</c:v>
                </c:pt>
                <c:pt idx="74">
                  <c:v>1.1624000000000001</c:v>
                </c:pt>
                <c:pt idx="75">
                  <c:v>1.1129</c:v>
                </c:pt>
                <c:pt idx="76">
                  <c:v>1.0819000000000001</c:v>
                </c:pt>
                <c:pt idx="77">
                  <c:v>1</c:v>
                </c:pt>
              </c:numCache>
            </c:numRef>
          </c:val>
          <c:smooth val="0"/>
          <c:extLst>
            <c:ext xmlns:c16="http://schemas.microsoft.com/office/drawing/2014/chart" uri="{C3380CC4-5D6E-409C-BE32-E72D297353CC}">
              <c16:uniqueId val="{00000000-260A-440C-A951-1997C98F55BA}"/>
            </c:ext>
          </c:extLst>
        </c:ser>
        <c:ser>
          <c:idx val="1"/>
          <c:order val="1"/>
          <c:tx>
            <c:strRef>
              <c:f>'Vergleich Gas 2021'!$B$97:$C$97</c:f>
              <c:strCache>
                <c:ptCount val="2"/>
                <c:pt idx="0">
                  <c:v>Gas - Rohrleitungen und Hausanschlussleitungen (&lt; 16 bar)</c:v>
                </c:pt>
              </c:strCache>
            </c:strRef>
          </c:tx>
          <c:spPr>
            <a:ln w="22225" cap="rnd" cmpd="sng" algn="ctr">
              <a:solidFill>
                <a:schemeClr val="accent2"/>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2021'!$D$97:$CC$97</c:f>
              <c:numCache>
                <c:formatCode>0.0000</c:formatCode>
                <c:ptCount val="78"/>
                <c:pt idx="5">
                  <c:v>7.9936999999999996</c:v>
                </c:pt>
                <c:pt idx="6">
                  <c:v>8.3642000000000003</c:v>
                </c:pt>
                <c:pt idx="7">
                  <c:v>7.2171000000000003</c:v>
                </c:pt>
                <c:pt idx="8">
                  <c:v>6.7903000000000002</c:v>
                </c:pt>
                <c:pt idx="9">
                  <c:v>7.0167000000000002</c:v>
                </c:pt>
                <c:pt idx="10">
                  <c:v>6.9779</c:v>
                </c:pt>
                <c:pt idx="11">
                  <c:v>6.6125999999999996</c:v>
                </c:pt>
                <c:pt idx="12">
                  <c:v>6.4439000000000002</c:v>
                </c:pt>
                <c:pt idx="13">
                  <c:v>6.2525000000000004</c:v>
                </c:pt>
                <c:pt idx="14">
                  <c:v>6.0430999999999999</c:v>
                </c:pt>
                <c:pt idx="15">
                  <c:v>5.6132999999999997</c:v>
                </c:pt>
                <c:pt idx="16">
                  <c:v>5.2190000000000003</c:v>
                </c:pt>
                <c:pt idx="17">
                  <c:v>4.8391000000000002</c:v>
                </c:pt>
                <c:pt idx="18">
                  <c:v>4.5431999999999997</c:v>
                </c:pt>
                <c:pt idx="19">
                  <c:v>4.3402000000000003</c:v>
                </c:pt>
                <c:pt idx="20">
                  <c:v>4.2813999999999997</c:v>
                </c:pt>
                <c:pt idx="21">
                  <c:v>4.3853999999999997</c:v>
                </c:pt>
                <c:pt idx="22">
                  <c:v>4.3552</c:v>
                </c:pt>
                <c:pt idx="23">
                  <c:v>4.5431999999999997</c:v>
                </c:pt>
                <c:pt idx="24">
                  <c:v>4.3106</c:v>
                </c:pt>
                <c:pt idx="25">
                  <c:v>4.1275000000000004</c:v>
                </c:pt>
                <c:pt idx="26">
                  <c:v>3.5278999999999998</c:v>
                </c:pt>
                <c:pt idx="27">
                  <c:v>3.2635999999999998</c:v>
                </c:pt>
                <c:pt idx="28">
                  <c:v>3.1575000000000002</c:v>
                </c:pt>
                <c:pt idx="29">
                  <c:v>3.0360999999999998</c:v>
                </c:pt>
                <c:pt idx="30">
                  <c:v>2.8445999999999998</c:v>
                </c:pt>
                <c:pt idx="31">
                  <c:v>2.7942</c:v>
                </c:pt>
                <c:pt idx="32">
                  <c:v>2.7338</c:v>
                </c:pt>
                <c:pt idx="33">
                  <c:v>2.6423000000000001</c:v>
                </c:pt>
                <c:pt idx="34">
                  <c:v>2.5009999999999999</c:v>
                </c:pt>
                <c:pt idx="35">
                  <c:v>2.2757000000000001</c:v>
                </c:pt>
                <c:pt idx="36">
                  <c:v>2.0569999999999999</c:v>
                </c:pt>
                <c:pt idx="37">
                  <c:v>2.0015999999999998</c:v>
                </c:pt>
                <c:pt idx="38">
                  <c:v>2.0404</c:v>
                </c:pt>
                <c:pt idx="39">
                  <c:v>2.0503</c:v>
                </c:pt>
                <c:pt idx="40">
                  <c:v>2.024</c:v>
                </c:pt>
                <c:pt idx="41">
                  <c:v>2.0207999999999999</c:v>
                </c:pt>
                <c:pt idx="42">
                  <c:v>1.9764999999999999</c:v>
                </c:pt>
                <c:pt idx="43">
                  <c:v>1.9400999999999999</c:v>
                </c:pt>
                <c:pt idx="44">
                  <c:v>1.9136</c:v>
                </c:pt>
                <c:pt idx="45">
                  <c:v>1.8573999999999999</c:v>
                </c:pt>
                <c:pt idx="46">
                  <c:v>1.7397</c:v>
                </c:pt>
                <c:pt idx="47">
                  <c:v>1.6213</c:v>
                </c:pt>
                <c:pt idx="48">
                  <c:v>1.5235000000000001</c:v>
                </c:pt>
                <c:pt idx="49">
                  <c:v>1.4806999999999999</c:v>
                </c:pt>
                <c:pt idx="50">
                  <c:v>1.4635</c:v>
                </c:pt>
                <c:pt idx="51">
                  <c:v>1.4500999999999999</c:v>
                </c:pt>
                <c:pt idx="52">
                  <c:v>1.4755</c:v>
                </c:pt>
                <c:pt idx="53">
                  <c:v>1.5018</c:v>
                </c:pt>
                <c:pt idx="54">
                  <c:v>1.5290999999999999</c:v>
                </c:pt>
                <c:pt idx="55">
                  <c:v>1.5365</c:v>
                </c:pt>
                <c:pt idx="56">
                  <c:v>1.5327999999999999</c:v>
                </c:pt>
                <c:pt idx="57">
                  <c:v>1.5365</c:v>
                </c:pt>
                <c:pt idx="58">
                  <c:v>1.5402</c:v>
                </c:pt>
                <c:pt idx="59">
                  <c:v>1.5459000000000001</c:v>
                </c:pt>
                <c:pt idx="60">
                  <c:v>1.5459000000000001</c:v>
                </c:pt>
                <c:pt idx="61">
                  <c:v>1.544</c:v>
                </c:pt>
                <c:pt idx="62">
                  <c:v>1.5072000000000001</c:v>
                </c:pt>
                <c:pt idx="63">
                  <c:v>1.4618</c:v>
                </c:pt>
                <c:pt idx="64">
                  <c:v>1.4191</c:v>
                </c:pt>
                <c:pt idx="65">
                  <c:v>1.3956</c:v>
                </c:pt>
                <c:pt idx="66">
                  <c:v>1.3878999999999999</c:v>
                </c:pt>
                <c:pt idx="67">
                  <c:v>1.3625</c:v>
                </c:pt>
                <c:pt idx="68">
                  <c:v>1.3281000000000001</c:v>
                </c:pt>
                <c:pt idx="69">
                  <c:v>1.3061</c:v>
                </c:pt>
                <c:pt idx="70">
                  <c:v>1.2862</c:v>
                </c:pt>
                <c:pt idx="71">
                  <c:v>1.2629999999999999</c:v>
                </c:pt>
                <c:pt idx="72">
                  <c:v>1.2419</c:v>
                </c:pt>
                <c:pt idx="73">
                  <c:v>1.1994</c:v>
                </c:pt>
                <c:pt idx="74">
                  <c:v>1.1327</c:v>
                </c:pt>
                <c:pt idx="75">
                  <c:v>1.0730999999999999</c:v>
                </c:pt>
                <c:pt idx="76">
                  <c:v>1.0489999999999999</c:v>
                </c:pt>
                <c:pt idx="77">
                  <c:v>1</c:v>
                </c:pt>
              </c:numCache>
            </c:numRef>
          </c:val>
          <c:smooth val="0"/>
          <c:extLst>
            <c:ext xmlns:c16="http://schemas.microsoft.com/office/drawing/2014/chart" uri="{C3380CC4-5D6E-409C-BE32-E72D297353CC}">
              <c16:uniqueId val="{00000001-260A-440C-A951-1997C98F55BA}"/>
            </c:ext>
          </c:extLst>
        </c:ser>
        <c:ser>
          <c:idx val="2"/>
          <c:order val="2"/>
          <c:tx>
            <c:strRef>
              <c:f>'Vergleich Gas 2021'!$B$98:$C$98</c:f>
              <c:strCache>
                <c:ptCount val="2"/>
                <c:pt idx="0">
                  <c:v>Gas - Rohrleitungen &gt; 16 bar</c:v>
                </c:pt>
              </c:strCache>
            </c:strRef>
          </c:tx>
          <c:spPr>
            <a:ln w="22225" cap="rnd" cmpd="sng" algn="ctr">
              <a:solidFill>
                <a:schemeClr val="accent3"/>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2021'!$D$98:$CC$98</c:f>
              <c:numCache>
                <c:formatCode>0.0000</c:formatCode>
                <c:ptCount val="78"/>
                <c:pt idx="5">
                  <c:v>7.1307</c:v>
                </c:pt>
                <c:pt idx="6">
                  <c:v>7.1714000000000002</c:v>
                </c:pt>
                <c:pt idx="7">
                  <c:v>6.0048000000000004</c:v>
                </c:pt>
                <c:pt idx="8">
                  <c:v>4.9023000000000003</c:v>
                </c:pt>
                <c:pt idx="9">
                  <c:v>4.8643000000000001</c:v>
                </c:pt>
                <c:pt idx="10">
                  <c:v>4.9409000000000001</c:v>
                </c:pt>
                <c:pt idx="11">
                  <c:v>4.7358000000000002</c:v>
                </c:pt>
                <c:pt idx="12">
                  <c:v>4.6139999999999999</c:v>
                </c:pt>
                <c:pt idx="13">
                  <c:v>4.4035000000000002</c:v>
                </c:pt>
                <c:pt idx="14">
                  <c:v>4.2979000000000003</c:v>
                </c:pt>
                <c:pt idx="15">
                  <c:v>4.1833</c:v>
                </c:pt>
                <c:pt idx="16">
                  <c:v>4.0484</c:v>
                </c:pt>
                <c:pt idx="17">
                  <c:v>3.9097</c:v>
                </c:pt>
                <c:pt idx="18">
                  <c:v>3.8146</c:v>
                </c:pt>
                <c:pt idx="19">
                  <c:v>3.7574999999999998</c:v>
                </c:pt>
                <c:pt idx="20">
                  <c:v>3.7240000000000002</c:v>
                </c:pt>
                <c:pt idx="21">
                  <c:v>3.7801</c:v>
                </c:pt>
                <c:pt idx="22">
                  <c:v>3.7688000000000001</c:v>
                </c:pt>
                <c:pt idx="23">
                  <c:v>3.9714999999999998</c:v>
                </c:pt>
                <c:pt idx="24">
                  <c:v>3.8854000000000002</c:v>
                </c:pt>
                <c:pt idx="25">
                  <c:v>3.7463000000000002</c:v>
                </c:pt>
                <c:pt idx="26">
                  <c:v>3.3378000000000001</c:v>
                </c:pt>
                <c:pt idx="27">
                  <c:v>3.1612</c:v>
                </c:pt>
                <c:pt idx="28">
                  <c:v>3.1063999999999998</c:v>
                </c:pt>
                <c:pt idx="29">
                  <c:v>2.9321999999999999</c:v>
                </c:pt>
                <c:pt idx="30">
                  <c:v>2.6701999999999999</c:v>
                </c:pt>
                <c:pt idx="31">
                  <c:v>2.6873999999999998</c:v>
                </c:pt>
                <c:pt idx="32">
                  <c:v>2.62</c:v>
                </c:pt>
                <c:pt idx="33">
                  <c:v>2.5983000000000001</c:v>
                </c:pt>
                <c:pt idx="34">
                  <c:v>2.4851000000000001</c:v>
                </c:pt>
                <c:pt idx="35">
                  <c:v>2.3371</c:v>
                </c:pt>
                <c:pt idx="36">
                  <c:v>2.1863999999999999</c:v>
                </c:pt>
                <c:pt idx="37">
                  <c:v>2.1343999999999999</c:v>
                </c:pt>
                <c:pt idx="38">
                  <c:v>2.0507</c:v>
                </c:pt>
                <c:pt idx="39">
                  <c:v>2.0916999999999999</c:v>
                </c:pt>
                <c:pt idx="40">
                  <c:v>2.0608</c:v>
                </c:pt>
                <c:pt idx="41">
                  <c:v>2.0047999999999999</c:v>
                </c:pt>
                <c:pt idx="42">
                  <c:v>1.964</c:v>
                </c:pt>
                <c:pt idx="43">
                  <c:v>1.9795</c:v>
                </c:pt>
                <c:pt idx="44">
                  <c:v>1.9518</c:v>
                </c:pt>
                <c:pt idx="45">
                  <c:v>1.8815999999999999</c:v>
                </c:pt>
                <c:pt idx="46">
                  <c:v>1.798</c:v>
                </c:pt>
                <c:pt idx="47">
                  <c:v>1.7262999999999999</c:v>
                </c:pt>
                <c:pt idx="48">
                  <c:v>1.6578999999999999</c:v>
                </c:pt>
                <c:pt idx="49">
                  <c:v>1.6822999999999999</c:v>
                </c:pt>
                <c:pt idx="50">
                  <c:v>1.6623000000000001</c:v>
                </c:pt>
                <c:pt idx="51">
                  <c:v>1.6028</c:v>
                </c:pt>
                <c:pt idx="52">
                  <c:v>1.6362000000000001</c:v>
                </c:pt>
                <c:pt idx="53">
                  <c:v>1.6578999999999999</c:v>
                </c:pt>
                <c:pt idx="54">
                  <c:v>1.6667000000000001</c:v>
                </c:pt>
                <c:pt idx="55">
                  <c:v>1.6914</c:v>
                </c:pt>
                <c:pt idx="56">
                  <c:v>1.6491</c:v>
                </c:pt>
                <c:pt idx="57">
                  <c:v>1.6255999999999999</c:v>
                </c:pt>
                <c:pt idx="58">
                  <c:v>1.6298999999999999</c:v>
                </c:pt>
                <c:pt idx="59">
                  <c:v>1.6173</c:v>
                </c:pt>
                <c:pt idx="60">
                  <c:v>1.538</c:v>
                </c:pt>
                <c:pt idx="61">
                  <c:v>1.4643999999999999</c:v>
                </c:pt>
                <c:pt idx="62">
                  <c:v>1.431</c:v>
                </c:pt>
                <c:pt idx="63">
                  <c:v>1.3480000000000001</c:v>
                </c:pt>
                <c:pt idx="64">
                  <c:v>1.2806</c:v>
                </c:pt>
                <c:pt idx="65">
                  <c:v>1.3251999999999999</c:v>
                </c:pt>
                <c:pt idx="66">
                  <c:v>1.3309</c:v>
                </c:pt>
                <c:pt idx="67">
                  <c:v>1.2689999999999999</c:v>
                </c:pt>
                <c:pt idx="68">
                  <c:v>1.2487999999999999</c:v>
                </c:pt>
                <c:pt idx="69">
                  <c:v>1.2613000000000001</c:v>
                </c:pt>
                <c:pt idx="70">
                  <c:v>1.2563</c:v>
                </c:pt>
                <c:pt idx="71">
                  <c:v>1.2549999999999999</c:v>
                </c:pt>
                <c:pt idx="72">
                  <c:v>1.2625999999999999</c:v>
                </c:pt>
                <c:pt idx="73">
                  <c:v>1.1998</c:v>
                </c:pt>
                <c:pt idx="74">
                  <c:v>1.1275999999999999</c:v>
                </c:pt>
                <c:pt idx="75">
                  <c:v>1.0904</c:v>
                </c:pt>
                <c:pt idx="76">
                  <c:v>1.0893999999999999</c:v>
                </c:pt>
                <c:pt idx="77">
                  <c:v>1</c:v>
                </c:pt>
              </c:numCache>
            </c:numRef>
          </c:val>
          <c:smooth val="0"/>
          <c:extLst>
            <c:ext xmlns:c16="http://schemas.microsoft.com/office/drawing/2014/chart" uri="{C3380CC4-5D6E-409C-BE32-E72D297353CC}">
              <c16:uniqueId val="{00000002-260A-440C-A951-1997C98F55BA}"/>
            </c:ext>
          </c:extLst>
        </c:ser>
        <c:ser>
          <c:idx val="3"/>
          <c:order val="3"/>
          <c:tx>
            <c:strRef>
              <c:f>'Vergleich Gas 2021'!$B$99:$C$99</c:f>
              <c:strCache>
                <c:ptCount val="2"/>
                <c:pt idx="0">
                  <c:v>Gas - übrige Anlagengruppen</c:v>
                </c:pt>
              </c:strCache>
            </c:strRef>
          </c:tx>
          <c:spPr>
            <a:ln w="22225" cap="rnd" cmpd="sng" algn="ctr">
              <a:solidFill>
                <a:schemeClr val="accent4"/>
              </a:solidFill>
              <a:prstDash val="sysDot"/>
              <a:round/>
            </a:ln>
            <a:effectLst/>
          </c:spPr>
          <c:marker>
            <c:symbol val="none"/>
          </c:marker>
          <c:cat>
            <c:numRef>
              <c:f>'Vergleich Gas 2021'!$D$95:$CC$95</c:f>
              <c:numCache>
                <c:formatCode>General</c:formatCode>
                <c:ptCount val="78"/>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numCache>
            </c:numRef>
          </c:cat>
          <c:val>
            <c:numRef>
              <c:f>'Vergleich Gas 2021'!$D$99:$CC$99</c:f>
              <c:numCache>
                <c:formatCode>0.0000</c:formatCode>
                <c:ptCount val="78"/>
                <c:pt idx="5">
                  <c:v>4.1372</c:v>
                </c:pt>
                <c:pt idx="6">
                  <c:v>4.2443999999999997</c:v>
                </c:pt>
                <c:pt idx="7">
                  <c:v>3.5813000000000001</c:v>
                </c:pt>
                <c:pt idx="8">
                  <c:v>3.5045999999999999</c:v>
                </c:pt>
                <c:pt idx="9">
                  <c:v>3.5924999999999998</c:v>
                </c:pt>
                <c:pt idx="10">
                  <c:v>3.6497000000000002</c:v>
                </c:pt>
                <c:pt idx="11">
                  <c:v>3.5813000000000001</c:v>
                </c:pt>
                <c:pt idx="12">
                  <c:v>3.5261999999999998</c:v>
                </c:pt>
                <c:pt idx="13">
                  <c:v>3.4622000000000002</c:v>
                </c:pt>
                <c:pt idx="14">
                  <c:v>3.4832999999999998</c:v>
                </c:pt>
                <c:pt idx="15">
                  <c:v>3.5045999999999999</c:v>
                </c:pt>
                <c:pt idx="16">
                  <c:v>3.4622000000000002</c:v>
                </c:pt>
                <c:pt idx="17">
                  <c:v>3.4209000000000001</c:v>
                </c:pt>
                <c:pt idx="18">
                  <c:v>3.4005999999999998</c:v>
                </c:pt>
                <c:pt idx="19">
                  <c:v>3.3706</c:v>
                </c:pt>
                <c:pt idx="20">
                  <c:v>3.3216999999999999</c:v>
                </c:pt>
                <c:pt idx="21">
                  <c:v>3.2465000000000002</c:v>
                </c:pt>
                <c:pt idx="22">
                  <c:v>3.2010999999999998</c:v>
                </c:pt>
                <c:pt idx="23">
                  <c:v>3.2372999999999998</c:v>
                </c:pt>
                <c:pt idx="24">
                  <c:v>3.2465000000000002</c:v>
                </c:pt>
                <c:pt idx="25">
                  <c:v>3.1922000000000001</c:v>
                </c:pt>
                <c:pt idx="26">
                  <c:v>3.0398000000000001</c:v>
                </c:pt>
                <c:pt idx="27">
                  <c:v>2.9235000000000002</c:v>
                </c:pt>
                <c:pt idx="28">
                  <c:v>2.8365999999999998</c:v>
                </c:pt>
                <c:pt idx="29">
                  <c:v>2.6650999999999998</c:v>
                </c:pt>
                <c:pt idx="30">
                  <c:v>2.3483999999999998</c:v>
                </c:pt>
                <c:pt idx="31">
                  <c:v>2.2471000000000001</c:v>
                </c:pt>
                <c:pt idx="32">
                  <c:v>2.1663999999999999</c:v>
                </c:pt>
                <c:pt idx="33">
                  <c:v>2.1027999999999998</c:v>
                </c:pt>
                <c:pt idx="34">
                  <c:v>2.0798999999999999</c:v>
                </c:pt>
                <c:pt idx="35">
                  <c:v>2.0070000000000001</c:v>
                </c:pt>
                <c:pt idx="36">
                  <c:v>1.8817999999999999</c:v>
                </c:pt>
                <c:pt idx="37">
                  <c:v>1.7630999999999999</c:v>
                </c:pt>
                <c:pt idx="38">
                  <c:v>1.6585000000000001</c:v>
                </c:pt>
                <c:pt idx="39">
                  <c:v>1.6302000000000001</c:v>
                </c:pt>
                <c:pt idx="40">
                  <c:v>1.5851</c:v>
                </c:pt>
                <c:pt idx="41">
                  <c:v>1.5507</c:v>
                </c:pt>
                <c:pt idx="42">
                  <c:v>1.5633999999999999</c:v>
                </c:pt>
                <c:pt idx="43">
                  <c:v>1.6006</c:v>
                </c:pt>
                <c:pt idx="44">
                  <c:v>1.5763</c:v>
                </c:pt>
                <c:pt idx="45">
                  <c:v>1.5362</c:v>
                </c:pt>
                <c:pt idx="46">
                  <c:v>1.5119</c:v>
                </c:pt>
                <c:pt idx="47">
                  <c:v>1.4805999999999999</c:v>
                </c:pt>
                <c:pt idx="48">
                  <c:v>1.4599</c:v>
                </c:pt>
                <c:pt idx="49">
                  <c:v>1.458</c:v>
                </c:pt>
                <c:pt idx="50">
                  <c:v>1.4542999999999999</c:v>
                </c:pt>
                <c:pt idx="51">
                  <c:v>1.4289000000000001</c:v>
                </c:pt>
                <c:pt idx="52">
                  <c:v>1.4524999999999999</c:v>
                </c:pt>
                <c:pt idx="53">
                  <c:v>1.4360999999999999</c:v>
                </c:pt>
                <c:pt idx="54">
                  <c:v>1.4360999999999999</c:v>
                </c:pt>
                <c:pt idx="55">
                  <c:v>1.458</c:v>
                </c:pt>
                <c:pt idx="56">
                  <c:v>1.4307000000000001</c:v>
                </c:pt>
                <c:pt idx="57">
                  <c:v>1.3856999999999999</c:v>
                </c:pt>
                <c:pt idx="58">
                  <c:v>1.3942000000000001</c:v>
                </c:pt>
                <c:pt idx="59">
                  <c:v>1.3741000000000001</c:v>
                </c:pt>
                <c:pt idx="60">
                  <c:v>1.3546</c:v>
                </c:pt>
                <c:pt idx="61">
                  <c:v>1.3051999999999999</c:v>
                </c:pt>
                <c:pt idx="62">
                  <c:v>1.2388999999999999</c:v>
                </c:pt>
                <c:pt idx="63">
                  <c:v>1.2243999999999999</c:v>
                </c:pt>
                <c:pt idx="64">
                  <c:v>1.1646000000000001</c:v>
                </c:pt>
                <c:pt idx="65">
                  <c:v>1.2050000000000001</c:v>
                </c:pt>
                <c:pt idx="66">
                  <c:v>1.1950000000000001</c:v>
                </c:pt>
                <c:pt idx="67">
                  <c:v>1.1403000000000001</c:v>
                </c:pt>
                <c:pt idx="68">
                  <c:v>1.1246</c:v>
                </c:pt>
                <c:pt idx="69">
                  <c:v>1.1234999999999999</c:v>
                </c:pt>
                <c:pt idx="70">
                  <c:v>1.1313</c:v>
                </c:pt>
                <c:pt idx="71">
                  <c:v>1.1459999999999999</c:v>
                </c:pt>
                <c:pt idx="72">
                  <c:v>1.1623000000000001</c:v>
                </c:pt>
                <c:pt idx="73">
                  <c:v>1.1335</c:v>
                </c:pt>
                <c:pt idx="74">
                  <c:v>1.1072</c:v>
                </c:pt>
                <c:pt idx="75">
                  <c:v>1.0946</c:v>
                </c:pt>
                <c:pt idx="76">
                  <c:v>1.0998000000000001</c:v>
                </c:pt>
                <c:pt idx="77">
                  <c:v>1</c:v>
                </c:pt>
              </c:numCache>
            </c:numRef>
          </c:val>
          <c:smooth val="0"/>
          <c:extLst>
            <c:ext xmlns:c16="http://schemas.microsoft.com/office/drawing/2014/chart" uri="{C3380CC4-5D6E-409C-BE32-E72D297353CC}">
              <c16:uniqueId val="{00000003-260A-440C-A951-1997C98F55BA}"/>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2020'!$B$97:$C$97</c:f>
              <c:strCache>
                <c:ptCount val="2"/>
                <c:pt idx="0">
                  <c:v>Strom - Grundstücksanlagen und Gebäude</c:v>
                </c:pt>
              </c:strCache>
            </c:strRef>
          </c:tx>
          <c:spPr>
            <a:ln w="22225" cap="rnd" cmpd="sng" algn="ctr">
              <a:solidFill>
                <a:schemeClr val="accent1"/>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2020'!$D$97:$CB$97</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0C4D-4613-9901-91D90AAB2171}"/>
            </c:ext>
          </c:extLst>
        </c:ser>
        <c:ser>
          <c:idx val="1"/>
          <c:order val="1"/>
          <c:tx>
            <c:strRef>
              <c:f>'Vergleich Strom 2020'!$B$98:$C$98</c:f>
              <c:strCache>
                <c:ptCount val="2"/>
                <c:pt idx="0">
                  <c:v>Strom - Kabel</c:v>
                </c:pt>
              </c:strCache>
            </c:strRef>
          </c:tx>
          <c:spPr>
            <a:ln w="22225" cap="rnd" cmpd="sng" algn="ctr">
              <a:solidFill>
                <a:schemeClr val="accent2"/>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2020'!$D$98:$CB$98</c:f>
              <c:numCache>
                <c:formatCode>0.0000</c:formatCode>
                <c:ptCount val="77"/>
                <c:pt idx="14">
                  <c:v>2.5968</c:v>
                </c:pt>
                <c:pt idx="15">
                  <c:v>2.5055000000000001</c:v>
                </c:pt>
                <c:pt idx="16">
                  <c:v>2.4306999999999999</c:v>
                </c:pt>
                <c:pt idx="17">
                  <c:v>2.4464000000000001</c:v>
                </c:pt>
                <c:pt idx="18">
                  <c:v>2.3898999999999999</c:v>
                </c:pt>
                <c:pt idx="19">
                  <c:v>2.3651</c:v>
                </c:pt>
                <c:pt idx="20">
                  <c:v>2.1797</c:v>
                </c:pt>
                <c:pt idx="21">
                  <c:v>2.0577999999999999</c:v>
                </c:pt>
                <c:pt idx="22">
                  <c:v>1.9257</c:v>
                </c:pt>
                <c:pt idx="23">
                  <c:v>2.1111</c:v>
                </c:pt>
                <c:pt idx="24">
                  <c:v>2.1072000000000002</c:v>
                </c:pt>
                <c:pt idx="25">
                  <c:v>2.0141</c:v>
                </c:pt>
                <c:pt idx="26">
                  <c:v>1.8718999999999999</c:v>
                </c:pt>
                <c:pt idx="27">
                  <c:v>1.9224000000000001</c:v>
                </c:pt>
                <c:pt idx="28">
                  <c:v>1.9095</c:v>
                </c:pt>
                <c:pt idx="29">
                  <c:v>1.8152999999999999</c:v>
                </c:pt>
                <c:pt idx="30">
                  <c:v>1.7091000000000001</c:v>
                </c:pt>
                <c:pt idx="31">
                  <c:v>1.7952999999999999</c:v>
                </c:pt>
                <c:pt idx="32">
                  <c:v>1.7538</c:v>
                </c:pt>
                <c:pt idx="33">
                  <c:v>1.7352000000000001</c:v>
                </c:pt>
                <c:pt idx="34">
                  <c:v>1.6963999999999999</c:v>
                </c:pt>
                <c:pt idx="35">
                  <c:v>1.5595000000000001</c:v>
                </c:pt>
                <c:pt idx="36">
                  <c:v>1.4268000000000001</c:v>
                </c:pt>
                <c:pt idx="37">
                  <c:v>1.3785000000000001</c:v>
                </c:pt>
                <c:pt idx="38">
                  <c:v>1.3785000000000001</c:v>
                </c:pt>
                <c:pt idx="39">
                  <c:v>1.3443000000000001</c:v>
                </c:pt>
                <c:pt idx="40">
                  <c:v>1.3164</c:v>
                </c:pt>
                <c:pt idx="41">
                  <c:v>1.2984</c:v>
                </c:pt>
                <c:pt idx="42">
                  <c:v>1.3133999999999999</c:v>
                </c:pt>
                <c:pt idx="43">
                  <c:v>1.2955000000000001</c:v>
                </c:pt>
                <c:pt idx="44">
                  <c:v>1.2444999999999999</c:v>
                </c:pt>
                <c:pt idx="45">
                  <c:v>1.2076</c:v>
                </c:pt>
                <c:pt idx="46">
                  <c:v>1.2062999999999999</c:v>
                </c:pt>
                <c:pt idx="47">
                  <c:v>1.1716</c:v>
                </c:pt>
                <c:pt idx="48">
                  <c:v>1.1492</c:v>
                </c:pt>
                <c:pt idx="49">
                  <c:v>1.1597</c:v>
                </c:pt>
                <c:pt idx="50">
                  <c:v>1.1692</c:v>
                </c:pt>
                <c:pt idx="51">
                  <c:v>1.1826000000000001</c:v>
                </c:pt>
                <c:pt idx="52">
                  <c:v>1.2351000000000001</c:v>
                </c:pt>
                <c:pt idx="53">
                  <c:v>1.2896000000000001</c:v>
                </c:pt>
                <c:pt idx="54">
                  <c:v>1.3164</c:v>
                </c:pt>
                <c:pt idx="55">
                  <c:v>1.3270999999999999</c:v>
                </c:pt>
                <c:pt idx="56">
                  <c:v>1.2925</c:v>
                </c:pt>
                <c:pt idx="57">
                  <c:v>1.2968999999999999</c:v>
                </c:pt>
                <c:pt idx="58">
                  <c:v>1.3103</c:v>
                </c:pt>
                <c:pt idx="59">
                  <c:v>1.3240000000000001</c:v>
                </c:pt>
                <c:pt idx="60">
                  <c:v>1.3255999999999999</c:v>
                </c:pt>
                <c:pt idx="61">
                  <c:v>1.3349</c:v>
                </c:pt>
                <c:pt idx="62">
                  <c:v>1.2867</c:v>
                </c:pt>
                <c:pt idx="63">
                  <c:v>1.2514000000000001</c:v>
                </c:pt>
                <c:pt idx="64">
                  <c:v>1.2404999999999999</c:v>
                </c:pt>
                <c:pt idx="65">
                  <c:v>1.2597</c:v>
                </c:pt>
                <c:pt idx="66">
                  <c:v>1.2485999999999999</c:v>
                </c:pt>
                <c:pt idx="67">
                  <c:v>1.19</c:v>
                </c:pt>
                <c:pt idx="68">
                  <c:v>1.1739999999999999</c:v>
                </c:pt>
                <c:pt idx="69">
                  <c:v>1.1765000000000001</c:v>
                </c:pt>
                <c:pt idx="70">
                  <c:v>1.1728000000000001</c:v>
                </c:pt>
                <c:pt idx="71">
                  <c:v>1.1399999999999999</c:v>
                </c:pt>
                <c:pt idx="72">
                  <c:v>1.1399999999999999</c:v>
                </c:pt>
                <c:pt idx="73">
                  <c:v>1.1089</c:v>
                </c:pt>
                <c:pt idx="74">
                  <c:v>1.0605</c:v>
                </c:pt>
                <c:pt idx="75">
                  <c:v>1.0179</c:v>
                </c:pt>
                <c:pt idx="76">
                  <c:v>1</c:v>
                </c:pt>
              </c:numCache>
            </c:numRef>
          </c:val>
          <c:smooth val="0"/>
          <c:extLst>
            <c:ext xmlns:c16="http://schemas.microsoft.com/office/drawing/2014/chart" uri="{C3380CC4-5D6E-409C-BE32-E72D297353CC}">
              <c16:uniqueId val="{00000001-0C4D-4613-9901-91D90AAB2171}"/>
            </c:ext>
          </c:extLst>
        </c:ser>
        <c:ser>
          <c:idx val="2"/>
          <c:order val="2"/>
          <c:tx>
            <c:strRef>
              <c:f>'Vergleich Strom 2020'!$B$99:$C$99</c:f>
              <c:strCache>
                <c:ptCount val="2"/>
                <c:pt idx="0">
                  <c:v>Strom - Freileitungen</c:v>
                </c:pt>
              </c:strCache>
            </c:strRef>
          </c:tx>
          <c:spPr>
            <a:ln w="22225" cap="rnd" cmpd="sng" algn="ctr">
              <a:solidFill>
                <a:schemeClr val="accent3"/>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2020'!$D$99:$CB$99</c:f>
              <c:numCache>
                <c:formatCode>0.0000</c:formatCode>
                <c:ptCount val="77"/>
                <c:pt idx="14">
                  <c:v>3.0026000000000002</c:v>
                </c:pt>
                <c:pt idx="15">
                  <c:v>2.9327999999999999</c:v>
                </c:pt>
                <c:pt idx="16">
                  <c:v>2.8094000000000001</c:v>
                </c:pt>
                <c:pt idx="17">
                  <c:v>2.7414999999999998</c:v>
                </c:pt>
                <c:pt idx="18">
                  <c:v>2.6831999999999998</c:v>
                </c:pt>
                <c:pt idx="19">
                  <c:v>2.7023999999999999</c:v>
                </c:pt>
                <c:pt idx="20">
                  <c:v>2.6092</c:v>
                </c:pt>
                <c:pt idx="21">
                  <c:v>2.5110999999999999</c:v>
                </c:pt>
                <c:pt idx="22">
                  <c:v>2.3694999999999999</c:v>
                </c:pt>
                <c:pt idx="23">
                  <c:v>2.6092</c:v>
                </c:pt>
                <c:pt idx="24">
                  <c:v>2.6457000000000002</c:v>
                </c:pt>
                <c:pt idx="25">
                  <c:v>2.4460999999999999</c:v>
                </c:pt>
                <c:pt idx="26">
                  <c:v>2.1869000000000001</c:v>
                </c:pt>
                <c:pt idx="27">
                  <c:v>2.2039</c:v>
                </c:pt>
                <c:pt idx="28">
                  <c:v>2.2168000000000001</c:v>
                </c:pt>
                <c:pt idx="29">
                  <c:v>2.1255000000000002</c:v>
                </c:pt>
                <c:pt idx="30">
                  <c:v>1.9877</c:v>
                </c:pt>
                <c:pt idx="31">
                  <c:v>2.0712000000000002</c:v>
                </c:pt>
                <c:pt idx="32">
                  <c:v>2.0017999999999998</c:v>
                </c:pt>
                <c:pt idx="33">
                  <c:v>1.9739</c:v>
                </c:pt>
                <c:pt idx="34">
                  <c:v>1.9877</c:v>
                </c:pt>
                <c:pt idx="35">
                  <c:v>1.8454999999999999</c:v>
                </c:pt>
                <c:pt idx="36">
                  <c:v>1.6739999999999999</c:v>
                </c:pt>
                <c:pt idx="37">
                  <c:v>1.5919000000000001</c:v>
                </c:pt>
                <c:pt idx="38">
                  <c:v>1.5505</c:v>
                </c:pt>
                <c:pt idx="39">
                  <c:v>1.5527</c:v>
                </c:pt>
                <c:pt idx="40">
                  <c:v>1.5463</c:v>
                </c:pt>
                <c:pt idx="41">
                  <c:v>1.5359</c:v>
                </c:pt>
                <c:pt idx="42">
                  <c:v>1.5133000000000001</c:v>
                </c:pt>
                <c:pt idx="43">
                  <c:v>1.4875</c:v>
                </c:pt>
                <c:pt idx="44">
                  <c:v>1.4570000000000001</c:v>
                </c:pt>
                <c:pt idx="45">
                  <c:v>1.4188000000000001</c:v>
                </c:pt>
                <c:pt idx="46">
                  <c:v>1.3791</c:v>
                </c:pt>
                <c:pt idx="47">
                  <c:v>1.329</c:v>
                </c:pt>
                <c:pt idx="48">
                  <c:v>1.2898000000000001</c:v>
                </c:pt>
                <c:pt idx="49">
                  <c:v>1.2854000000000001</c:v>
                </c:pt>
                <c:pt idx="50">
                  <c:v>1.2867999999999999</c:v>
                </c:pt>
                <c:pt idx="51">
                  <c:v>1.2927</c:v>
                </c:pt>
                <c:pt idx="52">
                  <c:v>1.3274999999999999</c:v>
                </c:pt>
                <c:pt idx="53">
                  <c:v>1.3512</c:v>
                </c:pt>
                <c:pt idx="54">
                  <c:v>1.3560000000000001</c:v>
                </c:pt>
                <c:pt idx="55">
                  <c:v>1.3544</c:v>
                </c:pt>
                <c:pt idx="56">
                  <c:v>1.3167</c:v>
                </c:pt>
                <c:pt idx="57">
                  <c:v>1.3137000000000001</c:v>
                </c:pt>
                <c:pt idx="58">
                  <c:v>1.3369</c:v>
                </c:pt>
                <c:pt idx="59">
                  <c:v>1.3593</c:v>
                </c:pt>
                <c:pt idx="60">
                  <c:v>1.3352999999999999</c:v>
                </c:pt>
                <c:pt idx="61">
                  <c:v>1.2970999999999999</c:v>
                </c:pt>
                <c:pt idx="62">
                  <c:v>1.2653000000000001</c:v>
                </c:pt>
                <c:pt idx="63">
                  <c:v>1.2125999999999999</c:v>
                </c:pt>
                <c:pt idx="64">
                  <c:v>1.1761999999999999</c:v>
                </c:pt>
                <c:pt idx="65">
                  <c:v>1.1884999999999999</c:v>
                </c:pt>
                <c:pt idx="66">
                  <c:v>1.2113</c:v>
                </c:pt>
                <c:pt idx="67">
                  <c:v>1.1713</c:v>
                </c:pt>
                <c:pt idx="68">
                  <c:v>1.1665000000000001</c:v>
                </c:pt>
                <c:pt idx="69">
                  <c:v>1.1677</c:v>
                </c:pt>
                <c:pt idx="70">
                  <c:v>1.1593</c:v>
                </c:pt>
                <c:pt idx="71">
                  <c:v>1.135</c:v>
                </c:pt>
                <c:pt idx="72">
                  <c:v>1.135</c:v>
                </c:pt>
                <c:pt idx="73">
                  <c:v>1.1041000000000001</c:v>
                </c:pt>
                <c:pt idx="74">
                  <c:v>1.0578000000000001</c:v>
                </c:pt>
                <c:pt idx="75">
                  <c:v>1.0198</c:v>
                </c:pt>
                <c:pt idx="76">
                  <c:v>1</c:v>
                </c:pt>
              </c:numCache>
            </c:numRef>
          </c:val>
          <c:smooth val="0"/>
          <c:extLst>
            <c:ext xmlns:c16="http://schemas.microsoft.com/office/drawing/2014/chart" uri="{C3380CC4-5D6E-409C-BE32-E72D297353CC}">
              <c16:uniqueId val="{00000002-0C4D-4613-9901-91D90AAB2171}"/>
            </c:ext>
          </c:extLst>
        </c:ser>
        <c:ser>
          <c:idx val="3"/>
          <c:order val="3"/>
          <c:tx>
            <c:strRef>
              <c:f>'Vergleich Strom 2020'!$B$100:$C$100</c:f>
              <c:strCache>
                <c:ptCount val="2"/>
                <c:pt idx="0">
                  <c:v>Strom - Stationen</c:v>
                </c:pt>
              </c:strCache>
            </c:strRef>
          </c:tx>
          <c:spPr>
            <a:ln w="22225" cap="rnd" cmpd="sng" algn="ctr">
              <a:solidFill>
                <a:schemeClr val="accent4"/>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2020'!$D$100:$CB$100</c:f>
              <c:numCache>
                <c:formatCode>0.0000</c:formatCode>
                <c:ptCount val="77"/>
                <c:pt idx="14">
                  <c:v>3.8292999999999999</c:v>
                </c:pt>
                <c:pt idx="15">
                  <c:v>3.7766000000000002</c:v>
                </c:pt>
                <c:pt idx="16">
                  <c:v>3.6633</c:v>
                </c:pt>
                <c:pt idx="17">
                  <c:v>3.5566</c:v>
                </c:pt>
                <c:pt idx="18">
                  <c:v>3.4777999999999998</c:v>
                </c:pt>
                <c:pt idx="19">
                  <c:v>3.4024999999999999</c:v>
                </c:pt>
                <c:pt idx="20">
                  <c:v>3.3506</c:v>
                </c:pt>
                <c:pt idx="21">
                  <c:v>3.3302999999999998</c:v>
                </c:pt>
                <c:pt idx="22">
                  <c:v>3.2904</c:v>
                </c:pt>
                <c:pt idx="23">
                  <c:v>3.3609</c:v>
                </c:pt>
                <c:pt idx="24">
                  <c:v>3.3102</c:v>
                </c:pt>
                <c:pt idx="25">
                  <c:v>3.2324000000000002</c:v>
                </c:pt>
                <c:pt idx="26">
                  <c:v>2.9702999999999999</c:v>
                </c:pt>
                <c:pt idx="27">
                  <c:v>2.8178999999999998</c:v>
                </c:pt>
                <c:pt idx="28">
                  <c:v>2.7269999999999999</c:v>
                </c:pt>
                <c:pt idx="29">
                  <c:v>2.5859000000000001</c:v>
                </c:pt>
                <c:pt idx="30">
                  <c:v>2.3235000000000001</c:v>
                </c:pt>
                <c:pt idx="31">
                  <c:v>2.2429000000000001</c:v>
                </c:pt>
                <c:pt idx="32">
                  <c:v>2.1718999999999999</c:v>
                </c:pt>
                <c:pt idx="33">
                  <c:v>2.1053999999999999</c:v>
                </c:pt>
                <c:pt idx="34">
                  <c:v>2.0541999999999998</c:v>
                </c:pt>
                <c:pt idx="35">
                  <c:v>1.9451000000000001</c:v>
                </c:pt>
                <c:pt idx="36">
                  <c:v>1.7987</c:v>
                </c:pt>
                <c:pt idx="37">
                  <c:v>1.7092000000000001</c:v>
                </c:pt>
                <c:pt idx="38">
                  <c:v>1.6501999999999999</c:v>
                </c:pt>
                <c:pt idx="39">
                  <c:v>1.633</c:v>
                </c:pt>
                <c:pt idx="40">
                  <c:v>1.5973999999999999</c:v>
                </c:pt>
                <c:pt idx="41">
                  <c:v>1.5722</c:v>
                </c:pt>
                <c:pt idx="42">
                  <c:v>1.57</c:v>
                </c:pt>
                <c:pt idx="43">
                  <c:v>1.5859000000000001</c:v>
                </c:pt>
                <c:pt idx="44">
                  <c:v>1.5610999999999999</c:v>
                </c:pt>
                <c:pt idx="45">
                  <c:v>1.5201</c:v>
                </c:pt>
                <c:pt idx="46">
                  <c:v>1.4712000000000001</c:v>
                </c:pt>
                <c:pt idx="47">
                  <c:v>1.4161999999999999</c:v>
                </c:pt>
                <c:pt idx="48">
                  <c:v>1.3737999999999999</c:v>
                </c:pt>
                <c:pt idx="49">
                  <c:v>1.3585</c:v>
                </c:pt>
                <c:pt idx="50">
                  <c:v>1.3501000000000001</c:v>
                </c:pt>
                <c:pt idx="51">
                  <c:v>1.3305</c:v>
                </c:pt>
                <c:pt idx="52">
                  <c:v>1.3533999999999999</c:v>
                </c:pt>
                <c:pt idx="53">
                  <c:v>1.3517999999999999</c:v>
                </c:pt>
                <c:pt idx="54">
                  <c:v>1.3601000000000001</c:v>
                </c:pt>
                <c:pt idx="55">
                  <c:v>1.3754999999999999</c:v>
                </c:pt>
                <c:pt idx="56">
                  <c:v>1.3585</c:v>
                </c:pt>
                <c:pt idx="57">
                  <c:v>1.3321000000000001</c:v>
                </c:pt>
                <c:pt idx="58">
                  <c:v>1.3386</c:v>
                </c:pt>
                <c:pt idx="59">
                  <c:v>1.3272999999999999</c:v>
                </c:pt>
                <c:pt idx="60">
                  <c:v>1.3146</c:v>
                </c:pt>
                <c:pt idx="61">
                  <c:v>1.2824</c:v>
                </c:pt>
                <c:pt idx="62">
                  <c:v>1.2279</c:v>
                </c:pt>
                <c:pt idx="63">
                  <c:v>1.2063999999999999</c:v>
                </c:pt>
                <c:pt idx="64">
                  <c:v>1.1556</c:v>
                </c:pt>
                <c:pt idx="65">
                  <c:v>1.1754</c:v>
                </c:pt>
                <c:pt idx="66">
                  <c:v>1.1667000000000001</c:v>
                </c:pt>
                <c:pt idx="67">
                  <c:v>1.1236999999999999</c:v>
                </c:pt>
                <c:pt idx="68">
                  <c:v>1.1045</c:v>
                </c:pt>
                <c:pt idx="69">
                  <c:v>1.0979000000000001</c:v>
                </c:pt>
                <c:pt idx="70">
                  <c:v>1.0968</c:v>
                </c:pt>
                <c:pt idx="71">
                  <c:v>1.099</c:v>
                </c:pt>
                <c:pt idx="72">
                  <c:v>1.1023000000000001</c:v>
                </c:pt>
                <c:pt idx="73">
                  <c:v>1.0711999999999999</c:v>
                </c:pt>
                <c:pt idx="74">
                  <c:v>1.0339</c:v>
                </c:pt>
                <c:pt idx="75">
                  <c:v>1.0055000000000001</c:v>
                </c:pt>
                <c:pt idx="76">
                  <c:v>1</c:v>
                </c:pt>
              </c:numCache>
            </c:numRef>
          </c:val>
          <c:smooth val="0"/>
          <c:extLst>
            <c:ext xmlns:c16="http://schemas.microsoft.com/office/drawing/2014/chart" uri="{C3380CC4-5D6E-409C-BE32-E72D297353CC}">
              <c16:uniqueId val="{00000003-0C4D-4613-9901-91D90AAB2171}"/>
            </c:ext>
          </c:extLst>
        </c:ser>
        <c:ser>
          <c:idx val="4"/>
          <c:order val="4"/>
          <c:tx>
            <c:strRef>
              <c:f>'Vergleich Strom 2020'!$B$101:$C$101</c:f>
              <c:strCache>
                <c:ptCount val="2"/>
                <c:pt idx="0">
                  <c:v>Strom - übrige Anlagengruppen</c:v>
                </c:pt>
              </c:strCache>
            </c:strRef>
          </c:tx>
          <c:spPr>
            <a:ln w="22225" cap="rnd" cmpd="sng" algn="ctr">
              <a:solidFill>
                <a:schemeClr val="accent5"/>
              </a:solidFill>
              <a:prstDash val="sysDot"/>
              <a:round/>
            </a:ln>
            <a:effectLst/>
          </c:spPr>
          <c:marker>
            <c:symbol val="none"/>
          </c:marker>
          <c:cat>
            <c:numRef>
              <c:f>'Vergleich Strom 2020'!$D$96:$CB$96</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Strom 2020'!$D$101:$CB$101</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4-0C4D-4613-9901-91D90AAB2171}"/>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r>
              <a:rPr lang="de-DE" sz="1200">
                <a:latin typeface="Arial" panose="020B0604020202020204" pitchFamily="34" charset="0"/>
                <a:cs typeface="Arial" panose="020B0604020202020204" pitchFamily="34" charset="0"/>
              </a:rPr>
              <a:t>Indexfaktoren</a:t>
            </a:r>
            <a:r>
              <a:rPr lang="de-DE" sz="1200" baseline="0">
                <a:latin typeface="Arial" panose="020B0604020202020204" pitchFamily="34" charset="0"/>
                <a:cs typeface="Arial" panose="020B0604020202020204" pitchFamily="34" charset="0"/>
              </a:rPr>
              <a:t> nach § 6a GasNEV </a:t>
            </a:r>
            <a:r>
              <a:rPr lang="de-DE" sz="1200">
                <a:latin typeface="Arial" panose="020B0604020202020204" pitchFamily="34" charset="0"/>
                <a:cs typeface="Arial" panose="020B0604020202020204" pitchFamily="34" charset="0"/>
              </a:rPr>
              <a:t>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chemeClr val="dk1">
                  <a:lumMod val="50000"/>
                  <a:lumOff val="50000"/>
                </a:schemeClr>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Gas 2020'!$B$96:$C$96</c:f>
              <c:strCache>
                <c:ptCount val="2"/>
                <c:pt idx="0">
                  <c:v>Gas - Grundstücksanlagen und Gebäude </c:v>
                </c:pt>
              </c:strCache>
            </c:strRef>
          </c:tx>
          <c:spPr>
            <a:ln w="22225" cap="rnd" cmpd="sng" algn="ctr">
              <a:solidFill>
                <a:schemeClr val="accent1"/>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2020'!$D$96:$CB$96</c:f>
              <c:numCache>
                <c:formatCode>0.0000</c:formatCode>
                <c:ptCount val="77"/>
                <c:pt idx="0">
                  <c:v>17.939399999999999</c:v>
                </c:pt>
                <c:pt idx="1">
                  <c:v>17.411799999999999</c:v>
                </c:pt>
                <c:pt idx="2">
                  <c:v>16.219200000000001</c:v>
                </c:pt>
                <c:pt idx="3">
                  <c:v>13.929399999999999</c:v>
                </c:pt>
                <c:pt idx="4">
                  <c:v>12.8696</c:v>
                </c:pt>
                <c:pt idx="5">
                  <c:v>11.384600000000001</c:v>
                </c:pt>
                <c:pt idx="6">
                  <c:v>11.84</c:v>
                </c:pt>
                <c:pt idx="7">
                  <c:v>10.2957</c:v>
                </c:pt>
                <c:pt idx="8">
                  <c:v>9.6259999999999994</c:v>
                </c:pt>
                <c:pt idx="9">
                  <c:v>9.9496000000000002</c:v>
                </c:pt>
                <c:pt idx="10">
                  <c:v>9.9496000000000002</c:v>
                </c:pt>
                <c:pt idx="11">
                  <c:v>9.3968000000000007</c:v>
                </c:pt>
                <c:pt idx="12">
                  <c:v>9.1783000000000001</c:v>
                </c:pt>
                <c:pt idx="13">
                  <c:v>8.8358000000000008</c:v>
                </c:pt>
                <c:pt idx="14">
                  <c:v>8.5797000000000008</c:v>
                </c:pt>
                <c:pt idx="15">
                  <c:v>8.2797000000000001</c:v>
                </c:pt>
                <c:pt idx="16">
                  <c:v>7.7385999999999999</c:v>
                </c:pt>
                <c:pt idx="17">
                  <c:v>7.2637999999999998</c:v>
                </c:pt>
                <c:pt idx="18">
                  <c:v>6.7656999999999998</c:v>
                </c:pt>
                <c:pt idx="19">
                  <c:v>6.5054999999999996</c:v>
                </c:pt>
                <c:pt idx="20">
                  <c:v>6.2316000000000003</c:v>
                </c:pt>
                <c:pt idx="21">
                  <c:v>5.9798</c:v>
                </c:pt>
                <c:pt idx="22">
                  <c:v>5.8324999999999996</c:v>
                </c:pt>
                <c:pt idx="23">
                  <c:v>6.1346999999999996</c:v>
                </c:pt>
                <c:pt idx="24">
                  <c:v>5.8324999999999996</c:v>
                </c:pt>
                <c:pt idx="25">
                  <c:v>5.4311999999999996</c:v>
                </c:pt>
                <c:pt idx="26">
                  <c:v>4.5891000000000002</c:v>
                </c:pt>
                <c:pt idx="27">
                  <c:v>4.1398999999999999</c:v>
                </c:pt>
                <c:pt idx="28">
                  <c:v>3.9466999999999999</c:v>
                </c:pt>
                <c:pt idx="29">
                  <c:v>3.7115999999999998</c:v>
                </c:pt>
                <c:pt idx="30">
                  <c:v>3.5030000000000001</c:v>
                </c:pt>
                <c:pt idx="31">
                  <c:v>3.4121000000000001</c:v>
                </c:pt>
                <c:pt idx="32">
                  <c:v>3.2888999999999999</c:v>
                </c:pt>
                <c:pt idx="33">
                  <c:v>3.1573000000000002</c:v>
                </c:pt>
                <c:pt idx="34">
                  <c:v>3.0204</c:v>
                </c:pt>
                <c:pt idx="35">
                  <c:v>2.8123999999999998</c:v>
                </c:pt>
                <c:pt idx="36">
                  <c:v>2.5516999999999999</c:v>
                </c:pt>
                <c:pt idx="37">
                  <c:v>2.4064999999999999</c:v>
                </c:pt>
                <c:pt idx="38">
                  <c:v>2.3125</c:v>
                </c:pt>
                <c:pt idx="39">
                  <c:v>2.2726000000000002</c:v>
                </c:pt>
                <c:pt idx="40">
                  <c:v>2.2256</c:v>
                </c:pt>
                <c:pt idx="41">
                  <c:v>2.2130999999999998</c:v>
                </c:pt>
                <c:pt idx="42">
                  <c:v>2.1684999999999999</c:v>
                </c:pt>
                <c:pt idx="43">
                  <c:v>2.1219000000000001</c:v>
                </c:pt>
                <c:pt idx="44">
                  <c:v>2.0735999999999999</c:v>
                </c:pt>
                <c:pt idx="45">
                  <c:v>2.0034000000000001</c:v>
                </c:pt>
                <c:pt idx="46">
                  <c:v>1.8884000000000001</c:v>
                </c:pt>
                <c:pt idx="47">
                  <c:v>1.7805</c:v>
                </c:pt>
                <c:pt idx="48">
                  <c:v>1.6747000000000001</c:v>
                </c:pt>
                <c:pt idx="49">
                  <c:v>1.6196999999999999</c:v>
                </c:pt>
                <c:pt idx="50">
                  <c:v>1.5871</c:v>
                </c:pt>
                <c:pt idx="51">
                  <c:v>1.5518000000000001</c:v>
                </c:pt>
                <c:pt idx="52">
                  <c:v>1.5477000000000001</c:v>
                </c:pt>
                <c:pt idx="53">
                  <c:v>1.5558000000000001</c:v>
                </c:pt>
                <c:pt idx="54">
                  <c:v>1.5641</c:v>
                </c:pt>
                <c:pt idx="55">
                  <c:v>1.5724</c:v>
                </c:pt>
                <c:pt idx="56">
                  <c:v>1.5620000000000001</c:v>
                </c:pt>
                <c:pt idx="57">
                  <c:v>1.5558000000000001</c:v>
                </c:pt>
                <c:pt idx="58">
                  <c:v>1.5518000000000001</c:v>
                </c:pt>
                <c:pt idx="59">
                  <c:v>1.5477000000000001</c:v>
                </c:pt>
                <c:pt idx="60">
                  <c:v>1.5258</c:v>
                </c:pt>
                <c:pt idx="61">
                  <c:v>1.4948999999999999</c:v>
                </c:pt>
                <c:pt idx="62">
                  <c:v>1.4599</c:v>
                </c:pt>
                <c:pt idx="63">
                  <c:v>1.3995</c:v>
                </c:pt>
                <c:pt idx="64">
                  <c:v>1.3485</c:v>
                </c:pt>
                <c:pt idx="65">
                  <c:v>1.3348</c:v>
                </c:pt>
                <c:pt idx="66">
                  <c:v>1.32</c:v>
                </c:pt>
                <c:pt idx="67">
                  <c:v>1.28</c:v>
                </c:pt>
                <c:pt idx="68">
                  <c:v>1.2488999999999999</c:v>
                </c:pt>
                <c:pt idx="69">
                  <c:v>1.2257</c:v>
                </c:pt>
                <c:pt idx="70">
                  <c:v>1.2033</c:v>
                </c:pt>
                <c:pt idx="71">
                  <c:v>1.1839999999999999</c:v>
                </c:pt>
                <c:pt idx="72">
                  <c:v>1.1596</c:v>
                </c:pt>
                <c:pt idx="73">
                  <c:v>1.1223000000000001</c:v>
                </c:pt>
                <c:pt idx="74">
                  <c:v>1.0744</c:v>
                </c:pt>
                <c:pt idx="75">
                  <c:v>1.0286999999999999</c:v>
                </c:pt>
                <c:pt idx="76">
                  <c:v>1</c:v>
                </c:pt>
              </c:numCache>
            </c:numRef>
          </c:val>
          <c:smooth val="0"/>
          <c:extLst>
            <c:ext xmlns:c16="http://schemas.microsoft.com/office/drawing/2014/chart" uri="{C3380CC4-5D6E-409C-BE32-E72D297353CC}">
              <c16:uniqueId val="{00000000-8D81-4AF5-8773-55E43D461986}"/>
            </c:ext>
          </c:extLst>
        </c:ser>
        <c:ser>
          <c:idx val="1"/>
          <c:order val="1"/>
          <c:tx>
            <c:strRef>
              <c:f>'Vergleich Gas 2020'!$B$97:$C$97</c:f>
              <c:strCache>
                <c:ptCount val="2"/>
                <c:pt idx="0">
                  <c:v>Gas - Rohrleitungen und Hausanschlussleitungen (&lt; 16 bar)</c:v>
                </c:pt>
              </c:strCache>
            </c:strRef>
          </c:tx>
          <c:spPr>
            <a:ln w="22225" cap="rnd" cmpd="sng" algn="ctr">
              <a:solidFill>
                <a:schemeClr val="accent2"/>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2020'!$D$97:$CB$97</c:f>
              <c:numCache>
                <c:formatCode>0.0000</c:formatCode>
                <c:ptCount val="77"/>
                <c:pt idx="5">
                  <c:v>7.6203000000000003</c:v>
                </c:pt>
                <c:pt idx="6">
                  <c:v>7.9734999999999996</c:v>
                </c:pt>
                <c:pt idx="7">
                  <c:v>6.88</c:v>
                </c:pt>
                <c:pt idx="8">
                  <c:v>6.4730999999999996</c:v>
                </c:pt>
                <c:pt idx="9">
                  <c:v>6.6889000000000003</c:v>
                </c:pt>
                <c:pt idx="10">
                  <c:v>6.6519000000000004</c:v>
                </c:pt>
                <c:pt idx="11">
                  <c:v>6.3037000000000001</c:v>
                </c:pt>
                <c:pt idx="12">
                  <c:v>6.1429</c:v>
                </c:pt>
                <c:pt idx="13">
                  <c:v>5.9603999999999999</c:v>
                </c:pt>
                <c:pt idx="14">
                  <c:v>5.7607999999999997</c:v>
                </c:pt>
                <c:pt idx="15">
                  <c:v>5.3510999999999997</c:v>
                </c:pt>
                <c:pt idx="16">
                  <c:v>4.9752000000000001</c:v>
                </c:pt>
                <c:pt idx="17">
                  <c:v>4.6130000000000004</c:v>
                </c:pt>
                <c:pt idx="18">
                  <c:v>4.3308999999999997</c:v>
                </c:pt>
                <c:pt idx="19">
                  <c:v>4.1375000000000002</c:v>
                </c:pt>
                <c:pt idx="20">
                  <c:v>4.0814000000000004</c:v>
                </c:pt>
                <c:pt idx="21">
                  <c:v>4.1806000000000001</c:v>
                </c:pt>
                <c:pt idx="22">
                  <c:v>4.1516999999999999</c:v>
                </c:pt>
                <c:pt idx="23">
                  <c:v>4.3308999999999997</c:v>
                </c:pt>
                <c:pt idx="24">
                  <c:v>4.1092000000000004</c:v>
                </c:pt>
                <c:pt idx="25">
                  <c:v>3.9346000000000001</c:v>
                </c:pt>
                <c:pt idx="26">
                  <c:v>3.3631000000000002</c:v>
                </c:pt>
                <c:pt idx="27">
                  <c:v>3.1111</c:v>
                </c:pt>
                <c:pt idx="28">
                  <c:v>3.01</c:v>
                </c:pt>
                <c:pt idx="29">
                  <c:v>2.8942000000000001</c:v>
                </c:pt>
                <c:pt idx="30">
                  <c:v>2.7117</c:v>
                </c:pt>
                <c:pt idx="31">
                  <c:v>2.6637</c:v>
                </c:pt>
                <c:pt idx="32">
                  <c:v>2.6061000000000001</c:v>
                </c:pt>
                <c:pt idx="33">
                  <c:v>2.5188000000000001</c:v>
                </c:pt>
                <c:pt idx="34">
                  <c:v>2.3841999999999999</c:v>
                </c:pt>
                <c:pt idx="35">
                  <c:v>2.1694</c:v>
                </c:pt>
                <c:pt idx="36">
                  <c:v>1.9609000000000001</c:v>
                </c:pt>
                <c:pt idx="37">
                  <c:v>1.9080999999999999</c:v>
                </c:pt>
                <c:pt idx="38">
                  <c:v>1.9451000000000001</c:v>
                </c:pt>
                <c:pt idx="39">
                  <c:v>1.9544999999999999</c:v>
                </c:pt>
                <c:pt idx="40">
                  <c:v>1.9295</c:v>
                </c:pt>
                <c:pt idx="41">
                  <c:v>1.9263999999999999</c:v>
                </c:pt>
                <c:pt idx="42">
                  <c:v>1.8842000000000001</c:v>
                </c:pt>
                <c:pt idx="43">
                  <c:v>1.8494999999999999</c:v>
                </c:pt>
                <c:pt idx="44">
                  <c:v>1.8242</c:v>
                </c:pt>
                <c:pt idx="45">
                  <c:v>1.7706</c:v>
                </c:pt>
                <c:pt idx="46">
                  <c:v>1.6584000000000001</c:v>
                </c:pt>
                <c:pt idx="47">
                  <c:v>1.5456000000000001</c:v>
                </c:pt>
                <c:pt idx="48">
                  <c:v>1.4523999999999999</c:v>
                </c:pt>
                <c:pt idx="49">
                  <c:v>1.4115</c:v>
                </c:pt>
                <c:pt idx="50">
                  <c:v>1.3951</c:v>
                </c:pt>
                <c:pt idx="51">
                  <c:v>1.3823000000000001</c:v>
                </c:pt>
                <c:pt idx="52">
                  <c:v>1.4065000000000001</c:v>
                </c:pt>
                <c:pt idx="53">
                  <c:v>1.4316</c:v>
                </c:pt>
                <c:pt idx="54">
                  <c:v>1.4576</c:v>
                </c:pt>
                <c:pt idx="55">
                  <c:v>1.4646999999999999</c:v>
                </c:pt>
                <c:pt idx="56">
                  <c:v>1.4612000000000001</c:v>
                </c:pt>
                <c:pt idx="57">
                  <c:v>1.4646999999999999</c:v>
                </c:pt>
                <c:pt idx="58">
                  <c:v>1.4682999999999999</c:v>
                </c:pt>
                <c:pt idx="59">
                  <c:v>1.4737</c:v>
                </c:pt>
                <c:pt idx="60">
                  <c:v>1.4737</c:v>
                </c:pt>
                <c:pt idx="61">
                  <c:v>1.4719</c:v>
                </c:pt>
                <c:pt idx="62">
                  <c:v>1.4368000000000001</c:v>
                </c:pt>
                <c:pt idx="63">
                  <c:v>1.3935</c:v>
                </c:pt>
                <c:pt idx="64">
                  <c:v>1.3528</c:v>
                </c:pt>
                <c:pt idx="65">
                  <c:v>1.3304</c:v>
                </c:pt>
                <c:pt idx="66">
                  <c:v>1.3230999999999999</c:v>
                </c:pt>
                <c:pt idx="67">
                  <c:v>1.2988</c:v>
                </c:pt>
                <c:pt idx="68">
                  <c:v>1.266</c:v>
                </c:pt>
                <c:pt idx="69">
                  <c:v>1.2451000000000001</c:v>
                </c:pt>
                <c:pt idx="70">
                  <c:v>1.2261</c:v>
                </c:pt>
                <c:pt idx="71">
                  <c:v>1.204</c:v>
                </c:pt>
                <c:pt idx="72">
                  <c:v>1.1839</c:v>
                </c:pt>
                <c:pt idx="73">
                  <c:v>1.1434</c:v>
                </c:pt>
                <c:pt idx="74">
                  <c:v>1.0798000000000001</c:v>
                </c:pt>
                <c:pt idx="75">
                  <c:v>1.0228999999999999</c:v>
                </c:pt>
                <c:pt idx="76">
                  <c:v>1</c:v>
                </c:pt>
              </c:numCache>
            </c:numRef>
          </c:val>
          <c:smooth val="0"/>
          <c:extLst>
            <c:ext xmlns:c16="http://schemas.microsoft.com/office/drawing/2014/chart" uri="{C3380CC4-5D6E-409C-BE32-E72D297353CC}">
              <c16:uniqueId val="{00000001-8D81-4AF5-8773-55E43D461986}"/>
            </c:ext>
          </c:extLst>
        </c:ser>
        <c:ser>
          <c:idx val="2"/>
          <c:order val="2"/>
          <c:tx>
            <c:strRef>
              <c:f>'Vergleich Gas 2020'!$B$98:$C$98</c:f>
              <c:strCache>
                <c:ptCount val="2"/>
                <c:pt idx="0">
                  <c:v>Gas - Rohrleitungen &gt; 16 bar</c:v>
                </c:pt>
              </c:strCache>
            </c:strRef>
          </c:tx>
          <c:spPr>
            <a:ln w="22225" cap="rnd" cmpd="sng" algn="ctr">
              <a:solidFill>
                <a:schemeClr val="accent3"/>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2020'!$D$98:$CB$98</c:f>
              <c:numCache>
                <c:formatCode>0.0000</c:formatCode>
                <c:ptCount val="77"/>
                <c:pt idx="5">
                  <c:v>6.5454999999999997</c:v>
                </c:pt>
                <c:pt idx="6">
                  <c:v>6.5829000000000004</c:v>
                </c:pt>
                <c:pt idx="7">
                  <c:v>5.5119999999999996</c:v>
                </c:pt>
                <c:pt idx="8">
                  <c:v>4.5</c:v>
                </c:pt>
                <c:pt idx="9">
                  <c:v>4.4650999999999996</c:v>
                </c:pt>
                <c:pt idx="10">
                  <c:v>4.5354000000000001</c:v>
                </c:pt>
                <c:pt idx="11">
                  <c:v>4.3472</c:v>
                </c:pt>
                <c:pt idx="12">
                  <c:v>4.2352999999999996</c:v>
                </c:pt>
                <c:pt idx="13">
                  <c:v>4.0420999999999996</c:v>
                </c:pt>
                <c:pt idx="14">
                  <c:v>3.9451999999999998</c:v>
                </c:pt>
                <c:pt idx="15">
                  <c:v>3.84</c:v>
                </c:pt>
                <c:pt idx="16">
                  <c:v>3.7161</c:v>
                </c:pt>
                <c:pt idx="17">
                  <c:v>3.5888</c:v>
                </c:pt>
                <c:pt idx="18">
                  <c:v>3.5015000000000001</c:v>
                </c:pt>
                <c:pt idx="19">
                  <c:v>3.4491000000000001</c:v>
                </c:pt>
                <c:pt idx="20">
                  <c:v>3.4184000000000001</c:v>
                </c:pt>
                <c:pt idx="21">
                  <c:v>3.4699</c:v>
                </c:pt>
                <c:pt idx="22">
                  <c:v>3.4594999999999998</c:v>
                </c:pt>
                <c:pt idx="23">
                  <c:v>3.6456</c:v>
                </c:pt>
                <c:pt idx="24">
                  <c:v>3.5666000000000002</c:v>
                </c:pt>
                <c:pt idx="25">
                  <c:v>3.4388000000000001</c:v>
                </c:pt>
                <c:pt idx="26">
                  <c:v>3.0638000000000001</c:v>
                </c:pt>
                <c:pt idx="27">
                  <c:v>2.9018000000000002</c:v>
                </c:pt>
                <c:pt idx="28">
                  <c:v>2.8515000000000001</c:v>
                </c:pt>
                <c:pt idx="29">
                  <c:v>2.6916000000000002</c:v>
                </c:pt>
                <c:pt idx="30">
                  <c:v>2.4510999999999998</c:v>
                </c:pt>
                <c:pt idx="31">
                  <c:v>2.4668000000000001</c:v>
                </c:pt>
                <c:pt idx="32">
                  <c:v>2.4049999999999998</c:v>
                </c:pt>
                <c:pt idx="33">
                  <c:v>2.3851</c:v>
                </c:pt>
                <c:pt idx="34">
                  <c:v>2.2812000000000001</c:v>
                </c:pt>
                <c:pt idx="35">
                  <c:v>2.1453000000000002</c:v>
                </c:pt>
                <c:pt idx="36">
                  <c:v>2.0070000000000001</c:v>
                </c:pt>
                <c:pt idx="37">
                  <c:v>1.9592000000000001</c:v>
                </c:pt>
                <c:pt idx="38">
                  <c:v>1.8824000000000001</c:v>
                </c:pt>
                <c:pt idx="39">
                  <c:v>1.92</c:v>
                </c:pt>
                <c:pt idx="40">
                  <c:v>1.8915999999999999</c:v>
                </c:pt>
                <c:pt idx="41">
                  <c:v>1.8403</c:v>
                </c:pt>
                <c:pt idx="42">
                  <c:v>1.8028</c:v>
                </c:pt>
                <c:pt idx="43">
                  <c:v>1.8169999999999999</c:v>
                </c:pt>
                <c:pt idx="44">
                  <c:v>1.7916000000000001</c:v>
                </c:pt>
                <c:pt idx="45">
                  <c:v>1.7271000000000001</c:v>
                </c:pt>
                <c:pt idx="46">
                  <c:v>1.6504000000000001</c:v>
                </c:pt>
                <c:pt idx="47">
                  <c:v>1.5846</c:v>
                </c:pt>
                <c:pt idx="48">
                  <c:v>1.5218</c:v>
                </c:pt>
                <c:pt idx="49">
                  <c:v>1.5442</c:v>
                </c:pt>
                <c:pt idx="50">
                  <c:v>1.5258</c:v>
                </c:pt>
                <c:pt idx="51">
                  <c:v>1.4713000000000001</c:v>
                </c:pt>
                <c:pt idx="52">
                  <c:v>1.502</c:v>
                </c:pt>
                <c:pt idx="53">
                  <c:v>1.5218</c:v>
                </c:pt>
                <c:pt idx="54">
                  <c:v>1.5299</c:v>
                </c:pt>
                <c:pt idx="55">
                  <c:v>1.5526</c:v>
                </c:pt>
                <c:pt idx="56">
                  <c:v>1.5138</c:v>
                </c:pt>
                <c:pt idx="57">
                  <c:v>1.4922</c:v>
                </c:pt>
                <c:pt idx="58">
                  <c:v>1.4961</c:v>
                </c:pt>
                <c:pt idx="59">
                  <c:v>1.4844999999999999</c:v>
                </c:pt>
                <c:pt idx="60">
                  <c:v>1.4117999999999999</c:v>
                </c:pt>
                <c:pt idx="61">
                  <c:v>1.3442000000000001</c:v>
                </c:pt>
                <c:pt idx="62">
                  <c:v>1.3136000000000001</c:v>
                </c:pt>
                <c:pt idx="63">
                  <c:v>1.2374000000000001</c:v>
                </c:pt>
                <c:pt idx="64">
                  <c:v>1.1755</c:v>
                </c:pt>
                <c:pt idx="65">
                  <c:v>1.2164999999999999</c:v>
                </c:pt>
                <c:pt idx="66">
                  <c:v>1.2216</c:v>
                </c:pt>
                <c:pt idx="67">
                  <c:v>1.1648000000000001</c:v>
                </c:pt>
                <c:pt idx="68">
                  <c:v>1.1463000000000001</c:v>
                </c:pt>
                <c:pt idx="69">
                  <c:v>1.1577999999999999</c:v>
                </c:pt>
                <c:pt idx="70">
                  <c:v>1.1532</c:v>
                </c:pt>
                <c:pt idx="71">
                  <c:v>1.1519999999999999</c:v>
                </c:pt>
                <c:pt idx="72">
                  <c:v>1.159</c:v>
                </c:pt>
                <c:pt idx="73">
                  <c:v>1.1012999999999999</c:v>
                </c:pt>
                <c:pt idx="74">
                  <c:v>1.0349999999999999</c:v>
                </c:pt>
                <c:pt idx="75">
                  <c:v>1.0008999999999999</c:v>
                </c:pt>
                <c:pt idx="76">
                  <c:v>1</c:v>
                </c:pt>
              </c:numCache>
            </c:numRef>
          </c:val>
          <c:smooth val="0"/>
          <c:extLst>
            <c:ext xmlns:c16="http://schemas.microsoft.com/office/drawing/2014/chart" uri="{C3380CC4-5D6E-409C-BE32-E72D297353CC}">
              <c16:uniqueId val="{00000002-8D81-4AF5-8773-55E43D461986}"/>
            </c:ext>
          </c:extLst>
        </c:ser>
        <c:ser>
          <c:idx val="3"/>
          <c:order val="3"/>
          <c:tx>
            <c:strRef>
              <c:f>'Vergleich Gas 2020'!$B$99:$C$99</c:f>
              <c:strCache>
                <c:ptCount val="2"/>
                <c:pt idx="0">
                  <c:v>Gas - übrige Anlagengruppen</c:v>
                </c:pt>
              </c:strCache>
            </c:strRef>
          </c:tx>
          <c:spPr>
            <a:ln w="22225" cap="rnd" cmpd="sng" algn="ctr">
              <a:solidFill>
                <a:schemeClr val="accent4"/>
              </a:solidFill>
              <a:prstDash val="sysDot"/>
              <a:round/>
            </a:ln>
            <a:effectLst/>
          </c:spPr>
          <c:marker>
            <c:symbol val="none"/>
          </c:marker>
          <c:cat>
            <c:numRef>
              <c:f>'Vergleich Gas 2020'!$D$95:$CB$95</c:f>
              <c:numCache>
                <c:formatCode>General</c:formatCode>
                <c:ptCount val="77"/>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numCache>
            </c:numRef>
          </c:cat>
          <c:val>
            <c:numRef>
              <c:f>'Vergleich Gas 2020'!$D$99:$CB$99</c:f>
              <c:numCache>
                <c:formatCode>0.0000</c:formatCode>
                <c:ptCount val="77"/>
                <c:pt idx="5">
                  <c:v>3.7616999999999998</c:v>
                </c:pt>
                <c:pt idx="6">
                  <c:v>3.8593000000000002</c:v>
                </c:pt>
                <c:pt idx="7">
                  <c:v>3.2563</c:v>
                </c:pt>
                <c:pt idx="8">
                  <c:v>3.1865000000000001</c:v>
                </c:pt>
                <c:pt idx="9">
                  <c:v>3.2665000000000002</c:v>
                </c:pt>
                <c:pt idx="10">
                  <c:v>3.3184999999999998</c:v>
                </c:pt>
                <c:pt idx="11">
                  <c:v>3.2563</c:v>
                </c:pt>
                <c:pt idx="12">
                  <c:v>3.2061999999999999</c:v>
                </c:pt>
                <c:pt idx="13">
                  <c:v>3.1480000000000001</c:v>
                </c:pt>
                <c:pt idx="14">
                  <c:v>3.1671999999999998</c:v>
                </c:pt>
                <c:pt idx="15">
                  <c:v>3.1865000000000001</c:v>
                </c:pt>
                <c:pt idx="16">
                  <c:v>3.1480000000000001</c:v>
                </c:pt>
                <c:pt idx="17">
                  <c:v>3.1103999999999998</c:v>
                </c:pt>
                <c:pt idx="18">
                  <c:v>3.0920000000000001</c:v>
                </c:pt>
                <c:pt idx="19">
                  <c:v>3.0647000000000002</c:v>
                </c:pt>
                <c:pt idx="20">
                  <c:v>3.0203000000000002</c:v>
                </c:pt>
                <c:pt idx="21">
                  <c:v>2.9518</c:v>
                </c:pt>
                <c:pt idx="22">
                  <c:v>2.9106000000000001</c:v>
                </c:pt>
                <c:pt idx="23">
                  <c:v>2.9434999999999998</c:v>
                </c:pt>
                <c:pt idx="24">
                  <c:v>2.9518</c:v>
                </c:pt>
                <c:pt idx="25">
                  <c:v>2.9024999999999999</c:v>
                </c:pt>
                <c:pt idx="26">
                  <c:v>2.7639</c:v>
                </c:pt>
                <c:pt idx="27">
                  <c:v>2.6581999999999999</c:v>
                </c:pt>
                <c:pt idx="28">
                  <c:v>2.5792000000000002</c:v>
                </c:pt>
                <c:pt idx="29">
                  <c:v>2.4232999999999998</c:v>
                </c:pt>
                <c:pt idx="30">
                  <c:v>2.1352000000000002</c:v>
                </c:pt>
                <c:pt idx="31">
                  <c:v>2.0430999999999999</c:v>
                </c:pt>
                <c:pt idx="32">
                  <c:v>1.9698</c:v>
                </c:pt>
                <c:pt idx="33">
                  <c:v>1.9118999999999999</c:v>
                </c:pt>
                <c:pt idx="34">
                  <c:v>1.8911</c:v>
                </c:pt>
                <c:pt idx="35">
                  <c:v>1.8249</c:v>
                </c:pt>
                <c:pt idx="36">
                  <c:v>1.7110000000000001</c:v>
                </c:pt>
                <c:pt idx="37">
                  <c:v>1.6031</c:v>
                </c:pt>
                <c:pt idx="38">
                  <c:v>1.508</c:v>
                </c:pt>
                <c:pt idx="39">
                  <c:v>1.4822</c:v>
                </c:pt>
                <c:pt idx="40">
                  <c:v>1.4412</c:v>
                </c:pt>
                <c:pt idx="41">
                  <c:v>1.41</c:v>
                </c:pt>
                <c:pt idx="42">
                  <c:v>1.4216</c:v>
                </c:pt>
                <c:pt idx="43">
                  <c:v>1.4553</c:v>
                </c:pt>
                <c:pt idx="44">
                  <c:v>1.4333</c:v>
                </c:pt>
                <c:pt idx="45">
                  <c:v>1.3968</c:v>
                </c:pt>
                <c:pt idx="46">
                  <c:v>1.3747</c:v>
                </c:pt>
                <c:pt idx="47">
                  <c:v>1.3463000000000001</c:v>
                </c:pt>
                <c:pt idx="48">
                  <c:v>1.3273999999999999</c:v>
                </c:pt>
                <c:pt idx="49">
                  <c:v>1.3257000000000001</c:v>
                </c:pt>
                <c:pt idx="50">
                  <c:v>1.3223</c:v>
                </c:pt>
                <c:pt idx="51">
                  <c:v>1.2992999999999999</c:v>
                </c:pt>
                <c:pt idx="52">
                  <c:v>1.3207</c:v>
                </c:pt>
                <c:pt idx="53">
                  <c:v>1.3058000000000001</c:v>
                </c:pt>
                <c:pt idx="54">
                  <c:v>1.3058000000000001</c:v>
                </c:pt>
                <c:pt idx="55">
                  <c:v>1.3257000000000001</c:v>
                </c:pt>
                <c:pt idx="56">
                  <c:v>1.3008999999999999</c:v>
                </c:pt>
                <c:pt idx="57">
                  <c:v>1.26</c:v>
                </c:pt>
                <c:pt idx="58">
                  <c:v>1.2676000000000001</c:v>
                </c:pt>
                <c:pt idx="59">
                  <c:v>1.2494000000000001</c:v>
                </c:pt>
                <c:pt idx="60">
                  <c:v>1.2317</c:v>
                </c:pt>
                <c:pt idx="61">
                  <c:v>1.1868000000000001</c:v>
                </c:pt>
                <c:pt idx="62">
                  <c:v>1.1265000000000001</c:v>
                </c:pt>
                <c:pt idx="63">
                  <c:v>1.1132</c:v>
                </c:pt>
                <c:pt idx="64">
                  <c:v>1.0589</c:v>
                </c:pt>
                <c:pt idx="65">
                  <c:v>1.0956999999999999</c:v>
                </c:pt>
                <c:pt idx="66">
                  <c:v>1.0865</c:v>
                </c:pt>
                <c:pt idx="67">
                  <c:v>1.0367999999999999</c:v>
                </c:pt>
                <c:pt idx="68">
                  <c:v>1.0226</c:v>
                </c:pt>
                <c:pt idx="69">
                  <c:v>1.0216000000000001</c:v>
                </c:pt>
                <c:pt idx="70">
                  <c:v>1.0286</c:v>
                </c:pt>
                <c:pt idx="71">
                  <c:v>1.042</c:v>
                </c:pt>
                <c:pt idx="72">
                  <c:v>1.0568</c:v>
                </c:pt>
                <c:pt idx="73">
                  <c:v>1.0306999999999999</c:v>
                </c:pt>
                <c:pt idx="74">
                  <c:v>1.0067999999999999</c:v>
                </c:pt>
                <c:pt idx="75">
                  <c:v>0.99519999999999997</c:v>
                </c:pt>
                <c:pt idx="76">
                  <c:v>1</c:v>
                </c:pt>
              </c:numCache>
            </c:numRef>
          </c:val>
          <c:smooth val="0"/>
          <c:extLst>
            <c:ext xmlns:c16="http://schemas.microsoft.com/office/drawing/2014/chart" uri="{C3380CC4-5D6E-409C-BE32-E72D297353CC}">
              <c16:uniqueId val="{00000003-8D81-4AF5-8773-55E43D461986}"/>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944743680"/>
        <c:axId val="320475200"/>
      </c:lineChart>
      <c:catAx>
        <c:axId val="944743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320475200"/>
        <c:crosses val="autoZero"/>
        <c:auto val="1"/>
        <c:lblAlgn val="ctr"/>
        <c:lblOffset val="100"/>
        <c:noMultiLvlLbl val="0"/>
      </c:catAx>
      <c:valAx>
        <c:axId val="320475200"/>
        <c:scaling>
          <c:orientation val="minMax"/>
          <c:max val="18"/>
        </c:scaling>
        <c:delete val="0"/>
        <c:axPos val="l"/>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944743680"/>
        <c:crosses val="autoZero"/>
        <c:crossBetween val="between"/>
        <c:majorUnit val="1"/>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hyperlink" Target="https://www.destatis.de/DE/Home/_inhalt.html" TargetMode="External"/><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4</xdr:col>
      <xdr:colOff>554840</xdr:colOff>
      <xdr:row>1</xdr:row>
      <xdr:rowOff>0</xdr:rowOff>
    </xdr:from>
    <xdr:to>
      <xdr:col>5</xdr:col>
      <xdr:colOff>219628</xdr:colOff>
      <xdr:row>3</xdr:row>
      <xdr:rowOff>47624</xdr:rowOff>
    </xdr:to>
    <xdr:pic>
      <xdr:nvPicPr>
        <xdr:cNvPr id="5" name="Grafik 4">
          <a:extLst>
            <a:ext uri="{FF2B5EF4-FFF2-40B4-BE49-F238E27FC236}">
              <a16:creationId xmlns:a16="http://schemas.microsoft.com/office/drawing/2014/main" id="{B680344A-B7BA-4AAB-BCDF-B1E49EAF4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8996" y="166688"/>
          <a:ext cx="438695" cy="380999"/>
        </a:xfrm>
        <a:prstGeom prst="rect">
          <a:avLst/>
        </a:prstGeom>
      </xdr:spPr>
    </xdr:pic>
    <xdr:clientData/>
  </xdr:twoCellAnchor>
  <xdr:twoCellAnchor editAs="oneCell">
    <xdr:from>
      <xdr:col>7</xdr:col>
      <xdr:colOff>433409</xdr:colOff>
      <xdr:row>1</xdr:row>
      <xdr:rowOff>57150</xdr:rowOff>
    </xdr:from>
    <xdr:to>
      <xdr:col>9</xdr:col>
      <xdr:colOff>512767</xdr:colOff>
      <xdr:row>2</xdr:row>
      <xdr:rowOff>116524</xdr:rowOff>
    </xdr:to>
    <xdr:pic>
      <xdr:nvPicPr>
        <xdr:cNvPr id="6" name="Grafik 5">
          <a:extLst>
            <a:ext uri="{FF2B5EF4-FFF2-40B4-BE49-F238E27FC236}">
              <a16:creationId xmlns:a16="http://schemas.microsoft.com/office/drawing/2014/main" id="{3660824F-5F83-471C-81E7-7CB65AF7CC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29284" y="223838"/>
          <a:ext cx="1627171" cy="226061"/>
        </a:xfrm>
        <a:prstGeom prst="rect">
          <a:avLst/>
        </a:prstGeom>
      </xdr:spPr>
    </xdr:pic>
    <xdr:clientData/>
  </xdr:twoCellAnchor>
  <xdr:twoCellAnchor>
    <xdr:from>
      <xdr:col>1</xdr:col>
      <xdr:colOff>35718</xdr:colOff>
      <xdr:row>4</xdr:row>
      <xdr:rowOff>147638</xdr:rowOff>
    </xdr:from>
    <xdr:to>
      <xdr:col>9</xdr:col>
      <xdr:colOff>9525</xdr:colOff>
      <xdr:row>73</xdr:row>
      <xdr:rowOff>160277</xdr:rowOff>
    </xdr:to>
    <xdr:sp macro="" textlink="">
      <xdr:nvSpPr>
        <xdr:cNvPr id="7" name="Rechteck 6">
          <a:extLst>
            <a:ext uri="{FF2B5EF4-FFF2-40B4-BE49-F238E27FC236}">
              <a16:creationId xmlns:a16="http://schemas.microsoft.com/office/drawing/2014/main" id="{4A9D423A-1047-445B-B43C-64BF69834D4C}"/>
            </a:ext>
          </a:extLst>
        </xdr:cNvPr>
        <xdr:cNvSpPr/>
      </xdr:nvSpPr>
      <xdr:spPr bwMode="auto">
        <a:xfrm>
          <a:off x="488156" y="814388"/>
          <a:ext cx="6165057" cy="11514077"/>
        </a:xfrm>
        <a:prstGeom prst="rect">
          <a:avLst/>
        </a:prstGeom>
        <a:noFill/>
        <a:ln w="9525" cap="flat" cmpd="sng" algn="ctr">
          <a:noFill/>
          <a:prstDash val="solid"/>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Allgemeine Bedingungen</a:t>
          </a:r>
        </a:p>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Nutzungsüberlassung einer Excel-basierten Kalkulationshilfe </a:t>
          </a:r>
        </a:p>
        <a:p>
          <a:pPr algn="ctr">
            <a:lnSpc>
              <a:spcPct val="100000"/>
            </a:lnSpc>
            <a:spcAft>
              <a:spcPts val="30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bei unentgeltlicher Überlassung außerhalb vertraglicher Beziehungen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unentgeltliche Nutzungsüberlassung der auf Excel aufgebauten Kalkulationshilfe außerhalb vertraglicher Beziehungen gelten zwischen der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ANPLICON</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GmbH</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[im Folgenden: ANPLICON] und dem Nutzer [im Folgenden: Nutzer] die nachfolgenden Bedingungen: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1.</a:t>
          </a:r>
          <a:r>
            <a:rPr lang="de-DE" sz="1000" b="1" u="none"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Verwendungszweck</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Dem Nutzer ist bekannt, dass es bei Excel-basierten Werkzeugen (Kalkulationshilfen, Tools) nach dem Stand der Technik nicht möglich ist, diese so zu gestalten, dass die Software in allen Funktionen, Anwendungen und Kombinationen fehlerfrei einsetzbar ist und sämtliche Ergebnisse daher vor ihrer weiteren Verwendung plausibilisiert werden müssen. Die durch die ANPLICON zur Verfügung gestellten Excel-basierten Kalkulationshilfen sind nicht mit Schutzmaßnahmen versehen. Sie dienen einzig dem Zweck, den Nutzer in die Lage zu versetzen, unter Nutzung der Kalkulationshilfe selbst entsprechende Berechnungen durchführen zu können.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2.  Nutzungsrechte</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2.1	Dem Nutzer wird das nicht ausschließliche, zeitlich unbegrenzte Nutzungsrecht eingeräumt, die Kalkulationshilfe auf den Rechnern des Nutzers im geschäftlichen Bereich zu nutzen. Eine Nutzung im nichtgeschäftlichen Bereich ist nur zu rein wissenschaftlichen Zwecken gestattet. Der Nutzer ist zur Weitergabe des nicht ausschließlichen Nutzungsrechtes an Dritte nur berechtigt, wenn der Dritte sich zuvor mit diesen Bedingungen schriftlich gegenüber ANPLICON einverstanden erklärt hat und der Nutzer alle auf seinen Rechnern vorhandenen Kopien, Sicherungskopien, etc. unwiederbringlich vor Weitergabe löscht.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2.2	Im Übrigen berechtigt das Nutzungsrecht den Nutzer, die Kalkulationshilfe im Rahmen des vorgegebenen normalen Gebrauchs zu nutzen. Der Nutzer ist nicht berechtigt, Übersetzungen oder weitere Vervielfältigungen des Tools vorzunehmen, auch nicht teilweise oder vorübergehend, gleich welcher Art und mit welchen Mitteln.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2.3	Die Einräumung des in 2.1 und 2.2 beschriebenen Nutzungsrechts erfolgt unentgeltlich.</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3.  Gewährleistung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für Rechts- und Sachmängel richtet sich nach den §§ 523 Abs. 1 und 524 Abs. 1 BGB. Eine darüberhinausgehende Gewährleistung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4.  Haftung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der ANPLICON ist nach § 521 BGB auf Vorsatz und grobe Fahrlässigkeit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Gegenüber einem Unternehmer, einer juristischen Person des öffentlichen Rechts oder einem öffentlich-rechtlichen Sondervermögen ist die Haftung der ANPLICON auf Vorsatz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darüberhinausgehende Haftung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Bitte beachten Sie bei der Nutzung der Kalkulationshilfe auch folgende Hinweise:</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Alle Angaben sowie Berechnungsgrundlagen in der Kalkulationshilfe sind nach bestem Wissen unter Anwendung aller gebotenen Sorgfalt erstellt worden. Bitte prüfen Sie sorgfältig, ob die Informationen zu dem von Ihnen bestimmten Zweck geeignet sind, Sie alle notwendigen Daten hierfür berücksichtigt haben und nicht inzwischen in zeitlicher und/oder inhaltlicher Hinsicht Umstände eingetreten sind, welche die Ergebnisse zu dem von Ihnen bestimmten Zweck unbrauchbar machen. Sie sind daher verpflichtet, sämtliche Ergebnisse zu plausibilisieren. Denn dies können wir naturgemäß nicht für Sie tun,</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es sei denn, Sie erteilen uns hierfür einen separaten entgeltlichen Auftrag. Insofern erfolgt die Verwertung der Ergebnisse solange auf Ihre eigene Gefahr,</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wie die Ergebnisse nicht zuvor von ANPLICON plausibilisiert wurden.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unsachgemäße Anwendung, insbesondere die Veränderung der Programmierung und/oder der Formeln kann die Programmstruktur zerstören und zu fehlerhaften Ergebnissen führen. Die Haftung nach dem Produkthaftungsgesetz bleibt unberührt.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Der Nutzer wird darauf hingewiesen, dass der Einsatz der Excel-Werkzeuge ausschließlich mit den ausdrücklich von der ANPLICON freigegebenen Versionen der Software Microsoft Excel zu erfolgen hat. Die ANPLICON haftet nicht für Schäden, welche ausschließlich darauf beruhen, dass der Nutzer andere, nicht von der ANPLICON freigegebene Versionen der Software Microsoft Excel mit den Excel-Tools einsetzt.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5.  Rechtsstatut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Auf das Vertragsverhältnis findet ausschließlich das Recht der Bundesrepublik Deutschland unter ausdrücklichem Ausschluss des UN-Kaufrechtsabkommens (CISG) Anwendung.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6.  Gerichtsstand und Erfüllungsort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6.1	Erfüllungsort für alle aus dem Vertrag entstehenden Leistungen ist ausschließlich der Sitz der ANPLICON.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6.2	Gerichtsstand ist der Sitz der ANPLICON, sofern es sich bei dem Nutzer um einen Kaufmann oder um eine juristische Person des öffentlichen Rechts oder um ein öffentlich-rechtliches Sondervermögen handelt.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r">
            <a:lnSpc>
              <a:spcPct val="115000"/>
            </a:lnSpc>
            <a:spcAft>
              <a:spcPts val="1000"/>
            </a:spcAft>
          </a:pP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Aachen, 26.02.2021</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r>
            <a:rPr lang="de-DE" sz="1000">
              <a:effectLst/>
              <a:latin typeface="Arial" panose="020B060402020202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Aachen, 26.02.2021</a:t>
          </a:r>
        </a:p>
      </xdr:txBody>
    </xdr:sp>
    <xdr:clientData/>
  </xdr:twoCellAnchor>
  <xdr:twoCellAnchor>
    <xdr:from>
      <xdr:col>11</xdr:col>
      <xdr:colOff>38894</xdr:colOff>
      <xdr:row>1</xdr:row>
      <xdr:rowOff>114050</xdr:rowOff>
    </xdr:from>
    <xdr:to>
      <xdr:col>19</xdr:col>
      <xdr:colOff>134144</xdr:colOff>
      <xdr:row>23</xdr:row>
      <xdr:rowOff>23812</xdr:rowOff>
    </xdr:to>
    <xdr:sp macro="" textlink="">
      <xdr:nvSpPr>
        <xdr:cNvPr id="8" name="Rechteck 7">
          <a:extLst>
            <a:ext uri="{FF2B5EF4-FFF2-40B4-BE49-F238E27FC236}">
              <a16:creationId xmlns:a16="http://schemas.microsoft.com/office/drawing/2014/main" id="{F2A00FF6-325F-413D-97F7-47EFE3B111FC}"/>
            </a:ext>
          </a:extLst>
        </xdr:cNvPr>
        <xdr:cNvSpPr/>
      </xdr:nvSpPr>
      <xdr:spPr bwMode="auto">
        <a:xfrm>
          <a:off x="8230394" y="280738"/>
          <a:ext cx="6286500" cy="3576887"/>
        </a:xfrm>
        <a:prstGeom prst="rect">
          <a:avLst/>
        </a:prstGeom>
        <a:solidFill>
          <a:schemeClr val="accent5">
            <a:lumMod val="20000"/>
            <a:lumOff val="80000"/>
          </a:schemeClr>
        </a:solidFill>
        <a:ln w="12700" cap="flat" cmpd="sng" algn="ctr">
          <a:solidFill>
            <a:schemeClr val="tx1"/>
          </a:solidFill>
          <a:prstDash val="lgDashDot"/>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6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 HINWEIS</a:t>
          </a:r>
          <a:r>
            <a:rPr lang="de-DE" sz="1600" b="1"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6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4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4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400" b="0">
              <a:solidFill>
                <a:srgbClr val="264F87"/>
              </a:solidFill>
              <a:effectLst/>
              <a:latin typeface="Arial" panose="020B0604020202020204" pitchFamily="34" charset="0"/>
              <a:ea typeface="Calibri" panose="020F0502020204030204" pitchFamily="34" charset="0"/>
              <a:cs typeface="Arial" panose="020B0604020202020204" pitchFamily="34" charset="0"/>
            </a:rPr>
            <a:t>Die</a:t>
          </a: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 in dieser Datei nachgebildeten Indexreihen und -faktoren stellen eine von ggf. mehreren möglichen Varianten dar. Die Vorgehensweise wurde gemäß der Veröffentlichung der Reihen seitens der BK 9 vom 23.04.2021 und BK 8 vom 05.04.2022 berücksichtigt.</a:t>
          </a:r>
        </a:p>
        <a:p>
          <a:pPr algn="just">
            <a:lnSpc>
              <a:spcPct val="100000"/>
            </a:lnSpc>
            <a:spcBef>
              <a:spcPts val="0"/>
            </a:spcBef>
            <a:spcAft>
              <a:spcPts val="600"/>
            </a:spcAft>
          </a:pP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Die finalen Werte können entsprechend abweichend ausfallen. Auch ist vor dem Hintergrund bereits entschiedener, anhängiger und / oder möglicher zukünftiger Beschwerdeverfahren ungewiss, welche Faktoren schlussendlich zur Bestimmung der Tagesneuwerte herangezogen werden.</a:t>
          </a:r>
        </a:p>
        <a:p>
          <a:pPr algn="just">
            <a:lnSpc>
              <a:spcPct val="100000"/>
            </a:lnSpc>
            <a:spcBef>
              <a:spcPts val="0"/>
            </a:spcBef>
            <a:spcAft>
              <a:spcPts val="600"/>
            </a:spcAft>
          </a:pPr>
          <a:r>
            <a:rPr lang="de-DE" sz="1400" b="0" baseline="0">
              <a:solidFill>
                <a:srgbClr val="264F87"/>
              </a:solidFill>
              <a:effectLst/>
              <a:latin typeface="Arial" panose="020B0604020202020204" pitchFamily="34" charset="0"/>
              <a:ea typeface="Calibri" panose="020F0502020204030204" pitchFamily="34" charset="0"/>
              <a:cs typeface="Arial" panose="020B0604020202020204" pitchFamily="34" charset="0"/>
            </a:rPr>
            <a:t>Bitte berücksichtigen Sie dies bei Ihren Berechnungen und im Zuge einer möglichen Verwendung der zur Verfügung gestellten Reihen. Vielen Dank.</a:t>
          </a:r>
        </a:p>
        <a:p>
          <a:pPr marL="0" marR="0" lvl="0" indent="0" algn="r" defTabSz="914400" eaLnBrk="1" fontAlgn="auto" latinLnBrk="0" hangingPunct="1">
            <a:lnSpc>
              <a:spcPct val="100000"/>
            </a:lnSpc>
            <a:spcBef>
              <a:spcPts val="0"/>
            </a:spcBef>
            <a:spcAft>
              <a:spcPts val="0"/>
            </a:spcAft>
            <a:buClrTx/>
            <a:buSzTx/>
            <a:buFontTx/>
            <a:buNone/>
            <a:tabLst/>
            <a:defRPr/>
          </a:pPr>
          <a:endParaRPr kumimoji="0" lang="de-DE" sz="14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4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Aachen, 09.02.2023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2" name="Diagramm 1">
          <a:extLst>
            <a:ext uri="{FF2B5EF4-FFF2-40B4-BE49-F238E27FC236}">
              <a16:creationId xmlns:a16="http://schemas.microsoft.com/office/drawing/2014/main" id="{6B97645A-BAFE-446C-8606-38BF2FBA7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3" name="Diagramm 2">
          <a:extLst>
            <a:ext uri="{FF2B5EF4-FFF2-40B4-BE49-F238E27FC236}">
              <a16:creationId xmlns:a16="http://schemas.microsoft.com/office/drawing/2014/main" id="{E30B9B20-5C26-48A1-9EEB-6CE3F7ADE6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5584031</xdr:colOff>
      <xdr:row>8</xdr:row>
      <xdr:rowOff>54768</xdr:rowOff>
    </xdr:from>
    <xdr:to>
      <xdr:col>3</xdr:col>
      <xdr:colOff>5774531</xdr:colOff>
      <xdr:row>9</xdr:row>
      <xdr:rowOff>80962</xdr:rowOff>
    </xdr:to>
    <xdr:cxnSp macro="">
      <xdr:nvCxnSpPr>
        <xdr:cNvPr id="2" name="Gerade Verbindung mit Pfeil 1">
          <a:extLst>
            <a:ext uri="{FF2B5EF4-FFF2-40B4-BE49-F238E27FC236}">
              <a16:creationId xmlns:a16="http://schemas.microsoft.com/office/drawing/2014/main" id="{7EEA9A12-5F71-4855-95F7-037222223193}"/>
            </a:ext>
          </a:extLst>
        </xdr:cNvPr>
        <xdr:cNvCxnSpPr/>
      </xdr:nvCxnSpPr>
      <xdr:spPr>
        <a:xfrm flipH="1">
          <a:off x="12918281" y="1378743"/>
          <a:ext cx="190500" cy="188119"/>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1321590</xdr:colOff>
      <xdr:row>14</xdr:row>
      <xdr:rowOff>95250</xdr:rowOff>
    </xdr:from>
    <xdr:to>
      <xdr:col>3</xdr:col>
      <xdr:colOff>1512090</xdr:colOff>
      <xdr:row>15</xdr:row>
      <xdr:rowOff>107156</xdr:rowOff>
    </xdr:to>
    <xdr:cxnSp macro="">
      <xdr:nvCxnSpPr>
        <xdr:cNvPr id="3" name="Gerade Verbindung mit Pfeil 2">
          <a:extLst>
            <a:ext uri="{FF2B5EF4-FFF2-40B4-BE49-F238E27FC236}">
              <a16:creationId xmlns:a16="http://schemas.microsoft.com/office/drawing/2014/main" id="{3DE905A0-1C85-4186-9D5B-B3B7800EA26A}"/>
            </a:ext>
          </a:extLst>
        </xdr:cNvPr>
        <xdr:cNvCxnSpPr/>
      </xdr:nvCxnSpPr>
      <xdr:spPr>
        <a:xfrm flipH="1">
          <a:off x="8655840" y="2476500"/>
          <a:ext cx="190500"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488157</xdr:colOff>
      <xdr:row>25</xdr:row>
      <xdr:rowOff>130969</xdr:rowOff>
    </xdr:from>
    <xdr:to>
      <xdr:col>3</xdr:col>
      <xdr:colOff>4107205</xdr:colOff>
      <xdr:row>30</xdr:row>
      <xdr:rowOff>26100</xdr:rowOff>
    </xdr:to>
    <xdr:pic>
      <xdr:nvPicPr>
        <xdr:cNvPr id="4" name="Grafik 3">
          <a:hlinkClick xmlns:r="http://schemas.openxmlformats.org/officeDocument/2006/relationships" r:id="rId1"/>
          <a:extLst>
            <a:ext uri="{FF2B5EF4-FFF2-40B4-BE49-F238E27FC236}">
              <a16:creationId xmlns:a16="http://schemas.microsoft.com/office/drawing/2014/main" id="{B9A05688-8256-4B46-9C6D-C164EA2D5125}"/>
            </a:ext>
          </a:extLst>
        </xdr:cNvPr>
        <xdr:cNvPicPr>
          <a:picLocks noChangeAspect="1"/>
        </xdr:cNvPicPr>
      </xdr:nvPicPr>
      <xdr:blipFill>
        <a:blip xmlns:r="http://schemas.openxmlformats.org/officeDocument/2006/relationships" r:embed="rId2"/>
        <a:stretch>
          <a:fillRect/>
        </a:stretch>
      </xdr:blipFill>
      <xdr:spPr>
        <a:xfrm>
          <a:off x="7822407" y="4550569"/>
          <a:ext cx="3619048" cy="733331"/>
        </a:xfrm>
        <a:prstGeom prst="rect">
          <a:avLst/>
        </a:prstGeom>
      </xdr:spPr>
    </xdr:pic>
    <xdr:clientData/>
  </xdr:twoCellAnchor>
  <xdr:twoCellAnchor>
    <xdr:from>
      <xdr:col>3</xdr:col>
      <xdr:colOff>2176452</xdr:colOff>
      <xdr:row>25</xdr:row>
      <xdr:rowOff>140493</xdr:rowOff>
    </xdr:from>
    <xdr:to>
      <xdr:col>3</xdr:col>
      <xdr:colOff>2366952</xdr:colOff>
      <xdr:row>27</xdr:row>
      <xdr:rowOff>14287</xdr:rowOff>
    </xdr:to>
    <xdr:cxnSp macro="">
      <xdr:nvCxnSpPr>
        <xdr:cNvPr id="5" name="Gerade Verbindung mit Pfeil 4">
          <a:extLst>
            <a:ext uri="{FF2B5EF4-FFF2-40B4-BE49-F238E27FC236}">
              <a16:creationId xmlns:a16="http://schemas.microsoft.com/office/drawing/2014/main" id="{977D66F1-B1CA-4EE2-AED8-B0B330AFA8AB}"/>
            </a:ext>
          </a:extLst>
        </xdr:cNvPr>
        <xdr:cNvCxnSpPr/>
      </xdr:nvCxnSpPr>
      <xdr:spPr>
        <a:xfrm flipH="1">
          <a:off x="9510702" y="4560093"/>
          <a:ext cx="190500" cy="19764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5710238</xdr:colOff>
      <xdr:row>64</xdr:row>
      <xdr:rowOff>47624</xdr:rowOff>
    </xdr:from>
    <xdr:to>
      <xdr:col>3</xdr:col>
      <xdr:colOff>6543675</xdr:colOff>
      <xdr:row>65</xdr:row>
      <xdr:rowOff>92869</xdr:rowOff>
    </xdr:to>
    <xdr:cxnSp macro="">
      <xdr:nvCxnSpPr>
        <xdr:cNvPr id="6" name="Gerade Verbindung mit Pfeil 5">
          <a:extLst>
            <a:ext uri="{FF2B5EF4-FFF2-40B4-BE49-F238E27FC236}">
              <a16:creationId xmlns:a16="http://schemas.microsoft.com/office/drawing/2014/main" id="{55E4ADCE-8953-433E-8279-813E6C56CF65}"/>
            </a:ext>
          </a:extLst>
        </xdr:cNvPr>
        <xdr:cNvCxnSpPr/>
      </xdr:nvCxnSpPr>
      <xdr:spPr>
        <a:xfrm flipH="1">
          <a:off x="13044488" y="11977687"/>
          <a:ext cx="833437" cy="211932"/>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5707857</xdr:colOff>
      <xdr:row>65</xdr:row>
      <xdr:rowOff>128589</xdr:rowOff>
    </xdr:from>
    <xdr:to>
      <xdr:col>3</xdr:col>
      <xdr:colOff>6541294</xdr:colOff>
      <xdr:row>67</xdr:row>
      <xdr:rowOff>2382</xdr:rowOff>
    </xdr:to>
    <xdr:cxnSp macro="">
      <xdr:nvCxnSpPr>
        <xdr:cNvPr id="7" name="Gerade Verbindung mit Pfeil 6">
          <a:extLst>
            <a:ext uri="{FF2B5EF4-FFF2-40B4-BE49-F238E27FC236}">
              <a16:creationId xmlns:a16="http://schemas.microsoft.com/office/drawing/2014/main" id="{ADCF7FD2-535B-4682-871A-3928475992AA}"/>
            </a:ext>
          </a:extLst>
        </xdr:cNvPr>
        <xdr:cNvCxnSpPr/>
      </xdr:nvCxnSpPr>
      <xdr:spPr>
        <a:xfrm flipH="1">
          <a:off x="13042107" y="12225339"/>
          <a:ext cx="833437" cy="20716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5712619</xdr:colOff>
      <xdr:row>67</xdr:row>
      <xdr:rowOff>71438</xdr:rowOff>
    </xdr:from>
    <xdr:to>
      <xdr:col>3</xdr:col>
      <xdr:colOff>6546056</xdr:colOff>
      <xdr:row>68</xdr:row>
      <xdr:rowOff>107156</xdr:rowOff>
    </xdr:to>
    <xdr:cxnSp macro="">
      <xdr:nvCxnSpPr>
        <xdr:cNvPr id="8" name="Gerade Verbindung mit Pfeil 7">
          <a:extLst>
            <a:ext uri="{FF2B5EF4-FFF2-40B4-BE49-F238E27FC236}">
              <a16:creationId xmlns:a16="http://schemas.microsoft.com/office/drawing/2014/main" id="{759DA328-40DC-418B-B5CD-ADBBFDFA905D}"/>
            </a:ext>
          </a:extLst>
        </xdr:cNvPr>
        <xdr:cNvCxnSpPr/>
      </xdr:nvCxnSpPr>
      <xdr:spPr>
        <a:xfrm flipH="1">
          <a:off x="13046869" y="12501563"/>
          <a:ext cx="833437"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5736432</xdr:colOff>
      <xdr:row>68</xdr:row>
      <xdr:rowOff>147638</xdr:rowOff>
    </xdr:from>
    <xdr:to>
      <xdr:col>3</xdr:col>
      <xdr:colOff>6569869</xdr:colOff>
      <xdr:row>69</xdr:row>
      <xdr:rowOff>159544</xdr:rowOff>
    </xdr:to>
    <xdr:cxnSp macro="">
      <xdr:nvCxnSpPr>
        <xdr:cNvPr id="9" name="Gerade Verbindung mit Pfeil 8">
          <a:extLst>
            <a:ext uri="{FF2B5EF4-FFF2-40B4-BE49-F238E27FC236}">
              <a16:creationId xmlns:a16="http://schemas.microsoft.com/office/drawing/2014/main" id="{164F49CC-E32C-4507-A44B-15D6523469FB}"/>
            </a:ext>
          </a:extLst>
        </xdr:cNvPr>
        <xdr:cNvCxnSpPr/>
      </xdr:nvCxnSpPr>
      <xdr:spPr>
        <a:xfrm flipH="1">
          <a:off x="13070682" y="12744451"/>
          <a:ext cx="833437"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5703095</xdr:colOff>
      <xdr:row>72</xdr:row>
      <xdr:rowOff>145257</xdr:rowOff>
    </xdr:from>
    <xdr:to>
      <xdr:col>3</xdr:col>
      <xdr:colOff>6024562</xdr:colOff>
      <xdr:row>73</xdr:row>
      <xdr:rowOff>47627</xdr:rowOff>
    </xdr:to>
    <xdr:cxnSp macro="">
      <xdr:nvCxnSpPr>
        <xdr:cNvPr id="10" name="Gerade Verbindung mit Pfeil 9">
          <a:extLst>
            <a:ext uri="{FF2B5EF4-FFF2-40B4-BE49-F238E27FC236}">
              <a16:creationId xmlns:a16="http://schemas.microsoft.com/office/drawing/2014/main" id="{C92C4923-266F-4644-9AFA-3AC32DD67429}"/>
            </a:ext>
          </a:extLst>
        </xdr:cNvPr>
        <xdr:cNvCxnSpPr/>
      </xdr:nvCxnSpPr>
      <xdr:spPr>
        <a:xfrm flipH="1">
          <a:off x="13037345" y="13611226"/>
          <a:ext cx="321467" cy="69057"/>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1252537</xdr:colOff>
      <xdr:row>76</xdr:row>
      <xdr:rowOff>121444</xdr:rowOff>
    </xdr:from>
    <xdr:to>
      <xdr:col>3</xdr:col>
      <xdr:colOff>1443037</xdr:colOff>
      <xdr:row>77</xdr:row>
      <xdr:rowOff>138112</xdr:rowOff>
    </xdr:to>
    <xdr:cxnSp macro="">
      <xdr:nvCxnSpPr>
        <xdr:cNvPr id="11" name="Gerade Verbindung mit Pfeil 10">
          <a:extLst>
            <a:ext uri="{FF2B5EF4-FFF2-40B4-BE49-F238E27FC236}">
              <a16:creationId xmlns:a16="http://schemas.microsoft.com/office/drawing/2014/main" id="{DA4D5974-0A59-489C-8EE3-FE4B9AB441AC}"/>
            </a:ext>
          </a:extLst>
        </xdr:cNvPr>
        <xdr:cNvCxnSpPr/>
      </xdr:nvCxnSpPr>
      <xdr:spPr>
        <a:xfrm flipH="1">
          <a:off x="8586787" y="14142244"/>
          <a:ext cx="190500" cy="20716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219075</xdr:colOff>
      <xdr:row>81</xdr:row>
      <xdr:rowOff>171450</xdr:rowOff>
    </xdr:from>
    <xdr:to>
      <xdr:col>3</xdr:col>
      <xdr:colOff>1733361</xdr:colOff>
      <xdr:row>83</xdr:row>
      <xdr:rowOff>95215</xdr:rowOff>
    </xdr:to>
    <xdr:pic>
      <xdr:nvPicPr>
        <xdr:cNvPr id="12" name="Grafik 11">
          <a:extLst>
            <a:ext uri="{FF2B5EF4-FFF2-40B4-BE49-F238E27FC236}">
              <a16:creationId xmlns:a16="http://schemas.microsoft.com/office/drawing/2014/main" id="{43E0DC70-C76D-48F0-A290-8A2194A8364B}"/>
            </a:ext>
          </a:extLst>
        </xdr:cNvPr>
        <xdr:cNvPicPr>
          <a:picLocks noChangeAspect="1"/>
        </xdr:cNvPicPr>
      </xdr:nvPicPr>
      <xdr:blipFill>
        <a:blip xmlns:r="http://schemas.openxmlformats.org/officeDocument/2006/relationships" r:embed="rId3"/>
        <a:stretch>
          <a:fillRect/>
        </a:stretch>
      </xdr:blipFill>
      <xdr:spPr>
        <a:xfrm>
          <a:off x="7553325" y="15087600"/>
          <a:ext cx="1514286" cy="276190"/>
        </a:xfrm>
        <a:prstGeom prst="rect">
          <a:avLst/>
        </a:prstGeom>
      </xdr:spPr>
    </xdr:pic>
    <xdr:clientData/>
  </xdr:twoCellAnchor>
  <xdr:twoCellAnchor>
    <xdr:from>
      <xdr:col>3</xdr:col>
      <xdr:colOff>1828803</xdr:colOff>
      <xdr:row>82</xdr:row>
      <xdr:rowOff>107156</xdr:rowOff>
    </xdr:from>
    <xdr:to>
      <xdr:col>3</xdr:col>
      <xdr:colOff>2122714</xdr:colOff>
      <xdr:row>82</xdr:row>
      <xdr:rowOff>108857</xdr:rowOff>
    </xdr:to>
    <xdr:cxnSp macro="">
      <xdr:nvCxnSpPr>
        <xdr:cNvPr id="13" name="Gerade Verbindung mit Pfeil 12">
          <a:extLst>
            <a:ext uri="{FF2B5EF4-FFF2-40B4-BE49-F238E27FC236}">
              <a16:creationId xmlns:a16="http://schemas.microsoft.com/office/drawing/2014/main" id="{377EF16E-860C-498D-8BF8-475255DBA79E}"/>
            </a:ext>
          </a:extLst>
        </xdr:cNvPr>
        <xdr:cNvCxnSpPr/>
      </xdr:nvCxnSpPr>
      <xdr:spPr>
        <a:xfrm flipH="1" flipV="1">
          <a:off x="9163053" y="15213806"/>
          <a:ext cx="293911" cy="17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1295401</xdr:colOff>
      <xdr:row>86</xdr:row>
      <xdr:rowOff>95250</xdr:rowOff>
    </xdr:from>
    <xdr:to>
      <xdr:col>3</xdr:col>
      <xdr:colOff>6019801</xdr:colOff>
      <xdr:row>90</xdr:row>
      <xdr:rowOff>145121</xdr:rowOff>
    </xdr:to>
    <xdr:pic>
      <xdr:nvPicPr>
        <xdr:cNvPr id="14" name="Grafik 13">
          <a:extLst>
            <a:ext uri="{FF2B5EF4-FFF2-40B4-BE49-F238E27FC236}">
              <a16:creationId xmlns:a16="http://schemas.microsoft.com/office/drawing/2014/main" id="{198C3A30-FCB0-4F47-A4C0-100D941685F4}"/>
            </a:ext>
          </a:extLst>
        </xdr:cNvPr>
        <xdr:cNvPicPr>
          <a:picLocks noChangeAspect="1"/>
        </xdr:cNvPicPr>
      </xdr:nvPicPr>
      <xdr:blipFill rotWithShape="1">
        <a:blip xmlns:r="http://schemas.openxmlformats.org/officeDocument/2006/relationships" r:embed="rId4"/>
        <a:srcRect r="28726"/>
        <a:stretch/>
      </xdr:blipFill>
      <xdr:spPr>
        <a:xfrm>
          <a:off x="8629651" y="15878175"/>
          <a:ext cx="4724400" cy="1078571"/>
        </a:xfrm>
        <a:prstGeom prst="rect">
          <a:avLst/>
        </a:prstGeom>
      </xdr:spPr>
    </xdr:pic>
    <xdr:clientData/>
  </xdr:twoCellAnchor>
  <xdr:oneCellAnchor>
    <xdr:from>
      <xdr:col>3</xdr:col>
      <xdr:colOff>3857625</xdr:colOff>
      <xdr:row>82</xdr:row>
      <xdr:rowOff>123825</xdr:rowOff>
    </xdr:from>
    <xdr:ext cx="2168222" cy="402033"/>
    <xdr:sp macro="" textlink="">
      <xdr:nvSpPr>
        <xdr:cNvPr id="15" name="Textfeld 14">
          <a:extLst>
            <a:ext uri="{FF2B5EF4-FFF2-40B4-BE49-F238E27FC236}">
              <a16:creationId xmlns:a16="http://schemas.microsoft.com/office/drawing/2014/main" id="{5670F773-4B6D-47EA-A414-BA14F9B16971}"/>
            </a:ext>
          </a:extLst>
        </xdr:cNvPr>
        <xdr:cNvSpPr txBox="1"/>
      </xdr:nvSpPr>
      <xdr:spPr>
        <a:xfrm>
          <a:off x="11191875" y="15230475"/>
          <a:ext cx="2168222"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Zeilen</a:t>
          </a:r>
          <a:r>
            <a:rPr lang="de-DE" sz="1050" baseline="0">
              <a:solidFill>
                <a:srgbClr val="264F87"/>
              </a:solidFill>
              <a:latin typeface="Arial" panose="020B0604020202020204" pitchFamily="34" charset="0"/>
              <a:cs typeface="Arial" panose="020B0604020202020204" pitchFamily="34" charset="0"/>
            </a:rPr>
            <a:t> mit den Jahreszahlen und </a:t>
          </a:r>
        </a:p>
        <a:p>
          <a:r>
            <a:rPr lang="de-DE" sz="1050" baseline="0">
              <a:solidFill>
                <a:srgbClr val="264F87"/>
              </a:solidFill>
              <a:latin typeface="Arial" panose="020B0604020202020204" pitchFamily="34" charset="0"/>
              <a:cs typeface="Arial" panose="020B0604020202020204" pitchFamily="34" charset="0"/>
            </a:rPr>
            <a:t>Werten markieren und kopieren</a:t>
          </a:r>
        </a:p>
      </xdr:txBody>
    </xdr:sp>
    <xdr:clientData/>
  </xdr:oneCellAnchor>
  <xdr:twoCellAnchor>
    <xdr:from>
      <xdr:col>3</xdr:col>
      <xdr:colOff>4629150</xdr:colOff>
      <xdr:row>84</xdr:row>
      <xdr:rowOff>171450</xdr:rowOff>
    </xdr:from>
    <xdr:to>
      <xdr:col>3</xdr:col>
      <xdr:colOff>4819650</xdr:colOff>
      <xdr:row>86</xdr:row>
      <xdr:rowOff>21431</xdr:rowOff>
    </xdr:to>
    <xdr:cxnSp macro="">
      <xdr:nvCxnSpPr>
        <xdr:cNvPr id="16" name="Gerade Verbindung mit Pfeil 15">
          <a:extLst>
            <a:ext uri="{FF2B5EF4-FFF2-40B4-BE49-F238E27FC236}">
              <a16:creationId xmlns:a16="http://schemas.microsoft.com/office/drawing/2014/main" id="{9112F42B-1457-456B-9730-7493426C0A42}"/>
            </a:ext>
          </a:extLst>
        </xdr:cNvPr>
        <xdr:cNvCxnSpPr/>
      </xdr:nvCxnSpPr>
      <xdr:spPr>
        <a:xfrm flipH="1">
          <a:off x="11963400" y="15601950"/>
          <a:ext cx="190500" cy="20240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295275</xdr:colOff>
      <xdr:row>95</xdr:row>
      <xdr:rowOff>19050</xdr:rowOff>
    </xdr:from>
    <xdr:to>
      <xdr:col>3</xdr:col>
      <xdr:colOff>990513</xdr:colOff>
      <xdr:row>96</xdr:row>
      <xdr:rowOff>142836</xdr:rowOff>
    </xdr:to>
    <xdr:pic>
      <xdr:nvPicPr>
        <xdr:cNvPr id="17" name="Grafik 16">
          <a:extLst>
            <a:ext uri="{FF2B5EF4-FFF2-40B4-BE49-F238E27FC236}">
              <a16:creationId xmlns:a16="http://schemas.microsoft.com/office/drawing/2014/main" id="{901F59F8-694D-49FE-AC27-82952259C40E}"/>
            </a:ext>
          </a:extLst>
        </xdr:cNvPr>
        <xdr:cNvPicPr>
          <a:picLocks noChangeAspect="1"/>
        </xdr:cNvPicPr>
      </xdr:nvPicPr>
      <xdr:blipFill>
        <a:blip xmlns:r="http://schemas.openxmlformats.org/officeDocument/2006/relationships" r:embed="rId5"/>
        <a:stretch>
          <a:fillRect/>
        </a:stretch>
      </xdr:blipFill>
      <xdr:spPr>
        <a:xfrm>
          <a:off x="7629525" y="17783175"/>
          <a:ext cx="695238" cy="314286"/>
        </a:xfrm>
        <a:prstGeom prst="rect">
          <a:avLst/>
        </a:prstGeom>
      </xdr:spPr>
    </xdr:pic>
    <xdr:clientData/>
  </xdr:twoCellAnchor>
  <xdr:oneCellAnchor>
    <xdr:from>
      <xdr:col>3</xdr:col>
      <xdr:colOff>1400175</xdr:colOff>
      <xdr:row>94</xdr:row>
      <xdr:rowOff>85725</xdr:rowOff>
    </xdr:from>
    <xdr:ext cx="2205860" cy="561975"/>
    <xdr:sp macro="" textlink="">
      <xdr:nvSpPr>
        <xdr:cNvPr id="18" name="Textfeld 17">
          <a:extLst>
            <a:ext uri="{FF2B5EF4-FFF2-40B4-BE49-F238E27FC236}">
              <a16:creationId xmlns:a16="http://schemas.microsoft.com/office/drawing/2014/main" id="{11FCD34E-B7E0-4BCD-910B-02E4A3284201}"/>
            </a:ext>
          </a:extLst>
        </xdr:cNvPr>
        <xdr:cNvSpPr txBox="1"/>
      </xdr:nvSpPr>
      <xdr:spPr>
        <a:xfrm>
          <a:off x="8734425" y="17659350"/>
          <a:ext cx="2205860"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neues Tabellenblatt erstellen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in diese einfügen</a:t>
          </a:r>
          <a:r>
            <a:rPr lang="de-DE" sz="1050" baseline="0">
              <a:solidFill>
                <a:srgbClr val="264F87"/>
              </a:solidFill>
              <a:effectLst/>
              <a:latin typeface="Arial" panose="020B0604020202020204" pitchFamily="34" charset="0"/>
              <a:ea typeface="+mn-ea"/>
              <a:cs typeface="Arial" panose="020B0604020202020204" pitchFamily="34" charset="0"/>
            </a:rPr>
            <a:t> </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914400</xdr:colOff>
      <xdr:row>95</xdr:row>
      <xdr:rowOff>180975</xdr:rowOff>
    </xdr:from>
    <xdr:to>
      <xdr:col>3</xdr:col>
      <xdr:colOff>1285875</xdr:colOff>
      <xdr:row>95</xdr:row>
      <xdr:rowOff>183356</xdr:rowOff>
    </xdr:to>
    <xdr:cxnSp macro="">
      <xdr:nvCxnSpPr>
        <xdr:cNvPr id="19" name="Gerade Verbindung mit Pfeil 18">
          <a:extLst>
            <a:ext uri="{FF2B5EF4-FFF2-40B4-BE49-F238E27FC236}">
              <a16:creationId xmlns:a16="http://schemas.microsoft.com/office/drawing/2014/main" id="{38D11FDB-854F-46BE-A005-6322909672E8}"/>
            </a:ext>
          </a:extLst>
        </xdr:cNvPr>
        <xdr:cNvCxnSpPr/>
      </xdr:nvCxnSpPr>
      <xdr:spPr>
        <a:xfrm flipH="1">
          <a:off x="8248650" y="17945100"/>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2762250</xdr:colOff>
      <xdr:row>99</xdr:row>
      <xdr:rowOff>133350</xdr:rowOff>
    </xdr:from>
    <xdr:ext cx="3006336" cy="711733"/>
    <xdr:sp macro="" textlink="">
      <xdr:nvSpPr>
        <xdr:cNvPr id="20" name="Textfeld 19">
          <a:extLst>
            <a:ext uri="{FF2B5EF4-FFF2-40B4-BE49-F238E27FC236}">
              <a16:creationId xmlns:a16="http://schemas.microsoft.com/office/drawing/2014/main" id="{28B780A8-7D85-499B-8372-2635248D0684}"/>
            </a:ext>
          </a:extLst>
        </xdr:cNvPr>
        <xdr:cNvSpPr txBox="1"/>
      </xdr:nvSpPr>
      <xdr:spPr>
        <a:xfrm>
          <a:off x="10096500" y="18659475"/>
          <a:ext cx="3006336" cy="711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nachdem alle leeren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mit Text befüllten Zeilen/Spalten</a:t>
          </a:r>
          <a:r>
            <a:rPr lang="de-DE" sz="1050" baseline="0">
              <a:solidFill>
                <a:srgbClr val="264F87"/>
              </a:solidFill>
              <a:effectLst/>
              <a:latin typeface="Arial" panose="020B0604020202020204" pitchFamily="34" charset="0"/>
              <a:ea typeface="+mn-ea"/>
              <a:cs typeface="Arial" panose="020B0604020202020204" pitchFamily="34" charset="0"/>
            </a:rPr>
            <a:t> gelöscht sind, </a:t>
          </a:r>
        </a:p>
        <a:p>
          <a:pPr marL="0" marR="0" lvl="0" indent="0" defTabSz="914400" eaLnBrk="1" fontAlgn="auto" latinLnBrk="0" hangingPunct="1">
            <a:lnSpc>
              <a:spcPct val="100000"/>
            </a:lnSpc>
            <a:spcBef>
              <a:spcPts val="0"/>
            </a:spcBef>
            <a:spcAft>
              <a:spcPts val="0"/>
            </a:spcAft>
            <a:buClrTx/>
            <a:buSzTx/>
            <a:buFontTx/>
            <a:buNone/>
            <a:tabLst/>
            <a:defRPr/>
          </a:pPr>
          <a:r>
            <a:rPr lang="de-DE" sz="1050" baseline="0">
              <a:solidFill>
                <a:srgbClr val="264F87"/>
              </a:solidFill>
              <a:effectLst/>
              <a:latin typeface="Arial" panose="020B0604020202020204" pitchFamily="34" charset="0"/>
              <a:ea typeface="+mn-ea"/>
              <a:cs typeface="Arial" panose="020B0604020202020204" pitchFamily="34" charset="0"/>
            </a:rPr>
            <a:t>sollte die Tabelle so aussehen</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2057400</xdr:colOff>
      <xdr:row>101</xdr:row>
      <xdr:rowOff>57150</xdr:rowOff>
    </xdr:from>
    <xdr:to>
      <xdr:col>3</xdr:col>
      <xdr:colOff>2428875</xdr:colOff>
      <xdr:row>101</xdr:row>
      <xdr:rowOff>59531</xdr:rowOff>
    </xdr:to>
    <xdr:cxnSp macro="">
      <xdr:nvCxnSpPr>
        <xdr:cNvPr id="21" name="Gerade Verbindung mit Pfeil 20">
          <a:extLst>
            <a:ext uri="{FF2B5EF4-FFF2-40B4-BE49-F238E27FC236}">
              <a16:creationId xmlns:a16="http://schemas.microsoft.com/office/drawing/2014/main" id="{76CD5A09-ABA7-4E8A-BCF8-DBA22AA8795B}"/>
            </a:ext>
          </a:extLst>
        </xdr:cNvPr>
        <xdr:cNvCxnSpPr/>
      </xdr:nvCxnSpPr>
      <xdr:spPr>
        <a:xfrm flipH="1">
          <a:off x="9391650" y="1890712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2657475</xdr:colOff>
      <xdr:row>111</xdr:row>
      <xdr:rowOff>0</xdr:rowOff>
    </xdr:from>
    <xdr:ext cx="2137958" cy="247184"/>
    <xdr:sp macro="" textlink="">
      <xdr:nvSpPr>
        <xdr:cNvPr id="22" name="Textfeld 21">
          <a:extLst>
            <a:ext uri="{FF2B5EF4-FFF2-40B4-BE49-F238E27FC236}">
              <a16:creationId xmlns:a16="http://schemas.microsoft.com/office/drawing/2014/main" id="{AC3CDD11-4797-4E55-A7E6-7CF051553F94}"/>
            </a:ext>
          </a:extLst>
        </xdr:cNvPr>
        <xdr:cNvSpPr txBox="1"/>
      </xdr:nvSpPr>
      <xdr:spPr>
        <a:xfrm>
          <a:off x="9991725" y="20640675"/>
          <a:ext cx="2137958"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fängt mit dem</a:t>
          </a:r>
          <a:r>
            <a:rPr lang="de-DE" sz="1050" baseline="0">
              <a:solidFill>
                <a:srgbClr val="264F87"/>
              </a:solidFill>
              <a:latin typeface="Arial" panose="020B0604020202020204" pitchFamily="34" charset="0"/>
              <a:cs typeface="Arial" panose="020B0604020202020204" pitchFamily="34" charset="0"/>
            </a:rPr>
            <a:t> aktuellen Jahr an</a:t>
          </a:r>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2028825</xdr:colOff>
      <xdr:row>111</xdr:row>
      <xdr:rowOff>123825</xdr:rowOff>
    </xdr:from>
    <xdr:to>
      <xdr:col>3</xdr:col>
      <xdr:colOff>2400300</xdr:colOff>
      <xdr:row>111</xdr:row>
      <xdr:rowOff>126206</xdr:rowOff>
    </xdr:to>
    <xdr:cxnSp macro="">
      <xdr:nvCxnSpPr>
        <xdr:cNvPr id="23" name="Gerade Verbindung mit Pfeil 22">
          <a:extLst>
            <a:ext uri="{FF2B5EF4-FFF2-40B4-BE49-F238E27FC236}">
              <a16:creationId xmlns:a16="http://schemas.microsoft.com/office/drawing/2014/main" id="{33614E5B-0ECC-4D84-B7DE-F0D19874008B}"/>
            </a:ext>
          </a:extLst>
        </xdr:cNvPr>
        <xdr:cNvCxnSpPr/>
      </xdr:nvCxnSpPr>
      <xdr:spPr>
        <a:xfrm flipH="1">
          <a:off x="9363075" y="20764500"/>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140494</xdr:colOff>
      <xdr:row>31</xdr:row>
      <xdr:rowOff>135737</xdr:rowOff>
    </xdr:from>
    <xdr:to>
      <xdr:col>3</xdr:col>
      <xdr:colOff>5832550</xdr:colOff>
      <xdr:row>39</xdr:row>
      <xdr:rowOff>59529</xdr:rowOff>
    </xdr:to>
    <xdr:pic>
      <xdr:nvPicPr>
        <xdr:cNvPr id="24" name="Grafik 23">
          <a:extLst>
            <a:ext uri="{FF2B5EF4-FFF2-40B4-BE49-F238E27FC236}">
              <a16:creationId xmlns:a16="http://schemas.microsoft.com/office/drawing/2014/main" id="{DCA9FADF-6123-4AFA-992D-EE5E32A8C9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4744" y="5584037"/>
          <a:ext cx="5692056" cy="1581142"/>
        </a:xfrm>
        <a:prstGeom prst="rect">
          <a:avLst/>
        </a:prstGeom>
      </xdr:spPr>
    </xdr:pic>
    <xdr:clientData/>
  </xdr:twoCellAnchor>
  <xdr:twoCellAnchor editAs="oneCell">
    <xdr:from>
      <xdr:col>3</xdr:col>
      <xdr:colOff>95250</xdr:colOff>
      <xdr:row>43</xdr:row>
      <xdr:rowOff>176212</xdr:rowOff>
    </xdr:from>
    <xdr:to>
      <xdr:col>3</xdr:col>
      <xdr:colOff>6656330</xdr:colOff>
      <xdr:row>58</xdr:row>
      <xdr:rowOff>47624</xdr:rowOff>
    </xdr:to>
    <xdr:pic>
      <xdr:nvPicPr>
        <xdr:cNvPr id="25" name="Grafik 24">
          <a:extLst>
            <a:ext uri="{FF2B5EF4-FFF2-40B4-BE49-F238E27FC236}">
              <a16:creationId xmlns:a16="http://schemas.microsoft.com/office/drawing/2014/main" id="{2D98C98D-EF60-40D2-B51F-D49EDB4C557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824" r="5348"/>
        <a:stretch/>
      </xdr:blipFill>
      <xdr:spPr>
        <a:xfrm>
          <a:off x="7429500" y="8015287"/>
          <a:ext cx="6561080" cy="2643187"/>
        </a:xfrm>
        <a:prstGeom prst="rect">
          <a:avLst/>
        </a:prstGeom>
      </xdr:spPr>
    </xdr:pic>
    <xdr:clientData/>
  </xdr:twoCellAnchor>
  <xdr:twoCellAnchor>
    <xdr:from>
      <xdr:col>3</xdr:col>
      <xdr:colOff>2033587</xdr:colOff>
      <xdr:row>53</xdr:row>
      <xdr:rowOff>57150</xdr:rowOff>
    </xdr:from>
    <xdr:to>
      <xdr:col>3</xdr:col>
      <xdr:colOff>2243136</xdr:colOff>
      <xdr:row>54</xdr:row>
      <xdr:rowOff>114300</xdr:rowOff>
    </xdr:to>
    <xdr:cxnSp macro="">
      <xdr:nvCxnSpPr>
        <xdr:cNvPr id="26" name="Gerade Verbindung mit Pfeil 25">
          <a:extLst>
            <a:ext uri="{FF2B5EF4-FFF2-40B4-BE49-F238E27FC236}">
              <a16:creationId xmlns:a16="http://schemas.microsoft.com/office/drawing/2014/main" id="{9A885CB0-5256-4DFD-9A78-3FAA35DB3837}"/>
            </a:ext>
          </a:extLst>
        </xdr:cNvPr>
        <xdr:cNvCxnSpPr/>
      </xdr:nvCxnSpPr>
      <xdr:spPr>
        <a:xfrm flipH="1">
          <a:off x="9367837" y="9715500"/>
          <a:ext cx="209549" cy="24765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95251</xdr:colOff>
      <xdr:row>60</xdr:row>
      <xdr:rowOff>51251</xdr:rowOff>
    </xdr:from>
    <xdr:to>
      <xdr:col>3</xdr:col>
      <xdr:colOff>5714999</xdr:colOff>
      <xdr:row>74</xdr:row>
      <xdr:rowOff>112435</xdr:rowOff>
    </xdr:to>
    <xdr:pic>
      <xdr:nvPicPr>
        <xdr:cNvPr id="27" name="Grafik 26">
          <a:extLst>
            <a:ext uri="{FF2B5EF4-FFF2-40B4-BE49-F238E27FC236}">
              <a16:creationId xmlns:a16="http://schemas.microsoft.com/office/drawing/2014/main" id="{02B9B6D9-7C65-4EA8-A5B5-CE3835D7726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29501" y="11014526"/>
          <a:ext cx="5619748" cy="2766284"/>
        </a:xfrm>
        <a:prstGeom prst="rect">
          <a:avLst/>
        </a:prstGeom>
      </xdr:spPr>
    </xdr:pic>
    <xdr:clientData/>
  </xdr:twoCellAnchor>
  <xdr:twoCellAnchor>
    <xdr:from>
      <xdr:col>3</xdr:col>
      <xdr:colOff>516731</xdr:colOff>
      <xdr:row>71</xdr:row>
      <xdr:rowOff>104775</xdr:rowOff>
    </xdr:from>
    <xdr:to>
      <xdr:col>3</xdr:col>
      <xdr:colOff>783431</xdr:colOff>
      <xdr:row>71</xdr:row>
      <xdr:rowOff>107156</xdr:rowOff>
    </xdr:to>
    <xdr:cxnSp macro="">
      <xdr:nvCxnSpPr>
        <xdr:cNvPr id="28" name="Gerade Verbindung mit Pfeil 27">
          <a:extLst>
            <a:ext uri="{FF2B5EF4-FFF2-40B4-BE49-F238E27FC236}">
              <a16:creationId xmlns:a16="http://schemas.microsoft.com/office/drawing/2014/main" id="{4F65CDE7-1193-476B-A23F-D0D41FBEDCB0}"/>
            </a:ext>
          </a:extLst>
        </xdr:cNvPr>
        <xdr:cNvCxnSpPr/>
      </xdr:nvCxnSpPr>
      <xdr:spPr>
        <a:xfrm flipH="1">
          <a:off x="7850981" y="13249275"/>
          <a:ext cx="266700"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221452</xdr:colOff>
      <xdr:row>9</xdr:row>
      <xdr:rowOff>164308</xdr:rowOff>
    </xdr:from>
    <xdr:to>
      <xdr:col>3</xdr:col>
      <xdr:colOff>6402404</xdr:colOff>
      <xdr:row>11</xdr:row>
      <xdr:rowOff>88076</xdr:rowOff>
    </xdr:to>
    <xdr:pic>
      <xdr:nvPicPr>
        <xdr:cNvPr id="29" name="Grafik 28">
          <a:extLst>
            <a:ext uri="{FF2B5EF4-FFF2-40B4-BE49-F238E27FC236}">
              <a16:creationId xmlns:a16="http://schemas.microsoft.com/office/drawing/2014/main" id="{031CFDF6-82E0-408D-BA31-8994866A1357}"/>
            </a:ext>
          </a:extLst>
        </xdr:cNvPr>
        <xdr:cNvPicPr>
          <a:picLocks noChangeAspect="1"/>
        </xdr:cNvPicPr>
      </xdr:nvPicPr>
      <xdr:blipFill>
        <a:blip xmlns:r="http://schemas.openxmlformats.org/officeDocument/2006/relationships" r:embed="rId9"/>
        <a:stretch>
          <a:fillRect/>
        </a:stretch>
      </xdr:blipFill>
      <xdr:spPr>
        <a:xfrm>
          <a:off x="7555702" y="1650208"/>
          <a:ext cx="6180952" cy="247618"/>
        </a:xfrm>
        <a:prstGeom prst="rect">
          <a:avLst/>
        </a:prstGeom>
      </xdr:spPr>
    </xdr:pic>
    <xdr:clientData/>
  </xdr:twoCellAnchor>
  <xdr:twoCellAnchor editAs="oneCell">
    <xdr:from>
      <xdr:col>3</xdr:col>
      <xdr:colOff>88106</xdr:colOff>
      <xdr:row>15</xdr:row>
      <xdr:rowOff>133349</xdr:rowOff>
    </xdr:from>
    <xdr:to>
      <xdr:col>3</xdr:col>
      <xdr:colOff>6556893</xdr:colOff>
      <xdr:row>22</xdr:row>
      <xdr:rowOff>26192</xdr:rowOff>
    </xdr:to>
    <xdr:pic>
      <xdr:nvPicPr>
        <xdr:cNvPr id="30" name="Grafik 29">
          <a:extLst>
            <a:ext uri="{FF2B5EF4-FFF2-40B4-BE49-F238E27FC236}">
              <a16:creationId xmlns:a16="http://schemas.microsoft.com/office/drawing/2014/main" id="{FDF3951D-78F1-409C-ADDF-DFB02026BC93}"/>
            </a:ext>
          </a:extLst>
        </xdr:cNvPr>
        <xdr:cNvPicPr>
          <a:picLocks noChangeAspect="1"/>
        </xdr:cNvPicPr>
      </xdr:nvPicPr>
      <xdr:blipFill>
        <a:blip xmlns:r="http://schemas.openxmlformats.org/officeDocument/2006/relationships" r:embed="rId10"/>
        <a:stretch>
          <a:fillRect/>
        </a:stretch>
      </xdr:blipFill>
      <xdr:spPr>
        <a:xfrm>
          <a:off x="7422356" y="2705099"/>
          <a:ext cx="6468787" cy="1197768"/>
        </a:xfrm>
        <a:prstGeom prst="rect">
          <a:avLst/>
        </a:prstGeom>
      </xdr:spPr>
    </xdr:pic>
    <xdr:clientData/>
  </xdr:twoCellAnchor>
  <xdr:twoCellAnchor editAs="oneCell">
    <xdr:from>
      <xdr:col>3</xdr:col>
      <xdr:colOff>85725</xdr:colOff>
      <xdr:row>77</xdr:row>
      <xdr:rowOff>152400</xdr:rowOff>
    </xdr:from>
    <xdr:to>
      <xdr:col>3</xdr:col>
      <xdr:colOff>5428582</xdr:colOff>
      <xdr:row>80</xdr:row>
      <xdr:rowOff>85664</xdr:rowOff>
    </xdr:to>
    <xdr:pic>
      <xdr:nvPicPr>
        <xdr:cNvPr id="31" name="Grafik 30">
          <a:extLst>
            <a:ext uri="{FF2B5EF4-FFF2-40B4-BE49-F238E27FC236}">
              <a16:creationId xmlns:a16="http://schemas.microsoft.com/office/drawing/2014/main" id="{97860E35-37FE-4F1D-9878-65970C37A939}"/>
            </a:ext>
          </a:extLst>
        </xdr:cNvPr>
        <xdr:cNvPicPr>
          <a:picLocks noChangeAspect="1"/>
        </xdr:cNvPicPr>
      </xdr:nvPicPr>
      <xdr:blipFill>
        <a:blip xmlns:r="http://schemas.openxmlformats.org/officeDocument/2006/relationships" r:embed="rId11"/>
        <a:stretch>
          <a:fillRect/>
        </a:stretch>
      </xdr:blipFill>
      <xdr:spPr>
        <a:xfrm>
          <a:off x="7419975" y="14363700"/>
          <a:ext cx="5342857" cy="476189"/>
        </a:xfrm>
        <a:prstGeom prst="rect">
          <a:avLst/>
        </a:prstGeom>
      </xdr:spPr>
    </xdr:pic>
    <xdr:clientData/>
  </xdr:twoCellAnchor>
  <xdr:twoCellAnchor editAs="oneCell">
    <xdr:from>
      <xdr:col>3</xdr:col>
      <xdr:colOff>166687</xdr:colOff>
      <xdr:row>111</xdr:row>
      <xdr:rowOff>0</xdr:rowOff>
    </xdr:from>
    <xdr:to>
      <xdr:col>3</xdr:col>
      <xdr:colOff>1845088</xdr:colOff>
      <xdr:row>118</xdr:row>
      <xdr:rowOff>11904</xdr:rowOff>
    </xdr:to>
    <xdr:pic>
      <xdr:nvPicPr>
        <xdr:cNvPr id="32" name="Grafik 31">
          <a:extLst>
            <a:ext uri="{FF2B5EF4-FFF2-40B4-BE49-F238E27FC236}">
              <a16:creationId xmlns:a16="http://schemas.microsoft.com/office/drawing/2014/main" id="{9F451EF8-A706-4060-BCDD-9BEDBA77B1CE}"/>
            </a:ext>
          </a:extLst>
        </xdr:cNvPr>
        <xdr:cNvPicPr>
          <a:picLocks noChangeAspect="1"/>
        </xdr:cNvPicPr>
      </xdr:nvPicPr>
      <xdr:blipFill>
        <a:blip xmlns:r="http://schemas.openxmlformats.org/officeDocument/2006/relationships" r:embed="rId12"/>
        <a:stretch>
          <a:fillRect/>
        </a:stretch>
      </xdr:blipFill>
      <xdr:spPr>
        <a:xfrm>
          <a:off x="7500937" y="20640675"/>
          <a:ext cx="1678401" cy="1259680"/>
        </a:xfrm>
        <a:prstGeom prst="rect">
          <a:avLst/>
        </a:prstGeom>
      </xdr:spPr>
    </xdr:pic>
    <xdr:clientData/>
  </xdr:twoCellAnchor>
  <xdr:twoCellAnchor editAs="oneCell">
    <xdr:from>
      <xdr:col>3</xdr:col>
      <xdr:colOff>178594</xdr:colOff>
      <xdr:row>99</xdr:row>
      <xdr:rowOff>23812</xdr:rowOff>
    </xdr:from>
    <xdr:to>
      <xdr:col>3</xdr:col>
      <xdr:colOff>1847364</xdr:colOff>
      <xdr:row>106</xdr:row>
      <xdr:rowOff>95249</xdr:rowOff>
    </xdr:to>
    <xdr:pic>
      <xdr:nvPicPr>
        <xdr:cNvPr id="33" name="Grafik 32">
          <a:extLst>
            <a:ext uri="{FF2B5EF4-FFF2-40B4-BE49-F238E27FC236}">
              <a16:creationId xmlns:a16="http://schemas.microsoft.com/office/drawing/2014/main" id="{540D30DA-048D-42A2-9985-564DB52C7281}"/>
            </a:ext>
          </a:extLst>
        </xdr:cNvPr>
        <xdr:cNvPicPr>
          <a:picLocks noChangeAspect="1"/>
        </xdr:cNvPicPr>
      </xdr:nvPicPr>
      <xdr:blipFill>
        <a:blip xmlns:r="http://schemas.openxmlformats.org/officeDocument/2006/relationships" r:embed="rId13"/>
        <a:stretch>
          <a:fillRect/>
        </a:stretch>
      </xdr:blipFill>
      <xdr:spPr>
        <a:xfrm>
          <a:off x="7512844" y="18549937"/>
          <a:ext cx="1668770" cy="1583531"/>
        </a:xfrm>
        <a:prstGeom prst="rect">
          <a:avLst/>
        </a:prstGeom>
      </xdr:spPr>
    </xdr:pic>
    <xdr:clientData/>
  </xdr:twoCellAnchor>
  <xdr:oneCellAnchor>
    <xdr:from>
      <xdr:col>3</xdr:col>
      <xdr:colOff>35719</xdr:colOff>
      <xdr:row>86</xdr:row>
      <xdr:rowOff>226217</xdr:rowOff>
    </xdr:from>
    <xdr:ext cx="1187889" cy="402033"/>
    <xdr:sp macro="" textlink="">
      <xdr:nvSpPr>
        <xdr:cNvPr id="34" name="Textfeld 33">
          <a:extLst>
            <a:ext uri="{FF2B5EF4-FFF2-40B4-BE49-F238E27FC236}">
              <a16:creationId xmlns:a16="http://schemas.microsoft.com/office/drawing/2014/main" id="{29A20DC4-D537-4CEA-BAC4-DC41E64AC6B9}"/>
            </a:ext>
          </a:extLst>
        </xdr:cNvPr>
        <xdr:cNvSpPr txBox="1"/>
      </xdr:nvSpPr>
      <xdr:spPr>
        <a:xfrm>
          <a:off x="7369969" y="16168686"/>
          <a:ext cx="1187889"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hier vertikaler </a:t>
          </a:r>
        </a:p>
        <a:p>
          <a:r>
            <a:rPr lang="de-DE" sz="1050">
              <a:solidFill>
                <a:srgbClr val="264F87"/>
              </a:solidFill>
              <a:latin typeface="Arial" panose="020B0604020202020204" pitchFamily="34" charset="0"/>
              <a:cs typeface="Arial" panose="020B0604020202020204" pitchFamily="34" charset="0"/>
            </a:rPr>
            <a:t>Tabellenaufbau</a:t>
          </a:r>
          <a:r>
            <a:rPr lang="de-DE" sz="1050" baseline="0">
              <a:solidFill>
                <a:srgbClr val="264F87"/>
              </a:solidFill>
              <a:latin typeface="Arial" panose="020B0604020202020204" pitchFamily="34" charset="0"/>
              <a:cs typeface="Arial" panose="020B0604020202020204" pitchFamily="34" charset="0"/>
            </a:rPr>
            <a:t> !</a:t>
          </a:r>
        </a:p>
      </xdr:txBody>
    </xdr:sp>
    <xdr:clientData/>
  </xdr:oneCellAnchor>
  <xdr:twoCellAnchor editAs="oneCell">
    <xdr:from>
      <xdr:col>2</xdr:col>
      <xdr:colOff>2631280</xdr:colOff>
      <xdr:row>88</xdr:row>
      <xdr:rowOff>71438</xdr:rowOff>
    </xdr:from>
    <xdr:to>
      <xdr:col>2</xdr:col>
      <xdr:colOff>4702968</xdr:colOff>
      <xdr:row>93</xdr:row>
      <xdr:rowOff>119064</xdr:rowOff>
    </xdr:to>
    <xdr:pic>
      <xdr:nvPicPr>
        <xdr:cNvPr id="36" name="Grafik 35">
          <a:extLst>
            <a:ext uri="{FF2B5EF4-FFF2-40B4-BE49-F238E27FC236}">
              <a16:creationId xmlns:a16="http://schemas.microsoft.com/office/drawing/2014/main" id="{02A37C6A-E554-4180-BD87-CCEAA89836CC}"/>
            </a:ext>
          </a:extLst>
        </xdr:cNvPr>
        <xdr:cNvPicPr>
          <a:picLocks noChangeAspect="1"/>
        </xdr:cNvPicPr>
      </xdr:nvPicPr>
      <xdr:blipFill rotWithShape="1">
        <a:blip xmlns:r="http://schemas.openxmlformats.org/officeDocument/2006/relationships" r:embed="rId14"/>
        <a:srcRect l="76181" t="49195" r="12489" b="41081"/>
        <a:stretch/>
      </xdr:blipFill>
      <xdr:spPr>
        <a:xfrm>
          <a:off x="3845718" y="16668751"/>
          <a:ext cx="2071688" cy="1000126"/>
        </a:xfrm>
        <a:prstGeom prst="rect">
          <a:avLst/>
        </a:prstGeom>
      </xdr:spPr>
    </xdr:pic>
    <xdr:clientData/>
  </xdr:twoCellAnchor>
  <xdr:twoCellAnchor editAs="oneCell">
    <xdr:from>
      <xdr:col>2</xdr:col>
      <xdr:colOff>59532</xdr:colOff>
      <xdr:row>88</xdr:row>
      <xdr:rowOff>59529</xdr:rowOff>
    </xdr:from>
    <xdr:to>
      <xdr:col>2</xdr:col>
      <xdr:colOff>2286000</xdr:colOff>
      <xdr:row>93</xdr:row>
      <xdr:rowOff>119060</xdr:rowOff>
    </xdr:to>
    <xdr:pic>
      <xdr:nvPicPr>
        <xdr:cNvPr id="38" name="Grafik 37">
          <a:extLst>
            <a:ext uri="{FF2B5EF4-FFF2-40B4-BE49-F238E27FC236}">
              <a16:creationId xmlns:a16="http://schemas.microsoft.com/office/drawing/2014/main" id="{E32DC8B2-E23C-40FD-A28B-886D9AA98939}"/>
            </a:ext>
          </a:extLst>
        </xdr:cNvPr>
        <xdr:cNvPicPr>
          <a:picLocks noChangeAspect="1"/>
        </xdr:cNvPicPr>
      </xdr:nvPicPr>
      <xdr:blipFill rotWithShape="1">
        <a:blip xmlns:r="http://schemas.openxmlformats.org/officeDocument/2006/relationships" r:embed="rId15"/>
        <a:srcRect l="64983" t="49080" r="22842" b="41081"/>
        <a:stretch/>
      </xdr:blipFill>
      <xdr:spPr>
        <a:xfrm>
          <a:off x="1273970" y="16656842"/>
          <a:ext cx="2226468" cy="1012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2</xdr:row>
      <xdr:rowOff>144116</xdr:rowOff>
    </xdr:to>
    <xdr:sp macro="" textlink="">
      <xdr:nvSpPr>
        <xdr:cNvPr id="2" name="Rechteck 3">
          <a:extLst>
            <a:ext uri="{FF2B5EF4-FFF2-40B4-BE49-F238E27FC236}">
              <a16:creationId xmlns:a16="http://schemas.microsoft.com/office/drawing/2014/main" id="{329E6B1A-7694-4447-8518-D2C79FE0109A}"/>
            </a:ext>
          </a:extLst>
        </xdr:cNvPr>
        <xdr:cNvSpPr/>
      </xdr:nvSpPr>
      <xdr:spPr>
        <a:xfrm>
          <a:off x="0" y="0"/>
          <a:ext cx="11277600" cy="506066"/>
        </a:xfrm>
        <a:prstGeom prst="rect">
          <a:avLst/>
        </a:prstGeom>
        <a:gradFill flip="none" rotWithShape="1">
          <a:gsLst>
            <a:gs pos="0">
              <a:srgbClr val="F7F7F7"/>
            </a:gs>
            <a:gs pos="50000">
              <a:srgbClr val="CBCBCB">
                <a:lumOff val="10196"/>
              </a:srgbClr>
            </a:gs>
            <a:gs pos="100000">
              <a:srgbClr val="D7D7D7"/>
            </a:gs>
          </a:gsLst>
          <a:lin ang="0" scaled="0"/>
        </a:gradFill>
        <a:ln w="12700" cap="flat">
          <a:noFill/>
          <a:miter lim="400000"/>
        </a:ln>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19050</xdr:colOff>
      <xdr:row>40</xdr:row>
      <xdr:rowOff>0</xdr:rowOff>
    </xdr:from>
    <xdr:to>
      <xdr:col>13</xdr:col>
      <xdr:colOff>0</xdr:colOff>
      <xdr:row>41</xdr:row>
      <xdr:rowOff>0</xdr:rowOff>
    </xdr:to>
    <xdr:sp macro="" textlink="">
      <xdr:nvSpPr>
        <xdr:cNvPr id="3" name="Rechteck 3">
          <a:extLst>
            <a:ext uri="{FF2B5EF4-FFF2-40B4-BE49-F238E27FC236}">
              <a16:creationId xmlns:a16="http://schemas.microsoft.com/office/drawing/2014/main" id="{049C5C5A-CB9C-4F03-A524-269FDDD0774B}"/>
            </a:ext>
          </a:extLst>
        </xdr:cNvPr>
        <xdr:cNvSpPr/>
      </xdr:nvSpPr>
      <xdr:spPr>
        <a:xfrm>
          <a:off x="19050" y="6515100"/>
          <a:ext cx="11258550" cy="276225"/>
        </a:xfrm>
        <a:prstGeom prst="rect">
          <a:avLst/>
        </a:prstGeom>
        <a:gradFill flip="none" rotWithShape="1">
          <a:gsLst>
            <a:gs pos="0">
              <a:srgbClr val="F7F7F7"/>
            </a:gs>
            <a:gs pos="50000">
              <a:srgbClr val="CBCBCB">
                <a:lumOff val="10196"/>
              </a:srgbClr>
            </a:gs>
            <a:gs pos="100000">
              <a:srgbClr val="D7D7D7"/>
            </a:gs>
          </a:gsLst>
          <a:lin ang="0" scaled="0"/>
        </a:gradFill>
        <a:ln w="12700" cap="flat">
          <a:noFill/>
          <a:miter lim="400000"/>
        </a:ln>
        <a:effec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457200</xdr:colOff>
      <xdr:row>0</xdr:row>
      <xdr:rowOff>38100</xdr:rowOff>
    </xdr:from>
    <xdr:to>
      <xdr:col>5</xdr:col>
      <xdr:colOff>914946</xdr:colOff>
      <xdr:row>2</xdr:row>
      <xdr:rowOff>95249</xdr:rowOff>
    </xdr:to>
    <xdr:pic>
      <xdr:nvPicPr>
        <xdr:cNvPr id="4" name="Grafik 3">
          <a:extLst>
            <a:ext uri="{FF2B5EF4-FFF2-40B4-BE49-F238E27FC236}">
              <a16:creationId xmlns:a16="http://schemas.microsoft.com/office/drawing/2014/main" id="{2715293E-1F2D-451F-9A68-67ACBF6B7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4475" y="38100"/>
          <a:ext cx="457746" cy="419099"/>
        </a:xfrm>
        <a:prstGeom prst="rect">
          <a:avLst/>
        </a:prstGeom>
      </xdr:spPr>
    </xdr:pic>
    <xdr:clientData/>
  </xdr:twoCellAnchor>
  <xdr:oneCellAnchor>
    <xdr:from>
      <xdr:col>0</xdr:col>
      <xdr:colOff>19048</xdr:colOff>
      <xdr:row>0</xdr:row>
      <xdr:rowOff>133350</xdr:rowOff>
    </xdr:from>
    <xdr:ext cx="4812031" cy="269369"/>
    <xdr:sp macro="" textlink="">
      <xdr:nvSpPr>
        <xdr:cNvPr id="5" name="Textfeld 4">
          <a:extLst>
            <a:ext uri="{FF2B5EF4-FFF2-40B4-BE49-F238E27FC236}">
              <a16:creationId xmlns:a16="http://schemas.microsoft.com/office/drawing/2014/main" id="{E2D932E6-CECF-4AED-8E2F-9A732E09F7F3}"/>
            </a:ext>
          </a:extLst>
        </xdr:cNvPr>
        <xdr:cNvSpPr txBox="1"/>
      </xdr:nvSpPr>
      <xdr:spPr>
        <a:xfrm>
          <a:off x="19048" y="133350"/>
          <a:ext cx="4812031"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200" b="1" i="1" baseline="0">
              <a:solidFill>
                <a:srgbClr val="264F87"/>
              </a:solidFill>
              <a:latin typeface="Arial" panose="020B0604020202020204" pitchFamily="34" charset="0"/>
              <a:cs typeface="Arial" panose="020B0604020202020204" pitchFamily="34" charset="0"/>
            </a:rPr>
            <a:t>Indexreihen &amp; -faktoren nach § 6a GasNEV und § 6a StromNEV</a:t>
          </a:r>
          <a:endParaRPr lang="de-DE" sz="1200" b="1" i="1">
            <a:solidFill>
              <a:srgbClr val="264F87"/>
            </a:solidFill>
            <a:latin typeface="Arial" panose="020B0604020202020204" pitchFamily="34" charset="0"/>
            <a:cs typeface="Arial" panose="020B0604020202020204" pitchFamily="34" charset="0"/>
          </a:endParaRPr>
        </a:p>
      </xdr:txBody>
    </xdr:sp>
    <xdr:clientData/>
  </xdr:oneCellAnchor>
  <xdr:twoCellAnchor>
    <xdr:from>
      <xdr:col>9</xdr:col>
      <xdr:colOff>1047750</xdr:colOff>
      <xdr:row>40</xdr:row>
      <xdr:rowOff>9525</xdr:rowOff>
    </xdr:from>
    <xdr:to>
      <xdr:col>12</xdr:col>
      <xdr:colOff>219076</xdr:colOff>
      <xdr:row>40</xdr:row>
      <xdr:rowOff>266700</xdr:rowOff>
    </xdr:to>
    <xdr:sp macro="" textlink="">
      <xdr:nvSpPr>
        <xdr:cNvPr id="6" name="Textfeld 5">
          <a:extLst>
            <a:ext uri="{FF2B5EF4-FFF2-40B4-BE49-F238E27FC236}">
              <a16:creationId xmlns:a16="http://schemas.microsoft.com/office/drawing/2014/main" id="{AF5C8BE3-C8E2-4447-A404-A0843D900D74}"/>
            </a:ext>
          </a:extLst>
        </xdr:cNvPr>
        <xdr:cNvSpPr txBox="1"/>
      </xdr:nvSpPr>
      <xdr:spPr>
        <a:xfrm>
          <a:off x="9105900" y="6524625"/>
          <a:ext cx="21621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900" b="1" i="1">
              <a:solidFill>
                <a:srgbClr val="264F87"/>
              </a:solidFill>
              <a:latin typeface="Arial" panose="020B0604020202020204" pitchFamily="34" charset="0"/>
              <a:cs typeface="Arial" panose="020B0604020202020204" pitchFamily="34" charset="0"/>
            </a:rPr>
            <a:t>© Copyright ANPLICON GmbH 2023</a:t>
          </a:r>
        </a:p>
      </xdr:txBody>
    </xdr:sp>
    <xdr:clientData/>
  </xdr:twoCellAnchor>
  <xdr:twoCellAnchor editAs="oneCell">
    <xdr:from>
      <xdr:col>10</xdr:col>
      <xdr:colOff>77803</xdr:colOff>
      <xdr:row>0</xdr:row>
      <xdr:rowOff>123825</xdr:rowOff>
    </xdr:from>
    <xdr:to>
      <xdr:col>12</xdr:col>
      <xdr:colOff>104775</xdr:colOff>
      <xdr:row>2</xdr:row>
      <xdr:rowOff>19686</xdr:rowOff>
    </xdr:to>
    <xdr:pic>
      <xdr:nvPicPr>
        <xdr:cNvPr id="7" name="Grafik 6">
          <a:extLst>
            <a:ext uri="{FF2B5EF4-FFF2-40B4-BE49-F238E27FC236}">
              <a16:creationId xmlns:a16="http://schemas.microsoft.com/office/drawing/2014/main" id="{97E4F602-2EAF-4AEC-8C3E-3C1C52AF72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17078" y="123825"/>
          <a:ext cx="1636697" cy="257811"/>
        </a:xfrm>
        <a:prstGeom prst="rect">
          <a:avLst/>
        </a:prstGeom>
      </xdr:spPr>
    </xdr:pic>
    <xdr:clientData/>
  </xdr:twoCellAnchor>
  <xdr:twoCellAnchor>
    <xdr:from>
      <xdr:col>0</xdr:col>
      <xdr:colOff>38100</xdr:colOff>
      <xdr:row>40</xdr:row>
      <xdr:rowOff>19050</xdr:rowOff>
    </xdr:from>
    <xdr:to>
      <xdr:col>7</xdr:col>
      <xdr:colOff>259080</xdr:colOff>
      <xdr:row>41</xdr:row>
      <xdr:rowOff>0</xdr:rowOff>
    </xdr:to>
    <xdr:sp macro="" textlink="">
      <xdr:nvSpPr>
        <xdr:cNvPr id="8" name="Textfeld 7">
          <a:extLst>
            <a:ext uri="{FF2B5EF4-FFF2-40B4-BE49-F238E27FC236}">
              <a16:creationId xmlns:a16="http://schemas.microsoft.com/office/drawing/2014/main" id="{227740E2-A099-4A92-849B-D335B50AA800}"/>
            </a:ext>
          </a:extLst>
        </xdr:cNvPr>
        <xdr:cNvSpPr txBox="1"/>
      </xdr:nvSpPr>
      <xdr:spPr>
        <a:xfrm>
          <a:off x="38100" y="6534150"/>
          <a:ext cx="666940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900" b="1" i="1">
              <a:solidFill>
                <a:srgbClr val="264F87"/>
              </a:solidFill>
              <a:latin typeface="Arial" panose="020B0604020202020204" pitchFamily="34" charset="0"/>
              <a:cs typeface="Arial" panose="020B0604020202020204" pitchFamily="34" charset="0"/>
            </a:rPr>
            <a:t>Excel-basierte</a:t>
          </a:r>
          <a:r>
            <a:rPr lang="de-DE" sz="900" b="1" i="1" baseline="0">
              <a:solidFill>
                <a:srgbClr val="264F87"/>
              </a:solidFill>
              <a:latin typeface="Arial" panose="020B0604020202020204" pitchFamily="34" charset="0"/>
              <a:cs typeface="Arial" panose="020B0604020202020204" pitchFamily="34" charset="0"/>
            </a:rPr>
            <a:t> Kalkulationshilfe zur Berechnung der Indexreihen und -faktoren nach § 6a GasNEV und § 6a StromNEV</a:t>
          </a:r>
          <a:endParaRPr lang="de-DE" sz="900" b="1" i="1">
            <a:solidFill>
              <a:srgbClr val="264F87"/>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83345</xdr:colOff>
      <xdr:row>103</xdr:row>
      <xdr:rowOff>166676</xdr:rowOff>
    </xdr:from>
    <xdr:to>
      <xdr:col>26</xdr:col>
      <xdr:colOff>416719</xdr:colOff>
      <xdr:row>125</xdr:row>
      <xdr:rowOff>147634</xdr:rowOff>
    </xdr:to>
    <xdr:graphicFrame macro="">
      <xdr:nvGraphicFramePr>
        <xdr:cNvPr id="2" name="Diagramm 1">
          <a:extLst>
            <a:ext uri="{FF2B5EF4-FFF2-40B4-BE49-F238E27FC236}">
              <a16:creationId xmlns:a16="http://schemas.microsoft.com/office/drawing/2014/main" id="{703ED0A3-DB5D-4977-8B14-570594A1C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2" name="Diagramm 1">
          <a:extLst>
            <a:ext uri="{FF2B5EF4-FFF2-40B4-BE49-F238E27FC236}">
              <a16:creationId xmlns:a16="http://schemas.microsoft.com/office/drawing/2014/main" id="{F1C15F30-F336-4D3F-A38E-1619C5B5F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119062</xdr:colOff>
      <xdr:row>26</xdr:row>
      <xdr:rowOff>83343</xdr:rowOff>
    </xdr:from>
    <xdr:to>
      <xdr:col>20</xdr:col>
      <xdr:colOff>595313</xdr:colOff>
      <xdr:row>49</xdr:row>
      <xdr:rowOff>23811</xdr:rowOff>
    </xdr:to>
    <xdr:graphicFrame macro="">
      <xdr:nvGraphicFramePr>
        <xdr:cNvPr id="2" name="Diagramm 1">
          <a:extLst>
            <a:ext uri="{FF2B5EF4-FFF2-40B4-BE49-F238E27FC236}">
              <a16:creationId xmlns:a16="http://schemas.microsoft.com/office/drawing/2014/main" id="{6E8FBE09-D644-49E4-A5A9-3037B3BA0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130969</xdr:colOff>
      <xdr:row>50</xdr:row>
      <xdr:rowOff>119053</xdr:rowOff>
    </xdr:from>
    <xdr:to>
      <xdr:col>20</xdr:col>
      <xdr:colOff>607220</xdr:colOff>
      <xdr:row>71</xdr:row>
      <xdr:rowOff>59521</xdr:rowOff>
    </xdr:to>
    <xdr:graphicFrame macro="">
      <xdr:nvGraphicFramePr>
        <xdr:cNvPr id="3" name="Diagramm 2">
          <a:extLst>
            <a:ext uri="{FF2B5EF4-FFF2-40B4-BE49-F238E27FC236}">
              <a16:creationId xmlns:a16="http://schemas.microsoft.com/office/drawing/2014/main" id="{89EE7197-14C9-4223-B014-4476E9E4E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142876</xdr:colOff>
      <xdr:row>72</xdr:row>
      <xdr:rowOff>71428</xdr:rowOff>
    </xdr:from>
    <xdr:to>
      <xdr:col>20</xdr:col>
      <xdr:colOff>619127</xdr:colOff>
      <xdr:row>93</xdr:row>
      <xdr:rowOff>11896</xdr:rowOff>
    </xdr:to>
    <xdr:graphicFrame macro="">
      <xdr:nvGraphicFramePr>
        <xdr:cNvPr id="4" name="Diagramm 3">
          <a:extLst>
            <a:ext uri="{FF2B5EF4-FFF2-40B4-BE49-F238E27FC236}">
              <a16:creationId xmlns:a16="http://schemas.microsoft.com/office/drawing/2014/main" id="{D80AB908-A3BB-4090-9601-CD22875B0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83345</xdr:colOff>
      <xdr:row>103</xdr:row>
      <xdr:rowOff>166676</xdr:rowOff>
    </xdr:from>
    <xdr:to>
      <xdr:col>26</xdr:col>
      <xdr:colOff>416719</xdr:colOff>
      <xdr:row>125</xdr:row>
      <xdr:rowOff>147634</xdr:rowOff>
    </xdr:to>
    <xdr:graphicFrame macro="">
      <xdr:nvGraphicFramePr>
        <xdr:cNvPr id="2" name="Diagramm 1">
          <a:extLst>
            <a:ext uri="{FF2B5EF4-FFF2-40B4-BE49-F238E27FC236}">
              <a16:creationId xmlns:a16="http://schemas.microsoft.com/office/drawing/2014/main" id="{8F9BFFE1-6FE0-4C60-B7C7-ED4C153AA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59531</xdr:colOff>
      <xdr:row>100</xdr:row>
      <xdr:rowOff>142866</xdr:rowOff>
    </xdr:from>
    <xdr:to>
      <xdr:col>27</xdr:col>
      <xdr:colOff>476250</xdr:colOff>
      <xdr:row>129</xdr:row>
      <xdr:rowOff>154772</xdr:rowOff>
    </xdr:to>
    <xdr:graphicFrame macro="">
      <xdr:nvGraphicFramePr>
        <xdr:cNvPr id="2" name="Diagramm 1">
          <a:extLst>
            <a:ext uri="{FF2B5EF4-FFF2-40B4-BE49-F238E27FC236}">
              <a16:creationId xmlns:a16="http://schemas.microsoft.com/office/drawing/2014/main" id="{CA2D8DCE-C415-4339-BB30-48C5834DF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83345</xdr:colOff>
      <xdr:row>103</xdr:row>
      <xdr:rowOff>166676</xdr:rowOff>
    </xdr:from>
    <xdr:to>
      <xdr:col>26</xdr:col>
      <xdr:colOff>416719</xdr:colOff>
      <xdr:row>125</xdr:row>
      <xdr:rowOff>147634</xdr:rowOff>
    </xdr:to>
    <xdr:graphicFrame macro="">
      <xdr:nvGraphicFramePr>
        <xdr:cNvPr id="2" name="Diagramm 1">
          <a:extLst>
            <a:ext uri="{FF2B5EF4-FFF2-40B4-BE49-F238E27FC236}">
              <a16:creationId xmlns:a16="http://schemas.microsoft.com/office/drawing/2014/main" id="{7C0655C9-813E-40DE-9CE0-CA4887FAA1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1\DE-56249\LOCALS~1\Temp\notesFE572F\Unterlagen\Excel\Berechnung%20Erl&#246;sobergrenze_v0.12_0701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l"/>
      <sheetName val="Szenarien"/>
      <sheetName val="Prämissen"/>
      <sheetName val="Anteile Netzkosten"/>
      <sheetName val="Anteile prozentual"/>
      <sheetName val="Version"/>
    </sheetNames>
    <sheetDataSet>
      <sheetData sheetId="0"/>
      <sheetData sheetId="1"/>
      <sheetData sheetId="2">
        <row r="16">
          <cell r="D16" t="str">
            <v>Basisjahr</v>
          </cell>
          <cell r="E16">
            <v>2009</v>
          </cell>
          <cell r="F16">
            <v>2010</v>
          </cell>
          <cell r="G16">
            <v>2011</v>
          </cell>
          <cell r="H16">
            <v>2012</v>
          </cell>
          <cell r="I16">
            <v>2013</v>
          </cell>
          <cell r="J16">
            <v>2014</v>
          </cell>
          <cell r="K16">
            <v>2015</v>
          </cell>
          <cell r="L16">
            <v>2016</v>
          </cell>
        </row>
        <row r="17">
          <cell r="C17" t="str">
            <v>Erlösobergrenze</v>
          </cell>
          <cell r="D17">
            <v>6.6275306779642422</v>
          </cell>
          <cell r="E17">
            <v>6.4759910598693882</v>
          </cell>
          <cell r="F17">
            <v>6.3283677344696496</v>
          </cell>
          <cell r="G17">
            <v>6.1845713427630198</v>
          </cell>
          <cell r="H17">
            <v>6.0445144321449753</v>
          </cell>
          <cell r="I17">
            <v>5.9081114174157063</v>
          </cell>
          <cell r="J17">
            <v>5.7752785425621642</v>
          </cell>
          <cell r="K17">
            <v>5.6459338432998312</v>
          </cell>
          <cell r="L17">
            <v>5.5199971103594381</v>
          </cell>
        </row>
        <row r="18">
          <cell r="C18" t="str">
            <v>KA_b</v>
          </cell>
          <cell r="D18">
            <v>0.64155068517842606</v>
          </cell>
          <cell r="E18">
            <v>0.55181378308909368</v>
          </cell>
          <cell r="F18">
            <v>0.46494252752278209</v>
          </cell>
          <cell r="G18">
            <v>0.38086542046241234</v>
          </cell>
          <cell r="H18">
            <v>0.299512566651641</v>
          </cell>
          <cell r="I18">
            <v>0.22081563976392232</v>
          </cell>
          <cell r="J18">
            <v>0.14470784925862376</v>
          </cell>
          <cell r="K18">
            <v>7.1123907910613585E-2</v>
          </cell>
          <cell r="L18">
            <v>0</v>
          </cell>
        </row>
        <row r="19">
          <cell r="C19" t="str">
            <v>KA_vnb,t</v>
          </cell>
          <cell r="D19">
            <v>3.6354538826777465</v>
          </cell>
          <cell r="E19">
            <v>3.5736511666722248</v>
          </cell>
          <cell r="F19">
            <v>3.512899096838797</v>
          </cell>
          <cell r="G19">
            <v>3.4531798121925372</v>
          </cell>
          <cell r="H19">
            <v>3.394475755385264</v>
          </cell>
          <cell r="I19">
            <v>3.336769667543714</v>
          </cell>
          <cell r="J19">
            <v>3.2800445831954708</v>
          </cell>
          <cell r="K19">
            <v>3.2242838252811481</v>
          </cell>
          <cell r="L19">
            <v>3.169471000251368</v>
          </cell>
        </row>
        <row r="20">
          <cell r="C20" t="str">
            <v>KA_dnb,t</v>
          </cell>
          <cell r="D20">
            <v>2.3505261101080701</v>
          </cell>
          <cell r="E20">
            <v>2.3505261101080701</v>
          </cell>
          <cell r="F20">
            <v>2.3505261101080701</v>
          </cell>
          <cell r="G20">
            <v>2.3505261101080701</v>
          </cell>
          <cell r="H20">
            <v>2.3505261101080701</v>
          </cell>
          <cell r="I20">
            <v>2.3505261101080701</v>
          </cell>
          <cell r="J20">
            <v>2.3505261101080701</v>
          </cell>
          <cell r="K20">
            <v>2.3505261101080701</v>
          </cell>
          <cell r="L20">
            <v>2.3505261101080701</v>
          </cell>
        </row>
      </sheetData>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2.bin"/><Relationship Id="rId1" Type="http://schemas.openxmlformats.org/officeDocument/2006/relationships/hyperlink" Target="https://www.bundesnetzagentur.de/DE/Beschlusskammern/BK09/BK9_71_HinwLeitf/Preisindizes/BK9_HinwLeitf_Preisind.html" TargetMode="External"/><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vmlDrawing" Target="../drawings/vmlDrawing28.v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undesnetzagentur.de/DE/Service-Funktionen/Beschlusskammern/BK08/BK8_61_Archiv/BK08_ALT/BK8_73_HinwKons/Preisindizes/bk8_Hinweise_und_Konsultationen_Preisindizes_basepage.html"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undesnetzagentur.de/DE/Service-Funktionen/Beschlusskammern/BK09/BK9_71_HinwLeitf/Preisindizes/BK9_Hinweise_und_Leitfaeden_Preisindizes_basepage.html?nn=364474"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bundesnetzagentur.de/DE/Service-Funktionen/Beschlusskammern/BK09/BK9_71_HinwLeitf/Preisindizes/BK9_Hinweise_und_Leitfaeden_Preisindizes_basepage.html?nn=36447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nesis.destatis.de/genesis/online/data?operation=find&amp;suchanweisung_language=de&amp;query=61261-0003" TargetMode="External"/><Relationship Id="rId13" Type="http://schemas.openxmlformats.org/officeDocument/2006/relationships/vmlDrawing" Target="../drawings/vmlDrawing2.vml"/><Relationship Id="rId3" Type="http://schemas.openxmlformats.org/officeDocument/2006/relationships/hyperlink" Target="https://www-genesis.destatis.de/genesis/online/data?operation=find&amp;suchanweisung_language=de&amp;query=61241-0005" TargetMode="External"/><Relationship Id="rId7" Type="http://schemas.openxmlformats.org/officeDocument/2006/relationships/hyperlink" Target="https://www-genesis.destatis.de/genesis/online/data?operation=find&amp;suchanweisung_language=de&amp;query=61261-0001" TargetMode="External"/><Relationship Id="rId12" Type="http://schemas.openxmlformats.org/officeDocument/2006/relationships/printerSettings" Target="../printerSettings/printerSettings3.bin"/><Relationship Id="rId2" Type="http://schemas.openxmlformats.org/officeDocument/2006/relationships/hyperlink" Target="https://www-genesis.destatis.de/genesis/online/data?operation=find&amp;suchanweisung_language=de&amp;query=61261-0003" TargetMode="External"/><Relationship Id="rId1" Type="http://schemas.openxmlformats.org/officeDocument/2006/relationships/hyperlink" Target="https://www-genesis.destatis.de/genesis/online/data?operation=find&amp;suchanweisung_language=de&amp;query=61261-0001" TargetMode="External"/><Relationship Id="rId6" Type="http://schemas.openxmlformats.org/officeDocument/2006/relationships/hyperlink" Target="https://www-genesis.destatis.de/genesis/online/data?operation=find&amp;suchanweisung_language=de&amp;query=61241-0003" TargetMode="External"/><Relationship Id="rId11" Type="http://schemas.openxmlformats.org/officeDocument/2006/relationships/hyperlink" Target="https://www-genesis.destatis.de/genesis/online?operation=find&amp;suchanweisung_language=de&amp;query=61241-0003" TargetMode="External"/><Relationship Id="rId5" Type="http://schemas.openxmlformats.org/officeDocument/2006/relationships/hyperlink" Target="https://www-genesis.destatis.de/genesis/online/data?operation=find&amp;suchanweisung_language=de&amp;query=61241-0003" TargetMode="External"/><Relationship Id="rId10" Type="http://schemas.openxmlformats.org/officeDocument/2006/relationships/hyperlink" Target="https://www-genesis.destatis.de/genesis/online/data?operation=find&amp;suchanweisung_language=de&amp;query=61241-0001" TargetMode="External"/><Relationship Id="rId4" Type="http://schemas.openxmlformats.org/officeDocument/2006/relationships/hyperlink" Target="https://www-genesis.destatis.de/genesis/online/data?operation=find&amp;suchanweisung_language=de&amp;query=61241-0003" TargetMode="External"/><Relationship Id="rId9" Type="http://schemas.openxmlformats.org/officeDocument/2006/relationships/hyperlink" Target="https://www-genesis.destatis.de/genesis/online/data?operation=find&amp;suchanweisung_language=de&amp;query=61261-0011"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destatis.de/DE/Home/_inhalt.html" TargetMode="External"/><Relationship Id="rId7" Type="http://schemas.openxmlformats.org/officeDocument/2006/relationships/hyperlink" Target="https://www.bundesnetzagentur.de/DE/Beschlusskammern/BK08/BK8_01_Aktuell/Downloads/Preisindizes.html?nn=909752" TargetMode="External"/><Relationship Id="rId2" Type="http://schemas.openxmlformats.org/officeDocument/2006/relationships/hyperlink" Target="https://www.gesetze-im-internet.de/gasnev/__6a.html" TargetMode="External"/><Relationship Id="rId1" Type="http://schemas.openxmlformats.org/officeDocument/2006/relationships/hyperlink" Target="https://www.bundesnetzagentur.de/DE/Beschlusskammern/BK09/BK9_71_HinwLeitf/Preisindizes/BK9_HinwLeitf_Preisind_basepage.html" TargetMode="External"/><Relationship Id="rId6" Type="http://schemas.openxmlformats.org/officeDocument/2006/relationships/hyperlink" Target="https://www.bundesnetzagentur.de/DE/Beschlusskammern/BK09/BK9_02_EHB_Leitf/BK9_EHB_Leitf.html" TargetMode="External"/><Relationship Id="rId5" Type="http://schemas.openxmlformats.org/officeDocument/2006/relationships/hyperlink" Target="https://www.bundesnetzagentur.de/DE/Beschlusskammern/BK08/BK8_61_Archiv/BK08_ALT/BK8_73_HinwKons/Preisindizes/bk8_Hinweise_und_Konsultationen_Preisindizes_node.html" TargetMode="External"/><Relationship Id="rId4" Type="http://schemas.openxmlformats.org/officeDocument/2006/relationships/hyperlink" Target="https://www.gesetze-im-internet.de/stromnev/__6a.html"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2"/>
  <sheetViews>
    <sheetView tabSelected="1" zoomScale="80" zoomScaleNormal="80" workbookViewId="0">
      <pane ySplit="4" topLeftCell="A5" activePane="bottomLeft" state="frozen"/>
      <selection pane="bottomLeft" sqref="A1:A2"/>
    </sheetView>
  </sheetViews>
  <sheetFormatPr baseColWidth="10" defaultColWidth="11.5703125" defaultRowHeight="12.75"/>
  <cols>
    <col min="1" max="1" width="6.7109375" style="156" customWidth="1"/>
    <col min="2" max="16384" width="11.5703125" style="156"/>
  </cols>
  <sheetData>
    <row r="1" spans="1:1">
      <c r="A1" s="595" t="s">
        <v>71</v>
      </c>
    </row>
    <row r="2" spans="1:1">
      <c r="A2" s="595"/>
    </row>
  </sheetData>
  <sheetProtection algorithmName="SHA-512" hashValue="bqEek0VeWDxMTyX77rM28RZOc9CBy5FFyS7tTVTWmrkTynFKYp8tvbZXp+rpHSaXfo3EkRomm6Fsle8Q7m3Hcg==" saltValue="mHN8wo+9JHBFCxtVnlJr6g==" spinCount="100000" sheet="1" objects="1" scenarios="1"/>
  <mergeCells count="1">
    <mergeCell ref="A1:A2"/>
  </mergeCells>
  <hyperlinks>
    <hyperlink ref="A1:A2" location="Start!A1" display="Start"/>
  </hyperlinks>
  <pageMargins left="0.70866141732283472" right="0.70866141732283472" top="0.78740157480314965" bottom="0.78740157480314965"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18181"/>
    <pageSetUpPr fitToPage="1"/>
  </sheetPr>
  <dimension ref="A1:Z120"/>
  <sheetViews>
    <sheetView zoomScale="80" zoomScaleNormal="80" workbookViewId="0">
      <pane xSplit="2" ySplit="8" topLeftCell="C13"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9.7109375" style="4" customWidth="1"/>
    <col min="3" max="9" width="20.7109375" style="156" customWidth="1"/>
    <col min="10" max="10" width="6.7109375" style="156" customWidth="1"/>
    <col min="11" max="11" width="9.7109375" style="156" customWidth="1"/>
    <col min="12" max="18" width="20.7109375" style="156" customWidth="1"/>
    <col min="19" max="19" width="6.7109375" style="156" customWidth="1"/>
    <col min="20" max="20" width="9.7109375" style="156" customWidth="1"/>
    <col min="21" max="23" width="20.7109375" style="156" customWidth="1"/>
    <col min="24" max="16384" width="11.42578125" style="156"/>
  </cols>
  <sheetData>
    <row r="1" spans="1:25">
      <c r="A1" s="595" t="s">
        <v>71</v>
      </c>
    </row>
    <row r="2" spans="1:25">
      <c r="A2" s="595"/>
    </row>
    <row r="3" spans="1:25">
      <c r="A3" s="148"/>
      <c r="T3" s="604"/>
      <c r="U3" s="605"/>
    </row>
    <row r="4" spans="1:25">
      <c r="A4" s="148"/>
      <c r="T4" s="170"/>
      <c r="U4" s="171"/>
    </row>
    <row r="5" spans="1:25">
      <c r="A5" s="148"/>
      <c r="B5" s="2" t="s">
        <v>561</v>
      </c>
      <c r="T5" s="170"/>
      <c r="U5" s="171"/>
    </row>
    <row r="6" spans="1:25">
      <c r="A6" s="148"/>
      <c r="H6" s="156" t="s">
        <v>525</v>
      </c>
      <c r="I6" s="156" t="s">
        <v>526</v>
      </c>
      <c r="T6" s="606"/>
      <c r="U6" s="607"/>
    </row>
    <row r="7" spans="1:25">
      <c r="A7" s="148"/>
      <c r="B7" s="357"/>
      <c r="C7" s="352"/>
      <c r="D7" s="358" t="s">
        <v>173</v>
      </c>
      <c r="E7" s="352"/>
      <c r="F7" s="352"/>
      <c r="G7" s="352" t="s">
        <v>172</v>
      </c>
      <c r="H7" s="352"/>
      <c r="I7" s="359"/>
      <c r="K7" s="370"/>
      <c r="L7" s="371"/>
      <c r="M7" s="371"/>
      <c r="N7" s="372" t="s">
        <v>199</v>
      </c>
      <c r="O7" s="371"/>
      <c r="P7" s="371"/>
      <c r="Q7" s="371"/>
      <c r="R7" s="373"/>
      <c r="T7" s="385"/>
      <c r="U7" s="386"/>
      <c r="V7" s="386" t="s">
        <v>200</v>
      </c>
      <c r="W7" s="387"/>
    </row>
    <row r="8" spans="1:25" s="160" customFormat="1" ht="79.900000000000006" customHeight="1">
      <c r="B8" s="360" t="s">
        <v>5</v>
      </c>
      <c r="C8" s="287" t="str">
        <f>Übersicht!$B$10</f>
        <v>Gewerbliche Betriebsgebäude, Bauleistungen am Bauwerk ohne USt</v>
      </c>
      <c r="D8" s="289" t="str">
        <f>Übersicht!$B$11</f>
        <v>Ortskanäle, Bauleistungen am Bauwerk (Tiefbau), ohne USt</v>
      </c>
      <c r="E8" s="289" t="str">
        <f>Übersicht!$B$12</f>
        <v>Andere elektrische Leiter für eine Spannung von mehr als 1 000 Volt</v>
      </c>
      <c r="F8" s="289" t="str">
        <f>Übersicht!$B$13</f>
        <v>Türme und Gittermaste, aus Eisen oder Stahl</v>
      </c>
      <c r="G8" s="289" t="str">
        <f>Übersicht!$B$14</f>
        <v>Erzeugerpreise gewerblicher Produkte gesamt (ohne Mineralölerz.)</v>
      </c>
      <c r="H8" s="289" t="str">
        <f>Übersicht!$B$15</f>
        <v>Stahlrohre, Rohrform-, Rohrverschluss- und Rohrverbindungsstücke aus Eisen und Stahl</v>
      </c>
      <c r="I8" s="496" t="str">
        <f>Übersicht!$B$15</f>
        <v>Stahlrohre, Rohrform-, Rohrverschluss- und Rohrverbindungsstücke aus Eisen und Stahl</v>
      </c>
      <c r="K8" s="374" t="s">
        <v>5</v>
      </c>
      <c r="L8" s="308" t="str">
        <f>CONCATENATE(Übersicht!$B$25,"
Basis ",Übersicht!$I$25," = 100")</f>
        <v>Rohre aus Eisen oder Stahl
Basis 2000 = 100</v>
      </c>
      <c r="M8" s="289" t="str">
        <f>CONCATENATE(Übersicht!$B$26,"
Basis ",Übersicht!$I$26," = 100")</f>
        <v>Präzisionsstahlrohre, nahtlos und geschweißt
Basis 2000 = 100</v>
      </c>
      <c r="N8" s="289" t="str">
        <f>CONCATENATE(Übersicht!$B$27,"
 Basis ",Übersicht!$I$27," = 100")</f>
        <v>Eisen und Stahl
 Basis 1991 = 100</v>
      </c>
      <c r="O8" s="289" t="str">
        <f>CONCATENATE(Übersicht!$B$28,"
 Basis ",Übersicht!$I$28," = 100")</f>
        <v>Kabel
 Basis 1991 = 100</v>
      </c>
      <c r="P8" s="289" t="str">
        <f>CONCATENATE(Übersicht!$B$29,"
Basis ",Übersicht!$I$29," = 100")</f>
        <v>Isolierte Drähte und Leitungen
Basis 1991 = 100</v>
      </c>
      <c r="Q8" s="289" t="str">
        <f>CONCATENATE(Übersicht!$B$30," 
Basis ",Übersicht!$I$30," = 100")</f>
        <v>Fertigteilbauten überwiegend aus Metall, Konstruktionen aus Stahl und Aluminium 
Basis 1991 = 100</v>
      </c>
      <c r="R8" s="375" t="str">
        <f>CONCATENATE(Übersicht!$B$31,"
Basis ",Übersicht!$I$31," = 100")</f>
        <v>Erzeugerpreise gewerblicher Produkte gesamt
Basis 2015 = 100</v>
      </c>
      <c r="T8" s="388" t="s">
        <v>5</v>
      </c>
      <c r="U8" s="309" t="str">
        <f>CONCATENATE(Übersicht!$B$20,"
Basis ",Übersicht!$I$20,"  = 100")</f>
        <v>Gewerbliche Betriebsgebäude, Bauleistungen am Bauwerk, mit USt
Basis 2015  = 100</v>
      </c>
      <c r="V8" s="310" t="str">
        <f>CONCATENATE(Übersicht!$B$21,"
Basis ",Übersicht!$I$21,"  = 100")</f>
        <v>Ortskanäle, Bauleistungen am Bauwerk (Tiefbau), mit USt
Basis 2015  = 100</v>
      </c>
      <c r="W8" s="389" t="str">
        <f>CONCATENATE(Übersicht!$B$22,"
Basis ",Übersicht!$I$22," = 1 DM")</f>
        <v>Wiederherstellungswerte für 1913/1914 erstellte Wohngebäude
Basis 1913 = 1 DM</v>
      </c>
    </row>
    <row r="9" spans="1:25" s="160" customFormat="1" ht="13.5" hidden="1" customHeight="1">
      <c r="B9" s="361">
        <v>2026</v>
      </c>
      <c r="C9" s="318"/>
      <c r="D9" s="317"/>
      <c r="E9" s="317"/>
      <c r="F9" s="317"/>
      <c r="G9" s="317"/>
      <c r="H9" s="533"/>
      <c r="I9" s="362"/>
      <c r="K9" s="376">
        <f>$B$9</f>
        <v>2026</v>
      </c>
      <c r="L9" s="321"/>
      <c r="M9" s="314"/>
      <c r="N9" s="314"/>
      <c r="O9" s="314"/>
      <c r="P9" s="314"/>
      <c r="Q9" s="314"/>
      <c r="R9" s="377"/>
      <c r="T9" s="390">
        <f>$B$9</f>
        <v>2026</v>
      </c>
      <c r="U9" s="322"/>
      <c r="V9" s="311"/>
      <c r="W9" s="391"/>
    </row>
    <row r="10" spans="1:25" s="160" customFormat="1" ht="13.5" hidden="1" customHeight="1">
      <c r="B10" s="363">
        <v>2025</v>
      </c>
      <c r="C10" s="319"/>
      <c r="D10" s="316"/>
      <c r="E10" s="316"/>
      <c r="F10" s="316"/>
      <c r="G10" s="316"/>
      <c r="H10" s="534"/>
      <c r="I10" s="364"/>
      <c r="K10" s="378">
        <f>$B$10</f>
        <v>2025</v>
      </c>
      <c r="L10" s="320"/>
      <c r="M10" s="315"/>
      <c r="N10" s="315"/>
      <c r="O10" s="315"/>
      <c r="P10" s="315"/>
      <c r="Q10" s="315"/>
      <c r="R10" s="379"/>
      <c r="T10" s="392">
        <f>$B$10</f>
        <v>2025</v>
      </c>
      <c r="U10" s="323"/>
      <c r="V10" s="312"/>
      <c r="W10" s="393"/>
    </row>
    <row r="11" spans="1:25" s="160" customFormat="1" ht="13.5" hidden="1" customHeight="1">
      <c r="B11" s="363">
        <v>2024</v>
      </c>
      <c r="C11" s="319"/>
      <c r="D11" s="316"/>
      <c r="E11" s="316"/>
      <c r="F11" s="316"/>
      <c r="G11" s="316"/>
      <c r="H11" s="534"/>
      <c r="I11" s="364"/>
      <c r="K11" s="378">
        <f>$B$11</f>
        <v>2024</v>
      </c>
      <c r="L11" s="320"/>
      <c r="M11" s="315"/>
      <c r="N11" s="315"/>
      <c r="O11" s="315"/>
      <c r="P11" s="315"/>
      <c r="Q11" s="315"/>
      <c r="R11" s="379"/>
      <c r="T11" s="392">
        <f>$B$11</f>
        <v>2024</v>
      </c>
      <c r="U11" s="323"/>
      <c r="V11" s="312"/>
      <c r="W11" s="393"/>
    </row>
    <row r="12" spans="1:25" s="160" customFormat="1" ht="13.5" hidden="1" customHeight="1">
      <c r="B12" s="363">
        <v>2023</v>
      </c>
      <c r="C12" s="319"/>
      <c r="D12" s="316"/>
      <c r="E12" s="316"/>
      <c r="F12" s="316"/>
      <c r="G12" s="316"/>
      <c r="H12" s="534"/>
      <c r="I12" s="364"/>
      <c r="K12" s="378">
        <f>$B$12</f>
        <v>2023</v>
      </c>
      <c r="L12" s="320"/>
      <c r="M12" s="315"/>
      <c r="N12" s="315"/>
      <c r="O12" s="315"/>
      <c r="P12" s="315"/>
      <c r="Q12" s="315"/>
      <c r="R12" s="379"/>
      <c r="T12" s="392">
        <f>$B$12</f>
        <v>2023</v>
      </c>
      <c r="U12" s="323"/>
      <c r="V12" s="312"/>
      <c r="W12" s="393"/>
    </row>
    <row r="13" spans="1:25" s="160" customFormat="1">
      <c r="B13" s="363">
        <v>2022</v>
      </c>
      <c r="C13" s="319">
        <v>150.6</v>
      </c>
      <c r="D13" s="316">
        <v>145.5</v>
      </c>
      <c r="E13" s="316">
        <v>131.19999999999999</v>
      </c>
      <c r="F13" s="316">
        <v>146.9</v>
      </c>
      <c r="G13" s="316">
        <v>152.1</v>
      </c>
      <c r="H13" s="534"/>
      <c r="I13" s="364">
        <v>164.5</v>
      </c>
      <c r="K13" s="378">
        <f>$B$13</f>
        <v>2022</v>
      </c>
      <c r="L13" s="320"/>
      <c r="M13" s="315"/>
      <c r="N13" s="315"/>
      <c r="O13" s="315"/>
      <c r="P13" s="315"/>
      <c r="Q13" s="315"/>
      <c r="R13" s="379">
        <v>152.4</v>
      </c>
      <c r="T13" s="392">
        <f>$B$13</f>
        <v>2022</v>
      </c>
      <c r="U13" s="323">
        <v>150.6</v>
      </c>
      <c r="V13" s="312">
        <v>145.5</v>
      </c>
      <c r="W13" s="393">
        <v>41.121000000000002</v>
      </c>
    </row>
    <row r="14" spans="1:25" s="160" customFormat="1">
      <c r="B14" s="363">
        <v>2021</v>
      </c>
      <c r="C14" s="319">
        <v>128.1</v>
      </c>
      <c r="D14" s="316">
        <v>126.3</v>
      </c>
      <c r="E14" s="316">
        <v>106.6</v>
      </c>
      <c r="F14" s="316">
        <v>115.8</v>
      </c>
      <c r="G14" s="316">
        <v>114.6</v>
      </c>
      <c r="H14" s="534"/>
      <c r="I14" s="364">
        <v>124.4</v>
      </c>
      <c r="K14" s="378">
        <f>$B$14</f>
        <v>2021</v>
      </c>
      <c r="L14" s="320"/>
      <c r="M14" s="315"/>
      <c r="N14" s="315"/>
      <c r="O14" s="315"/>
      <c r="P14" s="315"/>
      <c r="Q14" s="315"/>
      <c r="R14" s="379">
        <v>114.7</v>
      </c>
      <c r="T14" s="392">
        <f>$B$14</f>
        <v>2021</v>
      </c>
      <c r="U14" s="323">
        <v>128.1</v>
      </c>
      <c r="V14" s="312">
        <v>126.3</v>
      </c>
      <c r="W14" s="393">
        <v>35.338999999999999</v>
      </c>
      <c r="Y14" s="588"/>
    </row>
    <row r="15" spans="1:25" s="160" customFormat="1">
      <c r="B15" s="363">
        <v>2020</v>
      </c>
      <c r="C15" s="319">
        <v>118.4</v>
      </c>
      <c r="D15" s="316">
        <v>120.4</v>
      </c>
      <c r="E15" s="316">
        <v>99.2</v>
      </c>
      <c r="F15" s="316">
        <v>109.9</v>
      </c>
      <c r="G15" s="316">
        <v>104.2</v>
      </c>
      <c r="H15" s="534"/>
      <c r="I15" s="364">
        <v>107.4</v>
      </c>
      <c r="K15" s="378">
        <f>$B$15</f>
        <v>2020</v>
      </c>
      <c r="L15" s="320"/>
      <c r="M15" s="315"/>
      <c r="N15" s="315"/>
      <c r="O15" s="315"/>
      <c r="P15" s="315"/>
      <c r="Q15" s="315"/>
      <c r="R15" s="379">
        <v>103.8</v>
      </c>
      <c r="T15" s="392">
        <f>$B$15</f>
        <v>2020</v>
      </c>
      <c r="U15" s="323">
        <v>116.9</v>
      </c>
      <c r="V15" s="312">
        <v>118.8</v>
      </c>
      <c r="W15" s="393">
        <v>32.396000000000001</v>
      </c>
      <c r="Y15" s="588"/>
    </row>
    <row r="16" spans="1:25" s="160" customFormat="1" ht="13.5" customHeight="1">
      <c r="B16" s="363">
        <v>2019</v>
      </c>
      <c r="C16" s="319">
        <v>115.1</v>
      </c>
      <c r="D16" s="316">
        <v>117.7</v>
      </c>
      <c r="E16" s="316">
        <v>98.8</v>
      </c>
      <c r="F16" s="316">
        <v>107.6</v>
      </c>
      <c r="G16" s="316">
        <v>104.7</v>
      </c>
      <c r="H16" s="534"/>
      <c r="I16" s="364">
        <v>111.1</v>
      </c>
      <c r="K16" s="378">
        <f>$B$16</f>
        <v>2019</v>
      </c>
      <c r="L16" s="320"/>
      <c r="M16" s="315"/>
      <c r="N16" s="315"/>
      <c r="O16" s="315"/>
      <c r="P16" s="315"/>
      <c r="Q16" s="315"/>
      <c r="R16" s="379">
        <v>104.8</v>
      </c>
      <c r="T16" s="392">
        <f>$B$16</f>
        <v>2019</v>
      </c>
      <c r="U16" s="323">
        <v>115.1</v>
      </c>
      <c r="V16" s="312">
        <v>117.7</v>
      </c>
      <c r="W16" s="393">
        <v>31.902000000000001</v>
      </c>
      <c r="Y16" s="588"/>
    </row>
    <row r="17" spans="2:26" s="160" customFormat="1" ht="13.5" customHeight="1">
      <c r="B17" s="363">
        <v>2018</v>
      </c>
      <c r="C17" s="319">
        <v>110.2</v>
      </c>
      <c r="D17" s="316">
        <v>111.5</v>
      </c>
      <c r="E17" s="316">
        <v>98.3</v>
      </c>
      <c r="F17" s="316">
        <v>105.2</v>
      </c>
      <c r="G17" s="316">
        <v>103.5</v>
      </c>
      <c r="H17" s="534"/>
      <c r="I17" s="364">
        <v>111</v>
      </c>
      <c r="K17" s="378">
        <f>$B$17</f>
        <v>2018</v>
      </c>
      <c r="L17" s="320"/>
      <c r="M17" s="315"/>
      <c r="N17" s="315"/>
      <c r="O17" s="315"/>
      <c r="P17" s="315"/>
      <c r="Q17" s="315"/>
      <c r="R17" s="379">
        <v>103.7</v>
      </c>
      <c r="T17" s="392">
        <f>$B$17</f>
        <v>2018</v>
      </c>
      <c r="U17" s="323">
        <v>110.2</v>
      </c>
      <c r="V17" s="312">
        <v>111.5</v>
      </c>
      <c r="W17" s="393">
        <v>30.58</v>
      </c>
      <c r="Y17" s="588"/>
    </row>
    <row r="18" spans="2:26" ht="14.25" customHeight="1">
      <c r="B18" s="363">
        <v>2017</v>
      </c>
      <c r="C18" s="319">
        <v>105.5</v>
      </c>
      <c r="D18" s="316">
        <v>105.3</v>
      </c>
      <c r="E18" s="316">
        <v>97</v>
      </c>
      <c r="F18" s="316">
        <v>101.6</v>
      </c>
      <c r="G18" s="316">
        <v>101.1</v>
      </c>
      <c r="H18" s="534"/>
      <c r="I18" s="364">
        <v>103.5</v>
      </c>
      <c r="K18" s="378">
        <f>$B$18</f>
        <v>2017</v>
      </c>
      <c r="L18" s="320"/>
      <c r="M18" s="315"/>
      <c r="N18" s="315"/>
      <c r="O18" s="315"/>
      <c r="P18" s="315"/>
      <c r="Q18" s="315"/>
      <c r="R18" s="379">
        <v>101.1</v>
      </c>
      <c r="T18" s="392">
        <f>$B$18</f>
        <v>2017</v>
      </c>
      <c r="U18" s="323">
        <v>105.5</v>
      </c>
      <c r="V18" s="312">
        <v>105.3</v>
      </c>
      <c r="W18" s="393">
        <v>29.292999999999999</v>
      </c>
      <c r="Y18" s="588"/>
      <c r="Z18" s="160"/>
    </row>
    <row r="19" spans="2:26">
      <c r="B19" s="363">
        <v>2016</v>
      </c>
      <c r="C19" s="319">
        <v>102.1</v>
      </c>
      <c r="D19" s="316">
        <v>101.7</v>
      </c>
      <c r="E19" s="316">
        <v>96.1</v>
      </c>
      <c r="F19" s="316">
        <v>99.2</v>
      </c>
      <c r="G19" s="316">
        <v>98.6</v>
      </c>
      <c r="H19" s="534"/>
      <c r="I19" s="364">
        <v>95.9</v>
      </c>
      <c r="K19" s="378">
        <f>$B$19</f>
        <v>2016</v>
      </c>
      <c r="L19" s="320"/>
      <c r="M19" s="315"/>
      <c r="N19" s="315"/>
      <c r="O19" s="315"/>
      <c r="P19" s="315"/>
      <c r="Q19" s="315"/>
      <c r="R19" s="379">
        <v>98.4</v>
      </c>
      <c r="T19" s="392">
        <f>$B$19</f>
        <v>2016</v>
      </c>
      <c r="U19" s="323">
        <v>102.1</v>
      </c>
      <c r="V19" s="312">
        <v>101.7</v>
      </c>
      <c r="W19" s="393">
        <v>28.402000000000001</v>
      </c>
      <c r="Y19" s="588"/>
      <c r="Z19" s="160"/>
    </row>
    <row r="20" spans="2:26">
      <c r="B20" s="363">
        <v>2015</v>
      </c>
      <c r="C20" s="319">
        <v>100</v>
      </c>
      <c r="D20" s="316">
        <v>100</v>
      </c>
      <c r="E20" s="316">
        <v>100</v>
      </c>
      <c r="F20" s="316">
        <v>100</v>
      </c>
      <c r="G20" s="316">
        <v>100</v>
      </c>
      <c r="H20" s="534"/>
      <c r="I20" s="364">
        <v>100</v>
      </c>
      <c r="K20" s="378">
        <f>$B$20</f>
        <v>2015</v>
      </c>
      <c r="L20" s="320"/>
      <c r="M20" s="315"/>
      <c r="N20" s="315"/>
      <c r="O20" s="315"/>
      <c r="P20" s="315"/>
      <c r="Q20" s="315"/>
      <c r="R20" s="379">
        <v>100</v>
      </c>
      <c r="T20" s="392">
        <f>$B$20</f>
        <v>2015</v>
      </c>
      <c r="U20" s="323">
        <v>100</v>
      </c>
      <c r="V20" s="312">
        <v>100</v>
      </c>
      <c r="W20" s="393">
        <v>27.832000000000001</v>
      </c>
      <c r="Y20" s="588"/>
      <c r="Z20" s="160"/>
    </row>
    <row r="21" spans="2:26">
      <c r="B21" s="363">
        <v>2014</v>
      </c>
      <c r="C21" s="319">
        <v>98.4</v>
      </c>
      <c r="D21" s="316">
        <v>98.2</v>
      </c>
      <c r="E21" s="316">
        <v>94.7</v>
      </c>
      <c r="F21" s="316">
        <v>98.7</v>
      </c>
      <c r="G21" s="316">
        <v>101.3</v>
      </c>
      <c r="H21" s="534"/>
      <c r="I21" s="364">
        <v>102.5</v>
      </c>
      <c r="K21" s="378">
        <f>$B$21</f>
        <v>2014</v>
      </c>
      <c r="L21" s="320"/>
      <c r="M21" s="315"/>
      <c r="N21" s="315"/>
      <c r="O21" s="315"/>
      <c r="P21" s="315"/>
      <c r="Q21" s="315"/>
      <c r="R21" s="379">
        <v>101.9</v>
      </c>
      <c r="T21" s="392">
        <f>$B$21</f>
        <v>2014</v>
      </c>
      <c r="U21" s="323">
        <v>98.4</v>
      </c>
      <c r="V21" s="312">
        <v>98.2</v>
      </c>
      <c r="W21" s="393">
        <v>27.413</v>
      </c>
      <c r="Y21" s="588"/>
      <c r="Z21" s="160"/>
    </row>
    <row r="22" spans="2:26">
      <c r="B22" s="363">
        <v>2013</v>
      </c>
      <c r="C22" s="319">
        <v>96.6</v>
      </c>
      <c r="D22" s="316">
        <v>96.7</v>
      </c>
      <c r="E22" s="316">
        <v>97.3</v>
      </c>
      <c r="F22" s="316">
        <v>97.9</v>
      </c>
      <c r="G22" s="316">
        <v>102</v>
      </c>
      <c r="H22" s="534"/>
      <c r="I22" s="364">
        <v>103.8</v>
      </c>
      <c r="K22" s="378">
        <f>$B$22</f>
        <v>2013</v>
      </c>
      <c r="L22" s="320"/>
      <c r="M22" s="315"/>
      <c r="N22" s="315"/>
      <c r="O22" s="315"/>
      <c r="P22" s="315"/>
      <c r="Q22" s="315"/>
      <c r="R22" s="379">
        <v>102.9</v>
      </c>
      <c r="T22" s="392">
        <f>$B$22</f>
        <v>2013</v>
      </c>
      <c r="U22" s="323">
        <v>96.6</v>
      </c>
      <c r="V22" s="312">
        <v>96.7</v>
      </c>
      <c r="W22" s="393">
        <v>26.95</v>
      </c>
      <c r="Y22" s="588"/>
      <c r="Z22" s="160"/>
    </row>
    <row r="23" spans="2:26">
      <c r="B23" s="363">
        <v>2012</v>
      </c>
      <c r="C23" s="319">
        <v>94.8</v>
      </c>
      <c r="D23" s="316">
        <v>95.1</v>
      </c>
      <c r="E23" s="316">
        <v>101.8</v>
      </c>
      <c r="F23" s="316">
        <v>98.4</v>
      </c>
      <c r="G23" s="316">
        <v>101.9</v>
      </c>
      <c r="H23" s="534"/>
      <c r="I23" s="364">
        <v>108.6</v>
      </c>
      <c r="K23" s="378">
        <f>$B$23</f>
        <v>2012</v>
      </c>
      <c r="L23" s="320"/>
      <c r="M23" s="315"/>
      <c r="N23" s="315"/>
      <c r="O23" s="315"/>
      <c r="P23" s="315"/>
      <c r="Q23" s="315"/>
      <c r="R23" s="379">
        <v>103</v>
      </c>
      <c r="T23" s="392">
        <f>$B$23</f>
        <v>2012</v>
      </c>
      <c r="U23" s="323">
        <v>94.8</v>
      </c>
      <c r="V23" s="312">
        <v>95.1</v>
      </c>
      <c r="W23" s="393">
        <v>26.411000000000001</v>
      </c>
      <c r="Y23" s="588"/>
      <c r="Z23" s="160"/>
    </row>
    <row r="24" spans="2:26">
      <c r="B24" s="363">
        <v>2011</v>
      </c>
      <c r="C24" s="319">
        <v>92.5</v>
      </c>
      <c r="D24" s="316">
        <v>92.7</v>
      </c>
      <c r="E24" s="316">
        <v>103</v>
      </c>
      <c r="F24" s="316">
        <v>100.3</v>
      </c>
      <c r="G24" s="316">
        <v>100.5</v>
      </c>
      <c r="H24" s="534"/>
      <c r="I24" s="364">
        <v>108.1</v>
      </c>
      <c r="K24" s="378">
        <f>$B$24</f>
        <v>2011</v>
      </c>
      <c r="L24" s="320"/>
      <c r="M24" s="315"/>
      <c r="N24" s="315"/>
      <c r="O24" s="315"/>
      <c r="P24" s="315"/>
      <c r="Q24" s="315"/>
      <c r="R24" s="379">
        <v>101.3</v>
      </c>
      <c r="T24" s="392">
        <f>$B$24</f>
        <v>2011</v>
      </c>
      <c r="U24" s="323">
        <v>92.5</v>
      </c>
      <c r="V24" s="312">
        <v>92.7</v>
      </c>
      <c r="W24" s="393">
        <v>25.753</v>
      </c>
      <c r="Y24" s="588"/>
      <c r="Z24" s="160"/>
    </row>
    <row r="25" spans="2:26">
      <c r="B25" s="363">
        <v>2010</v>
      </c>
      <c r="C25" s="319">
        <v>89.7</v>
      </c>
      <c r="D25" s="316">
        <v>91</v>
      </c>
      <c r="E25" s="316">
        <v>92</v>
      </c>
      <c r="F25" s="316">
        <v>98.3</v>
      </c>
      <c r="G25" s="316">
        <v>95.9</v>
      </c>
      <c r="H25" s="534"/>
      <c r="I25" s="364">
        <v>99.3</v>
      </c>
      <c r="K25" s="378">
        <f>$B$25</f>
        <v>2010</v>
      </c>
      <c r="L25" s="320"/>
      <c r="M25" s="315"/>
      <c r="N25" s="315"/>
      <c r="O25" s="315"/>
      <c r="P25" s="315"/>
      <c r="Q25" s="315"/>
      <c r="R25" s="379">
        <v>96.2</v>
      </c>
      <c r="T25" s="392">
        <f>$B$25</f>
        <v>2010</v>
      </c>
      <c r="U25" s="323">
        <v>89.7</v>
      </c>
      <c r="V25" s="312">
        <v>91</v>
      </c>
      <c r="W25" s="393">
        <v>25.064</v>
      </c>
      <c r="Y25" s="588"/>
      <c r="Z25" s="160"/>
    </row>
    <row r="26" spans="2:26">
      <c r="B26" s="363">
        <v>2009</v>
      </c>
      <c r="C26" s="319">
        <v>88.7</v>
      </c>
      <c r="D26" s="316">
        <v>90.5</v>
      </c>
      <c r="E26" s="316">
        <v>90.4</v>
      </c>
      <c r="F26" s="316">
        <v>104.8</v>
      </c>
      <c r="G26" s="316">
        <v>95.1</v>
      </c>
      <c r="H26" s="534"/>
      <c r="I26" s="364">
        <v>101.1</v>
      </c>
      <c r="K26" s="378">
        <f>$B$26</f>
        <v>2009</v>
      </c>
      <c r="L26" s="320"/>
      <c r="M26" s="315"/>
      <c r="N26" s="315"/>
      <c r="O26" s="315"/>
      <c r="P26" s="315"/>
      <c r="Q26" s="315"/>
      <c r="R26" s="379">
        <v>94.8</v>
      </c>
      <c r="T26" s="392">
        <f>$B$26</f>
        <v>2009</v>
      </c>
      <c r="U26" s="323">
        <v>88.7</v>
      </c>
      <c r="V26" s="312">
        <v>90.5</v>
      </c>
      <c r="W26" s="393">
        <v>24.808</v>
      </c>
      <c r="Y26" s="588"/>
      <c r="Z26" s="160"/>
    </row>
    <row r="27" spans="2:26">
      <c r="B27" s="363">
        <v>2008</v>
      </c>
      <c r="C27" s="319">
        <v>87.8</v>
      </c>
      <c r="D27" s="316">
        <v>89</v>
      </c>
      <c r="E27" s="316">
        <v>98.7</v>
      </c>
      <c r="F27" s="316">
        <v>106.4</v>
      </c>
      <c r="G27" s="316">
        <v>98.4</v>
      </c>
      <c r="H27" s="534"/>
      <c r="I27" s="364">
        <v>111.4</v>
      </c>
      <c r="K27" s="378">
        <f>$B$27</f>
        <v>2008</v>
      </c>
      <c r="L27" s="320"/>
      <c r="M27" s="315"/>
      <c r="N27" s="315"/>
      <c r="O27" s="315"/>
      <c r="P27" s="315"/>
      <c r="Q27" s="315"/>
      <c r="R27" s="379">
        <v>99</v>
      </c>
      <c r="T27" s="392">
        <f>$B$27</f>
        <v>2008</v>
      </c>
      <c r="U27" s="323">
        <v>87.8</v>
      </c>
      <c r="V27" s="312">
        <v>89</v>
      </c>
      <c r="W27" s="393">
        <v>24.599</v>
      </c>
      <c r="Y27" s="588"/>
      <c r="Z27" s="160"/>
    </row>
    <row r="28" spans="2:26">
      <c r="B28" s="363">
        <v>2007</v>
      </c>
      <c r="C28" s="319">
        <v>84.6</v>
      </c>
      <c r="D28" s="316">
        <v>86.4</v>
      </c>
      <c r="E28" s="316">
        <v>102</v>
      </c>
      <c r="F28" s="316">
        <v>100.3</v>
      </c>
      <c r="G28" s="316">
        <v>93.6</v>
      </c>
      <c r="H28" s="534"/>
      <c r="I28" s="364">
        <v>103.2</v>
      </c>
      <c r="K28" s="378">
        <f>$B$28</f>
        <v>2007</v>
      </c>
      <c r="L28" s="320"/>
      <c r="M28" s="315"/>
      <c r="N28" s="315"/>
      <c r="O28" s="315"/>
      <c r="P28" s="315"/>
      <c r="Q28" s="315"/>
      <c r="R28" s="379">
        <v>93.8</v>
      </c>
      <c r="T28" s="392">
        <f>$B$28</f>
        <v>2007</v>
      </c>
      <c r="U28" s="323">
        <v>84.6</v>
      </c>
      <c r="V28" s="312">
        <v>86.4</v>
      </c>
      <c r="W28" s="393">
        <v>23.917000000000002</v>
      </c>
      <c r="Y28" s="588"/>
      <c r="Z28" s="160"/>
    </row>
    <row r="29" spans="2:26">
      <c r="B29" s="363">
        <v>2006</v>
      </c>
      <c r="C29" s="319">
        <v>81.099999999999994</v>
      </c>
      <c r="D29" s="316">
        <v>83.8</v>
      </c>
      <c r="E29" s="316">
        <v>99.8</v>
      </c>
      <c r="F29" s="316">
        <v>93.8</v>
      </c>
      <c r="G29" s="316">
        <v>92.5</v>
      </c>
      <c r="H29" s="534"/>
      <c r="I29" s="364">
        <v>93.5</v>
      </c>
      <c r="K29" s="378">
        <f>$B$29</f>
        <v>2006</v>
      </c>
      <c r="L29" s="320"/>
      <c r="M29" s="315"/>
      <c r="N29" s="315"/>
      <c r="O29" s="315"/>
      <c r="P29" s="315"/>
      <c r="Q29" s="315"/>
      <c r="R29" s="379">
        <v>92.6</v>
      </c>
      <c r="T29" s="392">
        <f>$B$29</f>
        <v>2006</v>
      </c>
      <c r="U29" s="323">
        <v>79</v>
      </c>
      <c r="V29" s="312">
        <v>81.7</v>
      </c>
      <c r="W29" s="393">
        <v>22.420999999999999</v>
      </c>
      <c r="Y29" s="588"/>
      <c r="Z29" s="160"/>
    </row>
    <row r="30" spans="2:26">
      <c r="B30" s="363">
        <v>2005</v>
      </c>
      <c r="C30" s="319">
        <v>79.2</v>
      </c>
      <c r="D30" s="316">
        <v>81.8</v>
      </c>
      <c r="E30" s="316">
        <v>93.7</v>
      </c>
      <c r="F30" s="316">
        <v>93</v>
      </c>
      <c r="G30" s="316">
        <v>87.8</v>
      </c>
      <c r="H30" s="534"/>
      <c r="I30" s="364">
        <v>91.6</v>
      </c>
      <c r="K30" s="378">
        <f>$B$30</f>
        <v>2005</v>
      </c>
      <c r="L30" s="319">
        <v>137.19999999999999</v>
      </c>
      <c r="M30" s="315"/>
      <c r="N30" s="315"/>
      <c r="O30" s="315"/>
      <c r="P30" s="315"/>
      <c r="Q30" s="315"/>
      <c r="R30" s="379">
        <v>87.8</v>
      </c>
      <c r="T30" s="392">
        <f>$B$30</f>
        <v>2005</v>
      </c>
      <c r="U30" s="323">
        <v>77.2</v>
      </c>
      <c r="V30" s="312">
        <v>79.7</v>
      </c>
      <c r="W30" s="393">
        <v>22.003</v>
      </c>
      <c r="Y30" s="588"/>
      <c r="Z30" s="160"/>
    </row>
    <row r="31" spans="2:26">
      <c r="B31" s="363">
        <v>2004</v>
      </c>
      <c r="C31" s="319">
        <v>77.599999999999994</v>
      </c>
      <c r="D31" s="316">
        <v>81.7</v>
      </c>
      <c r="E31" s="316">
        <v>96</v>
      </c>
      <c r="F31" s="316">
        <v>85</v>
      </c>
      <c r="G31" s="316">
        <v>84.6</v>
      </c>
      <c r="H31" s="534"/>
      <c r="I31" s="364">
        <v>81.5</v>
      </c>
      <c r="K31" s="378">
        <f>$B$31</f>
        <v>2004</v>
      </c>
      <c r="L31" s="319">
        <v>122.1</v>
      </c>
      <c r="M31" s="315"/>
      <c r="N31" s="315"/>
      <c r="O31" s="315"/>
      <c r="P31" s="315"/>
      <c r="Q31" s="315"/>
      <c r="R31" s="379">
        <v>84.2</v>
      </c>
      <c r="T31" s="392">
        <f>$B$31</f>
        <v>2004</v>
      </c>
      <c r="U31" s="323">
        <v>75.7</v>
      </c>
      <c r="V31" s="312">
        <v>79.599999999999994</v>
      </c>
      <c r="W31" s="393">
        <v>21.809000000000001</v>
      </c>
      <c r="Y31" s="588"/>
      <c r="Z31" s="160"/>
    </row>
    <row r="32" spans="2:26">
      <c r="B32" s="363">
        <v>2003</v>
      </c>
      <c r="C32" s="319">
        <v>76.5</v>
      </c>
      <c r="D32" s="316">
        <v>81.7</v>
      </c>
      <c r="E32" s="316">
        <v>96.2</v>
      </c>
      <c r="F32" s="316">
        <v>80.7</v>
      </c>
      <c r="G32" s="316">
        <v>83.4</v>
      </c>
      <c r="H32" s="534"/>
      <c r="I32" s="364">
        <v>71.5</v>
      </c>
      <c r="K32" s="378">
        <f>$B$32</f>
        <v>2003</v>
      </c>
      <c r="L32" s="319">
        <v>107.2</v>
      </c>
      <c r="M32" s="315"/>
      <c r="N32" s="315"/>
      <c r="O32" s="315"/>
      <c r="P32" s="315"/>
      <c r="Q32" s="315"/>
      <c r="R32" s="379">
        <v>82.8</v>
      </c>
      <c r="T32" s="392">
        <f>$B$32</f>
        <v>2003</v>
      </c>
      <c r="U32" s="323">
        <v>74.5</v>
      </c>
      <c r="V32" s="312">
        <v>79.599999999999994</v>
      </c>
      <c r="W32" s="393">
        <v>21.529</v>
      </c>
      <c r="Y32" s="588"/>
      <c r="Z32" s="160"/>
    </row>
    <row r="33" spans="2:26">
      <c r="B33" s="363">
        <v>2002</v>
      </c>
      <c r="C33" s="319">
        <v>76.3</v>
      </c>
      <c r="D33" s="316">
        <v>82</v>
      </c>
      <c r="E33" s="316">
        <v>98.6</v>
      </c>
      <c r="F33" s="316">
        <v>83.2</v>
      </c>
      <c r="G33" s="316">
        <v>82.2</v>
      </c>
      <c r="H33" s="534"/>
      <c r="I33" s="364">
        <v>69.5</v>
      </c>
      <c r="K33" s="378">
        <f>$B$33</f>
        <v>2002</v>
      </c>
      <c r="L33" s="319">
        <v>104.1</v>
      </c>
      <c r="M33" s="315"/>
      <c r="N33" s="315"/>
      <c r="O33" s="315"/>
      <c r="P33" s="315"/>
      <c r="Q33" s="315"/>
      <c r="R33" s="379">
        <v>81.400000000000006</v>
      </c>
      <c r="T33" s="392">
        <f>$B$33</f>
        <v>2002</v>
      </c>
      <c r="U33" s="323">
        <v>74.3</v>
      </c>
      <c r="V33" s="312">
        <v>79.900000000000006</v>
      </c>
      <c r="W33" s="393">
        <v>21.518000000000001</v>
      </c>
      <c r="Y33" s="588"/>
      <c r="Z33" s="160"/>
    </row>
    <row r="34" spans="2:26">
      <c r="B34" s="363">
        <v>2001</v>
      </c>
      <c r="C34" s="319">
        <v>76.099999999999994</v>
      </c>
      <c r="D34" s="316">
        <v>82.2</v>
      </c>
      <c r="E34" s="316">
        <v>101.1</v>
      </c>
      <c r="F34" s="316">
        <v>86.2</v>
      </c>
      <c r="G34" s="316">
        <v>82.7</v>
      </c>
      <c r="H34" s="534"/>
      <c r="I34" s="364">
        <v>69.599999999999994</v>
      </c>
      <c r="K34" s="378">
        <f>$B$34</f>
        <v>2001</v>
      </c>
      <c r="L34" s="319">
        <v>104.4</v>
      </c>
      <c r="M34" s="315"/>
      <c r="N34" s="315"/>
      <c r="O34" s="315"/>
      <c r="P34" s="315"/>
      <c r="Q34" s="315"/>
      <c r="R34" s="379">
        <v>81.900000000000006</v>
      </c>
      <c r="T34" s="392">
        <f>$B$34</f>
        <v>2001</v>
      </c>
      <c r="U34" s="323">
        <v>74.2</v>
      </c>
      <c r="V34" s="312">
        <v>80.099999999999994</v>
      </c>
      <c r="W34" s="393">
        <v>21.529</v>
      </c>
      <c r="Y34" s="588"/>
      <c r="Z34" s="160"/>
    </row>
    <row r="35" spans="2:26">
      <c r="B35" s="363">
        <v>2000</v>
      </c>
      <c r="C35" s="319">
        <v>75.8</v>
      </c>
      <c r="D35" s="316">
        <v>82.4</v>
      </c>
      <c r="E35" s="316">
        <v>101.8</v>
      </c>
      <c r="F35" s="316">
        <v>85</v>
      </c>
      <c r="G35" s="316">
        <v>80.099999999999994</v>
      </c>
      <c r="H35" s="534"/>
      <c r="I35" s="364">
        <v>66.7</v>
      </c>
      <c r="K35" s="378">
        <f>$B$35</f>
        <v>2000</v>
      </c>
      <c r="L35" s="319">
        <v>100</v>
      </c>
      <c r="M35" s="316">
        <v>100</v>
      </c>
      <c r="N35" s="315"/>
      <c r="O35" s="315"/>
      <c r="P35" s="315"/>
      <c r="Q35" s="315"/>
      <c r="R35" s="379">
        <v>79.5</v>
      </c>
      <c r="T35" s="392">
        <f>$B$35</f>
        <v>2000</v>
      </c>
      <c r="U35" s="323">
        <v>73.900000000000006</v>
      </c>
      <c r="V35" s="312">
        <v>80.3</v>
      </c>
      <c r="W35" s="393">
        <v>21.545000000000002</v>
      </c>
      <c r="Y35" s="588"/>
      <c r="Z35" s="160"/>
    </row>
    <row r="36" spans="2:26">
      <c r="B36" s="363">
        <v>1999</v>
      </c>
      <c r="C36" s="319">
        <v>75.3</v>
      </c>
      <c r="D36" s="316">
        <v>82.2</v>
      </c>
      <c r="E36" s="316">
        <v>94.4</v>
      </c>
      <c r="F36" s="316">
        <v>81.400000000000006</v>
      </c>
      <c r="G36" s="316">
        <v>78.599999999999994</v>
      </c>
      <c r="H36" s="534"/>
      <c r="I36" s="365"/>
      <c r="K36" s="378">
        <f>$B$36</f>
        <v>1999</v>
      </c>
      <c r="L36" s="320"/>
      <c r="M36" s="316">
        <v>93.2</v>
      </c>
      <c r="N36" s="315"/>
      <c r="O36" s="315"/>
      <c r="P36" s="315"/>
      <c r="Q36" s="315"/>
      <c r="R36" s="379">
        <v>77.2</v>
      </c>
      <c r="T36" s="392">
        <f>$B$36</f>
        <v>1999</v>
      </c>
      <c r="U36" s="323">
        <v>73.3</v>
      </c>
      <c r="V36" s="312">
        <v>80</v>
      </c>
      <c r="W36" s="393">
        <v>21.474</v>
      </c>
      <c r="Y36" s="588"/>
      <c r="Z36" s="160"/>
    </row>
    <row r="37" spans="2:26">
      <c r="B37" s="363">
        <v>1998</v>
      </c>
      <c r="C37" s="319">
        <v>75.7</v>
      </c>
      <c r="D37" s="316">
        <v>82.6</v>
      </c>
      <c r="E37" s="316">
        <v>96</v>
      </c>
      <c r="F37" s="316">
        <v>79.900000000000006</v>
      </c>
      <c r="G37" s="316">
        <v>79.8</v>
      </c>
      <c r="H37" s="534"/>
      <c r="I37" s="365"/>
      <c r="K37" s="378">
        <f>$B$37</f>
        <v>1998</v>
      </c>
      <c r="L37" s="320"/>
      <c r="M37" s="316">
        <v>96.4</v>
      </c>
      <c r="N37" s="315"/>
      <c r="O37" s="315"/>
      <c r="P37" s="315"/>
      <c r="Q37" s="315"/>
      <c r="R37" s="379">
        <v>78</v>
      </c>
      <c r="T37" s="392">
        <f>$B$37</f>
        <v>1998</v>
      </c>
      <c r="U37" s="323">
        <v>73.7</v>
      </c>
      <c r="V37" s="312">
        <v>80.400000000000006</v>
      </c>
      <c r="W37" s="393">
        <v>21.550999999999998</v>
      </c>
      <c r="Y37" s="588"/>
      <c r="Z37" s="160"/>
    </row>
    <row r="38" spans="2:26">
      <c r="B38" s="363">
        <v>1997</v>
      </c>
      <c r="C38" s="319">
        <v>76.099999999999994</v>
      </c>
      <c r="D38" s="316">
        <v>84.1</v>
      </c>
      <c r="E38" s="316">
        <v>98.5</v>
      </c>
      <c r="F38" s="316">
        <v>77.7</v>
      </c>
      <c r="G38" s="316">
        <v>79.8</v>
      </c>
      <c r="H38" s="534"/>
      <c r="I38" s="365"/>
      <c r="K38" s="378">
        <f>$B$38</f>
        <v>1997</v>
      </c>
      <c r="L38" s="320"/>
      <c r="M38" s="316">
        <v>94.5</v>
      </c>
      <c r="N38" s="315"/>
      <c r="O38" s="315"/>
      <c r="P38" s="315"/>
      <c r="Q38" s="315"/>
      <c r="R38" s="379">
        <v>78.3</v>
      </c>
      <c r="T38" s="392">
        <f>$B$38</f>
        <v>1997</v>
      </c>
      <c r="U38" s="323">
        <v>73.5</v>
      </c>
      <c r="V38" s="312">
        <v>81.2</v>
      </c>
      <c r="W38" s="393">
        <v>21.626999999999999</v>
      </c>
      <c r="Y38" s="588"/>
      <c r="Z38" s="160"/>
    </row>
    <row r="39" spans="2:26">
      <c r="B39" s="363">
        <v>1996</v>
      </c>
      <c r="C39" s="319">
        <v>76.5</v>
      </c>
      <c r="D39" s="316">
        <v>85.6</v>
      </c>
      <c r="E39" s="316">
        <v>107.8</v>
      </c>
      <c r="F39" s="316">
        <v>75.900000000000006</v>
      </c>
      <c r="G39" s="316">
        <v>78.900000000000006</v>
      </c>
      <c r="H39" s="534"/>
      <c r="I39" s="365"/>
      <c r="K39" s="378">
        <f>$B$39</f>
        <v>1996</v>
      </c>
      <c r="L39" s="320"/>
      <c r="M39" s="316">
        <v>94.9</v>
      </c>
      <c r="N39" s="315"/>
      <c r="O39" s="315"/>
      <c r="P39" s="315"/>
      <c r="Q39" s="315"/>
      <c r="R39" s="379">
        <v>77.400000000000006</v>
      </c>
      <c r="T39" s="392">
        <f>$B$39</f>
        <v>1996</v>
      </c>
      <c r="U39" s="323">
        <v>73.900000000000006</v>
      </c>
      <c r="V39" s="312">
        <v>82.7</v>
      </c>
      <c r="W39" s="393">
        <v>21.791</v>
      </c>
      <c r="Y39" s="588"/>
      <c r="Z39" s="160"/>
    </row>
    <row r="40" spans="2:26">
      <c r="B40" s="363">
        <v>1995</v>
      </c>
      <c r="C40" s="319">
        <v>76.3</v>
      </c>
      <c r="D40" s="316">
        <v>87.1</v>
      </c>
      <c r="E40" s="316">
        <v>118</v>
      </c>
      <c r="F40" s="316">
        <v>75.900000000000006</v>
      </c>
      <c r="G40" s="316">
        <v>80.2</v>
      </c>
      <c r="H40" s="534"/>
      <c r="I40" s="365"/>
      <c r="K40" s="378">
        <f>$B$40</f>
        <v>1995</v>
      </c>
      <c r="L40" s="320"/>
      <c r="M40" s="316">
        <v>97.8</v>
      </c>
      <c r="N40" s="315"/>
      <c r="O40" s="316">
        <v>82.7</v>
      </c>
      <c r="P40" s="316">
        <v>99.2</v>
      </c>
      <c r="Q40" s="315"/>
      <c r="R40" s="379">
        <v>78.400000000000006</v>
      </c>
      <c r="T40" s="392">
        <f>$B$40</f>
        <v>1995</v>
      </c>
      <c r="U40" s="323">
        <v>73.7</v>
      </c>
      <c r="V40" s="312">
        <v>84.1</v>
      </c>
      <c r="W40" s="393">
        <v>21.829000000000001</v>
      </c>
      <c r="Y40" s="588"/>
      <c r="Z40" s="160"/>
    </row>
    <row r="41" spans="2:26">
      <c r="B41" s="363">
        <v>1994</v>
      </c>
      <c r="C41" s="319">
        <v>74.599999999999994</v>
      </c>
      <c r="D41" s="316">
        <v>86.3</v>
      </c>
      <c r="E41" s="315"/>
      <c r="F41" s="316">
        <v>79.5</v>
      </c>
      <c r="G41" s="316">
        <v>78.8</v>
      </c>
      <c r="H41" s="534"/>
      <c r="I41" s="365"/>
      <c r="K41" s="378">
        <f>$B$41</f>
        <v>1994</v>
      </c>
      <c r="L41" s="320"/>
      <c r="M41" s="316">
        <v>88.7</v>
      </c>
      <c r="N41" s="315"/>
      <c r="O41" s="316">
        <v>86.7</v>
      </c>
      <c r="P41" s="316">
        <v>96.6</v>
      </c>
      <c r="Q41" s="315"/>
      <c r="R41" s="379">
        <v>77</v>
      </c>
      <c r="T41" s="392">
        <f>$B$41</f>
        <v>1994</v>
      </c>
      <c r="U41" s="323">
        <v>72</v>
      </c>
      <c r="V41" s="312">
        <v>83.4</v>
      </c>
      <c r="W41" s="393">
        <v>21.329000000000001</v>
      </c>
      <c r="Y41" s="588"/>
      <c r="Z41" s="160"/>
    </row>
    <row r="42" spans="2:26">
      <c r="B42" s="363">
        <v>1993</v>
      </c>
      <c r="C42" s="319">
        <v>73.099999999999994</v>
      </c>
      <c r="D42" s="316">
        <v>85.3</v>
      </c>
      <c r="E42" s="315"/>
      <c r="F42" s="316">
        <v>81.2</v>
      </c>
      <c r="G42" s="316">
        <v>78.599999999999994</v>
      </c>
      <c r="H42" s="534"/>
      <c r="I42" s="365"/>
      <c r="K42" s="378">
        <f>$B$42</f>
        <v>1993</v>
      </c>
      <c r="L42" s="320"/>
      <c r="M42" s="316">
        <v>87.7</v>
      </c>
      <c r="N42" s="315"/>
      <c r="O42" s="316">
        <v>90.2</v>
      </c>
      <c r="P42" s="316">
        <v>96.5</v>
      </c>
      <c r="Q42" s="315"/>
      <c r="R42" s="379">
        <v>76.599999999999994</v>
      </c>
      <c r="T42" s="392">
        <f>$B$42</f>
        <v>1993</v>
      </c>
      <c r="U42" s="323">
        <v>70.599999999999994</v>
      </c>
      <c r="V42" s="312">
        <v>82.4</v>
      </c>
      <c r="W42" s="393">
        <v>20.83</v>
      </c>
      <c r="Y42" s="588"/>
      <c r="Z42" s="160"/>
    </row>
    <row r="43" spans="2:26">
      <c r="B43" s="363">
        <v>1992</v>
      </c>
      <c r="C43" s="319">
        <v>70.7</v>
      </c>
      <c r="D43" s="316">
        <v>82.9</v>
      </c>
      <c r="E43" s="315"/>
      <c r="F43" s="316">
        <v>82.4</v>
      </c>
      <c r="G43" s="316">
        <v>78.5</v>
      </c>
      <c r="H43" s="534"/>
      <c r="I43" s="365"/>
      <c r="K43" s="378">
        <f>$B$43</f>
        <v>1992</v>
      </c>
      <c r="L43" s="320"/>
      <c r="M43" s="316">
        <v>97.2</v>
      </c>
      <c r="N43" s="315"/>
      <c r="O43" s="316">
        <v>96.2</v>
      </c>
      <c r="P43" s="316">
        <v>99.2</v>
      </c>
      <c r="Q43" s="315"/>
      <c r="R43" s="379">
        <v>76.599999999999994</v>
      </c>
      <c r="T43" s="392">
        <f>$B$43</f>
        <v>1992</v>
      </c>
      <c r="U43" s="323">
        <v>67.599999999999994</v>
      </c>
      <c r="V43" s="312">
        <v>79.400000000000006</v>
      </c>
      <c r="W43" s="393">
        <v>19.850000000000001</v>
      </c>
      <c r="Y43" s="588"/>
      <c r="Z43" s="160"/>
    </row>
    <row r="44" spans="2:26">
      <c r="B44" s="363">
        <v>1991</v>
      </c>
      <c r="C44" s="319">
        <v>66.5</v>
      </c>
      <c r="D44" s="316">
        <v>77.900000000000006</v>
      </c>
      <c r="E44" s="315"/>
      <c r="F44" s="316">
        <v>81.7</v>
      </c>
      <c r="G44" s="316">
        <v>77.400000000000006</v>
      </c>
      <c r="H44" s="534"/>
      <c r="I44" s="365"/>
      <c r="K44" s="378">
        <f>$B$44</f>
        <v>1991</v>
      </c>
      <c r="L44" s="320"/>
      <c r="M44" s="316">
        <v>97.5</v>
      </c>
      <c r="N44" s="315"/>
      <c r="O44" s="316">
        <v>100</v>
      </c>
      <c r="P44" s="316">
        <v>100</v>
      </c>
      <c r="Q44" s="315"/>
      <c r="R44" s="379">
        <v>75.5</v>
      </c>
      <c r="T44" s="392">
        <f>$B$44</f>
        <v>1991</v>
      </c>
      <c r="U44" s="323">
        <v>63.8</v>
      </c>
      <c r="V44" s="312">
        <v>74.599999999999994</v>
      </c>
      <c r="W44" s="393">
        <v>18.655999999999999</v>
      </c>
      <c r="Y44" s="588"/>
      <c r="Z44" s="160"/>
    </row>
    <row r="45" spans="2:26">
      <c r="B45" s="363">
        <v>1990</v>
      </c>
      <c r="C45" s="319">
        <v>62.7</v>
      </c>
      <c r="D45" s="316">
        <v>72.599999999999994</v>
      </c>
      <c r="E45" s="315"/>
      <c r="F45" s="316">
        <v>80.400000000000006</v>
      </c>
      <c r="G45" s="316">
        <v>75.8</v>
      </c>
      <c r="H45" s="534"/>
      <c r="I45" s="365"/>
      <c r="K45" s="378">
        <f>$B$45</f>
        <v>1990</v>
      </c>
      <c r="L45" s="320"/>
      <c r="M45" s="316">
        <v>98.2</v>
      </c>
      <c r="N45" s="315"/>
      <c r="O45" s="316">
        <v>102</v>
      </c>
      <c r="P45" s="316">
        <v>100</v>
      </c>
      <c r="Q45" s="315"/>
      <c r="R45" s="379">
        <v>73.8</v>
      </c>
      <c r="T45" s="392">
        <f>$B$45</f>
        <v>1990</v>
      </c>
      <c r="U45" s="323">
        <v>60</v>
      </c>
      <c r="V45" s="312">
        <v>69.5</v>
      </c>
      <c r="W45" s="393">
        <v>17.445</v>
      </c>
      <c r="Y45" s="588"/>
      <c r="Z45" s="160"/>
    </row>
    <row r="46" spans="2:26">
      <c r="B46" s="363">
        <v>1989</v>
      </c>
      <c r="C46" s="319">
        <v>59.1</v>
      </c>
      <c r="D46" s="316">
        <v>68</v>
      </c>
      <c r="E46" s="315"/>
      <c r="F46" s="316">
        <v>79.599999999999994</v>
      </c>
      <c r="G46" s="316">
        <v>74.599999999999994</v>
      </c>
      <c r="H46" s="534"/>
      <c r="I46" s="365"/>
      <c r="K46" s="378">
        <f>$B$46</f>
        <v>1989</v>
      </c>
      <c r="L46" s="320"/>
      <c r="M46" s="316">
        <v>97.1</v>
      </c>
      <c r="N46" s="315"/>
      <c r="O46" s="316">
        <v>109.4</v>
      </c>
      <c r="P46" s="316">
        <v>101.5</v>
      </c>
      <c r="Q46" s="315"/>
      <c r="R46" s="379">
        <v>72.5</v>
      </c>
      <c r="T46" s="392">
        <f>$B$46</f>
        <v>1989</v>
      </c>
      <c r="U46" s="323">
        <v>56.5</v>
      </c>
      <c r="V46" s="312">
        <v>65.099999999999994</v>
      </c>
      <c r="W46" s="393">
        <v>16.388999999999999</v>
      </c>
      <c r="Y46" s="588"/>
      <c r="Z46" s="160"/>
    </row>
    <row r="47" spans="2:26">
      <c r="B47" s="363">
        <v>1988</v>
      </c>
      <c r="C47" s="319">
        <v>57.1</v>
      </c>
      <c r="D47" s="316">
        <v>66</v>
      </c>
      <c r="E47" s="315"/>
      <c r="F47" s="316">
        <v>78.7</v>
      </c>
      <c r="G47" s="316">
        <v>72.7</v>
      </c>
      <c r="H47" s="534"/>
      <c r="I47" s="365"/>
      <c r="K47" s="378">
        <f>$B$47</f>
        <v>1988</v>
      </c>
      <c r="L47" s="320"/>
      <c r="M47" s="316">
        <v>92.7</v>
      </c>
      <c r="N47" s="315"/>
      <c r="O47" s="316">
        <v>106.1</v>
      </c>
      <c r="P47" s="316">
        <v>97.3</v>
      </c>
      <c r="Q47" s="315"/>
      <c r="R47" s="379">
        <v>70.3</v>
      </c>
      <c r="T47" s="392">
        <f>$B$47</f>
        <v>1988</v>
      </c>
      <c r="U47" s="323">
        <v>54.6</v>
      </c>
      <c r="V47" s="312">
        <v>63.3</v>
      </c>
      <c r="W47" s="393">
        <v>15.811</v>
      </c>
      <c r="Y47" s="588"/>
      <c r="Z47" s="160"/>
    </row>
    <row r="48" spans="2:26">
      <c r="B48" s="363">
        <v>1987</v>
      </c>
      <c r="C48" s="319">
        <v>55.8</v>
      </c>
      <c r="D48" s="316">
        <v>65.099999999999994</v>
      </c>
      <c r="E48" s="315"/>
      <c r="F48" s="316">
        <v>78.099999999999994</v>
      </c>
      <c r="G48" s="316">
        <v>71.599999999999994</v>
      </c>
      <c r="H48" s="534"/>
      <c r="I48" s="365"/>
      <c r="K48" s="378">
        <f>$B$48</f>
        <v>1987</v>
      </c>
      <c r="L48" s="320"/>
      <c r="M48" s="316">
        <v>91.2</v>
      </c>
      <c r="N48" s="315"/>
      <c r="O48" s="316">
        <v>99</v>
      </c>
      <c r="P48" s="316">
        <v>91.8</v>
      </c>
      <c r="Q48" s="315"/>
      <c r="R48" s="379">
        <v>69.5</v>
      </c>
      <c r="T48" s="392">
        <f>$B$48</f>
        <v>1987</v>
      </c>
      <c r="U48" s="323">
        <v>53.5</v>
      </c>
      <c r="V48" s="312">
        <v>62.3</v>
      </c>
      <c r="W48" s="393">
        <v>15.481999999999999</v>
      </c>
      <c r="Y48" s="588"/>
      <c r="Z48" s="160"/>
    </row>
    <row r="49" spans="2:26">
      <c r="B49" s="363">
        <v>1986</v>
      </c>
      <c r="C49" s="319">
        <v>54.6</v>
      </c>
      <c r="D49" s="316">
        <v>63.9</v>
      </c>
      <c r="E49" s="315"/>
      <c r="F49" s="316">
        <v>77</v>
      </c>
      <c r="G49" s="316">
        <v>73.3</v>
      </c>
      <c r="H49" s="534"/>
      <c r="I49" s="365"/>
      <c r="K49" s="378">
        <f>$B$49</f>
        <v>1986</v>
      </c>
      <c r="L49" s="320"/>
      <c r="M49" s="316">
        <v>95.9</v>
      </c>
      <c r="N49" s="315"/>
      <c r="O49" s="316">
        <v>98.3</v>
      </c>
      <c r="P49" s="316">
        <v>90.3</v>
      </c>
      <c r="Q49" s="315"/>
      <c r="R49" s="379">
        <v>71.2</v>
      </c>
      <c r="T49" s="392">
        <f>$B$49</f>
        <v>1986</v>
      </c>
      <c r="U49" s="323">
        <v>52.3</v>
      </c>
      <c r="V49" s="312">
        <v>61.3</v>
      </c>
      <c r="W49" s="393">
        <v>15.193</v>
      </c>
      <c r="Y49" s="588"/>
      <c r="Z49" s="160"/>
    </row>
    <row r="50" spans="2:26">
      <c r="B50" s="363">
        <v>1985</v>
      </c>
      <c r="C50" s="319">
        <v>53.5</v>
      </c>
      <c r="D50" s="316">
        <v>62.5</v>
      </c>
      <c r="E50" s="315"/>
      <c r="F50" s="316">
        <v>74.2</v>
      </c>
      <c r="G50" s="316">
        <v>73.900000000000006</v>
      </c>
      <c r="H50" s="534"/>
      <c r="I50" s="365"/>
      <c r="K50" s="378">
        <f>$B$50</f>
        <v>1985</v>
      </c>
      <c r="L50" s="320"/>
      <c r="M50" s="316">
        <v>94.1</v>
      </c>
      <c r="N50" s="315"/>
      <c r="O50" s="316">
        <v>102.9</v>
      </c>
      <c r="P50" s="316">
        <v>93.2</v>
      </c>
      <c r="Q50" s="315"/>
      <c r="R50" s="379">
        <v>73</v>
      </c>
      <c r="T50" s="392">
        <f>$B$50</f>
        <v>1985</v>
      </c>
      <c r="U50" s="323">
        <v>51.3</v>
      </c>
      <c r="V50" s="312">
        <v>59.9</v>
      </c>
      <c r="W50" s="393">
        <v>14.987</v>
      </c>
      <c r="Y50" s="588"/>
      <c r="Z50" s="160"/>
    </row>
    <row r="51" spans="2:26">
      <c r="B51" s="363">
        <v>1984</v>
      </c>
      <c r="C51" s="319">
        <v>53.2</v>
      </c>
      <c r="D51" s="316">
        <v>62.4</v>
      </c>
      <c r="E51" s="315"/>
      <c r="F51" s="316">
        <v>73.5</v>
      </c>
      <c r="G51" s="316">
        <v>72.3</v>
      </c>
      <c r="H51" s="534"/>
      <c r="I51" s="365"/>
      <c r="K51" s="378">
        <f>$B$51</f>
        <v>1984</v>
      </c>
      <c r="L51" s="320"/>
      <c r="M51" s="316">
        <v>88</v>
      </c>
      <c r="N51" s="315"/>
      <c r="O51" s="316">
        <v>100.3</v>
      </c>
      <c r="P51" s="316">
        <v>92.3</v>
      </c>
      <c r="Q51" s="315"/>
      <c r="R51" s="379">
        <v>71.3</v>
      </c>
      <c r="T51" s="392">
        <f>$B$51</f>
        <v>1984</v>
      </c>
      <c r="U51" s="323">
        <v>50.9</v>
      </c>
      <c r="V51" s="312">
        <v>59.7</v>
      </c>
      <c r="W51" s="393">
        <v>14.923999999999999</v>
      </c>
      <c r="Y51" s="588"/>
      <c r="Z51" s="160"/>
    </row>
    <row r="52" spans="2:26">
      <c r="B52" s="363">
        <v>1983</v>
      </c>
      <c r="C52" s="319">
        <v>52.1</v>
      </c>
      <c r="D52" s="316">
        <v>61.6</v>
      </c>
      <c r="E52" s="315"/>
      <c r="F52" s="316">
        <v>73.400000000000006</v>
      </c>
      <c r="G52" s="316">
        <v>70.3</v>
      </c>
      <c r="H52" s="534"/>
      <c r="I52" s="365"/>
      <c r="K52" s="378">
        <f>$B$52</f>
        <v>1983</v>
      </c>
      <c r="L52" s="320"/>
      <c r="M52" s="316">
        <v>86.3</v>
      </c>
      <c r="N52" s="315"/>
      <c r="O52" s="316">
        <v>97.4</v>
      </c>
      <c r="P52" s="316">
        <v>93.2</v>
      </c>
      <c r="Q52" s="315"/>
      <c r="R52" s="379">
        <v>69.3</v>
      </c>
      <c r="T52" s="392">
        <f>$B$52</f>
        <v>1983</v>
      </c>
      <c r="U52" s="323">
        <v>49.7</v>
      </c>
      <c r="V52" s="312">
        <v>58.8</v>
      </c>
      <c r="W52" s="393">
        <v>14.564</v>
      </c>
      <c r="Y52" s="588"/>
      <c r="Z52" s="160"/>
    </row>
    <row r="53" spans="2:26">
      <c r="B53" s="363">
        <v>1982</v>
      </c>
      <c r="C53" s="319">
        <v>51.2</v>
      </c>
      <c r="D53" s="316">
        <v>61.9</v>
      </c>
      <c r="E53" s="315"/>
      <c r="F53" s="316">
        <v>72.900000000000006</v>
      </c>
      <c r="G53" s="316">
        <v>69.099999999999994</v>
      </c>
      <c r="H53" s="534"/>
      <c r="I53" s="365"/>
      <c r="K53" s="378">
        <f>$B$53</f>
        <v>1982</v>
      </c>
      <c r="L53" s="320"/>
      <c r="M53" s="316">
        <v>90.1</v>
      </c>
      <c r="N53" s="315"/>
      <c r="O53" s="316">
        <v>92</v>
      </c>
      <c r="P53" s="316">
        <v>93.9</v>
      </c>
      <c r="Q53" s="315"/>
      <c r="R53" s="379">
        <v>68.3</v>
      </c>
      <c r="T53" s="392">
        <f>$B$53</f>
        <v>1982</v>
      </c>
      <c r="U53" s="323">
        <v>48.6</v>
      </c>
      <c r="V53" s="312">
        <v>58.8</v>
      </c>
      <c r="W53" s="393">
        <v>14.263</v>
      </c>
      <c r="Y53" s="588"/>
      <c r="Z53" s="160"/>
    </row>
    <row r="54" spans="2:26">
      <c r="B54" s="363">
        <v>1981</v>
      </c>
      <c r="C54" s="319">
        <v>49.2</v>
      </c>
      <c r="D54" s="316">
        <v>63.1</v>
      </c>
      <c r="E54" s="315"/>
      <c r="F54" s="316">
        <v>65.5</v>
      </c>
      <c r="G54" s="587">
        <v>65</v>
      </c>
      <c r="H54" s="534"/>
      <c r="I54" s="365"/>
      <c r="K54" s="378">
        <f>$B$54</f>
        <v>1981</v>
      </c>
      <c r="L54" s="320"/>
      <c r="M54" s="316">
        <v>78.5</v>
      </c>
      <c r="N54" s="315"/>
      <c r="O54" s="316">
        <v>89.9</v>
      </c>
      <c r="P54" s="316">
        <v>94.3</v>
      </c>
      <c r="Q54" s="315"/>
      <c r="R54" s="379">
        <v>64.5</v>
      </c>
      <c r="T54" s="392">
        <f>$B$54</f>
        <v>1981</v>
      </c>
      <c r="U54" s="323">
        <v>46.7</v>
      </c>
      <c r="V54" s="312">
        <v>59.9</v>
      </c>
      <c r="W54" s="393">
        <v>13.863</v>
      </c>
      <c r="Y54" s="588"/>
      <c r="Z54" s="160"/>
    </row>
    <row r="55" spans="2:26">
      <c r="B55" s="363">
        <v>1980</v>
      </c>
      <c r="C55" s="319">
        <v>46.4</v>
      </c>
      <c r="D55" s="316">
        <v>61.4</v>
      </c>
      <c r="E55" s="315"/>
      <c r="F55" s="316">
        <v>60.6</v>
      </c>
      <c r="G55" s="587">
        <v>60.9</v>
      </c>
      <c r="H55" s="534"/>
      <c r="I55" s="365"/>
      <c r="K55" s="378">
        <f>$B$55</f>
        <v>1980</v>
      </c>
      <c r="L55" s="320"/>
      <c r="M55" s="316">
        <v>77.099999999999994</v>
      </c>
      <c r="N55" s="315"/>
      <c r="O55" s="316">
        <v>86.1</v>
      </c>
      <c r="P55" s="316">
        <v>89</v>
      </c>
      <c r="Q55" s="315"/>
      <c r="R55" s="379">
        <v>59.8</v>
      </c>
      <c r="T55" s="392">
        <f>$B$55</f>
        <v>1980</v>
      </c>
      <c r="U55" s="323">
        <v>44</v>
      </c>
      <c r="V55" s="312">
        <v>58.2</v>
      </c>
      <c r="W55" s="393">
        <v>13.097</v>
      </c>
      <c r="Y55" s="588"/>
      <c r="Z55" s="160"/>
    </row>
    <row r="56" spans="2:26">
      <c r="B56" s="363">
        <v>1979</v>
      </c>
      <c r="C56" s="319">
        <v>42.1</v>
      </c>
      <c r="D56" s="316">
        <v>55.5</v>
      </c>
      <c r="E56" s="315"/>
      <c r="F56" s="316">
        <v>57.1</v>
      </c>
      <c r="G56" s="587">
        <v>57.1</v>
      </c>
      <c r="H56" s="534"/>
      <c r="I56" s="365"/>
      <c r="K56" s="378">
        <f>$B$56</f>
        <v>1979</v>
      </c>
      <c r="L56" s="320"/>
      <c r="M56" s="316">
        <v>76.5</v>
      </c>
      <c r="N56" s="315"/>
      <c r="O56" s="316">
        <v>80</v>
      </c>
      <c r="P56" s="316">
        <v>77.2</v>
      </c>
      <c r="Q56" s="315"/>
      <c r="R56" s="379">
        <v>55.6</v>
      </c>
      <c r="T56" s="392">
        <f>$B$56</f>
        <v>1979</v>
      </c>
      <c r="U56" s="323">
        <v>39.9</v>
      </c>
      <c r="V56" s="312">
        <v>52.4</v>
      </c>
      <c r="W56" s="393">
        <v>11.833</v>
      </c>
      <c r="Y56" s="588"/>
      <c r="Z56" s="160"/>
    </row>
    <row r="57" spans="2:26">
      <c r="B57" s="363">
        <v>1978</v>
      </c>
      <c r="C57" s="319">
        <v>39.200000000000003</v>
      </c>
      <c r="D57" s="316">
        <v>50.5</v>
      </c>
      <c r="E57" s="315"/>
      <c r="F57" s="316">
        <v>55.3</v>
      </c>
      <c r="G57" s="587">
        <v>55.1</v>
      </c>
      <c r="H57" s="534"/>
      <c r="I57" s="365"/>
      <c r="K57" s="378">
        <f>$B$57</f>
        <v>1978</v>
      </c>
      <c r="L57" s="320"/>
      <c r="M57" s="316">
        <v>75.599999999999994</v>
      </c>
      <c r="N57" s="315"/>
      <c r="O57" s="316">
        <v>74.3</v>
      </c>
      <c r="P57" s="316">
        <v>70.3</v>
      </c>
      <c r="Q57" s="315"/>
      <c r="R57" s="379">
        <v>53.1</v>
      </c>
      <c r="T57" s="392">
        <f>$B$57</f>
        <v>1978</v>
      </c>
      <c r="U57" s="323">
        <v>37</v>
      </c>
      <c r="V57" s="312">
        <v>47.5</v>
      </c>
      <c r="W57" s="393">
        <v>10.878</v>
      </c>
      <c r="Y57" s="588"/>
      <c r="Z57" s="160"/>
    </row>
    <row r="58" spans="2:26">
      <c r="B58" s="363">
        <v>1977</v>
      </c>
      <c r="C58" s="319">
        <v>37.5</v>
      </c>
      <c r="D58" s="316">
        <v>47.8</v>
      </c>
      <c r="E58" s="315"/>
      <c r="F58" s="316">
        <v>58</v>
      </c>
      <c r="G58" s="587">
        <v>54.5</v>
      </c>
      <c r="H58" s="534"/>
      <c r="I58" s="365"/>
      <c r="K58" s="378">
        <f>$B$58</f>
        <v>1977</v>
      </c>
      <c r="L58" s="320"/>
      <c r="M58" s="316">
        <v>73.599999999999994</v>
      </c>
      <c r="N58" s="315"/>
      <c r="O58" s="316">
        <v>75.2</v>
      </c>
      <c r="P58" s="316">
        <v>74.599999999999994</v>
      </c>
      <c r="Q58" s="315"/>
      <c r="R58" s="379">
        <v>52.6</v>
      </c>
      <c r="T58" s="392">
        <f>$B$58</f>
        <v>1977</v>
      </c>
      <c r="U58" s="323">
        <v>35.1</v>
      </c>
      <c r="V58" s="312">
        <v>44.5</v>
      </c>
      <c r="W58" s="393">
        <v>10.244999999999999</v>
      </c>
      <c r="Y58" s="588"/>
      <c r="Z58" s="160"/>
    </row>
    <row r="59" spans="2:26">
      <c r="B59" s="363">
        <v>1976</v>
      </c>
      <c r="C59" s="319">
        <v>36</v>
      </c>
      <c r="D59" s="316">
        <v>46.2</v>
      </c>
      <c r="E59" s="315"/>
      <c r="F59" s="316">
        <v>55.3</v>
      </c>
      <c r="G59" s="587">
        <v>52.9</v>
      </c>
      <c r="H59" s="534"/>
      <c r="I59" s="365"/>
      <c r="K59" s="378">
        <f>$B$59</f>
        <v>1976</v>
      </c>
      <c r="L59" s="320"/>
      <c r="M59" s="316">
        <v>75.5</v>
      </c>
      <c r="N59" s="315"/>
      <c r="O59" s="316">
        <v>76.400000000000006</v>
      </c>
      <c r="P59" s="316">
        <v>79.8</v>
      </c>
      <c r="Q59" s="316">
        <v>60.8</v>
      </c>
      <c r="R59" s="379">
        <v>51.1</v>
      </c>
      <c r="T59" s="392">
        <f>$B$59</f>
        <v>1976</v>
      </c>
      <c r="U59" s="323">
        <v>33.700000000000003</v>
      </c>
      <c r="V59" s="312">
        <v>42.9</v>
      </c>
      <c r="W59" s="393">
        <v>9.7710000000000008</v>
      </c>
      <c r="Y59" s="588"/>
      <c r="Z59" s="160"/>
    </row>
    <row r="60" spans="2:26">
      <c r="B60" s="363">
        <v>1975</v>
      </c>
      <c r="C60" s="319">
        <v>34.700000000000003</v>
      </c>
      <c r="D60" s="316">
        <v>45.2</v>
      </c>
      <c r="E60" s="315"/>
      <c r="F60" s="315"/>
      <c r="G60" s="315"/>
      <c r="H60" s="535"/>
      <c r="I60" s="365"/>
      <c r="K60" s="378">
        <f>$B$60</f>
        <v>1975</v>
      </c>
      <c r="L60" s="320"/>
      <c r="M60" s="316">
        <v>73.5</v>
      </c>
      <c r="N60" s="315"/>
      <c r="O60" s="316">
        <v>74.5</v>
      </c>
      <c r="P60" s="316">
        <v>75.8</v>
      </c>
      <c r="Q60" s="316">
        <v>58.6</v>
      </c>
      <c r="R60" s="379">
        <v>49.3</v>
      </c>
      <c r="T60" s="392">
        <f>$B$60</f>
        <v>1975</v>
      </c>
      <c r="U60" s="323">
        <v>32.4</v>
      </c>
      <c r="V60" s="312">
        <v>42.2</v>
      </c>
      <c r="W60" s="393">
        <v>9.4459999999999997</v>
      </c>
      <c r="Y60" s="588"/>
      <c r="Z60" s="160"/>
    </row>
    <row r="61" spans="2:26">
      <c r="B61" s="363">
        <v>1974</v>
      </c>
      <c r="C61" s="319">
        <v>33.799999999999997</v>
      </c>
      <c r="D61" s="316">
        <v>44.4</v>
      </c>
      <c r="E61" s="315"/>
      <c r="F61" s="315"/>
      <c r="G61" s="315"/>
      <c r="H61" s="535"/>
      <c r="I61" s="365"/>
      <c r="K61" s="378">
        <f>$B$61</f>
        <v>1974</v>
      </c>
      <c r="L61" s="320"/>
      <c r="M61" s="316">
        <v>76.2</v>
      </c>
      <c r="N61" s="315"/>
      <c r="O61" s="316">
        <v>83.1</v>
      </c>
      <c r="P61" s="316">
        <v>97.3</v>
      </c>
      <c r="Q61" s="316">
        <v>55</v>
      </c>
      <c r="R61" s="379">
        <v>47.1</v>
      </c>
      <c r="T61" s="392">
        <f>$B$61</f>
        <v>1974</v>
      </c>
      <c r="U61" s="323">
        <v>31.4</v>
      </c>
      <c r="V61" s="312">
        <v>41.4</v>
      </c>
      <c r="W61" s="393">
        <v>9.2260000000000009</v>
      </c>
      <c r="Y61" s="588"/>
      <c r="Z61" s="160"/>
    </row>
    <row r="62" spans="2:26">
      <c r="B62" s="363">
        <v>1973</v>
      </c>
      <c r="C62" s="319">
        <v>31.9</v>
      </c>
      <c r="D62" s="316">
        <v>41.6</v>
      </c>
      <c r="E62" s="315"/>
      <c r="F62" s="315"/>
      <c r="G62" s="315"/>
      <c r="H62" s="535"/>
      <c r="I62" s="365"/>
      <c r="K62" s="378">
        <f>$B$62</f>
        <v>1973</v>
      </c>
      <c r="L62" s="320"/>
      <c r="M62" s="316">
        <v>67</v>
      </c>
      <c r="N62" s="315"/>
      <c r="O62" s="316">
        <v>78.599999999999994</v>
      </c>
      <c r="P62" s="316">
        <v>90.3</v>
      </c>
      <c r="Q62" s="316">
        <v>51.9</v>
      </c>
      <c r="R62" s="379">
        <v>41.5</v>
      </c>
      <c r="T62" s="392">
        <f>$B$62</f>
        <v>1973</v>
      </c>
      <c r="U62" s="323">
        <v>29.7</v>
      </c>
      <c r="V62" s="312">
        <v>38.9</v>
      </c>
      <c r="W62" s="393">
        <v>8.6</v>
      </c>
      <c r="Y62" s="588"/>
      <c r="Z62" s="160"/>
    </row>
    <row r="63" spans="2:26">
      <c r="B63" s="363">
        <v>1972</v>
      </c>
      <c r="C63" s="319">
        <v>30</v>
      </c>
      <c r="D63" s="316">
        <v>40</v>
      </c>
      <c r="E63" s="315"/>
      <c r="F63" s="315"/>
      <c r="G63" s="315"/>
      <c r="H63" s="535"/>
      <c r="I63" s="365"/>
      <c r="K63" s="378">
        <f>$B$63</f>
        <v>1972</v>
      </c>
      <c r="L63" s="320"/>
      <c r="M63" s="316">
        <v>61.6</v>
      </c>
      <c r="N63" s="315"/>
      <c r="O63" s="316">
        <v>74</v>
      </c>
      <c r="P63" s="316">
        <v>84.4</v>
      </c>
      <c r="Q63" s="316">
        <v>50.8</v>
      </c>
      <c r="R63" s="379">
        <v>39</v>
      </c>
      <c r="T63" s="392">
        <f>$B$63</f>
        <v>1972</v>
      </c>
      <c r="U63" s="323">
        <v>28</v>
      </c>
      <c r="V63" s="312">
        <v>37.4</v>
      </c>
      <c r="W63" s="393">
        <v>8.0120000000000005</v>
      </c>
      <c r="Y63" s="588"/>
      <c r="Z63" s="160"/>
    </row>
    <row r="64" spans="2:26">
      <c r="B64" s="363">
        <v>1971</v>
      </c>
      <c r="C64" s="319">
        <v>28.6</v>
      </c>
      <c r="D64" s="587">
        <v>38.700000000000003</v>
      </c>
      <c r="E64" s="315"/>
      <c r="F64" s="315"/>
      <c r="G64" s="315"/>
      <c r="H64" s="535"/>
      <c r="I64" s="365"/>
      <c r="K64" s="378">
        <f>$B$64</f>
        <v>1971</v>
      </c>
      <c r="L64" s="320"/>
      <c r="M64" s="316">
        <v>61.6</v>
      </c>
      <c r="N64" s="315"/>
      <c r="O64" s="316">
        <v>75.3</v>
      </c>
      <c r="P64" s="316">
        <v>89.5</v>
      </c>
      <c r="Q64" s="316">
        <v>50.8</v>
      </c>
      <c r="R64" s="379">
        <v>37.9</v>
      </c>
      <c r="T64" s="392">
        <f>$B$64</f>
        <v>1971</v>
      </c>
      <c r="U64" s="323">
        <v>26.7</v>
      </c>
      <c r="V64" s="312">
        <v>36.1</v>
      </c>
      <c r="W64" s="393">
        <v>7.5049999999999999</v>
      </c>
      <c r="Y64" s="588"/>
      <c r="Z64" s="160"/>
    </row>
    <row r="65" spans="2:26">
      <c r="B65" s="363">
        <v>1970</v>
      </c>
      <c r="C65" s="319">
        <v>25.8</v>
      </c>
      <c r="D65" s="587">
        <v>35.799999999999997</v>
      </c>
      <c r="E65" s="315"/>
      <c r="F65" s="315"/>
      <c r="G65" s="315"/>
      <c r="H65" s="535"/>
      <c r="I65" s="365"/>
      <c r="K65" s="378">
        <f>$B$65</f>
        <v>1970</v>
      </c>
      <c r="L65" s="320"/>
      <c r="M65" s="316">
        <v>60.6</v>
      </c>
      <c r="N65" s="315"/>
      <c r="O65" s="316">
        <v>83.8</v>
      </c>
      <c r="P65" s="316">
        <v>105.3</v>
      </c>
      <c r="Q65" s="316">
        <v>47.6</v>
      </c>
      <c r="R65" s="379">
        <v>36.4</v>
      </c>
      <c r="T65" s="392">
        <f>$B$65</f>
        <v>1970</v>
      </c>
      <c r="U65" s="323">
        <v>24.1</v>
      </c>
      <c r="V65" s="312">
        <v>33.299999999999997</v>
      </c>
      <c r="W65" s="393">
        <v>6.8029999999999999</v>
      </c>
      <c r="Y65" s="588"/>
      <c r="Z65" s="160"/>
    </row>
    <row r="66" spans="2:26">
      <c r="B66" s="363">
        <v>1969</v>
      </c>
      <c r="C66" s="319">
        <v>21.8</v>
      </c>
      <c r="D66" s="587">
        <v>30.6</v>
      </c>
      <c r="E66" s="315"/>
      <c r="F66" s="315"/>
      <c r="G66" s="315"/>
      <c r="H66" s="535"/>
      <c r="I66" s="365"/>
      <c r="K66" s="378">
        <f>$B$66</f>
        <v>1969</v>
      </c>
      <c r="L66" s="320"/>
      <c r="M66" s="316">
        <v>56.7</v>
      </c>
      <c r="N66" s="315"/>
      <c r="O66" s="316">
        <v>82.1</v>
      </c>
      <c r="P66" s="316">
        <v>101.6</v>
      </c>
      <c r="Q66" s="316">
        <v>40.799999999999997</v>
      </c>
      <c r="R66" s="379">
        <v>34.700000000000003</v>
      </c>
      <c r="T66" s="392">
        <f>$B$66</f>
        <v>1969</v>
      </c>
      <c r="U66" s="323">
        <v>20.3</v>
      </c>
      <c r="V66" s="312">
        <v>28.6</v>
      </c>
      <c r="W66" s="393">
        <v>5.84</v>
      </c>
      <c r="Y66" s="588"/>
      <c r="Z66" s="160"/>
    </row>
    <row r="67" spans="2:26">
      <c r="B67" s="363">
        <v>1968</v>
      </c>
      <c r="C67" s="319">
        <v>20.3</v>
      </c>
      <c r="D67" s="587">
        <v>29.3</v>
      </c>
      <c r="E67" s="315"/>
      <c r="F67" s="315"/>
      <c r="G67" s="315"/>
      <c r="H67" s="535"/>
      <c r="I67" s="365"/>
      <c r="K67" s="378">
        <f>$B$67</f>
        <v>1968</v>
      </c>
      <c r="L67" s="320"/>
      <c r="M67" s="316">
        <v>55</v>
      </c>
      <c r="N67" s="316">
        <v>56.9</v>
      </c>
      <c r="O67" s="316">
        <v>78.5</v>
      </c>
      <c r="P67" s="316">
        <v>93.9</v>
      </c>
      <c r="Q67" s="316">
        <v>36.1</v>
      </c>
      <c r="R67" s="379">
        <v>34.1</v>
      </c>
      <c r="T67" s="392">
        <f>$B$67</f>
        <v>1968</v>
      </c>
      <c r="U67" s="323">
        <v>18.7</v>
      </c>
      <c r="V67" s="312">
        <v>27.2</v>
      </c>
      <c r="W67" s="393">
        <v>5.524</v>
      </c>
      <c r="Y67" s="588"/>
      <c r="Z67" s="160"/>
    </row>
    <row r="68" spans="2:26">
      <c r="B68" s="363">
        <v>1967</v>
      </c>
      <c r="C68" s="320"/>
      <c r="D68" s="315"/>
      <c r="E68" s="315"/>
      <c r="F68" s="315"/>
      <c r="G68" s="315"/>
      <c r="H68" s="535"/>
      <c r="I68" s="365"/>
      <c r="K68" s="378">
        <f>$B$68</f>
        <v>1967</v>
      </c>
      <c r="L68" s="320"/>
      <c r="M68" s="315"/>
      <c r="N68" s="316">
        <v>57.8</v>
      </c>
      <c r="O68" s="316">
        <v>80.599999999999994</v>
      </c>
      <c r="P68" s="316">
        <v>101.4</v>
      </c>
      <c r="Q68" s="316">
        <v>36.200000000000003</v>
      </c>
      <c r="R68" s="379">
        <v>34.200000000000003</v>
      </c>
      <c r="T68" s="392">
        <f>$B$68</f>
        <v>1967</v>
      </c>
      <c r="U68" s="323">
        <v>17.8</v>
      </c>
      <c r="V68" s="312">
        <v>25.8</v>
      </c>
      <c r="W68" s="393">
        <v>5.2990000000000004</v>
      </c>
      <c r="Y68" s="588"/>
    </row>
    <row r="69" spans="2:26">
      <c r="B69" s="363">
        <v>1966</v>
      </c>
      <c r="C69" s="320"/>
      <c r="D69" s="315"/>
      <c r="E69" s="315"/>
      <c r="F69" s="315"/>
      <c r="G69" s="315"/>
      <c r="H69" s="535"/>
      <c r="I69" s="365"/>
      <c r="K69" s="378">
        <f>$B$69</f>
        <v>1966</v>
      </c>
      <c r="L69" s="320"/>
      <c r="M69" s="315"/>
      <c r="N69" s="316">
        <v>61.7</v>
      </c>
      <c r="O69" s="316">
        <v>90.8</v>
      </c>
      <c r="P69" s="316">
        <v>115.2</v>
      </c>
      <c r="Q69" s="316">
        <v>40.5</v>
      </c>
      <c r="R69" s="379">
        <v>34.6</v>
      </c>
      <c r="T69" s="392">
        <f>$B$69</f>
        <v>1966</v>
      </c>
      <c r="U69" s="323">
        <v>18.7</v>
      </c>
      <c r="V69" s="312">
        <v>26.9</v>
      </c>
      <c r="W69" s="393">
        <v>5.415</v>
      </c>
      <c r="Y69" s="588"/>
    </row>
    <row r="70" spans="2:26">
      <c r="B70" s="363">
        <v>1965</v>
      </c>
      <c r="C70" s="320"/>
      <c r="D70" s="315"/>
      <c r="E70" s="315"/>
      <c r="F70" s="315"/>
      <c r="G70" s="315"/>
      <c r="H70" s="535"/>
      <c r="I70" s="365"/>
      <c r="K70" s="378">
        <f>$B$70</f>
        <v>1965</v>
      </c>
      <c r="L70" s="320"/>
      <c r="M70" s="315"/>
      <c r="N70" s="316">
        <v>61.6</v>
      </c>
      <c r="O70" s="316">
        <v>82.4</v>
      </c>
      <c r="P70" s="316">
        <v>101.3</v>
      </c>
      <c r="Q70" s="316">
        <v>40</v>
      </c>
      <c r="R70" s="379">
        <v>34.1</v>
      </c>
      <c r="T70" s="392">
        <f>$B$70</f>
        <v>1965</v>
      </c>
      <c r="U70" s="323">
        <v>18.2</v>
      </c>
      <c r="V70" s="312">
        <v>26.7</v>
      </c>
      <c r="W70" s="393">
        <v>5.2450000000000001</v>
      </c>
      <c r="Y70" s="588"/>
    </row>
    <row r="71" spans="2:26">
      <c r="B71" s="363">
        <v>1964</v>
      </c>
      <c r="C71" s="320"/>
      <c r="D71" s="315"/>
      <c r="E71" s="315"/>
      <c r="F71" s="315"/>
      <c r="G71" s="315"/>
      <c r="H71" s="535"/>
      <c r="I71" s="365"/>
      <c r="K71" s="378">
        <f>$B$71</f>
        <v>1964</v>
      </c>
      <c r="L71" s="320"/>
      <c r="M71" s="315"/>
      <c r="N71" s="316">
        <v>61.9</v>
      </c>
      <c r="O71" s="316">
        <v>74</v>
      </c>
      <c r="P71" s="316">
        <v>92.4</v>
      </c>
      <c r="Q71" s="316">
        <v>38.6</v>
      </c>
      <c r="R71" s="379">
        <v>33.299999999999997</v>
      </c>
      <c r="T71" s="392">
        <f>$B$71</f>
        <v>1964</v>
      </c>
      <c r="U71" s="323">
        <v>17.5</v>
      </c>
      <c r="V71" s="312">
        <v>27.4</v>
      </c>
      <c r="W71" s="393">
        <v>5.0339999999999998</v>
      </c>
      <c r="Y71" s="588"/>
    </row>
    <row r="72" spans="2:26">
      <c r="B72" s="363">
        <v>1963</v>
      </c>
      <c r="C72" s="320"/>
      <c r="D72" s="315"/>
      <c r="E72" s="315"/>
      <c r="F72" s="315"/>
      <c r="G72" s="315"/>
      <c r="H72" s="535"/>
      <c r="I72" s="365"/>
      <c r="K72" s="378">
        <f>$B$72</f>
        <v>1963</v>
      </c>
      <c r="L72" s="320"/>
      <c r="M72" s="315"/>
      <c r="N72" s="316">
        <v>61.9</v>
      </c>
      <c r="O72" s="316">
        <v>65.099999999999994</v>
      </c>
      <c r="P72" s="316">
        <v>84.8</v>
      </c>
      <c r="Q72" s="316">
        <v>38.6</v>
      </c>
      <c r="R72" s="379">
        <v>32.799999999999997</v>
      </c>
      <c r="T72" s="392">
        <f>$B$72</f>
        <v>1963</v>
      </c>
      <c r="U72" s="323">
        <v>16.8</v>
      </c>
      <c r="V72" s="312">
        <v>27</v>
      </c>
      <c r="W72" s="393">
        <v>4.8099999999999996</v>
      </c>
      <c r="Y72" s="588"/>
    </row>
    <row r="73" spans="2:26">
      <c r="B73" s="363">
        <v>1962</v>
      </c>
      <c r="C73" s="320"/>
      <c r="D73" s="315"/>
      <c r="E73" s="315"/>
      <c r="F73" s="315"/>
      <c r="G73" s="315"/>
      <c r="H73" s="535"/>
      <c r="I73" s="365"/>
      <c r="K73" s="378">
        <f>$B$73</f>
        <v>1962</v>
      </c>
      <c r="L73" s="320"/>
      <c r="M73" s="315"/>
      <c r="N73" s="316">
        <v>62.8</v>
      </c>
      <c r="O73" s="316">
        <v>65.900000000000006</v>
      </c>
      <c r="P73" s="316">
        <v>89.2</v>
      </c>
      <c r="Q73" s="316">
        <v>39.1</v>
      </c>
      <c r="R73" s="379">
        <v>32.6</v>
      </c>
      <c r="T73" s="392">
        <f>$B$73</f>
        <v>1962</v>
      </c>
      <c r="U73" s="323">
        <v>16.100000000000001</v>
      </c>
      <c r="V73" s="312">
        <v>25.8</v>
      </c>
      <c r="W73" s="393">
        <v>4.5709999999999997</v>
      </c>
      <c r="Y73" s="588"/>
    </row>
    <row r="74" spans="2:26">
      <c r="B74" s="363">
        <v>1961</v>
      </c>
      <c r="C74" s="320"/>
      <c r="D74" s="315"/>
      <c r="E74" s="315"/>
      <c r="F74" s="315"/>
      <c r="G74" s="315"/>
      <c r="H74" s="535"/>
      <c r="I74" s="365"/>
      <c r="K74" s="378">
        <f>$B$74</f>
        <v>1961</v>
      </c>
      <c r="L74" s="320"/>
      <c r="M74" s="315"/>
      <c r="N74" s="316">
        <v>63.5</v>
      </c>
      <c r="O74" s="316">
        <v>66.2</v>
      </c>
      <c r="P74" s="316">
        <v>92.9</v>
      </c>
      <c r="Q74" s="316">
        <v>37</v>
      </c>
      <c r="R74" s="379">
        <v>32.4</v>
      </c>
      <c r="T74" s="392">
        <f>$B$74</f>
        <v>1961</v>
      </c>
      <c r="U74" s="323">
        <v>15</v>
      </c>
      <c r="V74" s="312">
        <v>24.2</v>
      </c>
      <c r="W74" s="393">
        <v>4.2240000000000002</v>
      </c>
      <c r="Y74" s="588"/>
    </row>
    <row r="75" spans="2:26">
      <c r="B75" s="363">
        <v>1960</v>
      </c>
      <c r="C75" s="320"/>
      <c r="D75" s="315"/>
      <c r="E75" s="315"/>
      <c r="F75" s="315"/>
      <c r="G75" s="315"/>
      <c r="H75" s="535"/>
      <c r="I75" s="365"/>
      <c r="K75" s="378">
        <f>$B$75</f>
        <v>1960</v>
      </c>
      <c r="L75" s="320"/>
      <c r="M75" s="315"/>
      <c r="N75" s="316">
        <v>64.099999999999994</v>
      </c>
      <c r="O75" s="316">
        <v>70</v>
      </c>
      <c r="P75" s="316">
        <v>95</v>
      </c>
      <c r="Q75" s="316">
        <v>35.6</v>
      </c>
      <c r="R75" s="379">
        <v>32</v>
      </c>
      <c r="T75" s="392">
        <f>$B$75</f>
        <v>1960</v>
      </c>
      <c r="U75" s="323">
        <v>14.1</v>
      </c>
      <c r="V75" s="312">
        <v>22.5</v>
      </c>
      <c r="W75" s="393">
        <v>3.9249999999999998</v>
      </c>
      <c r="Y75" s="588"/>
    </row>
    <row r="76" spans="2:26">
      <c r="B76" s="363">
        <v>1959</v>
      </c>
      <c r="C76" s="320"/>
      <c r="D76" s="315"/>
      <c r="E76" s="315"/>
      <c r="F76" s="315"/>
      <c r="G76" s="315"/>
      <c r="H76" s="535"/>
      <c r="I76" s="365"/>
      <c r="K76" s="378">
        <f>$B$76</f>
        <v>1959</v>
      </c>
      <c r="L76" s="320"/>
      <c r="M76" s="315"/>
      <c r="N76" s="316">
        <v>64.099999999999994</v>
      </c>
      <c r="O76" s="316">
        <v>69.599999999999994</v>
      </c>
      <c r="P76" s="316">
        <v>93</v>
      </c>
      <c r="Q76" s="316">
        <v>34.200000000000003</v>
      </c>
      <c r="R76" s="379">
        <v>31.6</v>
      </c>
      <c r="T76" s="392">
        <f>$B$76</f>
        <v>1959</v>
      </c>
      <c r="U76" s="323">
        <v>13.2</v>
      </c>
      <c r="V76" s="312">
        <v>20.9</v>
      </c>
      <c r="W76" s="393">
        <v>3.653</v>
      </c>
      <c r="Y76" s="588"/>
    </row>
    <row r="77" spans="2:26">
      <c r="B77" s="363">
        <v>1958</v>
      </c>
      <c r="C77" s="320"/>
      <c r="D77" s="315"/>
      <c r="E77" s="315"/>
      <c r="F77" s="315"/>
      <c r="G77" s="315"/>
      <c r="H77" s="535"/>
      <c r="I77" s="365"/>
      <c r="K77" s="378">
        <f>$B$77</f>
        <v>1958</v>
      </c>
      <c r="L77" s="320"/>
      <c r="M77" s="315"/>
      <c r="N77" s="316">
        <v>64.5</v>
      </c>
      <c r="O77" s="316">
        <v>68.3</v>
      </c>
      <c r="P77" s="316">
        <v>91.1</v>
      </c>
      <c r="Q77" s="316">
        <v>35</v>
      </c>
      <c r="R77" s="379">
        <v>31.8</v>
      </c>
      <c r="T77" s="392">
        <f>$B$77</f>
        <v>1958</v>
      </c>
      <c r="U77" s="323">
        <v>12.7</v>
      </c>
      <c r="V77" s="312">
        <v>19.399999999999999</v>
      </c>
      <c r="W77" s="393">
        <v>3.4689999999999999</v>
      </c>
      <c r="Y77" s="588"/>
    </row>
    <row r="78" spans="2:26">
      <c r="B78" s="363">
        <v>1957</v>
      </c>
      <c r="C78" s="320"/>
      <c r="D78" s="315"/>
      <c r="E78" s="315"/>
      <c r="F78" s="315"/>
      <c r="G78" s="315"/>
      <c r="H78" s="535"/>
      <c r="I78" s="365"/>
      <c r="K78" s="378">
        <f>$B$78</f>
        <v>1957</v>
      </c>
      <c r="L78" s="320"/>
      <c r="M78" s="315"/>
      <c r="N78" s="316">
        <v>63.4</v>
      </c>
      <c r="O78" s="315"/>
      <c r="P78" s="315"/>
      <c r="Q78" s="316">
        <v>33.9</v>
      </c>
      <c r="R78" s="379">
        <v>32</v>
      </c>
      <c r="T78" s="392">
        <f>$B$78</f>
        <v>1957</v>
      </c>
      <c r="U78" s="324"/>
      <c r="V78" s="313"/>
      <c r="W78" s="393">
        <v>3.3610000000000002</v>
      </c>
      <c r="Y78" s="588"/>
    </row>
    <row r="79" spans="2:26">
      <c r="B79" s="363">
        <v>1956</v>
      </c>
      <c r="C79" s="320"/>
      <c r="D79" s="315"/>
      <c r="E79" s="315"/>
      <c r="F79" s="315"/>
      <c r="G79" s="315"/>
      <c r="H79" s="535"/>
      <c r="I79" s="365"/>
      <c r="K79" s="378">
        <f>$B$79</f>
        <v>1956</v>
      </c>
      <c r="L79" s="320"/>
      <c r="M79" s="315"/>
      <c r="N79" s="316">
        <v>59.9</v>
      </c>
      <c r="O79" s="315"/>
      <c r="P79" s="315"/>
      <c r="Q79" s="315"/>
      <c r="R79" s="379">
        <v>31.4</v>
      </c>
      <c r="T79" s="392">
        <f>$B$79</f>
        <v>1956</v>
      </c>
      <c r="U79" s="324"/>
      <c r="V79" s="313"/>
      <c r="W79" s="393">
        <v>3.2450000000000001</v>
      </c>
      <c r="Y79" s="588"/>
    </row>
    <row r="80" spans="2:26">
      <c r="B80" s="363">
        <v>1955</v>
      </c>
      <c r="C80" s="320"/>
      <c r="D80" s="315"/>
      <c r="E80" s="315"/>
      <c r="F80" s="315"/>
      <c r="G80" s="315"/>
      <c r="H80" s="535"/>
      <c r="I80" s="365"/>
      <c r="K80" s="378">
        <f>$B$80</f>
        <v>1955</v>
      </c>
      <c r="L80" s="320"/>
      <c r="M80" s="315"/>
      <c r="N80" s="316">
        <v>58.3</v>
      </c>
      <c r="O80" s="315"/>
      <c r="P80" s="315"/>
      <c r="Q80" s="315"/>
      <c r="R80" s="379">
        <v>30.9</v>
      </c>
      <c r="T80" s="392">
        <f>$B$80</f>
        <v>1955</v>
      </c>
      <c r="U80" s="324"/>
      <c r="V80" s="313"/>
      <c r="W80" s="393">
        <v>3.1629999999999998</v>
      </c>
      <c r="Y80" s="588"/>
    </row>
    <row r="81" spans="2:25">
      <c r="B81" s="363">
        <v>1954</v>
      </c>
      <c r="C81" s="320"/>
      <c r="D81" s="315"/>
      <c r="E81" s="315"/>
      <c r="F81" s="315"/>
      <c r="G81" s="315"/>
      <c r="H81" s="535"/>
      <c r="I81" s="365"/>
      <c r="K81" s="378">
        <f>$B$81</f>
        <v>1954</v>
      </c>
      <c r="L81" s="320"/>
      <c r="M81" s="315"/>
      <c r="N81" s="316">
        <v>56.5</v>
      </c>
      <c r="O81" s="315"/>
      <c r="P81" s="315"/>
      <c r="Q81" s="315"/>
      <c r="R81" s="379">
        <v>30.3</v>
      </c>
      <c r="T81" s="392">
        <f>$B$81</f>
        <v>1954</v>
      </c>
      <c r="U81" s="324"/>
      <c r="V81" s="313"/>
      <c r="W81" s="393">
        <v>3</v>
      </c>
      <c r="Y81" s="588"/>
    </row>
    <row r="82" spans="2:25">
      <c r="B82" s="363">
        <v>1953</v>
      </c>
      <c r="C82" s="320"/>
      <c r="D82" s="315"/>
      <c r="E82" s="315"/>
      <c r="F82" s="315"/>
      <c r="G82" s="315"/>
      <c r="H82" s="535"/>
      <c r="I82" s="365"/>
      <c r="K82" s="378">
        <f>$B$82</f>
        <v>1953</v>
      </c>
      <c r="L82" s="320"/>
      <c r="M82" s="315"/>
      <c r="N82" s="316">
        <v>58.3</v>
      </c>
      <c r="O82" s="315"/>
      <c r="P82" s="315"/>
      <c r="Q82" s="315"/>
      <c r="R82" s="379">
        <v>30.8</v>
      </c>
      <c r="T82" s="392">
        <f>$B$82</f>
        <v>1953</v>
      </c>
      <c r="U82" s="324"/>
      <c r="V82" s="313"/>
      <c r="W82" s="393">
        <v>2.9860000000000002</v>
      </c>
      <c r="Y82" s="588"/>
    </row>
    <row r="83" spans="2:25">
      <c r="B83" s="363">
        <v>1952</v>
      </c>
      <c r="C83" s="320"/>
      <c r="D83" s="315"/>
      <c r="E83" s="315"/>
      <c r="F83" s="315"/>
      <c r="G83" s="315"/>
      <c r="H83" s="535"/>
      <c r="I83" s="365"/>
      <c r="K83" s="378">
        <f>$B$83</f>
        <v>1952</v>
      </c>
      <c r="L83" s="320"/>
      <c r="M83" s="315"/>
      <c r="N83" s="316">
        <v>56</v>
      </c>
      <c r="O83" s="315"/>
      <c r="P83" s="315"/>
      <c r="Q83" s="315"/>
      <c r="R83" s="379">
        <v>31.6</v>
      </c>
      <c r="T83" s="392">
        <f>$B$83</f>
        <v>1952</v>
      </c>
      <c r="U83" s="324"/>
      <c r="V83" s="313"/>
      <c r="W83" s="393">
        <v>3.0880000000000001</v>
      </c>
      <c r="Y83" s="588"/>
    </row>
    <row r="84" spans="2:25">
      <c r="B84" s="363">
        <v>1951</v>
      </c>
      <c r="C84" s="320"/>
      <c r="D84" s="315"/>
      <c r="E84" s="315"/>
      <c r="F84" s="315"/>
      <c r="G84" s="315"/>
      <c r="H84" s="535"/>
      <c r="I84" s="365"/>
      <c r="K84" s="378">
        <f>$B$84</f>
        <v>1951</v>
      </c>
      <c r="L84" s="320"/>
      <c r="M84" s="315"/>
      <c r="N84" s="316">
        <v>40.200000000000003</v>
      </c>
      <c r="O84" s="315"/>
      <c r="P84" s="315"/>
      <c r="Q84" s="315"/>
      <c r="R84" s="379">
        <v>30.9</v>
      </c>
      <c r="T84" s="392">
        <f>$B$84</f>
        <v>1951</v>
      </c>
      <c r="U84" s="324"/>
      <c r="V84" s="313"/>
      <c r="W84" s="393">
        <v>2.8980000000000001</v>
      </c>
      <c r="Y84" s="588"/>
    </row>
    <row r="85" spans="2:25">
      <c r="B85" s="363">
        <v>1950</v>
      </c>
      <c r="C85" s="320"/>
      <c r="D85" s="315"/>
      <c r="E85" s="315"/>
      <c r="F85" s="315"/>
      <c r="G85" s="315"/>
      <c r="H85" s="535"/>
      <c r="I85" s="365"/>
      <c r="K85" s="378">
        <f>$B$85</f>
        <v>1950</v>
      </c>
      <c r="L85" s="320"/>
      <c r="M85" s="315"/>
      <c r="N85" s="316">
        <v>32.9</v>
      </c>
      <c r="O85" s="315"/>
      <c r="P85" s="315"/>
      <c r="Q85" s="315"/>
      <c r="R85" s="379">
        <v>26.1</v>
      </c>
      <c r="T85" s="392">
        <f>$B$85</f>
        <v>1950</v>
      </c>
      <c r="U85" s="324"/>
      <c r="V85" s="313"/>
      <c r="W85" s="393">
        <v>2.5030000000000001</v>
      </c>
      <c r="Y85" s="588"/>
    </row>
    <row r="86" spans="2:25">
      <c r="B86" s="363">
        <v>1949</v>
      </c>
      <c r="C86" s="320"/>
      <c r="D86" s="315"/>
      <c r="E86" s="315"/>
      <c r="F86" s="315"/>
      <c r="G86" s="315"/>
      <c r="H86" s="535"/>
      <c r="I86" s="365"/>
      <c r="K86" s="380">
        <f>$B$86</f>
        <v>1949</v>
      </c>
      <c r="L86" s="381"/>
      <c r="M86" s="382"/>
      <c r="N86" s="383">
        <v>31.7</v>
      </c>
      <c r="O86" s="382"/>
      <c r="P86" s="382"/>
      <c r="Q86" s="382"/>
      <c r="R86" s="384">
        <v>26.8</v>
      </c>
      <c r="T86" s="392">
        <f>$B$86</f>
        <v>1949</v>
      </c>
      <c r="U86" s="324"/>
      <c r="V86" s="313"/>
      <c r="W86" s="393">
        <v>2.6259999999999999</v>
      </c>
      <c r="Y86" s="588"/>
    </row>
    <row r="87" spans="2:25">
      <c r="B87" s="363">
        <v>1948</v>
      </c>
      <c r="C87" s="320"/>
      <c r="D87" s="315"/>
      <c r="E87" s="315"/>
      <c r="F87" s="315"/>
      <c r="G87" s="315"/>
      <c r="H87" s="535"/>
      <c r="I87" s="365"/>
      <c r="T87" s="392">
        <f>$B$87</f>
        <v>1948</v>
      </c>
      <c r="U87" s="324"/>
      <c r="V87" s="313"/>
      <c r="W87" s="398">
        <v>2.3199999999999998</v>
      </c>
      <c r="Y87" s="588"/>
    </row>
    <row r="88" spans="2:25">
      <c r="B88" s="363">
        <v>1947</v>
      </c>
      <c r="C88" s="320"/>
      <c r="D88" s="315"/>
      <c r="E88" s="315"/>
      <c r="F88" s="315"/>
      <c r="G88" s="315"/>
      <c r="H88" s="535"/>
      <c r="I88" s="365"/>
      <c r="T88" s="392">
        <f>$B$88</f>
        <v>1947</v>
      </c>
      <c r="U88" s="324"/>
      <c r="V88" s="313"/>
      <c r="W88" s="393">
        <v>2.129</v>
      </c>
      <c r="Y88" s="588"/>
    </row>
    <row r="89" spans="2:25">
      <c r="B89" s="363">
        <v>1946</v>
      </c>
      <c r="C89" s="320"/>
      <c r="D89" s="315"/>
      <c r="E89" s="315"/>
      <c r="F89" s="315"/>
      <c r="G89" s="315"/>
      <c r="H89" s="535"/>
      <c r="I89" s="365"/>
      <c r="T89" s="392">
        <f>$B$89</f>
        <v>1946</v>
      </c>
      <c r="U89" s="324"/>
      <c r="V89" s="313"/>
      <c r="W89" s="393">
        <v>1.823</v>
      </c>
      <c r="Y89" s="588"/>
    </row>
    <row r="90" spans="2:25">
      <c r="B90" s="366">
        <v>1945</v>
      </c>
      <c r="C90" s="367"/>
      <c r="D90" s="368"/>
      <c r="E90" s="368"/>
      <c r="F90" s="368"/>
      <c r="G90" s="368"/>
      <c r="H90" s="536"/>
      <c r="I90" s="369"/>
      <c r="T90" s="392">
        <f>$B$90</f>
        <v>1945</v>
      </c>
      <c r="U90" s="324"/>
      <c r="V90" s="313"/>
      <c r="W90" s="393">
        <v>1.7070000000000001</v>
      </c>
      <c r="Y90" s="588"/>
    </row>
    <row r="91" spans="2:25">
      <c r="T91" s="392">
        <v>1944</v>
      </c>
      <c r="U91" s="324"/>
      <c r="V91" s="313"/>
      <c r="W91" s="393">
        <v>1.653</v>
      </c>
      <c r="Y91" s="588"/>
    </row>
    <row r="92" spans="2:25">
      <c r="T92" s="392">
        <v>1943</v>
      </c>
      <c r="U92" s="324"/>
      <c r="V92" s="313"/>
      <c r="W92" s="393">
        <v>1.619</v>
      </c>
      <c r="Y92" s="588"/>
    </row>
    <row r="93" spans="2:25">
      <c r="T93" s="392">
        <v>1942</v>
      </c>
      <c r="U93" s="324"/>
      <c r="V93" s="313"/>
      <c r="W93" s="393">
        <v>1.585</v>
      </c>
      <c r="Y93" s="588"/>
    </row>
    <row r="94" spans="2:25">
      <c r="T94" s="392">
        <v>1941</v>
      </c>
      <c r="U94" s="324"/>
      <c r="V94" s="313"/>
      <c r="W94" s="393">
        <v>1.4630000000000001</v>
      </c>
      <c r="Y94" s="588"/>
    </row>
    <row r="95" spans="2:25">
      <c r="T95" s="392">
        <v>1940</v>
      </c>
      <c r="U95" s="324"/>
      <c r="V95" s="313"/>
      <c r="W95" s="393">
        <v>1.395</v>
      </c>
      <c r="Y95" s="588"/>
    </row>
    <row r="96" spans="2:25">
      <c r="T96" s="392">
        <v>1939</v>
      </c>
      <c r="U96" s="324"/>
      <c r="V96" s="313"/>
      <c r="W96" s="393">
        <v>1.3740000000000001</v>
      </c>
      <c r="Y96" s="588"/>
    </row>
    <row r="97" spans="20:25">
      <c r="T97" s="392">
        <v>1938</v>
      </c>
      <c r="U97" s="324"/>
      <c r="V97" s="313"/>
      <c r="W97" s="393">
        <v>1.3540000000000001</v>
      </c>
      <c r="Y97" s="588"/>
    </row>
    <row r="98" spans="20:25">
      <c r="T98" s="392">
        <v>1937</v>
      </c>
      <c r="U98" s="324"/>
      <c r="V98" s="313"/>
      <c r="W98" s="393">
        <v>1.34</v>
      </c>
      <c r="Y98" s="588"/>
    </row>
    <row r="99" spans="20:25">
      <c r="T99" s="392">
        <v>1936</v>
      </c>
      <c r="U99" s="324"/>
      <c r="V99" s="313"/>
      <c r="W99" s="393">
        <v>1.3129999999999999</v>
      </c>
      <c r="Y99" s="588"/>
    </row>
    <row r="100" spans="20:25">
      <c r="T100" s="392">
        <v>1935</v>
      </c>
      <c r="U100" s="324"/>
      <c r="V100" s="313"/>
      <c r="W100" s="393">
        <v>1.3129999999999999</v>
      </c>
      <c r="Y100" s="588"/>
    </row>
    <row r="101" spans="20:25">
      <c r="T101" s="392">
        <v>1934</v>
      </c>
      <c r="U101" s="324"/>
      <c r="V101" s="313"/>
      <c r="W101" s="393">
        <v>1.3129999999999999</v>
      </c>
      <c r="Y101" s="588"/>
    </row>
    <row r="102" spans="20:25">
      <c r="T102" s="392">
        <v>1933</v>
      </c>
      <c r="U102" s="324"/>
      <c r="V102" s="313"/>
      <c r="W102" s="393">
        <v>1.252</v>
      </c>
      <c r="Y102" s="588"/>
    </row>
    <row r="103" spans="20:25">
      <c r="T103" s="392">
        <v>1932</v>
      </c>
      <c r="U103" s="324"/>
      <c r="V103" s="313"/>
      <c r="W103" s="393">
        <v>1.32</v>
      </c>
      <c r="Y103" s="588"/>
    </row>
    <row r="104" spans="20:25">
      <c r="T104" s="392">
        <v>1931</v>
      </c>
      <c r="U104" s="324"/>
      <c r="V104" s="313"/>
      <c r="W104" s="393">
        <v>1.5580000000000001</v>
      </c>
      <c r="Y104" s="588"/>
    </row>
    <row r="105" spans="20:25">
      <c r="T105" s="392">
        <v>1930</v>
      </c>
      <c r="U105" s="324"/>
      <c r="V105" s="313"/>
      <c r="W105" s="393">
        <v>1.7010000000000001</v>
      </c>
      <c r="Y105" s="588"/>
    </row>
    <row r="106" spans="20:25">
      <c r="T106" s="392">
        <v>1929</v>
      </c>
      <c r="U106" s="324"/>
      <c r="V106" s="313"/>
      <c r="W106" s="393">
        <v>1.776</v>
      </c>
      <c r="Y106" s="588"/>
    </row>
    <row r="107" spans="20:25">
      <c r="T107" s="392">
        <v>1928</v>
      </c>
      <c r="U107" s="324"/>
      <c r="V107" s="313"/>
      <c r="W107" s="393">
        <v>1.748</v>
      </c>
      <c r="Y107" s="588"/>
    </row>
    <row r="108" spans="20:25">
      <c r="T108" s="392">
        <v>1927</v>
      </c>
      <c r="U108" s="324"/>
      <c r="V108" s="313"/>
      <c r="W108" s="393">
        <v>1.673</v>
      </c>
      <c r="Y108" s="588"/>
    </row>
    <row r="109" spans="20:25">
      <c r="T109" s="392">
        <v>1926</v>
      </c>
      <c r="U109" s="324"/>
      <c r="V109" s="313"/>
      <c r="W109" s="393">
        <v>1.653</v>
      </c>
      <c r="Y109" s="588"/>
    </row>
    <row r="110" spans="20:25">
      <c r="T110" s="392">
        <v>1925</v>
      </c>
      <c r="U110" s="324"/>
      <c r="V110" s="313"/>
      <c r="W110" s="393">
        <v>1.7010000000000001</v>
      </c>
      <c r="Y110" s="588"/>
    </row>
    <row r="111" spans="20:25">
      <c r="T111" s="392">
        <v>1924</v>
      </c>
      <c r="U111" s="324"/>
      <c r="V111" s="313"/>
      <c r="W111" s="393">
        <v>1.381</v>
      </c>
      <c r="Y111" s="588"/>
    </row>
    <row r="112" spans="20:25">
      <c r="T112" s="392">
        <v>1921</v>
      </c>
      <c r="U112" s="324"/>
      <c r="V112" s="313"/>
      <c r="W112" s="393">
        <v>18.03</v>
      </c>
      <c r="Y112" s="588"/>
    </row>
    <row r="113" spans="20:25">
      <c r="T113" s="392">
        <v>1920</v>
      </c>
      <c r="U113" s="324"/>
      <c r="V113" s="313"/>
      <c r="W113" s="393">
        <v>10.68</v>
      </c>
      <c r="Y113" s="588"/>
    </row>
    <row r="114" spans="20:25">
      <c r="T114" s="392">
        <v>1919</v>
      </c>
      <c r="U114" s="324"/>
      <c r="V114" s="313"/>
      <c r="W114" s="393">
        <v>3.7349999999999999</v>
      </c>
      <c r="Y114" s="588"/>
    </row>
    <row r="115" spans="20:25">
      <c r="T115" s="392">
        <v>1918</v>
      </c>
      <c r="U115" s="324"/>
      <c r="V115" s="313"/>
      <c r="W115" s="393">
        <v>2.2719999999999998</v>
      </c>
      <c r="Y115" s="588"/>
    </row>
    <row r="116" spans="20:25">
      <c r="T116" s="392">
        <v>1917</v>
      </c>
      <c r="U116" s="324"/>
      <c r="V116" s="313"/>
      <c r="W116" s="393">
        <v>1.639</v>
      </c>
      <c r="Y116" s="588"/>
    </row>
    <row r="117" spans="20:25">
      <c r="T117" s="392">
        <v>1916</v>
      </c>
      <c r="U117" s="324"/>
      <c r="V117" s="313"/>
      <c r="W117" s="393">
        <v>1.32</v>
      </c>
      <c r="Y117" s="588"/>
    </row>
    <row r="118" spans="20:25">
      <c r="T118" s="392">
        <v>1915</v>
      </c>
      <c r="U118" s="324"/>
      <c r="V118" s="313"/>
      <c r="W118" s="393">
        <v>1.1970000000000001</v>
      </c>
      <c r="Y118" s="588"/>
    </row>
    <row r="119" spans="20:25">
      <c r="T119" s="392">
        <v>1914</v>
      </c>
      <c r="U119" s="324"/>
      <c r="V119" s="313"/>
      <c r="W119" s="393">
        <v>1.0680000000000001</v>
      </c>
      <c r="Y119" s="588"/>
    </row>
    <row r="120" spans="20:25">
      <c r="T120" s="394">
        <v>1913</v>
      </c>
      <c r="U120" s="395"/>
      <c r="V120" s="396"/>
      <c r="W120" s="397">
        <v>1</v>
      </c>
      <c r="Y120" s="588"/>
    </row>
  </sheetData>
  <sheetProtection algorithmName="SHA-512" hashValue="UMQtHqCQTk3rEak9tOCVUwvIsm+vLx3HYrpB4TqIwmg+dl/uEGCbyXIQC+REMEYlRNpCmRZl7i/zrQwd/3ICOA==" saltValue="KIeKv2B7vBlB2/sUcIcTbw==" spinCount="100000" sheet="1" objects="1" scenarios="1"/>
  <mergeCells count="3">
    <mergeCell ref="A1:A2"/>
    <mergeCell ref="T3:U3"/>
    <mergeCell ref="T6:U6"/>
  </mergeCells>
  <hyperlinks>
    <hyperlink ref="A1:A2" location="Start!A1" display="Start"/>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4F87"/>
    <pageSetUpPr fitToPage="1"/>
  </sheetPr>
  <dimension ref="A1:CC101"/>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cols>
    <col min="1" max="1" width="6.7109375" style="156" customWidth="1"/>
    <col min="2" max="2" width="27.7109375" style="156" customWidth="1"/>
    <col min="3" max="3" width="10.28515625" style="156" customWidth="1"/>
    <col min="4" max="79" width="11.42578125" style="156"/>
    <col min="80" max="80" width="11.42578125" style="156" customWidth="1"/>
    <col min="81" max="16384" width="11.42578125" style="156"/>
  </cols>
  <sheetData>
    <row r="1" spans="1:81">
      <c r="A1" s="595" t="s">
        <v>71</v>
      </c>
    </row>
    <row r="2" spans="1:81">
      <c r="A2" s="595"/>
    </row>
    <row r="5" spans="1:81">
      <c r="B5" s="162" t="s">
        <v>517</v>
      </c>
    </row>
    <row r="7" spans="1:81" s="154" customFormat="1">
      <c r="B7" s="155" t="s">
        <v>518</v>
      </c>
    </row>
    <row r="9" spans="1:81">
      <c r="B9" s="158" t="s">
        <v>512</v>
      </c>
    </row>
    <row r="10" spans="1:81">
      <c r="B10" s="163"/>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c r="CC10" s="155">
        <v>2021</v>
      </c>
    </row>
    <row r="11" spans="1:81">
      <c r="A11" s="234">
        <v>1</v>
      </c>
      <c r="B11" s="178" t="s">
        <v>134</v>
      </c>
      <c r="D11" s="179">
        <f>VLOOKUP(D10,'Preisindizes Strom 2021'!$B$8:$H$93,7,FALSE)</f>
        <v>19.409099999999999</v>
      </c>
      <c r="E11" s="179">
        <f>VLOOKUP(E10,'Preisindizes Strom 2021'!$B$8:$H$93,7,FALSE)</f>
        <v>18.838200000000001</v>
      </c>
      <c r="F11" s="179">
        <f>VLOOKUP(F10,'Preisindizes Strom 2021'!$B$8:$H$93,7,FALSE)</f>
        <v>17.547899999999998</v>
      </c>
      <c r="G11" s="179">
        <f>VLOOKUP(G10,'Preisindizes Strom 2021'!$B$8:$H$93,7,FALSE)</f>
        <v>15.070600000000001</v>
      </c>
      <c r="H11" s="179">
        <f>VLOOKUP(H10,'Preisindizes Strom 2021'!$B$8:$H$93,7,FALSE)</f>
        <v>13.9239</v>
      </c>
      <c r="I11" s="179">
        <f>VLOOKUP(I10,'Preisindizes Strom 2021'!$B$8:$H$93,7,FALSE)</f>
        <v>12.317299999999999</v>
      </c>
      <c r="J11" s="179">
        <f>VLOOKUP(J10,'Preisindizes Strom 2021'!$B$8:$H$93,7,FALSE)</f>
        <v>12.81</v>
      </c>
      <c r="K11" s="179">
        <f>VLOOKUP(K10,'Preisindizes Strom 2021'!$B$8:$H$93,7,FALSE)</f>
        <v>11.139099999999999</v>
      </c>
      <c r="L11" s="179">
        <f>VLOOKUP(L10,'Preisindizes Strom 2021'!$B$8:$H$93,7,FALSE)</f>
        <v>10.4146</v>
      </c>
      <c r="M11" s="179">
        <f>VLOOKUP(M10,'Preisindizes Strom 2021'!$B$8:$H$93,7,FALSE)</f>
        <v>10.764699999999999</v>
      </c>
      <c r="N11" s="179">
        <f>VLOOKUP(N10,'Preisindizes Strom 2021'!$B$8:$H$93,7,FALSE)</f>
        <v>10.764699999999999</v>
      </c>
      <c r="O11" s="179">
        <f>VLOOKUP(O10,'Preisindizes Strom 2021'!$B$8:$H$93,7,FALSE)</f>
        <v>10.166700000000001</v>
      </c>
      <c r="P11" s="179">
        <f>VLOOKUP(P10,'Preisindizes Strom 2021'!$B$8:$H$93,7,FALSE)</f>
        <v>9.9301999999999992</v>
      </c>
      <c r="Q11" s="179">
        <f>VLOOKUP(Q10,'Preisindizes Strom 2021'!$B$8:$H$93,7,FALSE)</f>
        <v>9.5596999999999994</v>
      </c>
      <c r="R11" s="179">
        <f>VLOOKUP(R10,'Preisindizes Strom 2021'!$B$8:$H$93,7,FALSE)</f>
        <v>9.2826000000000004</v>
      </c>
      <c r="S11" s="179">
        <f>VLOOKUP(S10,'Preisindizes Strom 2021'!$B$8:$H$93,7,FALSE)</f>
        <v>8.9580000000000002</v>
      </c>
      <c r="T11" s="179">
        <f>VLOOKUP(T10,'Preisindizes Strom 2021'!$B$8:$H$93,7,FALSE)</f>
        <v>8.3725000000000005</v>
      </c>
      <c r="U11" s="179">
        <f>VLOOKUP(U10,'Preisindizes Strom 2021'!$B$8:$H$93,7,FALSE)</f>
        <v>7.8589000000000002</v>
      </c>
      <c r="V11" s="179">
        <f>VLOOKUP(V10,'Preisindizes Strom 2021'!$B$8:$H$93,7,FALSE)</f>
        <v>7.32</v>
      </c>
      <c r="W11" s="179">
        <f>VLOOKUP(W10,'Preisindizes Strom 2021'!$B$8:$H$93,7,FALSE)</f>
        <v>7.0385</v>
      </c>
      <c r="X11" s="179">
        <f>VLOOKUP(X10,'Preisindizes Strom 2021'!$B$8:$H$93,7,FALSE)</f>
        <v>6.7420999999999998</v>
      </c>
      <c r="Y11" s="179">
        <f>VLOOKUP(Y10,'Preisindizes Strom 2021'!$B$8:$H$93,7,FALSE)</f>
        <v>6.4696999999999996</v>
      </c>
      <c r="Z11" s="179">
        <f>VLOOKUP(Z10,'Preisindizes Strom 2021'!$B$8:$H$93,7,FALSE)</f>
        <v>6.3102999999999998</v>
      </c>
      <c r="AA11" s="179">
        <f>VLOOKUP(AA10,'Preisindizes Strom 2021'!$B$8:$H$93,7,FALSE)</f>
        <v>6.6372999999999998</v>
      </c>
      <c r="AB11" s="179">
        <f>VLOOKUP(AB10,'Preisindizes Strom 2021'!$B$8:$H$93,7,FALSE)</f>
        <v>6.3102999999999998</v>
      </c>
      <c r="AC11" s="179">
        <f>VLOOKUP(AC10,'Preisindizes Strom 2021'!$B$8:$H$93,7,FALSE)</f>
        <v>5.8761000000000001</v>
      </c>
      <c r="AD11" s="179">
        <f>VLOOKUP(AD10,'Preisindizes Strom 2021'!$B$8:$H$93,7,FALSE)</f>
        <v>4.9650999999999996</v>
      </c>
      <c r="AE11" s="179">
        <f>VLOOKUP(AE10,'Preisindizes Strom 2021'!$B$8:$H$93,7,FALSE)</f>
        <v>4.4790000000000001</v>
      </c>
      <c r="AF11" s="179">
        <f>VLOOKUP(AF10,'Preisindizes Strom 2021'!$B$8:$H$93,7,FALSE)</f>
        <v>4.2699999999999996</v>
      </c>
      <c r="AG11" s="179">
        <f>VLOOKUP(AG10,'Preisindizes Strom 2021'!$B$8:$H$93,7,FALSE)</f>
        <v>4.0156999999999998</v>
      </c>
      <c r="AH11" s="179">
        <f>VLOOKUP(AH10,'Preisindizes Strom 2021'!$B$8:$H$93,7,FALSE)</f>
        <v>3.7898999999999998</v>
      </c>
      <c r="AI11" s="179">
        <f>VLOOKUP(AI10,'Preisindizes Strom 2021'!$B$8:$H$93,7,FALSE)</f>
        <v>3.6916000000000002</v>
      </c>
      <c r="AJ11" s="179">
        <f>VLOOKUP(AJ10,'Preisindizes Strom 2021'!$B$8:$H$93,7,FALSE)</f>
        <v>3.5583</v>
      </c>
      <c r="AK11" s="179">
        <f>VLOOKUP(AK10,'Preisindizes Strom 2021'!$B$8:$H$93,7,FALSE)</f>
        <v>3.4159999999999999</v>
      </c>
      <c r="AL11" s="179">
        <f>VLOOKUP(AL10,'Preisindizes Strom 2021'!$B$8:$H$93,7,FALSE)</f>
        <v>3.2679</v>
      </c>
      <c r="AM11" s="179">
        <f>VLOOKUP(AM10,'Preisindizes Strom 2021'!$B$8:$H$93,7,FALSE)</f>
        <v>3.0428000000000002</v>
      </c>
      <c r="AN11" s="179">
        <f>VLOOKUP(AN10,'Preisindizes Strom 2021'!$B$8:$H$93,7,FALSE)</f>
        <v>2.7608000000000001</v>
      </c>
      <c r="AO11" s="179">
        <f>VLOOKUP(AO10,'Preisindizes Strom 2021'!$B$8:$H$93,7,FALSE)</f>
        <v>2.6036999999999999</v>
      </c>
      <c r="AP11" s="179">
        <f>VLOOKUP(AP10,'Preisindizes Strom 2021'!$B$8:$H$93,7,FALSE)</f>
        <v>2.5019999999999998</v>
      </c>
      <c r="AQ11" s="179">
        <f>VLOOKUP(AQ10,'Preisindizes Strom 2021'!$B$8:$H$93,7,FALSE)</f>
        <v>2.4586999999999999</v>
      </c>
      <c r="AR11" s="179">
        <f>VLOOKUP(AR10,'Preisindizes Strom 2021'!$B$8:$H$93,7,FALSE)</f>
        <v>2.4079000000000002</v>
      </c>
      <c r="AS11" s="179">
        <f>VLOOKUP(AS10,'Preisindizes Strom 2021'!$B$8:$H$93,7,FALSE)</f>
        <v>2.3944000000000001</v>
      </c>
      <c r="AT11" s="179">
        <f>VLOOKUP(AT10,'Preisindizes Strom 2021'!$B$8:$H$93,7,FALSE)</f>
        <v>2.3462000000000001</v>
      </c>
      <c r="AU11" s="179">
        <f>VLOOKUP(AU10,'Preisindizes Strom 2021'!$B$8:$H$93,7,FALSE)</f>
        <v>2.2957000000000001</v>
      </c>
      <c r="AV11" s="179">
        <f>VLOOKUP(AV10,'Preisindizes Strom 2021'!$B$8:$H$93,7,FALSE)</f>
        <v>2.2433999999999998</v>
      </c>
      <c r="AW11" s="179">
        <f>VLOOKUP(AW10,'Preisindizes Strom 2021'!$B$8:$H$93,7,FALSE)</f>
        <v>2.1675</v>
      </c>
      <c r="AX11" s="179">
        <f>VLOOKUP(AX10,'Preisindizes Strom 2021'!$B$8:$H$93,7,FALSE)</f>
        <v>2.0430999999999999</v>
      </c>
      <c r="AY11" s="179">
        <f>VLOOKUP(AY10,'Preisindizes Strom 2021'!$B$8:$H$93,7,FALSE)</f>
        <v>1.9262999999999999</v>
      </c>
      <c r="AZ11" s="179">
        <f>VLOOKUP(AZ10,'Preisindizes Strom 2021'!$B$8:$H$93,7,FALSE)</f>
        <v>1.8119000000000001</v>
      </c>
      <c r="BA11" s="179">
        <f>VLOOKUP(BA10,'Preisindizes Strom 2021'!$B$8:$H$93,7,FALSE)</f>
        <v>1.7524</v>
      </c>
      <c r="BB11" s="179">
        <f>VLOOKUP(BB10,'Preisindizes Strom 2021'!$B$8:$H$93,7,FALSE)</f>
        <v>1.7172000000000001</v>
      </c>
      <c r="BC11" s="179">
        <f>VLOOKUP(BC10,'Preisindizes Strom 2021'!$B$8:$H$93,7,FALSE)</f>
        <v>1.6789000000000001</v>
      </c>
      <c r="BD11" s="179">
        <f>VLOOKUP(BD10,'Preisindizes Strom 2021'!$B$8:$H$93,7,FALSE)</f>
        <v>1.6745000000000001</v>
      </c>
      <c r="BE11" s="179">
        <f>VLOOKUP(BE10,'Preisindizes Strom 2021'!$B$8:$H$93,7,FALSE)</f>
        <v>1.6833</v>
      </c>
      <c r="BF11" s="179">
        <f>VLOOKUP(BF10,'Preisindizes Strom 2021'!$B$8:$H$93,7,FALSE)</f>
        <v>1.6921999999999999</v>
      </c>
      <c r="BG11" s="179">
        <f>VLOOKUP(BG10,'Preisindizes Strom 2021'!$B$8:$H$93,7,FALSE)</f>
        <v>1.7012</v>
      </c>
      <c r="BH11" s="179">
        <f>VLOOKUP(BH10,'Preisindizes Strom 2021'!$B$8:$H$93,7,FALSE)</f>
        <v>1.69</v>
      </c>
      <c r="BI11" s="179">
        <f>VLOOKUP(BI10,'Preisindizes Strom 2021'!$B$8:$H$93,7,FALSE)</f>
        <v>1.6833</v>
      </c>
      <c r="BJ11" s="179">
        <f>VLOOKUP(BJ10,'Preisindizes Strom 2021'!$B$8:$H$93,7,FALSE)</f>
        <v>1.6789000000000001</v>
      </c>
      <c r="BK11" s="179">
        <f>VLOOKUP(BK10,'Preisindizes Strom 2021'!$B$8:$H$93,7,FALSE)</f>
        <v>1.6745000000000001</v>
      </c>
      <c r="BL11" s="179">
        <f>VLOOKUP(BL10,'Preisindizes Strom 2021'!$B$8:$H$93,7,FALSE)</f>
        <v>1.6508</v>
      </c>
      <c r="BM11" s="179">
        <f>VLOOKUP(BM10,'Preisindizes Strom 2021'!$B$8:$H$93,7,FALSE)</f>
        <v>1.6173999999999999</v>
      </c>
      <c r="BN11" s="179">
        <f>VLOOKUP(BN10,'Preisindizes Strom 2021'!$B$8:$H$93,7,FALSE)</f>
        <v>1.5794999999999999</v>
      </c>
      <c r="BO11" s="179">
        <f>VLOOKUP(BO10,'Preisindizes Strom 2021'!$B$8:$H$93,7,FALSE)</f>
        <v>1.5142</v>
      </c>
      <c r="BP11" s="179">
        <f>VLOOKUP(BP10,'Preisindizes Strom 2021'!$B$8:$H$93,7,FALSE)</f>
        <v>1.4590000000000001</v>
      </c>
      <c r="BQ11" s="179">
        <f>VLOOKUP(BQ10,'Preisindizes Strom 2021'!$B$8:$H$93,7,FALSE)</f>
        <v>1.4441999999999999</v>
      </c>
      <c r="BR11" s="179">
        <f>VLOOKUP(BR10,'Preisindizes Strom 2021'!$B$8:$H$93,7,FALSE)</f>
        <v>1.4280999999999999</v>
      </c>
      <c r="BS11" s="179">
        <f>VLOOKUP(BS10,'Preisindizes Strom 2021'!$B$8:$H$93,7,FALSE)</f>
        <v>1.3849</v>
      </c>
      <c r="BT11" s="179">
        <f>VLOOKUP(BT10,'Preisindizes Strom 2021'!$B$8:$H$93,7,FALSE)</f>
        <v>1.3512999999999999</v>
      </c>
      <c r="BU11" s="179">
        <f>VLOOKUP(BU10,'Preisindizes Strom 2021'!$B$8:$H$93,7,FALSE)</f>
        <v>1.3261000000000001</v>
      </c>
      <c r="BV11" s="179">
        <f>VLOOKUP(BV10,'Preisindizes Strom 2021'!$B$8:$H$93,7,FALSE)</f>
        <v>1.3018000000000001</v>
      </c>
      <c r="BW11" s="179">
        <f>VLOOKUP(BW10,'Preisindizes Strom 2021'!$B$8:$H$93,7,FALSE)</f>
        <v>1.2809999999999999</v>
      </c>
      <c r="BX11" s="179">
        <f>VLOOKUP(BX10,'Preisindizes Strom 2021'!$B$8:$H$93,7,FALSE)</f>
        <v>1.2546999999999999</v>
      </c>
      <c r="BY11" s="179">
        <f>VLOOKUP(BY10,'Preisindizes Strom 2021'!$B$8:$H$93,7,FALSE)</f>
        <v>1.2141999999999999</v>
      </c>
      <c r="BZ11" s="179">
        <f>VLOOKUP(BZ10,'Preisindizes Strom 2021'!$B$8:$H$93,7,FALSE)</f>
        <v>1.1624000000000001</v>
      </c>
      <c r="CA11" s="179">
        <f>VLOOKUP(CA10,'Preisindizes Strom 2021'!$B$8:$H$93,7,FALSE)</f>
        <v>1.1129</v>
      </c>
      <c r="CB11" s="179">
        <f>VLOOKUP(CB10,'Preisindizes Strom 2021'!$B$8:$H$93,7,FALSE)</f>
        <v>1.0819000000000001</v>
      </c>
      <c r="CC11" s="179">
        <f>VLOOKUP(CC10,'Preisindizes Strom 2021'!$B$8:$H$93,7,FALSE)</f>
        <v>1</v>
      </c>
    </row>
    <row r="12" spans="1:81">
      <c r="A12" s="234">
        <v>2</v>
      </c>
      <c r="B12" s="178" t="s">
        <v>0</v>
      </c>
      <c r="D12" s="179">
        <f>IF(ISNA(VLOOKUP(D10,'Preisindizes Strom 2021'!$J$8:$R$77,9,FALSE)),0,VLOOKUP(D10,'Preisindizes Strom 2021'!$J$8:$R$77,9,FALSE))</f>
        <v>0</v>
      </c>
      <c r="E12" s="179">
        <f>IF(ISNA(VLOOKUP(E10,'Preisindizes Strom 2021'!$J$8:$R$77,9,FALSE)),0,VLOOKUP(E10,'Preisindizes Strom 2021'!$J$8:$R$77,9,FALSE))</f>
        <v>0</v>
      </c>
      <c r="F12" s="179">
        <f>IF(ISNA(VLOOKUP(F10,'Preisindizes Strom 2021'!$J$8:$R$77,9,FALSE)),0,VLOOKUP(F10,'Preisindizes Strom 2021'!$J$8:$R$77,9,FALSE))</f>
        <v>0</v>
      </c>
      <c r="G12" s="179">
        <f>IF(ISNA(VLOOKUP(G10,'Preisindizes Strom 2021'!$J$8:$R$77,9,FALSE)),0,VLOOKUP(G10,'Preisindizes Strom 2021'!$J$8:$R$77,9,FALSE))</f>
        <v>0</v>
      </c>
      <c r="H12" s="179">
        <f>IF(ISNA(VLOOKUP(H10,'Preisindizes Strom 2021'!$J$8:$R$77,9,FALSE)),0,VLOOKUP(H10,'Preisindizes Strom 2021'!$J$8:$R$77,9,FALSE))</f>
        <v>0</v>
      </c>
      <c r="I12" s="179">
        <f>IF(ISNA(VLOOKUP(I10,'Preisindizes Strom 2021'!$J$8:$R$77,9,FALSE)),0,VLOOKUP(I10,'Preisindizes Strom 2021'!$J$8:$R$77,9,FALSE))</f>
        <v>0</v>
      </c>
      <c r="J12" s="179">
        <f>IF(ISNA(VLOOKUP(J10,'Preisindizes Strom 2021'!$J$8:$R$77,9,FALSE)),0,VLOOKUP(J10,'Preisindizes Strom 2021'!$J$8:$R$77,9,FALSE))</f>
        <v>0</v>
      </c>
      <c r="K12" s="179">
        <f>IF(ISNA(VLOOKUP(K10,'Preisindizes Strom 2021'!$J$8:$R$77,9,FALSE)),0,VLOOKUP(K10,'Preisindizes Strom 2021'!$J$8:$R$77,9,FALSE))</f>
        <v>0</v>
      </c>
      <c r="L12" s="179">
        <f>IF(ISNA(VLOOKUP(L10,'Preisindizes Strom 2021'!$J$8:$R$77,9,FALSE)),0,VLOOKUP(L10,'Preisindizes Strom 2021'!$J$8:$R$77,9,FALSE))</f>
        <v>0</v>
      </c>
      <c r="M12" s="179">
        <f>IF(ISNA(VLOOKUP(M10,'Preisindizes Strom 2021'!$J$8:$R$77,9,FALSE)),0,VLOOKUP(M10,'Preisindizes Strom 2021'!$J$8:$R$77,9,FALSE))</f>
        <v>0</v>
      </c>
      <c r="N12" s="179">
        <f>IF(ISNA(VLOOKUP(N10,'Preisindizes Strom 2021'!$J$8:$R$77,9,FALSE)),0,VLOOKUP(N10,'Preisindizes Strom 2021'!$J$8:$R$77,9,FALSE))</f>
        <v>0</v>
      </c>
      <c r="O12" s="179">
        <f>IF(ISNA(VLOOKUP(O10,'Preisindizes Strom 2021'!$J$8:$R$77,9,FALSE)),0,VLOOKUP(O10,'Preisindizes Strom 2021'!$J$8:$R$77,9,FALSE))</f>
        <v>0</v>
      </c>
      <c r="P12" s="179">
        <f>IF(ISNA(VLOOKUP(P10,'Preisindizes Strom 2021'!$J$8:$R$77,9,FALSE)),0,VLOOKUP(P10,'Preisindizes Strom 2021'!$J$8:$R$77,9,FALSE))</f>
        <v>0</v>
      </c>
      <c r="Q12" s="179">
        <f>IF(ISNA(VLOOKUP(Q10,'Preisindizes Strom 2021'!$J$8:$R$77,9,FALSE)),0,VLOOKUP(Q10,'Preisindizes Strom 2021'!$J$8:$R$77,9,FALSE))</f>
        <v>0</v>
      </c>
      <c r="R12" s="179">
        <f>IF(ISNA(VLOOKUP(R10,'Preisindizes Strom 2021'!$J$8:$R$77,9,FALSE)),0,VLOOKUP(R10,'Preisindizes Strom 2021'!$J$8:$R$77,9,FALSE))</f>
        <v>2.7425999999999999</v>
      </c>
      <c r="S12" s="179">
        <f>IF(ISNA(VLOOKUP(S10,'Preisindizes Strom 2021'!$J$8:$R$77,9,FALSE)),0,VLOOKUP(S10,'Preisindizes Strom 2021'!$J$8:$R$77,9,FALSE))</f>
        <v>2.6461999999999999</v>
      </c>
      <c r="T12" s="179">
        <f>IF(ISNA(VLOOKUP(T10,'Preisindizes Strom 2021'!$J$8:$R$77,9,FALSE)),0,VLOOKUP(T10,'Preisindizes Strom 2021'!$J$8:$R$77,9,FALSE))</f>
        <v>2.5672000000000001</v>
      </c>
      <c r="U12" s="179">
        <f>IF(ISNA(VLOOKUP(U10,'Preisindizes Strom 2021'!$J$8:$R$77,9,FALSE)),0,VLOOKUP(U10,'Preisindizes Strom 2021'!$J$8:$R$77,9,FALSE))</f>
        <v>2.5836999999999999</v>
      </c>
      <c r="V12" s="179">
        <f>IF(ISNA(VLOOKUP(V10,'Preisindizes Strom 2021'!$J$8:$R$77,9,FALSE)),0,VLOOKUP(V10,'Preisindizes Strom 2021'!$J$8:$R$77,9,FALSE))</f>
        <v>2.5240999999999998</v>
      </c>
      <c r="W12" s="179">
        <f>IF(ISNA(VLOOKUP(W10,'Preisindizes Strom 2021'!$J$8:$R$77,9,FALSE)),0,VLOOKUP(W10,'Preisindizes Strom 2021'!$J$8:$R$77,9,FALSE))</f>
        <v>2.4979</v>
      </c>
      <c r="X12" s="179">
        <f>IF(ISNA(VLOOKUP(X10,'Preisindizes Strom 2021'!$J$8:$R$77,9,FALSE)),0,VLOOKUP(X10,'Preisindizes Strom 2021'!$J$8:$R$77,9,FALSE))</f>
        <v>2.3020999999999998</v>
      </c>
      <c r="Y12" s="179">
        <f>IF(ISNA(VLOOKUP(Y10,'Preisindizes Strom 2021'!$J$8:$R$77,9,FALSE)),0,VLOOKUP(Y10,'Preisindizes Strom 2021'!$J$8:$R$77,9,FALSE))</f>
        <v>2.1732999999999998</v>
      </c>
      <c r="Z12" s="179">
        <f>IF(ISNA(VLOOKUP(Z10,'Preisindizes Strom 2021'!$J$8:$R$77,9,FALSE)),0,VLOOKUP(Z10,'Preisindizes Strom 2021'!$J$8:$R$77,9,FALSE))</f>
        <v>2.0337999999999998</v>
      </c>
      <c r="AA12" s="179">
        <f>IF(ISNA(VLOOKUP(AA10,'Preisindizes Strom 2021'!$J$8:$R$77,9,FALSE)),0,VLOOKUP(AA10,'Preisindizes Strom 2021'!$J$8:$R$77,9,FALSE))</f>
        <v>2.2296</v>
      </c>
      <c r="AB12" s="179">
        <f>IF(ISNA(VLOOKUP(AB10,'Preisindizes Strom 2021'!$J$8:$R$77,9,FALSE)),0,VLOOKUP(AB10,'Preisindizes Strom 2021'!$J$8:$R$77,9,FALSE))</f>
        <v>2.2254999999999998</v>
      </c>
      <c r="AC12" s="179">
        <f>IF(ISNA(VLOOKUP(AC10,'Preisindizes Strom 2021'!$J$8:$R$77,9,FALSE)),0,VLOOKUP(AC10,'Preisindizes Strom 2021'!$J$8:$R$77,9,FALSE))</f>
        <v>2.1272000000000002</v>
      </c>
      <c r="AD12" s="179">
        <f>IF(ISNA(VLOOKUP(AD10,'Preisindizes Strom 2021'!$J$8:$R$77,9,FALSE)),0,VLOOKUP(AD10,'Preisindizes Strom 2021'!$J$8:$R$77,9,FALSE))</f>
        <v>1.9770000000000001</v>
      </c>
      <c r="AE12" s="179">
        <f>IF(ISNA(VLOOKUP(AE10,'Preisindizes Strom 2021'!$J$8:$R$77,9,FALSE)),0,VLOOKUP(AE10,'Preisindizes Strom 2021'!$J$8:$R$77,9,FALSE))</f>
        <v>2.0304000000000002</v>
      </c>
      <c r="AF12" s="179">
        <f>IF(ISNA(VLOOKUP(AF10,'Preisindizes Strom 2021'!$J$8:$R$77,9,FALSE)),0,VLOOKUP(AF10,'Preisindizes Strom 2021'!$J$8:$R$77,9,FALSE))</f>
        <v>2.0167999999999999</v>
      </c>
      <c r="AG12" s="179">
        <f>IF(ISNA(VLOOKUP(AG10,'Preisindizes Strom 2021'!$J$8:$R$77,9,FALSE)),0,VLOOKUP(AG10,'Preisindizes Strom 2021'!$J$8:$R$77,9,FALSE))</f>
        <v>1.9172</v>
      </c>
      <c r="AH12" s="179">
        <f>IF(ISNA(VLOOKUP(AH10,'Preisindizes Strom 2021'!$J$8:$R$77,9,FALSE)),0,VLOOKUP(AH10,'Preisindizes Strom 2021'!$J$8:$R$77,9,FALSE))</f>
        <v>1.8050999999999999</v>
      </c>
      <c r="AI12" s="179">
        <f>IF(ISNA(VLOOKUP(AI10,'Preisindizes Strom 2021'!$J$8:$R$77,9,FALSE)),0,VLOOKUP(AI10,'Preisindizes Strom 2021'!$J$8:$R$77,9,FALSE))</f>
        <v>1.8960999999999999</v>
      </c>
      <c r="AJ12" s="179">
        <f>IF(ISNA(VLOOKUP(AJ10,'Preisindizes Strom 2021'!$J$8:$R$77,9,FALSE)),0,VLOOKUP(AJ10,'Preisindizes Strom 2021'!$J$8:$R$77,9,FALSE))</f>
        <v>1.8523000000000001</v>
      </c>
      <c r="AK12" s="179">
        <f>IF(ISNA(VLOOKUP(AK10,'Preisindizes Strom 2021'!$J$8:$R$77,9,FALSE)),0,VLOOKUP(AK10,'Preisindizes Strom 2021'!$J$8:$R$77,9,FALSE))</f>
        <v>1.8326</v>
      </c>
      <c r="AL12" s="179">
        <f>IF(ISNA(VLOOKUP(AL10,'Preisindizes Strom 2021'!$J$8:$R$77,9,FALSE)),0,VLOOKUP(AL10,'Preisindizes Strom 2021'!$J$8:$R$77,9,FALSE))</f>
        <v>1.7917000000000001</v>
      </c>
      <c r="AM12" s="179">
        <f>IF(ISNA(VLOOKUP(AM10,'Preisindizes Strom 2021'!$J$8:$R$77,9,FALSE)),0,VLOOKUP(AM10,'Preisindizes Strom 2021'!$J$8:$R$77,9,FALSE))</f>
        <v>1.6471</v>
      </c>
      <c r="AN12" s="179">
        <f>IF(ISNA(VLOOKUP(AN10,'Preisindizes Strom 2021'!$J$8:$R$77,9,FALSE)),0,VLOOKUP(AN10,'Preisindizes Strom 2021'!$J$8:$R$77,9,FALSE))</f>
        <v>1.5068999999999999</v>
      </c>
      <c r="AO12" s="179">
        <f>IF(ISNA(VLOOKUP(AO10,'Preisindizes Strom 2021'!$J$8:$R$77,9,FALSE)),0,VLOOKUP(AO10,'Preisindizes Strom 2021'!$J$8:$R$77,9,FALSE))</f>
        <v>1.4559</v>
      </c>
      <c r="AP12" s="179">
        <f>IF(ISNA(VLOOKUP(AP10,'Preisindizes Strom 2021'!$J$8:$R$77,9,FALSE)),0,VLOOKUP(AP10,'Preisindizes Strom 2021'!$J$8:$R$77,9,FALSE))</f>
        <v>1.4559</v>
      </c>
      <c r="AQ12" s="179">
        <f>IF(ISNA(VLOOKUP(AQ10,'Preisindizes Strom 2021'!$J$8:$R$77,9,FALSE)),0,VLOOKUP(AQ10,'Preisindizes Strom 2021'!$J$8:$R$77,9,FALSE))</f>
        <v>1.4198</v>
      </c>
      <c r="AR12" s="179">
        <f>IF(ISNA(VLOOKUP(AR10,'Preisindizes Strom 2021'!$J$8:$R$77,9,FALSE)),0,VLOOKUP(AR10,'Preisindizes Strom 2021'!$J$8:$R$77,9,FALSE))</f>
        <v>1.3903000000000001</v>
      </c>
      <c r="AS12" s="179">
        <f>IF(ISNA(VLOOKUP(AS10,'Preisindizes Strom 2021'!$J$8:$R$77,9,FALSE)),0,VLOOKUP(AS10,'Preisindizes Strom 2021'!$J$8:$R$77,9,FALSE))</f>
        <v>1.3713</v>
      </c>
      <c r="AT12" s="179">
        <f>IF(ISNA(VLOOKUP(AT10,'Preisindizes Strom 2021'!$J$8:$R$77,9,FALSE)),0,VLOOKUP(AT10,'Preisindizes Strom 2021'!$J$8:$R$77,9,FALSE))</f>
        <v>1.3871</v>
      </c>
      <c r="AU12" s="179">
        <f>IF(ISNA(VLOOKUP(AU10,'Preisindizes Strom 2021'!$J$8:$R$77,9,FALSE)),0,VLOOKUP(AU10,'Preisindizes Strom 2021'!$J$8:$R$77,9,FALSE))</f>
        <v>1.3682000000000001</v>
      </c>
      <c r="AV12" s="179">
        <f>IF(ISNA(VLOOKUP(AV10,'Preisindizes Strom 2021'!$J$8:$R$77,9,FALSE)),0,VLOOKUP(AV10,'Preisindizes Strom 2021'!$J$8:$R$77,9,FALSE))</f>
        <v>1.3144</v>
      </c>
      <c r="AW12" s="179">
        <f>IF(ISNA(VLOOKUP(AW10,'Preisindizes Strom 2021'!$J$8:$R$77,9,FALSE)),0,VLOOKUP(AW10,'Preisindizes Strom 2021'!$J$8:$R$77,9,FALSE))</f>
        <v>1.2754000000000001</v>
      </c>
      <c r="AX12" s="179">
        <f>IF(ISNA(VLOOKUP(AX10,'Preisindizes Strom 2021'!$J$8:$R$77,9,FALSE)),0,VLOOKUP(AX10,'Preisindizes Strom 2021'!$J$8:$R$77,9,FALSE))</f>
        <v>1.2741</v>
      </c>
      <c r="AY12" s="179">
        <f>IF(ISNA(VLOOKUP(AY10,'Preisindizes Strom 2021'!$J$8:$R$77,9,FALSE)),0,VLOOKUP(AY10,'Preisindizes Strom 2021'!$J$8:$R$77,9,FALSE))</f>
        <v>1.2374000000000001</v>
      </c>
      <c r="AZ12" s="179">
        <f>IF(ISNA(VLOOKUP(AZ10,'Preisindizes Strom 2021'!$J$8:$R$77,9,FALSE)),0,VLOOKUP(AZ10,'Preisindizes Strom 2021'!$J$8:$R$77,9,FALSE))</f>
        <v>1.2137</v>
      </c>
      <c r="BA12" s="179">
        <f>IF(ISNA(VLOOKUP(BA10,'Preisindizes Strom 2021'!$J$8:$R$77,9,FALSE)),0,VLOOKUP(BA10,'Preisindizes Strom 2021'!$J$8:$R$77,9,FALSE))</f>
        <v>1.2248000000000001</v>
      </c>
      <c r="BB12" s="179">
        <f>IF(ISNA(VLOOKUP(BB10,'Preisindizes Strom 2021'!$J$8:$R$77,9,FALSE)),0,VLOOKUP(BB10,'Preisindizes Strom 2021'!$J$8:$R$77,9,FALSE))</f>
        <v>1.2349000000000001</v>
      </c>
      <c r="BC12" s="179">
        <f>IF(ISNA(VLOOKUP(BC10,'Preisindizes Strom 2021'!$J$8:$R$77,9,FALSE)),0,VLOOKUP(BC10,'Preisindizes Strom 2021'!$J$8:$R$77,9,FALSE))</f>
        <v>1.2490000000000001</v>
      </c>
      <c r="BD12" s="179">
        <f>IF(ISNA(VLOOKUP(BD10,'Preisindizes Strom 2021'!$J$8:$R$77,9,FALSE)),0,VLOOKUP(BD10,'Preisindizes Strom 2021'!$J$8:$R$77,9,FALSE))</f>
        <v>1.3044</v>
      </c>
      <c r="BE12" s="179">
        <f>IF(ISNA(VLOOKUP(BE10,'Preisindizes Strom 2021'!$J$8:$R$77,9,FALSE)),0,VLOOKUP(BE10,'Preisindizes Strom 2021'!$J$8:$R$77,9,FALSE))</f>
        <v>1.3620000000000001</v>
      </c>
      <c r="BF12" s="179">
        <f>IF(ISNA(VLOOKUP(BF10,'Preisindizes Strom 2021'!$J$8:$R$77,9,FALSE)),0,VLOOKUP(BF10,'Preisindizes Strom 2021'!$J$8:$R$77,9,FALSE))</f>
        <v>1.3903000000000001</v>
      </c>
      <c r="BG12" s="179">
        <f>IF(ISNA(VLOOKUP(BG10,'Preisindizes Strom 2021'!$J$8:$R$77,9,FALSE)),0,VLOOKUP(BG10,'Preisindizes Strom 2021'!$J$8:$R$77,9,FALSE))</f>
        <v>1.4016</v>
      </c>
      <c r="BH12" s="179">
        <f>IF(ISNA(VLOOKUP(BH10,'Preisindizes Strom 2021'!$J$8:$R$77,9,FALSE)),0,VLOOKUP(BH10,'Preisindizes Strom 2021'!$J$8:$R$77,9,FALSE))</f>
        <v>1.3651</v>
      </c>
      <c r="BI12" s="179">
        <f>IF(ISNA(VLOOKUP(BI10,'Preisindizes Strom 2021'!$J$8:$R$77,9,FALSE)),0,VLOOKUP(BI10,'Preisindizes Strom 2021'!$J$8:$R$77,9,FALSE))</f>
        <v>1.3696999999999999</v>
      </c>
      <c r="BJ12" s="179">
        <f>IF(ISNA(VLOOKUP(BJ10,'Preisindizes Strom 2021'!$J$8:$R$77,9,FALSE)),0,VLOOKUP(BJ10,'Preisindizes Strom 2021'!$J$8:$R$77,9,FALSE))</f>
        <v>1.3838999999999999</v>
      </c>
      <c r="BK12" s="179">
        <f>IF(ISNA(VLOOKUP(BK10,'Preisindizes Strom 2021'!$J$8:$R$77,9,FALSE)),0,VLOOKUP(BK10,'Preisindizes Strom 2021'!$J$8:$R$77,9,FALSE))</f>
        <v>1.3984000000000001</v>
      </c>
      <c r="BL12" s="179">
        <f>IF(ISNA(VLOOKUP(BL10,'Preisindizes Strom 2021'!$J$8:$R$77,9,FALSE)),0,VLOOKUP(BL10,'Preisindizes Strom 2021'!$J$8:$R$77,9,FALSE))</f>
        <v>1.4</v>
      </c>
      <c r="BM12" s="179">
        <f>IF(ISNA(VLOOKUP(BM10,'Preisindizes Strom 2021'!$J$8:$R$77,9,FALSE)),0,VLOOKUP(BM10,'Preisindizes Strom 2021'!$J$8:$R$77,9,FALSE))</f>
        <v>1.4097999999999999</v>
      </c>
      <c r="BN12" s="179">
        <f>IF(ISNA(VLOOKUP(BN10,'Preisindizes Strom 2021'!$J$8:$R$77,9,FALSE)),0,VLOOKUP(BN10,'Preisindizes Strom 2021'!$J$8:$R$77,9,FALSE))</f>
        <v>1.3589</v>
      </c>
      <c r="BO12" s="179">
        <f>IF(ISNA(VLOOKUP(BO10,'Preisindizes Strom 2021'!$J$8:$R$77,9,FALSE)),0,VLOOKUP(BO10,'Preisindizes Strom 2021'!$J$8:$R$77,9,FALSE))</f>
        <v>1.3216000000000001</v>
      </c>
      <c r="BP12" s="179">
        <f>IF(ISNA(VLOOKUP(BP10,'Preisindizes Strom 2021'!$J$8:$R$77,9,FALSE)),0,VLOOKUP(BP10,'Preisindizes Strom 2021'!$J$8:$R$77,9,FALSE))</f>
        <v>1.3101</v>
      </c>
      <c r="BQ12" s="179">
        <f>IF(ISNA(VLOOKUP(BQ10,'Preisindizes Strom 2021'!$J$8:$R$77,9,FALSE)),0,VLOOKUP(BQ10,'Preisindizes Strom 2021'!$J$8:$R$77,9,FALSE))</f>
        <v>1.3304</v>
      </c>
      <c r="BR12" s="179">
        <f>IF(ISNA(VLOOKUP(BR10,'Preisindizes Strom 2021'!$J$8:$R$77,9,FALSE)),0,VLOOKUP(BR10,'Preisindizes Strom 2021'!$J$8:$R$77,9,FALSE))</f>
        <v>1.3187</v>
      </c>
      <c r="BS12" s="179">
        <f>IF(ISNA(VLOOKUP(BS10,'Preisindizes Strom 2021'!$J$8:$R$77,9,FALSE)),0,VLOOKUP(BS10,'Preisindizes Strom 2021'!$J$8:$R$77,9,FALSE))</f>
        <v>1.2567999999999999</v>
      </c>
      <c r="BT12" s="179">
        <f>IF(ISNA(VLOOKUP(BT10,'Preisindizes Strom 2021'!$J$8:$R$77,9,FALSE)),0,VLOOKUP(BT10,'Preisindizes Strom 2021'!$J$8:$R$77,9,FALSE))</f>
        <v>1.24</v>
      </c>
      <c r="BU12" s="179">
        <f>IF(ISNA(VLOOKUP(BU10,'Preisindizes Strom 2021'!$J$8:$R$77,9,FALSE)),0,VLOOKUP(BU10,'Preisindizes Strom 2021'!$J$8:$R$77,9,FALSE))</f>
        <v>1.2424999999999999</v>
      </c>
      <c r="BV12" s="179">
        <f>IF(ISNA(VLOOKUP(BV10,'Preisindizes Strom 2021'!$J$8:$R$77,9,FALSE)),0,VLOOKUP(BV10,'Preisindizes Strom 2021'!$J$8:$R$77,9,FALSE))</f>
        <v>1.2386999999999999</v>
      </c>
      <c r="BW12" s="179">
        <f>IF(ISNA(VLOOKUP(BW10,'Preisindizes Strom 2021'!$J$8:$R$77,9,FALSE)),0,VLOOKUP(BW10,'Preisindizes Strom 2021'!$J$8:$R$77,9,FALSE))</f>
        <v>1.204</v>
      </c>
      <c r="BX12" s="179">
        <f>IF(ISNA(VLOOKUP(BX10,'Preisindizes Strom 2021'!$J$8:$R$77,9,FALSE)),0,VLOOKUP(BX10,'Preisindizes Strom 2021'!$J$8:$R$77,9,FALSE))</f>
        <v>1.204</v>
      </c>
      <c r="BY12" s="179">
        <f>IF(ISNA(VLOOKUP(BY10,'Preisindizes Strom 2021'!$J$8:$R$77,9,FALSE)),0,VLOOKUP(BY10,'Preisindizes Strom 2021'!$J$8:$R$77,9,FALSE))</f>
        <v>1.1712</v>
      </c>
      <c r="BZ12" s="179">
        <f>IF(ISNA(VLOOKUP(BZ10,'Preisindizes Strom 2021'!$J$8:$R$77,9,FALSE)),0,VLOOKUP(BZ10,'Preisindizes Strom 2021'!$J$8:$R$77,9,FALSE))</f>
        <v>1.1200000000000001</v>
      </c>
      <c r="CA12" s="179">
        <f>IF(ISNA(VLOOKUP(CA10,'Preisindizes Strom 2021'!$J$8:$R$77,9,FALSE)),0,VLOOKUP(CA10,'Preisindizes Strom 2021'!$J$8:$R$77,9,FALSE))</f>
        <v>1.075</v>
      </c>
      <c r="CB12" s="179">
        <f>IF(ISNA(VLOOKUP(CB10,'Preisindizes Strom 2021'!$J$8:$R$77,9,FALSE)),0,VLOOKUP(CB10,'Preisindizes Strom 2021'!$J$8:$R$77,9,FALSE))</f>
        <v>1.0561</v>
      </c>
      <c r="CC12" s="179">
        <f>IF(ISNA(VLOOKUP(CC10,'Preisindizes Strom 2021'!$J$8:$R$77,9,FALSE)),0,VLOOKUP(CC10,'Preisindizes Strom 2021'!$J$8:$R$77,9,FALSE))</f>
        <v>1</v>
      </c>
    </row>
    <row r="13" spans="1:81">
      <c r="A13" s="234">
        <v>3</v>
      </c>
      <c r="B13" s="178" t="s">
        <v>1</v>
      </c>
      <c r="D13" s="179">
        <f>IF(ISNA(VLOOKUP(D10,'Preisindizes Strom 2021'!$T$8:$AE$77,12,FALSE)),0,VLOOKUP(D10,'Preisindizes Strom 2021'!$T$8:$AE$77,12,FALSE))</f>
        <v>0</v>
      </c>
      <c r="E13" s="179">
        <f>IF(ISNA(VLOOKUP(E10,'Preisindizes Strom 2021'!$T$8:$AE$77,12,FALSE)),0,VLOOKUP(E10,'Preisindizes Strom 2021'!$T$8:$AE$77,12,FALSE))</f>
        <v>0</v>
      </c>
      <c r="F13" s="179">
        <f>IF(ISNA(VLOOKUP(F10,'Preisindizes Strom 2021'!$T$8:$AE$77,12,FALSE)),0,VLOOKUP(F10,'Preisindizes Strom 2021'!$T$8:$AE$77,12,FALSE))</f>
        <v>0</v>
      </c>
      <c r="G13" s="179">
        <f>IF(ISNA(VLOOKUP(G10,'Preisindizes Strom 2021'!$T$8:$AE$77,12,FALSE)),0,VLOOKUP(G10,'Preisindizes Strom 2021'!$T$8:$AE$77,12,FALSE))</f>
        <v>0</v>
      </c>
      <c r="H13" s="179">
        <f>IF(ISNA(VLOOKUP(H10,'Preisindizes Strom 2021'!$T$8:$AE$77,12,FALSE)),0,VLOOKUP(H10,'Preisindizes Strom 2021'!$T$8:$AE$77,12,FALSE))</f>
        <v>0</v>
      </c>
      <c r="I13" s="179">
        <f>IF(ISNA(VLOOKUP(I10,'Preisindizes Strom 2021'!$T$8:$AE$77,12,FALSE)),0,VLOOKUP(I10,'Preisindizes Strom 2021'!$T$8:$AE$77,12,FALSE))</f>
        <v>0</v>
      </c>
      <c r="J13" s="179">
        <f>IF(ISNA(VLOOKUP(J10,'Preisindizes Strom 2021'!$T$8:$AE$77,12,FALSE)),0,VLOOKUP(J10,'Preisindizes Strom 2021'!$T$8:$AE$77,12,FALSE))</f>
        <v>0</v>
      </c>
      <c r="K13" s="179">
        <f>IF(ISNA(VLOOKUP(K10,'Preisindizes Strom 2021'!$T$8:$AE$77,12,FALSE)),0,VLOOKUP(K10,'Preisindizes Strom 2021'!$T$8:$AE$77,12,FALSE))</f>
        <v>0</v>
      </c>
      <c r="L13" s="179">
        <f>IF(ISNA(VLOOKUP(L10,'Preisindizes Strom 2021'!$T$8:$AE$77,12,FALSE)),0,VLOOKUP(L10,'Preisindizes Strom 2021'!$T$8:$AE$77,12,FALSE))</f>
        <v>0</v>
      </c>
      <c r="M13" s="179">
        <f>IF(ISNA(VLOOKUP(M10,'Preisindizes Strom 2021'!$T$8:$AE$77,12,FALSE)),0,VLOOKUP(M10,'Preisindizes Strom 2021'!$T$8:$AE$77,12,FALSE))</f>
        <v>0</v>
      </c>
      <c r="N13" s="179">
        <f>IF(ISNA(VLOOKUP(N10,'Preisindizes Strom 2021'!$T$8:$AE$77,12,FALSE)),0,VLOOKUP(N10,'Preisindizes Strom 2021'!$T$8:$AE$77,12,FALSE))</f>
        <v>0</v>
      </c>
      <c r="O13" s="179">
        <f>IF(ISNA(VLOOKUP(O10,'Preisindizes Strom 2021'!$T$8:$AE$77,12,FALSE)),0,VLOOKUP(O10,'Preisindizes Strom 2021'!$T$8:$AE$77,12,FALSE))</f>
        <v>0</v>
      </c>
      <c r="P13" s="179">
        <f>IF(ISNA(VLOOKUP(P10,'Preisindizes Strom 2021'!$T$8:$AE$77,12,FALSE)),0,VLOOKUP(P10,'Preisindizes Strom 2021'!$T$8:$AE$77,12,FALSE))</f>
        <v>0</v>
      </c>
      <c r="Q13" s="179">
        <f>IF(ISNA(VLOOKUP(Q10,'Preisindizes Strom 2021'!$T$8:$AE$77,12,FALSE)),0,VLOOKUP(Q10,'Preisindizes Strom 2021'!$T$8:$AE$77,12,FALSE))</f>
        <v>0</v>
      </c>
      <c r="R13" s="179">
        <f>IF(ISNA(VLOOKUP(R10,'Preisindizes Strom 2021'!$T$8:$AE$77,12,FALSE)),0,VLOOKUP(R10,'Preisindizes Strom 2021'!$T$8:$AE$77,12,FALSE))</f>
        <v>3.1667000000000001</v>
      </c>
      <c r="S13" s="179">
        <f>IF(ISNA(VLOOKUP(S10,'Preisindizes Strom 2021'!$T$8:$AE$77,12,FALSE)),0,VLOOKUP(S10,'Preisindizes Strom 2021'!$T$8:$AE$77,12,FALSE))</f>
        <v>3.093</v>
      </c>
      <c r="T13" s="179">
        <f>IF(ISNA(VLOOKUP(T10,'Preisindizes Strom 2021'!$T$8:$AE$77,12,FALSE)),0,VLOOKUP(T10,'Preisindizes Strom 2021'!$T$8:$AE$77,12,FALSE))</f>
        <v>2.9628999999999999</v>
      </c>
      <c r="U13" s="179">
        <f>IF(ISNA(VLOOKUP(U10,'Preisindizes Strom 2021'!$T$8:$AE$77,12,FALSE)),0,VLOOKUP(U10,'Preisindizes Strom 2021'!$T$8:$AE$77,12,FALSE))</f>
        <v>2.8913000000000002</v>
      </c>
      <c r="V13" s="179">
        <f>IF(ISNA(VLOOKUP(V10,'Preisindizes Strom 2021'!$T$8:$AE$77,12,FALSE)),0,VLOOKUP(V10,'Preisindizes Strom 2021'!$T$8:$AE$77,12,FALSE))</f>
        <v>2.8298000000000001</v>
      </c>
      <c r="W13" s="179">
        <f>IF(ISNA(VLOOKUP(W10,'Preisindizes Strom 2021'!$T$8:$AE$77,12,FALSE)),0,VLOOKUP(W10,'Preisindizes Strom 2021'!$T$8:$AE$77,12,FALSE))</f>
        <v>2.85</v>
      </c>
      <c r="X13" s="179">
        <f>IF(ISNA(VLOOKUP(X10,'Preisindizes Strom 2021'!$T$8:$AE$77,12,FALSE)),0,VLOOKUP(X10,'Preisindizes Strom 2021'!$T$8:$AE$77,12,FALSE))</f>
        <v>2.7517</v>
      </c>
      <c r="Y13" s="179">
        <f>IF(ISNA(VLOOKUP(Y10,'Preisindizes Strom 2021'!$T$8:$AE$77,12,FALSE)),0,VLOOKUP(Y10,'Preisindizes Strom 2021'!$T$8:$AE$77,12,FALSE))</f>
        <v>2.6482000000000001</v>
      </c>
      <c r="Z13" s="179">
        <f>IF(ISNA(VLOOKUP(Z10,'Preisindizes Strom 2021'!$T$8:$AE$77,12,FALSE)),0,VLOOKUP(Z10,'Preisindizes Strom 2021'!$T$8:$AE$77,12,FALSE))</f>
        <v>2.4990000000000001</v>
      </c>
      <c r="AA13" s="179">
        <f>IF(ISNA(VLOOKUP(AA10,'Preisindizes Strom 2021'!$T$8:$AE$77,12,FALSE)),0,VLOOKUP(AA10,'Preisindizes Strom 2021'!$T$8:$AE$77,12,FALSE))</f>
        <v>2.7517</v>
      </c>
      <c r="AB13" s="179">
        <f>IF(ISNA(VLOOKUP(AB10,'Preisindizes Strom 2021'!$T$8:$AE$77,12,FALSE)),0,VLOOKUP(AB10,'Preisindizes Strom 2021'!$T$8:$AE$77,12,FALSE))</f>
        <v>2.7902</v>
      </c>
      <c r="AC13" s="179">
        <f>IF(ISNA(VLOOKUP(AC10,'Preisindizes Strom 2021'!$T$8:$AE$77,12,FALSE)),0,VLOOKUP(AC10,'Preisindizes Strom 2021'!$T$8:$AE$77,12,FALSE))</f>
        <v>2.5796999999999999</v>
      </c>
      <c r="AD13" s="179">
        <f>IF(ISNA(VLOOKUP(AD10,'Preisindizes Strom 2021'!$T$8:$AE$77,12,FALSE)),0,VLOOKUP(AD10,'Preisindizes Strom 2021'!$T$8:$AE$77,12,FALSE))</f>
        <v>2.3064</v>
      </c>
      <c r="AE13" s="179">
        <f>IF(ISNA(VLOOKUP(AE10,'Preisindizes Strom 2021'!$T$8:$AE$77,12,FALSE)),0,VLOOKUP(AE10,'Preisindizes Strom 2021'!$T$8:$AE$77,12,FALSE))</f>
        <v>2.3243</v>
      </c>
      <c r="AF13" s="179">
        <f>IF(ISNA(VLOOKUP(AF10,'Preisindizes Strom 2021'!$T$8:$AE$77,12,FALSE)),0,VLOOKUP(AF10,'Preisindizes Strom 2021'!$T$8:$AE$77,12,FALSE))</f>
        <v>2.3378999999999999</v>
      </c>
      <c r="AG13" s="179">
        <f>IF(ISNA(VLOOKUP(AG10,'Preisindizes Strom 2021'!$T$8:$AE$77,12,FALSE)),0,VLOOKUP(AG10,'Preisindizes Strom 2021'!$T$8:$AE$77,12,FALSE))</f>
        <v>2.2416</v>
      </c>
      <c r="AH13" s="179">
        <f>IF(ISNA(VLOOKUP(AH10,'Preisindizes Strom 2021'!$T$8:$AE$77,12,FALSE)),0,VLOOKUP(AH10,'Preisindizes Strom 2021'!$T$8:$AE$77,12,FALSE))</f>
        <v>2.0962999999999998</v>
      </c>
      <c r="AI13" s="179">
        <f>IF(ISNA(VLOOKUP(AI10,'Preisindizes Strom 2021'!$T$8:$AE$77,12,FALSE)),0,VLOOKUP(AI10,'Preisindizes Strom 2021'!$T$8:$AE$77,12,FALSE))</f>
        <v>2.1842999999999999</v>
      </c>
      <c r="AJ13" s="179">
        <f>IF(ISNA(VLOOKUP(AJ10,'Preisindizes Strom 2021'!$T$8:$AE$77,12,FALSE)),0,VLOOKUP(AJ10,'Preisindizes Strom 2021'!$T$8:$AE$77,12,FALSE))</f>
        <v>2.1111</v>
      </c>
      <c r="AK13" s="179">
        <f>IF(ISNA(VLOOKUP(AK10,'Preisindizes Strom 2021'!$T$8:$AE$77,12,FALSE)),0,VLOOKUP(AK10,'Preisindizes Strom 2021'!$T$8:$AE$77,12,FALSE))</f>
        <v>2.0817000000000001</v>
      </c>
      <c r="AL13" s="179">
        <f>IF(ISNA(VLOOKUP(AL10,'Preisindizes Strom 2021'!$T$8:$AE$77,12,FALSE)),0,VLOOKUP(AL10,'Preisindizes Strom 2021'!$T$8:$AE$77,12,FALSE))</f>
        <v>2.0962999999999998</v>
      </c>
      <c r="AM13" s="179">
        <f>IF(ISNA(VLOOKUP(AM10,'Preisindizes Strom 2021'!$T$8:$AE$77,12,FALSE)),0,VLOOKUP(AM10,'Preisindizes Strom 2021'!$T$8:$AE$77,12,FALSE))</f>
        <v>1.9462999999999999</v>
      </c>
      <c r="AN13" s="179">
        <f>IF(ISNA(VLOOKUP(AN10,'Preisindizes Strom 2021'!$T$8:$AE$77,12,FALSE)),0,VLOOKUP(AN10,'Preisindizes Strom 2021'!$T$8:$AE$77,12,FALSE))</f>
        <v>1.7655000000000001</v>
      </c>
      <c r="AO13" s="179">
        <f>IF(ISNA(VLOOKUP(AO10,'Preisindizes Strom 2021'!$T$8:$AE$77,12,FALSE)),0,VLOOKUP(AO10,'Preisindizes Strom 2021'!$T$8:$AE$77,12,FALSE))</f>
        <v>1.6788000000000001</v>
      </c>
      <c r="AP13" s="179">
        <f>IF(ISNA(VLOOKUP(AP10,'Preisindizes Strom 2021'!$T$8:$AE$77,12,FALSE)),0,VLOOKUP(AP10,'Preisindizes Strom 2021'!$T$8:$AE$77,12,FALSE))</f>
        <v>1.6352</v>
      </c>
      <c r="AQ13" s="179">
        <f>IF(ISNA(VLOOKUP(AQ10,'Preisindizes Strom 2021'!$T$8:$AE$77,12,FALSE)),0,VLOOKUP(AQ10,'Preisindizes Strom 2021'!$T$8:$AE$77,12,FALSE))</f>
        <v>1.6375</v>
      </c>
      <c r="AR13" s="179">
        <f>IF(ISNA(VLOOKUP(AR10,'Preisindizes Strom 2021'!$T$8:$AE$77,12,FALSE)),0,VLOOKUP(AR10,'Preisindizes Strom 2021'!$T$8:$AE$77,12,FALSE))</f>
        <v>1.6308</v>
      </c>
      <c r="AS13" s="179">
        <f>IF(ISNA(VLOOKUP(AS10,'Preisindizes Strom 2021'!$T$8:$AE$77,12,FALSE)),0,VLOOKUP(AS10,'Preisindizes Strom 2021'!$T$8:$AE$77,12,FALSE))</f>
        <v>1.6197999999999999</v>
      </c>
      <c r="AT13" s="179">
        <f>IF(ISNA(VLOOKUP(AT10,'Preisindizes Strom 2021'!$T$8:$AE$77,12,FALSE)),0,VLOOKUP(AT10,'Preisindizes Strom 2021'!$T$8:$AE$77,12,FALSE))</f>
        <v>1.5960000000000001</v>
      </c>
      <c r="AU13" s="179">
        <f>IF(ISNA(VLOOKUP(AU10,'Preisindizes Strom 2021'!$T$8:$AE$77,12,FALSE)),0,VLOOKUP(AU10,'Preisindizes Strom 2021'!$T$8:$AE$77,12,FALSE))</f>
        <v>1.5688</v>
      </c>
      <c r="AV13" s="179">
        <f>IF(ISNA(VLOOKUP(AV10,'Preisindizes Strom 2021'!$T$8:$AE$77,12,FALSE)),0,VLOOKUP(AV10,'Preisindizes Strom 2021'!$T$8:$AE$77,12,FALSE))</f>
        <v>1.5366</v>
      </c>
      <c r="AW13" s="179">
        <f>IF(ISNA(VLOOKUP(AW10,'Preisindizes Strom 2021'!$T$8:$AE$77,12,FALSE)),0,VLOOKUP(AW10,'Preisindizes Strom 2021'!$T$8:$AE$77,12,FALSE))</f>
        <v>1.4963</v>
      </c>
      <c r="AX13" s="179">
        <f>IF(ISNA(VLOOKUP(AX10,'Preisindizes Strom 2021'!$T$8:$AE$77,12,FALSE)),0,VLOOKUP(AX10,'Preisindizes Strom 2021'!$T$8:$AE$77,12,FALSE))</f>
        <v>1.4543999999999999</v>
      </c>
      <c r="AY13" s="179">
        <f>IF(ISNA(VLOOKUP(AY10,'Preisindizes Strom 2021'!$T$8:$AE$77,12,FALSE)),0,VLOOKUP(AY10,'Preisindizes Strom 2021'!$T$8:$AE$77,12,FALSE))</f>
        <v>1.4016</v>
      </c>
      <c r="AZ13" s="179">
        <f>IF(ISNA(VLOOKUP(AZ10,'Preisindizes Strom 2021'!$T$8:$AE$77,12,FALSE)),0,VLOOKUP(AZ10,'Preisindizes Strom 2021'!$T$8:$AE$77,12,FALSE))</f>
        <v>1.3602000000000001</v>
      </c>
      <c r="BA13" s="179">
        <f>IF(ISNA(VLOOKUP(BA10,'Preisindizes Strom 2021'!$T$8:$AE$77,12,FALSE)),0,VLOOKUP(BA10,'Preisindizes Strom 2021'!$T$8:$AE$77,12,FALSE))</f>
        <v>1.3555999999999999</v>
      </c>
      <c r="BB13" s="179">
        <f>IF(ISNA(VLOOKUP(BB10,'Preisindizes Strom 2021'!$T$8:$AE$77,12,FALSE)),0,VLOOKUP(BB10,'Preisindizes Strom 2021'!$T$8:$AE$77,12,FALSE))</f>
        <v>1.3571</v>
      </c>
      <c r="BC13" s="179">
        <f>IF(ISNA(VLOOKUP(BC10,'Preisindizes Strom 2021'!$T$8:$AE$77,12,FALSE)),0,VLOOKUP(BC10,'Preisindizes Strom 2021'!$T$8:$AE$77,12,FALSE))</f>
        <v>1.3633</v>
      </c>
      <c r="BD13" s="179">
        <f>IF(ISNA(VLOOKUP(BD10,'Preisindizes Strom 2021'!$T$8:$AE$77,12,FALSE)),0,VLOOKUP(BD10,'Preisindizes Strom 2021'!$T$8:$AE$77,12,FALSE))</f>
        <v>1.4</v>
      </c>
      <c r="BE13" s="179">
        <f>IF(ISNA(VLOOKUP(BE10,'Preisindizes Strom 2021'!$T$8:$AE$77,12,FALSE)),0,VLOOKUP(BE10,'Preisindizes Strom 2021'!$T$8:$AE$77,12,FALSE))</f>
        <v>1.425</v>
      </c>
      <c r="BF13" s="179">
        <f>IF(ISNA(VLOOKUP(BF10,'Preisindizes Strom 2021'!$T$8:$AE$77,12,FALSE)),0,VLOOKUP(BF10,'Preisindizes Strom 2021'!$T$8:$AE$77,12,FALSE))</f>
        <v>1.4300999999999999</v>
      </c>
      <c r="BG13" s="179">
        <f>IF(ISNA(VLOOKUP(BG10,'Preisindizes Strom 2021'!$T$8:$AE$77,12,FALSE)),0,VLOOKUP(BG10,'Preisindizes Strom 2021'!$T$8:$AE$77,12,FALSE))</f>
        <v>1.4283999999999999</v>
      </c>
      <c r="BH13" s="179">
        <f>IF(ISNA(VLOOKUP(BH10,'Preisindizes Strom 2021'!$T$8:$AE$77,12,FALSE)),0,VLOOKUP(BH10,'Preisindizes Strom 2021'!$T$8:$AE$77,12,FALSE))</f>
        <v>1.3886000000000001</v>
      </c>
      <c r="BI13" s="179">
        <f>IF(ISNA(VLOOKUP(BI10,'Preisindizes Strom 2021'!$T$8:$AE$77,12,FALSE)),0,VLOOKUP(BI10,'Preisindizes Strom 2021'!$T$8:$AE$77,12,FALSE))</f>
        <v>1.3854</v>
      </c>
      <c r="BJ13" s="179">
        <f>IF(ISNA(VLOOKUP(BJ10,'Preisindizes Strom 2021'!$T$8:$AE$77,12,FALSE)),0,VLOOKUP(BJ10,'Preisindizes Strom 2021'!$T$8:$AE$77,12,FALSE))</f>
        <v>1.4098999999999999</v>
      </c>
      <c r="BK13" s="179">
        <f>IF(ISNA(VLOOKUP(BK10,'Preisindizes Strom 2021'!$T$8:$AE$77,12,FALSE)),0,VLOOKUP(BK10,'Preisindizes Strom 2021'!$T$8:$AE$77,12,FALSE))</f>
        <v>1.4335</v>
      </c>
      <c r="BL13" s="179">
        <f>IF(ISNA(VLOOKUP(BL10,'Preisindizes Strom 2021'!$T$8:$AE$77,12,FALSE)),0,VLOOKUP(BL10,'Preisindizes Strom 2021'!$T$8:$AE$77,12,FALSE))</f>
        <v>1.4081999999999999</v>
      </c>
      <c r="BM13" s="179">
        <f>IF(ISNA(VLOOKUP(BM10,'Preisindizes Strom 2021'!$T$8:$AE$77,12,FALSE)),0,VLOOKUP(BM10,'Preisindizes Strom 2021'!$T$8:$AE$77,12,FALSE))</f>
        <v>1.3680000000000001</v>
      </c>
      <c r="BN13" s="179">
        <f>IF(ISNA(VLOOKUP(BN10,'Preisindizes Strom 2021'!$T$8:$AE$77,12,FALSE)),0,VLOOKUP(BN10,'Preisindizes Strom 2021'!$T$8:$AE$77,12,FALSE))</f>
        <v>1.3344</v>
      </c>
      <c r="BO13" s="179">
        <f>IF(ISNA(VLOOKUP(BO10,'Preisindizes Strom 2021'!$T$8:$AE$77,12,FALSE)),0,VLOOKUP(BO10,'Preisindizes Strom 2021'!$T$8:$AE$77,12,FALSE))</f>
        <v>1.2787999999999999</v>
      </c>
      <c r="BP13" s="179">
        <f>IF(ISNA(VLOOKUP(BP10,'Preisindizes Strom 2021'!$T$8:$AE$77,12,FALSE)),0,VLOOKUP(BP10,'Preisindizes Strom 2021'!$T$8:$AE$77,12,FALSE))</f>
        <v>1.2403999999999999</v>
      </c>
      <c r="BQ13" s="179">
        <f>IF(ISNA(VLOOKUP(BQ10,'Preisindizes Strom 2021'!$T$8:$AE$77,12,FALSE)),0,VLOOKUP(BQ10,'Preisindizes Strom 2021'!$T$8:$AE$77,12,FALSE))</f>
        <v>1.2534000000000001</v>
      </c>
      <c r="BR13" s="179">
        <f>IF(ISNA(VLOOKUP(BR10,'Preisindizes Strom 2021'!$T$8:$AE$77,12,FALSE)),0,VLOOKUP(BR10,'Preisindizes Strom 2021'!$T$8:$AE$77,12,FALSE))</f>
        <v>1.2775000000000001</v>
      </c>
      <c r="BS13" s="179">
        <f>IF(ISNA(VLOOKUP(BS10,'Preisindizes Strom 2021'!$T$8:$AE$77,12,FALSE)),0,VLOOKUP(BS10,'Preisindizes Strom 2021'!$T$8:$AE$77,12,FALSE))</f>
        <v>1.2353000000000001</v>
      </c>
      <c r="BT13" s="179">
        <f>IF(ISNA(VLOOKUP(BT10,'Preisindizes Strom 2021'!$T$8:$AE$77,12,FALSE)),0,VLOOKUP(BT10,'Preisindizes Strom 2021'!$T$8:$AE$77,12,FALSE))</f>
        <v>1.2302</v>
      </c>
      <c r="BU13" s="179">
        <f>IF(ISNA(VLOOKUP(BU10,'Preisindizes Strom 2021'!$T$8:$AE$77,12,FALSE)),0,VLOOKUP(BU10,'Preisindizes Strom 2021'!$T$8:$AE$77,12,FALSE))</f>
        <v>1.2315</v>
      </c>
      <c r="BV13" s="179">
        <f>IF(ISNA(VLOOKUP(BV10,'Preisindizes Strom 2021'!$T$8:$AE$77,12,FALSE)),0,VLOOKUP(BV10,'Preisindizes Strom 2021'!$T$8:$AE$77,12,FALSE))</f>
        <v>1.2226999999999999</v>
      </c>
      <c r="BW13" s="179">
        <f>IF(ISNA(VLOOKUP(BW10,'Preisindizes Strom 2021'!$T$8:$AE$77,12,FALSE)),0,VLOOKUP(BW10,'Preisindizes Strom 2021'!$T$8:$AE$77,12,FALSE))</f>
        <v>1.1970000000000001</v>
      </c>
      <c r="BX13" s="179">
        <f>IF(ISNA(VLOOKUP(BX10,'Preisindizes Strom 2021'!$T$8:$AE$77,12,FALSE)),0,VLOOKUP(BX10,'Preisindizes Strom 2021'!$T$8:$AE$77,12,FALSE))</f>
        <v>1.1970000000000001</v>
      </c>
      <c r="BY13" s="179">
        <f>IF(ISNA(VLOOKUP(BY10,'Preisindizes Strom 2021'!$T$8:$AE$77,12,FALSE)),0,VLOOKUP(BY10,'Preisindizes Strom 2021'!$T$8:$AE$77,12,FALSE))</f>
        <v>1.1644000000000001</v>
      </c>
      <c r="BZ13" s="179">
        <f>IF(ISNA(VLOOKUP(BZ10,'Preisindizes Strom 2021'!$T$8:$AE$77,12,FALSE)),0,VLOOKUP(BZ10,'Preisindizes Strom 2021'!$T$8:$AE$77,12,FALSE))</f>
        <v>1.1155999999999999</v>
      </c>
      <c r="CA13" s="179">
        <f>IF(ISNA(VLOOKUP(CA10,'Preisindizes Strom 2021'!$T$8:$AE$77,12,FALSE)),0,VLOOKUP(CA10,'Preisindizes Strom 2021'!$T$8:$AE$77,12,FALSE))</f>
        <v>1.0754999999999999</v>
      </c>
      <c r="CB13" s="179">
        <f>IF(ISNA(VLOOKUP(CB10,'Preisindizes Strom 2021'!$T$8:$AE$77,12,FALSE)),0,VLOOKUP(CB10,'Preisindizes Strom 2021'!$T$8:$AE$77,12,FALSE))</f>
        <v>1.0546</v>
      </c>
      <c r="CC13" s="179">
        <f>IF(ISNA(VLOOKUP(CC10,'Preisindizes Strom 2021'!$T$8:$AE$77,12,FALSE)),0,VLOOKUP(CC10,'Preisindizes Strom 2021'!$T$8:$AE$77,12,FALSE))</f>
        <v>1</v>
      </c>
    </row>
    <row r="14" spans="1:81">
      <c r="A14" s="234">
        <v>4</v>
      </c>
      <c r="B14" s="178" t="s">
        <v>2</v>
      </c>
      <c r="D14" s="179">
        <f>IF(ISNA(VLOOKUP(D10,'Preisindizes Strom 2021'!$AG$8:$AO$77,9,FALSE)),0,VLOOKUP(D10,'Preisindizes Strom 2021'!$AG$8:$AO$77,9,FALSE))</f>
        <v>0</v>
      </c>
      <c r="E14" s="179">
        <f>IF(ISNA(VLOOKUP(E10,'Preisindizes Strom 2021'!$AG$8:$AO$77,9,FALSE)),0,VLOOKUP(E10,'Preisindizes Strom 2021'!$AG$8:$AO$77,9,FALSE))</f>
        <v>0</v>
      </c>
      <c r="F14" s="179">
        <f>IF(ISNA(VLOOKUP(F10,'Preisindizes Strom 2021'!$AG$8:$AO$77,9,FALSE)),0,VLOOKUP(F10,'Preisindizes Strom 2021'!$AG$8:$AO$77,9,FALSE))</f>
        <v>0</v>
      </c>
      <c r="G14" s="179">
        <f>IF(ISNA(VLOOKUP(G10,'Preisindizes Strom 2021'!$AG$8:$AO$77,9,FALSE)),0,VLOOKUP(G10,'Preisindizes Strom 2021'!$AG$8:$AO$77,9,FALSE))</f>
        <v>0</v>
      </c>
      <c r="H14" s="179">
        <f>IF(ISNA(VLOOKUP(H10,'Preisindizes Strom 2021'!$AG$8:$AO$77,9,FALSE)),0,VLOOKUP(H10,'Preisindizes Strom 2021'!$AG$8:$AO$77,9,FALSE))</f>
        <v>0</v>
      </c>
      <c r="I14" s="179">
        <f>IF(ISNA(VLOOKUP(I10,'Preisindizes Strom 2021'!$AG$8:$AO$77,9,FALSE)),0,VLOOKUP(I10,'Preisindizes Strom 2021'!$AG$8:$AO$77,9,FALSE))</f>
        <v>0</v>
      </c>
      <c r="J14" s="179">
        <f>IF(ISNA(VLOOKUP(J10,'Preisindizes Strom 2021'!$AG$8:$AO$77,9,FALSE)),0,VLOOKUP(J10,'Preisindizes Strom 2021'!$AG$8:$AO$77,9,FALSE))</f>
        <v>0</v>
      </c>
      <c r="K14" s="179">
        <f>IF(ISNA(VLOOKUP(K10,'Preisindizes Strom 2021'!$AG$8:$AO$77,9,FALSE)),0,VLOOKUP(K10,'Preisindizes Strom 2021'!$AG$8:$AO$77,9,FALSE))</f>
        <v>0</v>
      </c>
      <c r="L14" s="179">
        <f>IF(ISNA(VLOOKUP(L10,'Preisindizes Strom 2021'!$AG$8:$AO$77,9,FALSE)),0,VLOOKUP(L10,'Preisindizes Strom 2021'!$AG$8:$AO$77,9,FALSE))</f>
        <v>0</v>
      </c>
      <c r="M14" s="179">
        <f>IF(ISNA(VLOOKUP(M10,'Preisindizes Strom 2021'!$AG$8:$AO$77,9,FALSE)),0,VLOOKUP(M10,'Preisindizes Strom 2021'!$AG$8:$AO$77,9,FALSE))</f>
        <v>0</v>
      </c>
      <c r="N14" s="179">
        <f>IF(ISNA(VLOOKUP(N10,'Preisindizes Strom 2021'!$AG$8:$AO$77,9,FALSE)),0,VLOOKUP(N10,'Preisindizes Strom 2021'!$AG$8:$AO$77,9,FALSE))</f>
        <v>0</v>
      </c>
      <c r="O14" s="179">
        <f>IF(ISNA(VLOOKUP(O10,'Preisindizes Strom 2021'!$AG$8:$AO$77,9,FALSE)),0,VLOOKUP(O10,'Preisindizes Strom 2021'!$AG$8:$AO$77,9,FALSE))</f>
        <v>0</v>
      </c>
      <c r="P14" s="179">
        <f>IF(ISNA(VLOOKUP(P10,'Preisindizes Strom 2021'!$AG$8:$AO$77,9,FALSE)),0,VLOOKUP(P10,'Preisindizes Strom 2021'!$AG$8:$AO$77,9,FALSE))</f>
        <v>0</v>
      </c>
      <c r="Q14" s="179">
        <f>IF(ISNA(VLOOKUP(Q10,'Preisindizes Strom 2021'!$AG$8:$AO$77,9,FALSE)),0,VLOOKUP(Q10,'Preisindizes Strom 2021'!$AG$8:$AO$77,9,FALSE))</f>
        <v>0</v>
      </c>
      <c r="R14" s="179">
        <f>IF(ISNA(VLOOKUP(R10,'Preisindizes Strom 2021'!$AG$8:$AO$77,9,FALSE)),0,VLOOKUP(R10,'Preisindizes Strom 2021'!$AG$8:$AO$77,9,FALSE))</f>
        <v>4.1359000000000004</v>
      </c>
      <c r="S14" s="179">
        <f>IF(ISNA(VLOOKUP(S10,'Preisindizes Strom 2021'!$AG$8:$AO$77,9,FALSE)),0,VLOOKUP(S10,'Preisindizes Strom 2021'!$AG$8:$AO$77,9,FALSE))</f>
        <v>4.0789999999999997</v>
      </c>
      <c r="T14" s="179">
        <f>IF(ISNA(VLOOKUP(T10,'Preisindizes Strom 2021'!$AG$8:$AO$77,9,FALSE)),0,VLOOKUP(T10,'Preisindizes Strom 2021'!$AG$8:$AO$77,9,FALSE))</f>
        <v>3.9567000000000001</v>
      </c>
      <c r="U14" s="179">
        <f>IF(ISNA(VLOOKUP(U10,'Preisindizes Strom 2021'!$AG$8:$AO$77,9,FALSE)),0,VLOOKUP(U10,'Preisindizes Strom 2021'!$AG$8:$AO$77,9,FALSE))</f>
        <v>3.8414000000000001</v>
      </c>
      <c r="V14" s="179">
        <f>IF(ISNA(VLOOKUP(V10,'Preisindizes Strom 2021'!$AG$8:$AO$77,9,FALSE)),0,VLOOKUP(V10,'Preisindizes Strom 2021'!$AG$8:$AO$77,9,FALSE))</f>
        <v>3.7563</v>
      </c>
      <c r="W14" s="179">
        <f>IF(ISNA(VLOOKUP(W10,'Preisindizes Strom 2021'!$AG$8:$AO$77,9,FALSE)),0,VLOOKUP(W10,'Preisindizes Strom 2021'!$AG$8:$AO$77,9,FALSE))</f>
        <v>3.6749000000000001</v>
      </c>
      <c r="X14" s="179">
        <f>IF(ISNA(VLOOKUP(X10,'Preisindizes Strom 2021'!$AG$8:$AO$77,9,FALSE)),0,VLOOKUP(X10,'Preisindizes Strom 2021'!$AG$8:$AO$77,9,FALSE))</f>
        <v>3.6189</v>
      </c>
      <c r="Y14" s="179">
        <f>IF(ISNA(VLOOKUP(Y10,'Preisindizes Strom 2021'!$AG$8:$AO$77,9,FALSE)),0,VLOOKUP(Y10,'Preisindizes Strom 2021'!$AG$8:$AO$77,9,FALSE))</f>
        <v>3.597</v>
      </c>
      <c r="Z14" s="179">
        <f>IF(ISNA(VLOOKUP(Z10,'Preisindizes Strom 2021'!$AG$8:$AO$77,9,FALSE)),0,VLOOKUP(Z10,'Preisindizes Strom 2021'!$AG$8:$AO$77,9,FALSE))</f>
        <v>3.5539000000000001</v>
      </c>
      <c r="AA14" s="179">
        <f>IF(ISNA(VLOOKUP(AA10,'Preisindizes Strom 2021'!$AG$8:$AO$77,9,FALSE)),0,VLOOKUP(AA10,'Preisindizes Strom 2021'!$AG$8:$AO$77,9,FALSE))</f>
        <v>3.63</v>
      </c>
      <c r="AB14" s="179">
        <f>IF(ISNA(VLOOKUP(AB10,'Preisindizes Strom 2021'!$AG$8:$AO$77,9,FALSE)),0,VLOOKUP(AB10,'Preisindizes Strom 2021'!$AG$8:$AO$77,9,FALSE))</f>
        <v>3.5752999999999999</v>
      </c>
      <c r="AC14" s="179">
        <f>IF(ISNA(VLOOKUP(AC10,'Preisindizes Strom 2021'!$AG$8:$AO$77,9,FALSE)),0,VLOOKUP(AC10,'Preisindizes Strom 2021'!$AG$8:$AO$77,9,FALSE))</f>
        <v>3.4912000000000001</v>
      </c>
      <c r="AD14" s="179">
        <f>IF(ISNA(VLOOKUP(AD10,'Preisindizes Strom 2021'!$AG$8:$AO$77,9,FALSE)),0,VLOOKUP(AD10,'Preisindizes Strom 2021'!$AG$8:$AO$77,9,FALSE))</f>
        <v>3.2081</v>
      </c>
      <c r="AE14" s="179">
        <f>IF(ISNA(VLOOKUP(AE10,'Preisindizes Strom 2021'!$AG$8:$AO$77,9,FALSE)),0,VLOOKUP(AE10,'Preisindizes Strom 2021'!$AG$8:$AO$77,9,FALSE))</f>
        <v>3.0436000000000001</v>
      </c>
      <c r="AF14" s="179">
        <f>IF(ISNA(VLOOKUP(AF10,'Preisindizes Strom 2021'!$AG$8:$AO$77,9,FALSE)),0,VLOOKUP(AF10,'Preisindizes Strom 2021'!$AG$8:$AO$77,9,FALSE))</f>
        <v>2.9453999999999998</v>
      </c>
      <c r="AG14" s="179">
        <f>IF(ISNA(VLOOKUP(AG10,'Preisindizes Strom 2021'!$AG$8:$AO$77,9,FALSE)),0,VLOOKUP(AG10,'Preisindizes Strom 2021'!$AG$8:$AO$77,9,FALSE))</f>
        <v>2.7928999999999999</v>
      </c>
      <c r="AH14" s="179">
        <f>IF(ISNA(VLOOKUP(AH10,'Preisindizes Strom 2021'!$AG$8:$AO$77,9,FALSE)),0,VLOOKUP(AH10,'Preisindizes Strom 2021'!$AG$8:$AO$77,9,FALSE))</f>
        <v>2.5095000000000001</v>
      </c>
      <c r="AI14" s="179">
        <f>IF(ISNA(VLOOKUP(AI10,'Preisindizes Strom 2021'!$AG$8:$AO$77,9,FALSE)),0,VLOOKUP(AI10,'Preisindizes Strom 2021'!$AG$8:$AO$77,9,FALSE))</f>
        <v>2.4224000000000001</v>
      </c>
      <c r="AJ14" s="179">
        <f>IF(ISNA(VLOOKUP(AJ10,'Preisindizes Strom 2021'!$AG$8:$AO$77,9,FALSE)),0,VLOOKUP(AJ10,'Preisindizes Strom 2021'!$AG$8:$AO$77,9,FALSE))</f>
        <v>2.3458000000000001</v>
      </c>
      <c r="AK14" s="179">
        <f>IF(ISNA(VLOOKUP(AK10,'Preisindizes Strom 2021'!$AG$8:$AO$77,9,FALSE)),0,VLOOKUP(AK10,'Preisindizes Strom 2021'!$AG$8:$AO$77,9,FALSE))</f>
        <v>2.2738999999999998</v>
      </c>
      <c r="AL14" s="179">
        <f>IF(ISNA(VLOOKUP(AL10,'Preisindizes Strom 2021'!$AG$8:$AO$77,9,FALSE)),0,VLOOKUP(AL10,'Preisindizes Strom 2021'!$AG$8:$AO$77,9,FALSE))</f>
        <v>2.2187000000000001</v>
      </c>
      <c r="AM14" s="179">
        <f>IF(ISNA(VLOOKUP(AM10,'Preisindizes Strom 2021'!$AG$8:$AO$77,9,FALSE)),0,VLOOKUP(AM10,'Preisindizes Strom 2021'!$AG$8:$AO$77,9,FALSE))</f>
        <v>2.1009000000000002</v>
      </c>
      <c r="AN14" s="179">
        <f>IF(ISNA(VLOOKUP(AN10,'Preisindizes Strom 2021'!$AG$8:$AO$77,9,FALSE)),0,VLOOKUP(AN10,'Preisindizes Strom 2021'!$AG$8:$AO$77,9,FALSE))</f>
        <v>1.9427000000000001</v>
      </c>
      <c r="AO14" s="179">
        <f>IF(ISNA(VLOOKUP(AO10,'Preisindizes Strom 2021'!$AG$8:$AO$77,9,FALSE)),0,VLOOKUP(AO10,'Preisindizes Strom 2021'!$AG$8:$AO$77,9,FALSE))</f>
        <v>1.8460000000000001</v>
      </c>
      <c r="AP14" s="179">
        <f>IF(ISNA(VLOOKUP(AP10,'Preisindizes Strom 2021'!$AG$8:$AO$77,9,FALSE)),0,VLOOKUP(AP10,'Preisindizes Strom 2021'!$AG$8:$AO$77,9,FALSE))</f>
        <v>1.7823</v>
      </c>
      <c r="AQ14" s="179">
        <f>IF(ISNA(VLOOKUP(AQ10,'Preisindizes Strom 2021'!$AG$8:$AO$77,9,FALSE)),0,VLOOKUP(AQ10,'Preisindizes Strom 2021'!$AG$8:$AO$77,9,FALSE))</f>
        <v>1.7637</v>
      </c>
      <c r="AR14" s="179">
        <f>IF(ISNA(VLOOKUP(AR10,'Preisindizes Strom 2021'!$AG$8:$AO$77,9,FALSE)),0,VLOOKUP(AR10,'Preisindizes Strom 2021'!$AG$8:$AO$77,9,FALSE))</f>
        <v>1.7253000000000001</v>
      </c>
      <c r="AS14" s="179">
        <f>IF(ISNA(VLOOKUP(AS10,'Preisindizes Strom 2021'!$AG$8:$AO$77,9,FALSE)),0,VLOOKUP(AS10,'Preisindizes Strom 2021'!$AG$8:$AO$77,9,FALSE))</f>
        <v>1.6980999999999999</v>
      </c>
      <c r="AT14" s="179">
        <f>IF(ISNA(VLOOKUP(AT10,'Preisindizes Strom 2021'!$AG$8:$AO$77,9,FALSE)),0,VLOOKUP(AT10,'Preisindizes Strom 2021'!$AG$8:$AO$77,9,FALSE))</f>
        <v>1.6957</v>
      </c>
      <c r="AU14" s="179">
        <f>IF(ISNA(VLOOKUP(AU10,'Preisindizes Strom 2021'!$AG$8:$AO$77,9,FALSE)),0,VLOOKUP(AU10,'Preisindizes Strom 2021'!$AG$8:$AO$77,9,FALSE))</f>
        <v>1.7128000000000001</v>
      </c>
      <c r="AV14" s="179">
        <f>IF(ISNA(VLOOKUP(AV10,'Preisindizes Strom 2021'!$AG$8:$AO$77,9,FALSE)),0,VLOOKUP(AV10,'Preisindizes Strom 2021'!$AG$8:$AO$77,9,FALSE))</f>
        <v>1.6860999999999999</v>
      </c>
      <c r="AW14" s="179">
        <f>IF(ISNA(VLOOKUP(AW10,'Preisindizes Strom 2021'!$AG$8:$AO$77,9,FALSE)),0,VLOOKUP(AW10,'Preisindizes Strom 2021'!$AG$8:$AO$77,9,FALSE))</f>
        <v>1.6417999999999999</v>
      </c>
      <c r="AX14" s="179">
        <f>IF(ISNA(VLOOKUP(AX10,'Preisindizes Strom 2021'!$AG$8:$AO$77,9,FALSE)),0,VLOOKUP(AX10,'Preisindizes Strom 2021'!$AG$8:$AO$77,9,FALSE))</f>
        <v>1.589</v>
      </c>
      <c r="AY14" s="179">
        <f>IF(ISNA(VLOOKUP(AY10,'Preisindizes Strom 2021'!$AG$8:$AO$77,9,FALSE)),0,VLOOKUP(AY10,'Preisindizes Strom 2021'!$AG$8:$AO$77,9,FALSE))</f>
        <v>1.5296000000000001</v>
      </c>
      <c r="AZ14" s="179">
        <f>IF(ISNA(VLOOKUP(AZ10,'Preisindizes Strom 2021'!$AG$8:$AO$77,9,FALSE)),0,VLOOKUP(AZ10,'Preisindizes Strom 2021'!$AG$8:$AO$77,9,FALSE))</f>
        <v>1.4838</v>
      </c>
      <c r="BA14" s="179">
        <f>IF(ISNA(VLOOKUP(BA10,'Preisindizes Strom 2021'!$AG$8:$AO$77,9,FALSE)),0,VLOOKUP(BA10,'Preisindizes Strom 2021'!$AG$8:$AO$77,9,FALSE))</f>
        <v>1.4672000000000001</v>
      </c>
      <c r="BB14" s="179">
        <f>IF(ISNA(VLOOKUP(BB10,'Preisindizes Strom 2021'!$AG$8:$AO$77,9,FALSE)),0,VLOOKUP(BB10,'Preisindizes Strom 2021'!$AG$8:$AO$77,9,FALSE))</f>
        <v>1.4581999999999999</v>
      </c>
      <c r="BC14" s="179">
        <f>IF(ISNA(VLOOKUP(BC10,'Preisindizes Strom 2021'!$AG$8:$AO$77,9,FALSE)),0,VLOOKUP(BC10,'Preisindizes Strom 2021'!$AG$8:$AO$77,9,FALSE))</f>
        <v>1.4370000000000001</v>
      </c>
      <c r="BD14" s="179">
        <f>IF(ISNA(VLOOKUP(BD10,'Preisindizes Strom 2021'!$AG$8:$AO$77,9,FALSE)),0,VLOOKUP(BD10,'Preisindizes Strom 2021'!$AG$8:$AO$77,9,FALSE))</f>
        <v>1.4618</v>
      </c>
      <c r="BE14" s="179">
        <f>IF(ISNA(VLOOKUP(BE10,'Preisindizes Strom 2021'!$AG$8:$AO$77,9,FALSE)),0,VLOOKUP(BE10,'Preisindizes Strom 2021'!$AG$8:$AO$77,9,FALSE))</f>
        <v>1.46</v>
      </c>
      <c r="BF14" s="179">
        <f>IF(ISNA(VLOOKUP(BF10,'Preisindizes Strom 2021'!$AG$8:$AO$77,9,FALSE)),0,VLOOKUP(BF10,'Preisindizes Strom 2021'!$AG$8:$AO$77,9,FALSE))</f>
        <v>1.4691000000000001</v>
      </c>
      <c r="BG14" s="179">
        <f>IF(ISNA(VLOOKUP(BG10,'Preisindizes Strom 2021'!$AG$8:$AO$77,9,FALSE)),0,VLOOKUP(BG10,'Preisindizes Strom 2021'!$AG$8:$AO$77,9,FALSE))</f>
        <v>1.4856</v>
      </c>
      <c r="BH14" s="179">
        <f>IF(ISNA(VLOOKUP(BH10,'Preisindizes Strom 2021'!$AG$8:$AO$77,9,FALSE)),0,VLOOKUP(BH10,'Preisindizes Strom 2021'!$AG$8:$AO$77,9,FALSE))</f>
        <v>1.4672000000000001</v>
      </c>
      <c r="BI14" s="179">
        <f>IF(ISNA(VLOOKUP(BI10,'Preisindizes Strom 2021'!$AG$8:$AO$77,9,FALSE)),0,VLOOKUP(BI10,'Preisindizes Strom 2021'!$AG$8:$AO$77,9,FALSE))</f>
        <v>1.4388000000000001</v>
      </c>
      <c r="BJ14" s="179">
        <f>IF(ISNA(VLOOKUP(BJ10,'Preisindizes Strom 2021'!$AG$8:$AO$77,9,FALSE)),0,VLOOKUP(BJ10,'Preisindizes Strom 2021'!$AG$8:$AO$77,9,FALSE))</f>
        <v>1.4458</v>
      </c>
      <c r="BK14" s="179">
        <f>IF(ISNA(VLOOKUP(BK10,'Preisindizes Strom 2021'!$AG$8:$AO$77,9,FALSE)),0,VLOOKUP(BK10,'Preisindizes Strom 2021'!$AG$8:$AO$77,9,FALSE))</f>
        <v>1.4336</v>
      </c>
      <c r="BL14" s="179">
        <f>IF(ISNA(VLOOKUP(BL10,'Preisindizes Strom 2021'!$AG$8:$AO$77,9,FALSE)),0,VLOOKUP(BL10,'Preisindizes Strom 2021'!$AG$8:$AO$77,9,FALSE))</f>
        <v>1.4198999999999999</v>
      </c>
      <c r="BM14" s="179">
        <f>IF(ISNA(VLOOKUP(BM10,'Preisindizes Strom 2021'!$AG$8:$AO$77,9,FALSE)),0,VLOOKUP(BM10,'Preisindizes Strom 2021'!$AG$8:$AO$77,9,FALSE))</f>
        <v>1.3851</v>
      </c>
      <c r="BN14" s="179">
        <f>IF(ISNA(VLOOKUP(BN10,'Preisindizes Strom 2021'!$AG$8:$AO$77,9,FALSE)),0,VLOOKUP(BN10,'Preisindizes Strom 2021'!$AG$8:$AO$77,9,FALSE))</f>
        <v>1.3263</v>
      </c>
      <c r="BO14" s="179">
        <f>IF(ISNA(VLOOKUP(BO10,'Preisindizes Strom 2021'!$AG$8:$AO$77,9,FALSE)),0,VLOOKUP(BO10,'Preisindizes Strom 2021'!$AG$8:$AO$77,9,FALSE))</f>
        <v>1.3029999999999999</v>
      </c>
      <c r="BP14" s="179">
        <f>IF(ISNA(VLOOKUP(BP10,'Preisindizes Strom 2021'!$AG$8:$AO$77,9,FALSE)),0,VLOOKUP(BP10,'Preisindizes Strom 2021'!$AG$8:$AO$77,9,FALSE))</f>
        <v>1.2482</v>
      </c>
      <c r="BQ14" s="179">
        <f>IF(ISNA(VLOOKUP(BQ10,'Preisindizes Strom 2021'!$AG$8:$AO$77,9,FALSE)),0,VLOOKUP(BQ10,'Preisindizes Strom 2021'!$AG$8:$AO$77,9,FALSE))</f>
        <v>1.2695000000000001</v>
      </c>
      <c r="BR14" s="179">
        <f>IF(ISNA(VLOOKUP(BR10,'Preisindizes Strom 2021'!$AG$8:$AO$77,9,FALSE)),0,VLOOKUP(BR10,'Preisindizes Strom 2021'!$AG$8:$AO$77,9,FALSE))</f>
        <v>1.2601</v>
      </c>
      <c r="BS14" s="179">
        <f>IF(ISNA(VLOOKUP(BS10,'Preisindizes Strom 2021'!$AG$8:$AO$77,9,FALSE)),0,VLOOKUP(BS10,'Preisindizes Strom 2021'!$AG$8:$AO$77,9,FALSE))</f>
        <v>1.2137</v>
      </c>
      <c r="BT14" s="179">
        <f>IF(ISNA(VLOOKUP(BT10,'Preisindizes Strom 2021'!$AG$8:$AO$77,9,FALSE)),0,VLOOKUP(BT10,'Preisindizes Strom 2021'!$AG$8:$AO$77,9,FALSE))</f>
        <v>1.1930000000000001</v>
      </c>
      <c r="BU14" s="179">
        <f>IF(ISNA(VLOOKUP(BU10,'Preisindizes Strom 2021'!$AG$8:$AO$77,9,FALSE)),0,VLOOKUP(BU10,'Preisindizes Strom 2021'!$AG$8:$AO$77,9,FALSE))</f>
        <v>1.1858</v>
      </c>
      <c r="BV14" s="179">
        <f>IF(ISNA(VLOOKUP(BV10,'Preisindizes Strom 2021'!$AG$8:$AO$77,9,FALSE)),0,VLOOKUP(BV10,'Preisindizes Strom 2021'!$AG$8:$AO$77,9,FALSE))</f>
        <v>1.1846000000000001</v>
      </c>
      <c r="BW14" s="179">
        <f>IF(ISNA(VLOOKUP(BW10,'Preisindizes Strom 2021'!$AG$8:$AO$77,9,FALSE)),0,VLOOKUP(BW10,'Preisindizes Strom 2021'!$AG$8:$AO$77,9,FALSE))</f>
        <v>1.1870000000000001</v>
      </c>
      <c r="BX14" s="179">
        <f>IF(ISNA(VLOOKUP(BX10,'Preisindizes Strom 2021'!$AG$8:$AO$77,9,FALSE)),0,VLOOKUP(BX10,'Preisindizes Strom 2021'!$AG$8:$AO$77,9,FALSE))</f>
        <v>1.1906000000000001</v>
      </c>
      <c r="BY14" s="179">
        <f>IF(ISNA(VLOOKUP(BY10,'Preisindizes Strom 2021'!$AG$8:$AO$77,9,FALSE)),0,VLOOKUP(BY10,'Preisindizes Strom 2021'!$AG$8:$AO$77,9,FALSE))</f>
        <v>1.1569</v>
      </c>
      <c r="BZ14" s="179">
        <f>IF(ISNA(VLOOKUP(BZ10,'Preisindizes Strom 2021'!$AG$8:$AO$77,9,FALSE)),0,VLOOKUP(BZ10,'Preisindizes Strom 2021'!$AG$8:$AO$77,9,FALSE))</f>
        <v>1.1167</v>
      </c>
      <c r="CA14" s="179">
        <f>IF(ISNA(VLOOKUP(CA10,'Preisindizes Strom 2021'!$AG$8:$AO$77,9,FALSE)),0,VLOOKUP(CA10,'Preisindizes Strom 2021'!$AG$8:$AO$77,9,FALSE))</f>
        <v>1.0860000000000001</v>
      </c>
      <c r="CB14" s="179">
        <f>IF(ISNA(VLOOKUP(CB10,'Preisindizes Strom 2021'!$AG$8:$AO$77,9,FALSE)),0,VLOOKUP(CB10,'Preisindizes Strom 2021'!$AG$8:$AO$77,9,FALSE))</f>
        <v>1.0801000000000001</v>
      </c>
      <c r="CC14" s="179">
        <f>IF(ISNA(VLOOKUP(CC10,'Preisindizes Strom 2021'!$AG$8:$AO$77,9,FALSE)),0,VLOOKUP(CC10,'Preisindizes Strom 2021'!$AG$8:$AO$77,9,FALSE))</f>
        <v>1</v>
      </c>
    </row>
    <row r="15" spans="1:81">
      <c r="A15" s="234">
        <v>5</v>
      </c>
      <c r="B15" s="178" t="s">
        <v>3</v>
      </c>
      <c r="D15" s="179">
        <f>IF(ISNA(VLOOKUP(D10,'Preisindizes Strom 2021'!$AQ$8:$AU$86,5,FALSE)),0,VLOOKUP(D10,'Preisindizes Strom 2021'!$AQ$8:$AU$86,5,FALSE))</f>
        <v>0</v>
      </c>
      <c r="E15" s="179">
        <f>IF(ISNA(VLOOKUP(E10,'Preisindizes Strom 2021'!$AQ$8:$AU$86,5,FALSE)),0,VLOOKUP(E10,'Preisindizes Strom 2021'!$AQ$8:$AU$86,5,FALSE))</f>
        <v>0</v>
      </c>
      <c r="F15" s="179">
        <f>IF(ISNA(VLOOKUP(F10,'Preisindizes Strom 2021'!$AQ$8:$AU$86,5,FALSE)),0,VLOOKUP(F10,'Preisindizes Strom 2021'!$AQ$8:$AU$86,5,FALSE))</f>
        <v>0</v>
      </c>
      <c r="G15" s="179">
        <f>IF(ISNA(VLOOKUP(G10,'Preisindizes Strom 2021'!$AQ$8:$AU$86,5,FALSE)),0,VLOOKUP(G10,'Preisindizes Strom 2021'!$AQ$8:$AU$86,5,FALSE))</f>
        <v>0</v>
      </c>
      <c r="H15" s="179">
        <f>IF(ISNA(VLOOKUP(H10,'Preisindizes Strom 2021'!$AQ$8:$AU$86,5,FALSE)),0,VLOOKUP(H10,'Preisindizes Strom 2021'!$AQ$8:$AU$86,5,FALSE))</f>
        <v>0</v>
      </c>
      <c r="I15" s="179">
        <f>IF(ISNA(VLOOKUP(I10,'Preisindizes Strom 2021'!$AQ$8:$AU$86,5,FALSE)),0,VLOOKUP(I10,'Preisindizes Strom 2021'!$AQ$8:$AU$86,5,FALSE))</f>
        <v>4.1372</v>
      </c>
      <c r="J15" s="179">
        <f>IF(ISNA(VLOOKUP(J10,'Preisindizes Strom 2021'!$AQ$8:$AU$86,5,FALSE)),0,VLOOKUP(J10,'Preisindizes Strom 2021'!$AQ$8:$AU$86,5,FALSE))</f>
        <v>4.2443999999999997</v>
      </c>
      <c r="K15" s="179">
        <f>IF(ISNA(VLOOKUP(K10,'Preisindizes Strom 2021'!$AQ$8:$AU$86,5,FALSE)),0,VLOOKUP(K10,'Preisindizes Strom 2021'!$AQ$8:$AU$86,5,FALSE))</f>
        <v>3.5813000000000001</v>
      </c>
      <c r="L15" s="179">
        <f>IF(ISNA(VLOOKUP(L10,'Preisindizes Strom 2021'!$AQ$8:$AU$86,5,FALSE)),0,VLOOKUP(L10,'Preisindizes Strom 2021'!$AQ$8:$AU$86,5,FALSE))</f>
        <v>3.5045999999999999</v>
      </c>
      <c r="M15" s="179">
        <f>IF(ISNA(VLOOKUP(M10,'Preisindizes Strom 2021'!$AQ$8:$AU$86,5,FALSE)),0,VLOOKUP(M10,'Preisindizes Strom 2021'!$AQ$8:$AU$86,5,FALSE))</f>
        <v>3.5924999999999998</v>
      </c>
      <c r="N15" s="179">
        <f>IF(ISNA(VLOOKUP(N10,'Preisindizes Strom 2021'!$AQ$8:$AU$86,5,FALSE)),0,VLOOKUP(N10,'Preisindizes Strom 2021'!$AQ$8:$AU$86,5,FALSE))</f>
        <v>3.6497000000000002</v>
      </c>
      <c r="O15" s="179">
        <f>IF(ISNA(VLOOKUP(O10,'Preisindizes Strom 2021'!$AQ$8:$AU$86,5,FALSE)),0,VLOOKUP(O10,'Preisindizes Strom 2021'!$AQ$8:$AU$86,5,FALSE))</f>
        <v>3.5813000000000001</v>
      </c>
      <c r="P15" s="179">
        <f>IF(ISNA(VLOOKUP(P10,'Preisindizes Strom 2021'!$AQ$8:$AU$86,5,FALSE)),0,VLOOKUP(P10,'Preisindizes Strom 2021'!$AQ$8:$AU$86,5,FALSE))</f>
        <v>3.5261999999999998</v>
      </c>
      <c r="Q15" s="179">
        <f>IF(ISNA(VLOOKUP(Q10,'Preisindizes Strom 2021'!$AQ$8:$AU$86,5,FALSE)),0,VLOOKUP(Q10,'Preisindizes Strom 2021'!$AQ$8:$AU$86,5,FALSE))</f>
        <v>3.4622000000000002</v>
      </c>
      <c r="R15" s="179">
        <f>IF(ISNA(VLOOKUP(R10,'Preisindizes Strom 2021'!$AQ$8:$AU$86,5,FALSE)),0,VLOOKUP(R10,'Preisindizes Strom 2021'!$AQ$8:$AU$86,5,FALSE))</f>
        <v>3.4832999999999998</v>
      </c>
      <c r="S15" s="179">
        <f>IF(ISNA(VLOOKUP(S10,'Preisindizes Strom 2021'!$AQ$8:$AU$86,5,FALSE)),0,VLOOKUP(S10,'Preisindizes Strom 2021'!$AQ$8:$AU$86,5,FALSE))</f>
        <v>3.5045999999999999</v>
      </c>
      <c r="T15" s="179">
        <f>IF(ISNA(VLOOKUP(T10,'Preisindizes Strom 2021'!$AQ$8:$AU$86,5,FALSE)),0,VLOOKUP(T10,'Preisindizes Strom 2021'!$AQ$8:$AU$86,5,FALSE))</f>
        <v>3.4622000000000002</v>
      </c>
      <c r="U15" s="179">
        <f>IF(ISNA(VLOOKUP(U10,'Preisindizes Strom 2021'!$AQ$8:$AU$86,5,FALSE)),0,VLOOKUP(U10,'Preisindizes Strom 2021'!$AQ$8:$AU$86,5,FALSE))</f>
        <v>3.4209000000000001</v>
      </c>
      <c r="V15" s="179">
        <f>IF(ISNA(VLOOKUP(V10,'Preisindizes Strom 2021'!$AQ$8:$AU$86,5,FALSE)),0,VLOOKUP(V10,'Preisindizes Strom 2021'!$AQ$8:$AU$86,5,FALSE))</f>
        <v>3.4005999999999998</v>
      </c>
      <c r="W15" s="179">
        <f>IF(ISNA(VLOOKUP(W10,'Preisindizes Strom 2021'!$AQ$8:$AU$86,5,FALSE)),0,VLOOKUP(W10,'Preisindizes Strom 2021'!$AQ$8:$AU$86,5,FALSE))</f>
        <v>3.3706</v>
      </c>
      <c r="X15" s="179">
        <f>IF(ISNA(VLOOKUP(X10,'Preisindizes Strom 2021'!$AQ$8:$AU$86,5,FALSE)),0,VLOOKUP(X10,'Preisindizes Strom 2021'!$AQ$8:$AU$86,5,FALSE))</f>
        <v>3.3216999999999999</v>
      </c>
      <c r="Y15" s="179">
        <f>IF(ISNA(VLOOKUP(Y10,'Preisindizes Strom 2021'!$AQ$8:$AU$86,5,FALSE)),0,VLOOKUP(Y10,'Preisindizes Strom 2021'!$AQ$8:$AU$86,5,FALSE))</f>
        <v>3.2465000000000002</v>
      </c>
      <c r="Z15" s="179">
        <f>IF(ISNA(VLOOKUP(Z10,'Preisindizes Strom 2021'!$AQ$8:$AU$86,5,FALSE)),0,VLOOKUP(Z10,'Preisindizes Strom 2021'!$AQ$8:$AU$86,5,FALSE))</f>
        <v>3.2010999999999998</v>
      </c>
      <c r="AA15" s="179">
        <f>IF(ISNA(VLOOKUP(AA10,'Preisindizes Strom 2021'!$AQ$8:$AU$86,5,FALSE)),0,VLOOKUP(AA10,'Preisindizes Strom 2021'!$AQ$8:$AU$86,5,FALSE))</f>
        <v>3.2372999999999998</v>
      </c>
      <c r="AB15" s="179">
        <f>IF(ISNA(VLOOKUP(AB10,'Preisindizes Strom 2021'!$AQ$8:$AU$86,5,FALSE)),0,VLOOKUP(AB10,'Preisindizes Strom 2021'!$AQ$8:$AU$86,5,FALSE))</f>
        <v>3.2465000000000002</v>
      </c>
      <c r="AC15" s="179">
        <f>IF(ISNA(VLOOKUP(AC10,'Preisindizes Strom 2021'!$AQ$8:$AU$86,5,FALSE)),0,VLOOKUP(AC10,'Preisindizes Strom 2021'!$AQ$8:$AU$86,5,FALSE))</f>
        <v>3.1922000000000001</v>
      </c>
      <c r="AD15" s="179">
        <f>IF(ISNA(VLOOKUP(AD10,'Preisindizes Strom 2021'!$AQ$8:$AU$86,5,FALSE)),0,VLOOKUP(AD10,'Preisindizes Strom 2021'!$AQ$8:$AU$86,5,FALSE))</f>
        <v>3.0398000000000001</v>
      </c>
      <c r="AE15" s="179">
        <f>IF(ISNA(VLOOKUP(AE10,'Preisindizes Strom 2021'!$AQ$8:$AU$86,5,FALSE)),0,VLOOKUP(AE10,'Preisindizes Strom 2021'!$AQ$8:$AU$86,5,FALSE))</f>
        <v>2.9235000000000002</v>
      </c>
      <c r="AF15" s="179">
        <f>IF(ISNA(VLOOKUP(AF10,'Preisindizes Strom 2021'!$AQ$8:$AU$86,5,FALSE)),0,VLOOKUP(AF10,'Preisindizes Strom 2021'!$AQ$8:$AU$86,5,FALSE))</f>
        <v>2.8365999999999998</v>
      </c>
      <c r="AG15" s="179">
        <f>IF(ISNA(VLOOKUP(AG10,'Preisindizes Strom 2021'!$AQ$8:$AU$86,5,FALSE)),0,VLOOKUP(AG10,'Preisindizes Strom 2021'!$AQ$8:$AU$86,5,FALSE))</f>
        <v>2.6650999999999998</v>
      </c>
      <c r="AH15" s="179">
        <f>IF(ISNA(VLOOKUP(AH10,'Preisindizes Strom 2021'!$AQ$8:$AU$86,5,FALSE)),0,VLOOKUP(AH10,'Preisindizes Strom 2021'!$AQ$8:$AU$86,5,FALSE))</f>
        <v>2.3483999999999998</v>
      </c>
      <c r="AI15" s="179">
        <f>IF(ISNA(VLOOKUP(AI10,'Preisindizes Strom 2021'!$AQ$8:$AU$86,5,FALSE)),0,VLOOKUP(AI10,'Preisindizes Strom 2021'!$AQ$8:$AU$86,5,FALSE))</f>
        <v>2.2471000000000001</v>
      </c>
      <c r="AJ15" s="179">
        <f>IF(ISNA(VLOOKUP(AJ10,'Preisindizes Strom 2021'!$AQ$8:$AU$86,5,FALSE)),0,VLOOKUP(AJ10,'Preisindizes Strom 2021'!$AQ$8:$AU$86,5,FALSE))</f>
        <v>2.1663999999999999</v>
      </c>
      <c r="AK15" s="179">
        <f>IF(ISNA(VLOOKUP(AK10,'Preisindizes Strom 2021'!$AQ$8:$AU$86,5,FALSE)),0,VLOOKUP(AK10,'Preisindizes Strom 2021'!$AQ$8:$AU$86,5,FALSE))</f>
        <v>2.1027999999999998</v>
      </c>
      <c r="AL15" s="179">
        <f>IF(ISNA(VLOOKUP(AL10,'Preisindizes Strom 2021'!$AQ$8:$AU$86,5,FALSE)),0,VLOOKUP(AL10,'Preisindizes Strom 2021'!$AQ$8:$AU$86,5,FALSE))</f>
        <v>2.0798999999999999</v>
      </c>
      <c r="AM15" s="179">
        <f>IF(ISNA(VLOOKUP(AM10,'Preisindizes Strom 2021'!$AQ$8:$AU$86,5,FALSE)),0,VLOOKUP(AM10,'Preisindizes Strom 2021'!$AQ$8:$AU$86,5,FALSE))</f>
        <v>2.0070000000000001</v>
      </c>
      <c r="AN15" s="179">
        <f>IF(ISNA(VLOOKUP(AN10,'Preisindizes Strom 2021'!$AQ$8:$AU$86,5,FALSE)),0,VLOOKUP(AN10,'Preisindizes Strom 2021'!$AQ$8:$AU$86,5,FALSE))</f>
        <v>1.8817999999999999</v>
      </c>
      <c r="AO15" s="179">
        <f>IF(ISNA(VLOOKUP(AO10,'Preisindizes Strom 2021'!$AQ$8:$AU$86,5,FALSE)),0,VLOOKUP(AO10,'Preisindizes Strom 2021'!$AQ$8:$AU$86,5,FALSE))</f>
        <v>1.7630999999999999</v>
      </c>
      <c r="AP15" s="179">
        <f>IF(ISNA(VLOOKUP(AP10,'Preisindizes Strom 2021'!$AQ$8:$AU$86,5,FALSE)),0,VLOOKUP(AP10,'Preisindizes Strom 2021'!$AQ$8:$AU$86,5,FALSE))</f>
        <v>1.6585000000000001</v>
      </c>
      <c r="AQ15" s="179">
        <f>IF(ISNA(VLOOKUP(AQ10,'Preisindizes Strom 2021'!$AQ$8:$AU$86,5,FALSE)),0,VLOOKUP(AQ10,'Preisindizes Strom 2021'!$AQ$8:$AU$86,5,FALSE))</f>
        <v>1.6302000000000001</v>
      </c>
      <c r="AR15" s="179">
        <f>IF(ISNA(VLOOKUP(AR10,'Preisindizes Strom 2021'!$AQ$8:$AU$86,5,FALSE)),0,VLOOKUP(AR10,'Preisindizes Strom 2021'!$AQ$8:$AU$86,5,FALSE))</f>
        <v>1.5851</v>
      </c>
      <c r="AS15" s="179">
        <f>IF(ISNA(VLOOKUP(AS10,'Preisindizes Strom 2021'!$AQ$8:$AU$86,5,FALSE)),0,VLOOKUP(AS10,'Preisindizes Strom 2021'!$AQ$8:$AU$86,5,FALSE))</f>
        <v>1.5507</v>
      </c>
      <c r="AT15" s="179">
        <f>IF(ISNA(VLOOKUP(AT10,'Preisindizes Strom 2021'!$AQ$8:$AU$86,5,FALSE)),0,VLOOKUP(AT10,'Preisindizes Strom 2021'!$AQ$8:$AU$86,5,FALSE))</f>
        <v>1.5633999999999999</v>
      </c>
      <c r="AU15" s="179">
        <f>IF(ISNA(VLOOKUP(AU10,'Preisindizes Strom 2021'!$AQ$8:$AU$86,5,FALSE)),0,VLOOKUP(AU10,'Preisindizes Strom 2021'!$AQ$8:$AU$86,5,FALSE))</f>
        <v>1.6006</v>
      </c>
      <c r="AV15" s="179">
        <f>IF(ISNA(VLOOKUP(AV10,'Preisindizes Strom 2021'!$AQ$8:$AU$86,5,FALSE)),0,VLOOKUP(AV10,'Preisindizes Strom 2021'!$AQ$8:$AU$86,5,FALSE))</f>
        <v>1.5763</v>
      </c>
      <c r="AW15" s="179">
        <f>IF(ISNA(VLOOKUP(AW10,'Preisindizes Strom 2021'!$AQ$8:$AU$86,5,FALSE)),0,VLOOKUP(AW10,'Preisindizes Strom 2021'!$AQ$8:$AU$86,5,FALSE))</f>
        <v>1.5362</v>
      </c>
      <c r="AX15" s="179">
        <f>IF(ISNA(VLOOKUP(AX10,'Preisindizes Strom 2021'!$AQ$8:$AU$86,5,FALSE)),0,VLOOKUP(AX10,'Preisindizes Strom 2021'!$AQ$8:$AU$86,5,FALSE))</f>
        <v>1.5119</v>
      </c>
      <c r="AY15" s="179">
        <f>IF(ISNA(VLOOKUP(AY10,'Preisindizes Strom 2021'!$AQ$8:$AU$86,5,FALSE)),0,VLOOKUP(AY10,'Preisindizes Strom 2021'!$AQ$8:$AU$86,5,FALSE))</f>
        <v>1.4805999999999999</v>
      </c>
      <c r="AZ15" s="179">
        <f>IF(ISNA(VLOOKUP(AZ10,'Preisindizes Strom 2021'!$AQ$8:$AU$86,5,FALSE)),0,VLOOKUP(AZ10,'Preisindizes Strom 2021'!$AQ$8:$AU$86,5,FALSE))</f>
        <v>1.4599</v>
      </c>
      <c r="BA15" s="179">
        <f>IF(ISNA(VLOOKUP(BA10,'Preisindizes Strom 2021'!$AQ$8:$AU$86,5,FALSE)),0,VLOOKUP(BA10,'Preisindizes Strom 2021'!$AQ$8:$AU$86,5,FALSE))</f>
        <v>1.458</v>
      </c>
      <c r="BB15" s="179">
        <f>IF(ISNA(VLOOKUP(BB10,'Preisindizes Strom 2021'!$AQ$8:$AU$86,5,FALSE)),0,VLOOKUP(BB10,'Preisindizes Strom 2021'!$AQ$8:$AU$86,5,FALSE))</f>
        <v>1.4542999999999999</v>
      </c>
      <c r="BC15" s="179">
        <f>IF(ISNA(VLOOKUP(BC10,'Preisindizes Strom 2021'!$AQ$8:$AU$86,5,FALSE)),0,VLOOKUP(BC10,'Preisindizes Strom 2021'!$AQ$8:$AU$86,5,FALSE))</f>
        <v>1.4289000000000001</v>
      </c>
      <c r="BD15" s="179">
        <f>IF(ISNA(VLOOKUP(BD10,'Preisindizes Strom 2021'!$AQ$8:$AU$86,5,FALSE)),0,VLOOKUP(BD10,'Preisindizes Strom 2021'!$AQ$8:$AU$86,5,FALSE))</f>
        <v>1.4524999999999999</v>
      </c>
      <c r="BE15" s="179">
        <f>IF(ISNA(VLOOKUP(BE10,'Preisindizes Strom 2021'!$AQ$8:$AU$86,5,FALSE)),0,VLOOKUP(BE10,'Preisindizes Strom 2021'!$AQ$8:$AU$86,5,FALSE))</f>
        <v>1.4360999999999999</v>
      </c>
      <c r="BF15" s="179">
        <f>IF(ISNA(VLOOKUP(BF10,'Preisindizes Strom 2021'!$AQ$8:$AU$86,5,FALSE)),0,VLOOKUP(BF10,'Preisindizes Strom 2021'!$AQ$8:$AU$86,5,FALSE))</f>
        <v>1.4360999999999999</v>
      </c>
      <c r="BG15" s="179">
        <f>IF(ISNA(VLOOKUP(BG10,'Preisindizes Strom 2021'!$AQ$8:$AU$86,5,FALSE)),0,VLOOKUP(BG10,'Preisindizes Strom 2021'!$AQ$8:$AU$86,5,FALSE))</f>
        <v>1.458</v>
      </c>
      <c r="BH15" s="179">
        <f>IF(ISNA(VLOOKUP(BH10,'Preisindizes Strom 2021'!$AQ$8:$AU$86,5,FALSE)),0,VLOOKUP(BH10,'Preisindizes Strom 2021'!$AQ$8:$AU$86,5,FALSE))</f>
        <v>1.4307000000000001</v>
      </c>
      <c r="BI15" s="179">
        <f>IF(ISNA(VLOOKUP(BI10,'Preisindizes Strom 2021'!$AQ$8:$AU$86,5,FALSE)),0,VLOOKUP(BI10,'Preisindizes Strom 2021'!$AQ$8:$AU$86,5,FALSE))</f>
        <v>1.3856999999999999</v>
      </c>
      <c r="BJ15" s="179">
        <f>IF(ISNA(VLOOKUP(BJ10,'Preisindizes Strom 2021'!$AQ$8:$AU$86,5,FALSE)),0,VLOOKUP(BJ10,'Preisindizes Strom 2021'!$AQ$8:$AU$86,5,FALSE))</f>
        <v>1.3942000000000001</v>
      </c>
      <c r="BK15" s="179">
        <f>IF(ISNA(VLOOKUP(BK10,'Preisindizes Strom 2021'!$AQ$8:$AU$86,5,FALSE)),0,VLOOKUP(BK10,'Preisindizes Strom 2021'!$AQ$8:$AU$86,5,FALSE))</f>
        <v>1.3741000000000001</v>
      </c>
      <c r="BL15" s="179">
        <f>IF(ISNA(VLOOKUP(BL10,'Preisindizes Strom 2021'!$AQ$8:$AU$86,5,FALSE)),0,VLOOKUP(BL10,'Preisindizes Strom 2021'!$AQ$8:$AU$86,5,FALSE))</f>
        <v>1.3546</v>
      </c>
      <c r="BM15" s="179">
        <f>IF(ISNA(VLOOKUP(BM10,'Preisindizes Strom 2021'!$AQ$8:$AU$86,5,FALSE)),0,VLOOKUP(BM10,'Preisindizes Strom 2021'!$AQ$8:$AU$86,5,FALSE))</f>
        <v>1.3051999999999999</v>
      </c>
      <c r="BN15" s="179">
        <f>IF(ISNA(VLOOKUP(BN10,'Preisindizes Strom 2021'!$AQ$8:$AU$86,5,FALSE)),0,VLOOKUP(BN10,'Preisindizes Strom 2021'!$AQ$8:$AU$86,5,FALSE))</f>
        <v>1.2388999999999999</v>
      </c>
      <c r="BO15" s="179">
        <f>IF(ISNA(VLOOKUP(BO10,'Preisindizes Strom 2021'!$AQ$8:$AU$86,5,FALSE)),0,VLOOKUP(BO10,'Preisindizes Strom 2021'!$AQ$8:$AU$86,5,FALSE))</f>
        <v>1.2243999999999999</v>
      </c>
      <c r="BP15" s="179">
        <f>IF(ISNA(VLOOKUP(BP10,'Preisindizes Strom 2021'!$AQ$8:$AU$86,5,FALSE)),0,VLOOKUP(BP10,'Preisindizes Strom 2021'!$AQ$8:$AU$86,5,FALSE))</f>
        <v>1.1646000000000001</v>
      </c>
      <c r="BQ15" s="179">
        <f>IF(ISNA(VLOOKUP(BQ10,'Preisindizes Strom 2021'!$AQ$8:$AU$86,5,FALSE)),0,VLOOKUP(BQ10,'Preisindizes Strom 2021'!$AQ$8:$AU$86,5,FALSE))</f>
        <v>1.2050000000000001</v>
      </c>
      <c r="BR15" s="179">
        <f>IF(ISNA(VLOOKUP(BR10,'Preisindizes Strom 2021'!$AQ$8:$AU$86,5,FALSE)),0,VLOOKUP(BR10,'Preisindizes Strom 2021'!$AQ$8:$AU$86,5,FALSE))</f>
        <v>1.1950000000000001</v>
      </c>
      <c r="BS15" s="179">
        <f>IF(ISNA(VLOOKUP(BS10,'Preisindizes Strom 2021'!$AQ$8:$AU$86,5,FALSE)),0,VLOOKUP(BS10,'Preisindizes Strom 2021'!$AQ$8:$AU$86,5,FALSE))</f>
        <v>1.1403000000000001</v>
      </c>
      <c r="BT15" s="179">
        <f>IF(ISNA(VLOOKUP(BT10,'Preisindizes Strom 2021'!$AQ$8:$AU$86,5,FALSE)),0,VLOOKUP(BT10,'Preisindizes Strom 2021'!$AQ$8:$AU$86,5,FALSE))</f>
        <v>1.1246</v>
      </c>
      <c r="BU15" s="179">
        <f>IF(ISNA(VLOOKUP(BU10,'Preisindizes Strom 2021'!$AQ$8:$AU$86,5,FALSE)),0,VLOOKUP(BU10,'Preisindizes Strom 2021'!$AQ$8:$AU$86,5,FALSE))</f>
        <v>1.1234999999999999</v>
      </c>
      <c r="BV15" s="179">
        <f>IF(ISNA(VLOOKUP(BV10,'Preisindizes Strom 2021'!$AQ$8:$AU$86,5,FALSE)),0,VLOOKUP(BV10,'Preisindizes Strom 2021'!$AQ$8:$AU$86,5,FALSE))</f>
        <v>1.1313</v>
      </c>
      <c r="BW15" s="179">
        <f>IF(ISNA(VLOOKUP(BW10,'Preisindizes Strom 2021'!$AQ$8:$AU$86,5,FALSE)),0,VLOOKUP(BW10,'Preisindizes Strom 2021'!$AQ$8:$AU$86,5,FALSE))</f>
        <v>1.1459999999999999</v>
      </c>
      <c r="BX15" s="179">
        <f>IF(ISNA(VLOOKUP(BX10,'Preisindizes Strom 2021'!$AQ$8:$AU$86,5,FALSE)),0,VLOOKUP(BX10,'Preisindizes Strom 2021'!$AQ$8:$AU$86,5,FALSE))</f>
        <v>1.1623000000000001</v>
      </c>
      <c r="BY15" s="179">
        <f>IF(ISNA(VLOOKUP(BY10,'Preisindizes Strom 2021'!$AQ$8:$AU$86,5,FALSE)),0,VLOOKUP(BY10,'Preisindizes Strom 2021'!$AQ$8:$AU$86,5,FALSE))</f>
        <v>1.1335</v>
      </c>
      <c r="BZ15" s="179">
        <f>IF(ISNA(VLOOKUP(BZ10,'Preisindizes Strom 2021'!$AQ$8:$AU$86,5,FALSE)),0,VLOOKUP(BZ10,'Preisindizes Strom 2021'!$AQ$8:$AU$86,5,FALSE))</f>
        <v>1.1072</v>
      </c>
      <c r="CA15" s="179">
        <f>IF(ISNA(VLOOKUP(CA10,'Preisindizes Strom 2021'!$AQ$8:$AU$86,5,FALSE)),0,VLOOKUP(CA10,'Preisindizes Strom 2021'!$AQ$8:$AU$86,5,FALSE))</f>
        <v>1.0946</v>
      </c>
      <c r="CB15" s="179">
        <f>IF(ISNA(VLOOKUP(CB10,'Preisindizes Strom 2021'!$AQ$8:$AU$86,5,FALSE)),0,VLOOKUP(CB10,'Preisindizes Strom 2021'!$AQ$8:$AU$86,5,FALSE))</f>
        <v>1.0998000000000001</v>
      </c>
      <c r="CC15" s="179">
        <f>IF(ISNA(VLOOKUP(CC10,'Preisindizes Strom 2021'!$AQ$8:$AU$86,5,FALSE)),0,VLOOKUP(CC10,'Preisindizes Strom 2021'!$AQ$8:$AU$86,5,FALSE))</f>
        <v>1</v>
      </c>
    </row>
    <row r="18" spans="2:81">
      <c r="B18" s="158" t="s">
        <v>125</v>
      </c>
      <c r="D18" s="172"/>
    </row>
    <row r="19" spans="2:81" outlineLevel="1">
      <c r="B19" s="163">
        <v>2021</v>
      </c>
    </row>
    <row r="20" spans="2:81" outlineLevel="1">
      <c r="B20" s="178" t="s">
        <v>134</v>
      </c>
      <c r="D20" s="186">
        <v>19.409099999999999</v>
      </c>
      <c r="E20" s="186">
        <v>18.838200000000001</v>
      </c>
      <c r="F20" s="186">
        <v>17.547899999999998</v>
      </c>
      <c r="G20" s="186">
        <v>15.070600000000001</v>
      </c>
      <c r="H20" s="186">
        <v>13.9239</v>
      </c>
      <c r="I20" s="186">
        <v>12.317299999999999</v>
      </c>
      <c r="J20" s="186">
        <v>12.81</v>
      </c>
      <c r="K20" s="186">
        <v>11.139099999999999</v>
      </c>
      <c r="L20" s="186">
        <v>10.4146</v>
      </c>
      <c r="M20" s="186">
        <v>10.764699999999999</v>
      </c>
      <c r="N20" s="186">
        <v>10.764699999999999</v>
      </c>
      <c r="O20" s="186">
        <v>10.166700000000001</v>
      </c>
      <c r="P20" s="186">
        <v>9.9301999999999992</v>
      </c>
      <c r="Q20" s="186">
        <v>9.5596999999999994</v>
      </c>
      <c r="R20" s="186">
        <v>9.2826000000000004</v>
      </c>
      <c r="S20" s="186">
        <v>8.9580000000000002</v>
      </c>
      <c r="T20" s="186">
        <v>8.3725000000000005</v>
      </c>
      <c r="U20" s="186">
        <v>7.8589000000000002</v>
      </c>
      <c r="V20" s="186">
        <v>7.32</v>
      </c>
      <c r="W20" s="186">
        <v>7.0385</v>
      </c>
      <c r="X20" s="186">
        <v>6.7420999999999998</v>
      </c>
      <c r="Y20" s="186">
        <v>6.4696999999999996</v>
      </c>
      <c r="Z20" s="186">
        <v>6.3102999999999998</v>
      </c>
      <c r="AA20" s="186">
        <v>6.6372999999999998</v>
      </c>
      <c r="AB20" s="186">
        <v>6.3102999999999998</v>
      </c>
      <c r="AC20" s="186">
        <v>5.8761000000000001</v>
      </c>
      <c r="AD20" s="186">
        <v>4.9650999999999996</v>
      </c>
      <c r="AE20" s="186">
        <v>4.4790000000000001</v>
      </c>
      <c r="AF20" s="186">
        <v>4.2699999999999996</v>
      </c>
      <c r="AG20" s="186">
        <v>4.0156999999999998</v>
      </c>
      <c r="AH20" s="186">
        <v>3.7898999999999998</v>
      </c>
      <c r="AI20" s="186">
        <v>3.6916000000000002</v>
      </c>
      <c r="AJ20" s="186">
        <v>3.5583</v>
      </c>
      <c r="AK20" s="186">
        <v>3.4159999999999999</v>
      </c>
      <c r="AL20" s="186">
        <v>3.2679</v>
      </c>
      <c r="AM20" s="186">
        <v>3.0428000000000002</v>
      </c>
      <c r="AN20" s="186">
        <v>2.7608000000000001</v>
      </c>
      <c r="AO20" s="186">
        <v>2.6036999999999999</v>
      </c>
      <c r="AP20" s="186">
        <v>2.5019999999999998</v>
      </c>
      <c r="AQ20" s="186">
        <v>2.4586999999999999</v>
      </c>
      <c r="AR20" s="186">
        <v>2.4079000000000002</v>
      </c>
      <c r="AS20" s="186">
        <v>2.3944000000000001</v>
      </c>
      <c r="AT20" s="186">
        <v>2.3462000000000001</v>
      </c>
      <c r="AU20" s="186">
        <v>2.2957000000000001</v>
      </c>
      <c r="AV20" s="186">
        <v>2.2433999999999998</v>
      </c>
      <c r="AW20" s="186">
        <v>2.1675</v>
      </c>
      <c r="AX20" s="186">
        <v>2.0430999999999999</v>
      </c>
      <c r="AY20" s="186">
        <v>1.9262999999999999</v>
      </c>
      <c r="AZ20" s="186">
        <v>1.8119000000000001</v>
      </c>
      <c r="BA20" s="186">
        <v>1.7524</v>
      </c>
      <c r="BB20" s="186">
        <v>1.7172000000000001</v>
      </c>
      <c r="BC20" s="186">
        <v>1.6789000000000001</v>
      </c>
      <c r="BD20" s="186">
        <v>1.6745000000000001</v>
      </c>
      <c r="BE20" s="186">
        <v>1.6833</v>
      </c>
      <c r="BF20" s="186">
        <v>1.6921999999999999</v>
      </c>
      <c r="BG20" s="186">
        <v>1.7012</v>
      </c>
      <c r="BH20" s="186">
        <v>1.69</v>
      </c>
      <c r="BI20" s="186">
        <v>1.6833</v>
      </c>
      <c r="BJ20" s="186">
        <v>1.6789000000000001</v>
      </c>
      <c r="BK20" s="186">
        <v>1.6745000000000001</v>
      </c>
      <c r="BL20" s="186">
        <v>1.6508</v>
      </c>
      <c r="BM20" s="186">
        <v>1.6173999999999999</v>
      </c>
      <c r="BN20" s="186">
        <v>1.5794999999999999</v>
      </c>
      <c r="BO20" s="186">
        <v>1.5142</v>
      </c>
      <c r="BP20" s="186">
        <v>1.4590000000000001</v>
      </c>
      <c r="BQ20" s="186">
        <v>1.4441999999999999</v>
      </c>
      <c r="BR20" s="186">
        <v>1.4280999999999999</v>
      </c>
      <c r="BS20" s="186">
        <v>1.3849</v>
      </c>
      <c r="BT20" s="186">
        <v>1.3512999999999999</v>
      </c>
      <c r="BU20" s="186">
        <v>1.3261000000000001</v>
      </c>
      <c r="BV20" s="186">
        <v>1.3018000000000001</v>
      </c>
      <c r="BW20" s="186">
        <v>1.2809999999999999</v>
      </c>
      <c r="BX20" s="186">
        <v>1.2546999999999999</v>
      </c>
      <c r="BY20" s="186">
        <v>1.2141999999999999</v>
      </c>
      <c r="BZ20" s="186">
        <v>1.1624000000000001</v>
      </c>
      <c r="CA20" s="186">
        <v>1.1129</v>
      </c>
      <c r="CB20" s="186">
        <v>1.0819000000000001</v>
      </c>
      <c r="CC20" s="186">
        <v>1</v>
      </c>
    </row>
    <row r="21" spans="2:81" outlineLevel="1">
      <c r="B21" s="178" t="s">
        <v>0</v>
      </c>
      <c r="D21" s="186"/>
      <c r="E21" s="186"/>
      <c r="F21" s="186"/>
      <c r="G21" s="186"/>
      <c r="H21" s="186"/>
      <c r="I21" s="186"/>
      <c r="J21" s="186"/>
      <c r="K21" s="186"/>
      <c r="L21" s="186"/>
      <c r="M21" s="186"/>
      <c r="N21" s="186"/>
      <c r="O21" s="186"/>
      <c r="P21" s="186"/>
      <c r="Q21" s="186"/>
      <c r="R21" s="186">
        <v>2.7425999999999999</v>
      </c>
      <c r="S21" s="186">
        <v>2.6461999999999999</v>
      </c>
      <c r="T21" s="186">
        <v>2.5672000000000001</v>
      </c>
      <c r="U21" s="186">
        <v>2.5836999999999999</v>
      </c>
      <c r="V21" s="186">
        <v>2.5240999999999998</v>
      </c>
      <c r="W21" s="186">
        <v>2.4979</v>
      </c>
      <c r="X21" s="186">
        <v>2.3020999999999998</v>
      </c>
      <c r="Y21" s="186">
        <v>2.1732999999999998</v>
      </c>
      <c r="Z21" s="186">
        <v>2.0337999999999998</v>
      </c>
      <c r="AA21" s="186">
        <v>2.2296</v>
      </c>
      <c r="AB21" s="186">
        <v>2.2254999999999998</v>
      </c>
      <c r="AC21" s="186">
        <v>2.1272000000000002</v>
      </c>
      <c r="AD21" s="186">
        <v>1.9770000000000001</v>
      </c>
      <c r="AE21" s="186">
        <v>2.0304000000000002</v>
      </c>
      <c r="AF21" s="186">
        <v>2.0167999999999999</v>
      </c>
      <c r="AG21" s="186">
        <v>1.9172</v>
      </c>
      <c r="AH21" s="186">
        <v>1.8050999999999999</v>
      </c>
      <c r="AI21" s="186">
        <v>1.8960999999999999</v>
      </c>
      <c r="AJ21" s="186">
        <v>1.8523000000000001</v>
      </c>
      <c r="AK21" s="186">
        <v>1.8326</v>
      </c>
      <c r="AL21" s="186">
        <v>1.7917000000000001</v>
      </c>
      <c r="AM21" s="186">
        <v>1.6471</v>
      </c>
      <c r="AN21" s="186">
        <v>1.5068999999999999</v>
      </c>
      <c r="AO21" s="186">
        <v>1.4559</v>
      </c>
      <c r="AP21" s="186">
        <v>1.4559</v>
      </c>
      <c r="AQ21" s="186">
        <v>1.4198</v>
      </c>
      <c r="AR21" s="186">
        <v>1.3903000000000001</v>
      </c>
      <c r="AS21" s="186">
        <v>1.3713</v>
      </c>
      <c r="AT21" s="186">
        <v>1.3871</v>
      </c>
      <c r="AU21" s="186">
        <v>1.3682000000000001</v>
      </c>
      <c r="AV21" s="186">
        <v>1.3144</v>
      </c>
      <c r="AW21" s="186">
        <v>1.2754000000000001</v>
      </c>
      <c r="AX21" s="186">
        <v>1.2741</v>
      </c>
      <c r="AY21" s="186">
        <v>1.2374000000000001</v>
      </c>
      <c r="AZ21" s="186">
        <v>1.2137</v>
      </c>
      <c r="BA21" s="186">
        <v>1.2248000000000001</v>
      </c>
      <c r="BB21" s="186">
        <v>1.2349000000000001</v>
      </c>
      <c r="BC21" s="186">
        <v>1.2490000000000001</v>
      </c>
      <c r="BD21" s="186">
        <v>1.3044</v>
      </c>
      <c r="BE21" s="186">
        <v>1.3620000000000001</v>
      </c>
      <c r="BF21" s="186">
        <v>1.3903000000000001</v>
      </c>
      <c r="BG21" s="186">
        <v>1.4016</v>
      </c>
      <c r="BH21" s="186">
        <v>1.3651</v>
      </c>
      <c r="BI21" s="186">
        <v>1.3696999999999999</v>
      </c>
      <c r="BJ21" s="186">
        <v>1.3838999999999999</v>
      </c>
      <c r="BK21" s="186">
        <v>1.3984000000000001</v>
      </c>
      <c r="BL21" s="186">
        <v>1.4</v>
      </c>
      <c r="BM21" s="186">
        <v>1.4097999999999999</v>
      </c>
      <c r="BN21" s="186">
        <v>1.3589</v>
      </c>
      <c r="BO21" s="186">
        <v>1.3216000000000001</v>
      </c>
      <c r="BP21" s="186">
        <v>1.3101</v>
      </c>
      <c r="BQ21" s="186">
        <v>1.3304</v>
      </c>
      <c r="BR21" s="186">
        <v>1.3187</v>
      </c>
      <c r="BS21" s="186">
        <v>1.2567999999999999</v>
      </c>
      <c r="BT21" s="186">
        <v>1.24</v>
      </c>
      <c r="BU21" s="186">
        <v>1.2424999999999999</v>
      </c>
      <c r="BV21" s="186">
        <v>1.2386999999999999</v>
      </c>
      <c r="BW21" s="186">
        <v>1.204</v>
      </c>
      <c r="BX21" s="186">
        <v>1.204</v>
      </c>
      <c r="BY21" s="186">
        <v>1.1712</v>
      </c>
      <c r="BZ21" s="186">
        <v>1.1200000000000001</v>
      </c>
      <c r="CA21" s="186">
        <v>1.075</v>
      </c>
      <c r="CB21" s="186">
        <v>1.0561</v>
      </c>
      <c r="CC21" s="186">
        <v>1</v>
      </c>
    </row>
    <row r="22" spans="2:81" outlineLevel="1">
      <c r="B22" s="178" t="s">
        <v>1</v>
      </c>
      <c r="D22" s="186"/>
      <c r="E22" s="186"/>
      <c r="F22" s="186"/>
      <c r="G22" s="186"/>
      <c r="H22" s="186"/>
      <c r="I22" s="186"/>
      <c r="J22" s="186"/>
      <c r="K22" s="186"/>
      <c r="L22" s="186"/>
      <c r="M22" s="186"/>
      <c r="N22" s="186"/>
      <c r="O22" s="186"/>
      <c r="P22" s="186"/>
      <c r="Q22" s="186"/>
      <c r="R22" s="186">
        <v>3.1667000000000001</v>
      </c>
      <c r="S22" s="186">
        <v>3.093</v>
      </c>
      <c r="T22" s="186">
        <v>2.9628999999999999</v>
      </c>
      <c r="U22" s="186">
        <v>2.8913000000000002</v>
      </c>
      <c r="V22" s="186">
        <v>2.8298000000000001</v>
      </c>
      <c r="W22" s="186">
        <v>2.85</v>
      </c>
      <c r="X22" s="186">
        <v>2.7517</v>
      </c>
      <c r="Y22" s="186">
        <v>2.6482000000000001</v>
      </c>
      <c r="Z22" s="186">
        <v>2.4990000000000001</v>
      </c>
      <c r="AA22" s="186">
        <v>2.7517</v>
      </c>
      <c r="AB22" s="186">
        <v>2.7902</v>
      </c>
      <c r="AC22" s="186">
        <v>2.5796999999999999</v>
      </c>
      <c r="AD22" s="186">
        <v>2.3064</v>
      </c>
      <c r="AE22" s="186">
        <v>2.3243</v>
      </c>
      <c r="AF22" s="186">
        <v>2.3378999999999999</v>
      </c>
      <c r="AG22" s="186">
        <v>2.2416</v>
      </c>
      <c r="AH22" s="186">
        <v>2.0962999999999998</v>
      </c>
      <c r="AI22" s="186">
        <v>2.1842999999999999</v>
      </c>
      <c r="AJ22" s="186">
        <v>2.1111</v>
      </c>
      <c r="AK22" s="186">
        <v>2.0817000000000001</v>
      </c>
      <c r="AL22" s="186">
        <v>2.0962999999999998</v>
      </c>
      <c r="AM22" s="186">
        <v>1.9462999999999999</v>
      </c>
      <c r="AN22" s="186">
        <v>1.7655000000000001</v>
      </c>
      <c r="AO22" s="186">
        <v>1.6788000000000001</v>
      </c>
      <c r="AP22" s="186">
        <v>1.6352</v>
      </c>
      <c r="AQ22" s="186">
        <v>1.6375</v>
      </c>
      <c r="AR22" s="186">
        <v>1.6308</v>
      </c>
      <c r="AS22" s="186">
        <v>1.6197999999999999</v>
      </c>
      <c r="AT22" s="186">
        <v>1.5960000000000001</v>
      </c>
      <c r="AU22" s="186">
        <v>1.5688</v>
      </c>
      <c r="AV22" s="186">
        <v>1.5366</v>
      </c>
      <c r="AW22" s="186">
        <v>1.4963</v>
      </c>
      <c r="AX22" s="186">
        <v>1.4543999999999999</v>
      </c>
      <c r="AY22" s="186">
        <v>1.4016</v>
      </c>
      <c r="AZ22" s="186">
        <v>1.3602000000000001</v>
      </c>
      <c r="BA22" s="186">
        <v>1.3555999999999999</v>
      </c>
      <c r="BB22" s="186">
        <v>1.3571</v>
      </c>
      <c r="BC22" s="186">
        <v>1.3633</v>
      </c>
      <c r="BD22" s="186">
        <v>1.4</v>
      </c>
      <c r="BE22" s="186">
        <v>1.425</v>
      </c>
      <c r="BF22" s="186">
        <v>1.4300999999999999</v>
      </c>
      <c r="BG22" s="186">
        <v>1.4283999999999999</v>
      </c>
      <c r="BH22" s="186">
        <v>1.3886000000000001</v>
      </c>
      <c r="BI22" s="186">
        <v>1.3854</v>
      </c>
      <c r="BJ22" s="186">
        <v>1.4098999999999999</v>
      </c>
      <c r="BK22" s="186">
        <v>1.4335</v>
      </c>
      <c r="BL22" s="186">
        <v>1.4081999999999999</v>
      </c>
      <c r="BM22" s="186">
        <v>1.3680000000000001</v>
      </c>
      <c r="BN22" s="186">
        <v>1.3344</v>
      </c>
      <c r="BO22" s="186">
        <v>1.2787999999999999</v>
      </c>
      <c r="BP22" s="186">
        <v>1.2403999999999999</v>
      </c>
      <c r="BQ22" s="186">
        <v>1.2534000000000001</v>
      </c>
      <c r="BR22" s="186">
        <v>1.2775000000000001</v>
      </c>
      <c r="BS22" s="186">
        <v>1.2353000000000001</v>
      </c>
      <c r="BT22" s="186">
        <v>1.2302</v>
      </c>
      <c r="BU22" s="186">
        <v>1.2315</v>
      </c>
      <c r="BV22" s="186">
        <v>1.2226999999999999</v>
      </c>
      <c r="BW22" s="186">
        <v>1.1970000000000001</v>
      </c>
      <c r="BX22" s="186">
        <v>1.1970000000000001</v>
      </c>
      <c r="BY22" s="186">
        <v>1.1644000000000001</v>
      </c>
      <c r="BZ22" s="186">
        <v>1.1155999999999999</v>
      </c>
      <c r="CA22" s="186">
        <v>1.0754999999999999</v>
      </c>
      <c r="CB22" s="186">
        <v>1.0546</v>
      </c>
      <c r="CC22" s="186">
        <v>1</v>
      </c>
    </row>
    <row r="23" spans="2:81" outlineLevel="1">
      <c r="B23" s="178" t="s">
        <v>2</v>
      </c>
      <c r="D23" s="186"/>
      <c r="E23" s="186"/>
      <c r="F23" s="186"/>
      <c r="G23" s="186"/>
      <c r="H23" s="186"/>
      <c r="I23" s="186"/>
      <c r="J23" s="186"/>
      <c r="K23" s="186"/>
      <c r="L23" s="186"/>
      <c r="M23" s="186"/>
      <c r="N23" s="186"/>
      <c r="O23" s="186"/>
      <c r="P23" s="186"/>
      <c r="Q23" s="186"/>
      <c r="R23" s="186">
        <v>4.1359000000000004</v>
      </c>
      <c r="S23" s="186">
        <v>4.0789999999999997</v>
      </c>
      <c r="T23" s="186">
        <v>3.9567000000000001</v>
      </c>
      <c r="U23" s="186">
        <v>3.8290000000000002</v>
      </c>
      <c r="V23" s="186">
        <v>3.7326999999999999</v>
      </c>
      <c r="W23" s="186">
        <v>3.6636000000000002</v>
      </c>
      <c r="X23" s="186">
        <v>3.6189</v>
      </c>
      <c r="Y23" s="186">
        <v>3.597</v>
      </c>
      <c r="Z23" s="186">
        <v>3.5539000000000001</v>
      </c>
      <c r="AA23" s="186">
        <v>3.63</v>
      </c>
      <c r="AB23" s="186">
        <v>3.5752999999999999</v>
      </c>
      <c r="AC23" s="186">
        <v>3.4912000000000001</v>
      </c>
      <c r="AD23" s="186">
        <v>3.2081</v>
      </c>
      <c r="AE23" s="186">
        <v>3.0358000000000001</v>
      </c>
      <c r="AF23" s="186">
        <v>2.9453999999999998</v>
      </c>
      <c r="AG23" s="186">
        <v>2.7928999999999999</v>
      </c>
      <c r="AH23" s="186">
        <v>2.5095000000000001</v>
      </c>
      <c r="AI23" s="186">
        <v>2.4224000000000001</v>
      </c>
      <c r="AJ23" s="186">
        <v>2.3458000000000001</v>
      </c>
      <c r="AK23" s="186">
        <v>2.2738999999999998</v>
      </c>
      <c r="AL23" s="186">
        <v>2.2187000000000001</v>
      </c>
      <c r="AM23" s="186">
        <v>2.1009000000000002</v>
      </c>
      <c r="AN23" s="186">
        <v>1.9427000000000001</v>
      </c>
      <c r="AO23" s="186">
        <v>1.8460000000000001</v>
      </c>
      <c r="AP23" s="186">
        <v>1.7823</v>
      </c>
      <c r="AQ23" s="186">
        <v>1.7637</v>
      </c>
      <c r="AR23" s="186">
        <v>1.7253000000000001</v>
      </c>
      <c r="AS23" s="186">
        <v>1.6980999999999999</v>
      </c>
      <c r="AT23" s="186">
        <v>1.6957</v>
      </c>
      <c r="AU23" s="186">
        <v>1.7128000000000001</v>
      </c>
      <c r="AV23" s="186">
        <v>1.6860999999999999</v>
      </c>
      <c r="AW23" s="186">
        <v>1.6417999999999999</v>
      </c>
      <c r="AX23" s="186">
        <v>1.589</v>
      </c>
      <c r="AY23" s="186">
        <v>1.5296000000000001</v>
      </c>
      <c r="AZ23" s="186">
        <v>1.4838</v>
      </c>
      <c r="BA23" s="186">
        <v>1.4672000000000001</v>
      </c>
      <c r="BB23" s="186">
        <v>1.4581999999999999</v>
      </c>
      <c r="BC23" s="186">
        <v>1.4370000000000001</v>
      </c>
      <c r="BD23" s="186">
        <v>1.4618</v>
      </c>
      <c r="BE23" s="186">
        <v>1.46</v>
      </c>
      <c r="BF23" s="186">
        <v>1.4691000000000001</v>
      </c>
      <c r="BG23" s="186">
        <v>1.4856</v>
      </c>
      <c r="BH23" s="186">
        <v>1.4672000000000001</v>
      </c>
      <c r="BI23" s="186">
        <v>1.4388000000000001</v>
      </c>
      <c r="BJ23" s="186">
        <v>1.4458</v>
      </c>
      <c r="BK23" s="186">
        <v>1.4336</v>
      </c>
      <c r="BL23" s="186">
        <v>1.4198999999999999</v>
      </c>
      <c r="BM23" s="186">
        <v>1.3851</v>
      </c>
      <c r="BN23" s="186">
        <v>1.3263</v>
      </c>
      <c r="BO23" s="186">
        <v>1.3029999999999999</v>
      </c>
      <c r="BP23" s="186">
        <v>1.2482</v>
      </c>
      <c r="BQ23" s="186">
        <v>1.2695000000000001</v>
      </c>
      <c r="BR23" s="186">
        <v>1.2601</v>
      </c>
      <c r="BS23" s="186">
        <v>1.2137</v>
      </c>
      <c r="BT23" s="186">
        <v>1.1930000000000001</v>
      </c>
      <c r="BU23" s="186">
        <v>1.1858</v>
      </c>
      <c r="BV23" s="186">
        <v>1.1846000000000001</v>
      </c>
      <c r="BW23" s="186">
        <v>1.1870000000000001</v>
      </c>
      <c r="BX23" s="186">
        <v>1.1906000000000001</v>
      </c>
      <c r="BY23" s="186">
        <v>1.1569</v>
      </c>
      <c r="BZ23" s="186">
        <v>1.1167</v>
      </c>
      <c r="CA23" s="186">
        <v>1.0860000000000001</v>
      </c>
      <c r="CB23" s="186">
        <v>1.0801000000000001</v>
      </c>
      <c r="CC23" s="186">
        <v>1</v>
      </c>
    </row>
    <row r="24" spans="2:81" outlineLevel="1">
      <c r="B24" s="178" t="s">
        <v>3</v>
      </c>
      <c r="D24" s="186"/>
      <c r="E24" s="186"/>
      <c r="F24" s="186"/>
      <c r="G24" s="186"/>
      <c r="H24" s="186"/>
      <c r="I24" s="186">
        <v>4.1372</v>
      </c>
      <c r="J24" s="186">
        <v>4.2443999999999997</v>
      </c>
      <c r="K24" s="186">
        <v>3.5813000000000001</v>
      </c>
      <c r="L24" s="186">
        <v>3.5045999999999999</v>
      </c>
      <c r="M24" s="186">
        <v>3.5924999999999998</v>
      </c>
      <c r="N24" s="186">
        <v>3.6381000000000001</v>
      </c>
      <c r="O24" s="186">
        <v>3.5813000000000001</v>
      </c>
      <c r="P24" s="186">
        <v>3.5261999999999998</v>
      </c>
      <c r="Q24" s="186">
        <v>3.4622000000000002</v>
      </c>
      <c r="R24" s="186">
        <v>3.4832999999999998</v>
      </c>
      <c r="S24" s="186">
        <v>3.5045999999999999</v>
      </c>
      <c r="T24" s="186">
        <v>3.4622000000000002</v>
      </c>
      <c r="U24" s="186">
        <v>3.4106999999999998</v>
      </c>
      <c r="V24" s="186">
        <v>3.3805000000000001</v>
      </c>
      <c r="W24" s="186">
        <v>3.3607</v>
      </c>
      <c r="X24" s="186">
        <v>3.3216999999999999</v>
      </c>
      <c r="Y24" s="186">
        <v>3.2465000000000002</v>
      </c>
      <c r="Z24" s="186">
        <v>3.2010999999999998</v>
      </c>
      <c r="AA24" s="186">
        <v>3.2372999999999998</v>
      </c>
      <c r="AB24" s="186">
        <v>3.2465000000000002</v>
      </c>
      <c r="AC24" s="186">
        <v>3.1922000000000001</v>
      </c>
      <c r="AD24" s="186">
        <v>3.0398000000000001</v>
      </c>
      <c r="AE24" s="186">
        <v>2.9159999999999999</v>
      </c>
      <c r="AF24" s="186">
        <v>2.8365999999999998</v>
      </c>
      <c r="AG24" s="186">
        <v>2.6650999999999998</v>
      </c>
      <c r="AH24" s="186">
        <v>2.3483999999999998</v>
      </c>
      <c r="AI24" s="186">
        <v>2.2471000000000001</v>
      </c>
      <c r="AJ24" s="186">
        <v>2.1663999999999999</v>
      </c>
      <c r="AK24" s="186">
        <v>2.1027999999999998</v>
      </c>
      <c r="AL24" s="186">
        <v>2.0798999999999999</v>
      </c>
      <c r="AM24" s="186">
        <v>2.0070000000000001</v>
      </c>
      <c r="AN24" s="186">
        <v>1.8817999999999999</v>
      </c>
      <c r="AO24" s="186">
        <v>1.7630999999999999</v>
      </c>
      <c r="AP24" s="186">
        <v>1.6585000000000001</v>
      </c>
      <c r="AQ24" s="186">
        <v>1.6302000000000001</v>
      </c>
      <c r="AR24" s="186">
        <v>1.5851</v>
      </c>
      <c r="AS24" s="186">
        <v>1.5507</v>
      </c>
      <c r="AT24" s="186">
        <v>1.5633999999999999</v>
      </c>
      <c r="AU24" s="186">
        <v>1.6006</v>
      </c>
      <c r="AV24" s="186">
        <v>1.5763</v>
      </c>
      <c r="AW24" s="186">
        <v>1.5362</v>
      </c>
      <c r="AX24" s="186">
        <v>1.5119</v>
      </c>
      <c r="AY24" s="186">
        <v>1.4805999999999999</v>
      </c>
      <c r="AZ24" s="186">
        <v>1.4599</v>
      </c>
      <c r="BA24" s="186">
        <v>1.458</v>
      </c>
      <c r="BB24" s="186">
        <v>1.4542999999999999</v>
      </c>
      <c r="BC24" s="186">
        <v>1.4289000000000001</v>
      </c>
      <c r="BD24" s="186">
        <v>1.4524999999999999</v>
      </c>
      <c r="BE24" s="186">
        <v>1.4360999999999999</v>
      </c>
      <c r="BF24" s="186">
        <v>1.4360999999999999</v>
      </c>
      <c r="BG24" s="186">
        <v>1.458</v>
      </c>
      <c r="BH24" s="186">
        <v>1.4307000000000001</v>
      </c>
      <c r="BI24" s="186">
        <v>1.3856999999999999</v>
      </c>
      <c r="BJ24" s="186">
        <v>1.3942000000000001</v>
      </c>
      <c r="BK24" s="186">
        <v>1.3741000000000001</v>
      </c>
      <c r="BL24" s="186">
        <v>1.3546</v>
      </c>
      <c r="BM24" s="186">
        <v>1.3051999999999999</v>
      </c>
      <c r="BN24" s="186">
        <v>1.2388999999999999</v>
      </c>
      <c r="BO24" s="186">
        <v>1.2243999999999999</v>
      </c>
      <c r="BP24" s="186">
        <v>1.1646000000000001</v>
      </c>
      <c r="BQ24" s="186">
        <v>1.2050000000000001</v>
      </c>
      <c r="BR24" s="186">
        <v>1.1950000000000001</v>
      </c>
      <c r="BS24" s="186">
        <v>1.1403000000000001</v>
      </c>
      <c r="BT24" s="186">
        <v>1.1246</v>
      </c>
      <c r="BU24" s="186">
        <v>1.1234999999999999</v>
      </c>
      <c r="BV24" s="186">
        <v>1.1313</v>
      </c>
      <c r="BW24" s="186">
        <v>1.1459999999999999</v>
      </c>
      <c r="BX24" s="186">
        <v>1.1623000000000001</v>
      </c>
      <c r="BY24" s="186">
        <v>1.1335</v>
      </c>
      <c r="BZ24" s="186">
        <v>1.1072</v>
      </c>
      <c r="CA24" s="186">
        <v>1.0946</v>
      </c>
      <c r="CB24" s="186">
        <v>1.0998000000000001</v>
      </c>
      <c r="CC24" s="186">
        <v>1</v>
      </c>
    </row>
    <row r="25" spans="2:81" outlineLevel="1">
      <c r="B25" s="158" t="s">
        <v>4</v>
      </c>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row>
    <row r="26" spans="2:81" outlineLevel="1">
      <c r="B26" s="178" t="s">
        <v>134</v>
      </c>
      <c r="D26" s="179">
        <f>D11-D20</f>
        <v>0</v>
      </c>
      <c r="E26" s="179">
        <f t="shared" ref="E26:BP30" si="0">E11-E20</f>
        <v>0</v>
      </c>
      <c r="F26" s="179">
        <f t="shared" si="0"/>
        <v>0</v>
      </c>
      <c r="G26" s="179">
        <f t="shared" si="0"/>
        <v>0</v>
      </c>
      <c r="H26" s="179">
        <f t="shared" si="0"/>
        <v>0</v>
      </c>
      <c r="I26" s="179">
        <f t="shared" si="0"/>
        <v>0</v>
      </c>
      <c r="J26" s="179">
        <f t="shared" si="0"/>
        <v>0</v>
      </c>
      <c r="K26" s="179">
        <f t="shared" si="0"/>
        <v>0</v>
      </c>
      <c r="L26" s="179">
        <f t="shared" si="0"/>
        <v>0</v>
      </c>
      <c r="M26" s="179">
        <f t="shared" si="0"/>
        <v>0</v>
      </c>
      <c r="N26" s="179">
        <f t="shared" si="0"/>
        <v>0</v>
      </c>
      <c r="O26" s="179">
        <f t="shared" si="0"/>
        <v>0</v>
      </c>
      <c r="P26" s="179">
        <f t="shared" si="0"/>
        <v>0</v>
      </c>
      <c r="Q26" s="179">
        <f t="shared" si="0"/>
        <v>0</v>
      </c>
      <c r="R26" s="179">
        <f t="shared" si="0"/>
        <v>0</v>
      </c>
      <c r="S26" s="179">
        <f t="shared" si="0"/>
        <v>0</v>
      </c>
      <c r="T26" s="179">
        <f t="shared" si="0"/>
        <v>0</v>
      </c>
      <c r="U26" s="179">
        <f t="shared" si="0"/>
        <v>0</v>
      </c>
      <c r="V26" s="179">
        <f t="shared" si="0"/>
        <v>0</v>
      </c>
      <c r="W26" s="179">
        <f t="shared" si="0"/>
        <v>0</v>
      </c>
      <c r="X26" s="179">
        <f t="shared" si="0"/>
        <v>0</v>
      </c>
      <c r="Y26" s="179">
        <f t="shared" si="0"/>
        <v>0</v>
      </c>
      <c r="Z26" s="179">
        <f t="shared" si="0"/>
        <v>0</v>
      </c>
      <c r="AA26" s="179">
        <f t="shared" si="0"/>
        <v>0</v>
      </c>
      <c r="AB26" s="179">
        <f t="shared" si="0"/>
        <v>0</v>
      </c>
      <c r="AC26" s="179">
        <f t="shared" si="0"/>
        <v>0</v>
      </c>
      <c r="AD26" s="179">
        <f t="shared" si="0"/>
        <v>0</v>
      </c>
      <c r="AE26" s="179">
        <f t="shared" si="0"/>
        <v>0</v>
      </c>
      <c r="AF26" s="179">
        <f t="shared" si="0"/>
        <v>0</v>
      </c>
      <c r="AG26" s="179">
        <f t="shared" si="0"/>
        <v>0</v>
      </c>
      <c r="AH26" s="179">
        <f t="shared" si="0"/>
        <v>0</v>
      </c>
      <c r="AI26" s="179">
        <f t="shared" si="0"/>
        <v>0</v>
      </c>
      <c r="AJ26" s="179">
        <f t="shared" si="0"/>
        <v>0</v>
      </c>
      <c r="AK26" s="179">
        <f t="shared" si="0"/>
        <v>0</v>
      </c>
      <c r="AL26" s="179">
        <f t="shared" si="0"/>
        <v>0</v>
      </c>
      <c r="AM26" s="179">
        <f t="shared" si="0"/>
        <v>0</v>
      </c>
      <c r="AN26" s="179">
        <f t="shared" si="0"/>
        <v>0</v>
      </c>
      <c r="AO26" s="179">
        <f t="shared" si="0"/>
        <v>0</v>
      </c>
      <c r="AP26" s="179">
        <f t="shared" si="0"/>
        <v>0</v>
      </c>
      <c r="AQ26" s="179">
        <f t="shared" si="0"/>
        <v>0</v>
      </c>
      <c r="AR26" s="179">
        <f t="shared" si="0"/>
        <v>0</v>
      </c>
      <c r="AS26" s="179">
        <f t="shared" si="0"/>
        <v>0</v>
      </c>
      <c r="AT26" s="179">
        <f t="shared" si="0"/>
        <v>0</v>
      </c>
      <c r="AU26" s="179">
        <f t="shared" si="0"/>
        <v>0</v>
      </c>
      <c r="AV26" s="179">
        <f t="shared" si="0"/>
        <v>0</v>
      </c>
      <c r="AW26" s="179">
        <f t="shared" si="0"/>
        <v>0</v>
      </c>
      <c r="AX26" s="179">
        <f t="shared" si="0"/>
        <v>0</v>
      </c>
      <c r="AY26" s="179">
        <f t="shared" si="0"/>
        <v>0</v>
      </c>
      <c r="AZ26" s="179">
        <f t="shared" si="0"/>
        <v>0</v>
      </c>
      <c r="BA26" s="179">
        <f t="shared" si="0"/>
        <v>0</v>
      </c>
      <c r="BB26" s="179">
        <f t="shared" si="0"/>
        <v>0</v>
      </c>
      <c r="BC26" s="179">
        <f t="shared" si="0"/>
        <v>0</v>
      </c>
      <c r="BD26" s="179">
        <f t="shared" si="0"/>
        <v>0</v>
      </c>
      <c r="BE26" s="179">
        <f t="shared" si="0"/>
        <v>0</v>
      </c>
      <c r="BF26" s="179">
        <f t="shared" si="0"/>
        <v>0</v>
      </c>
      <c r="BG26" s="179">
        <f t="shared" si="0"/>
        <v>0</v>
      </c>
      <c r="BH26" s="179">
        <f t="shared" si="0"/>
        <v>0</v>
      </c>
      <c r="BI26" s="179">
        <f t="shared" si="0"/>
        <v>0</v>
      </c>
      <c r="BJ26" s="179">
        <f t="shared" si="0"/>
        <v>0</v>
      </c>
      <c r="BK26" s="179">
        <f t="shared" si="0"/>
        <v>0</v>
      </c>
      <c r="BL26" s="179">
        <f t="shared" si="0"/>
        <v>0</v>
      </c>
      <c r="BM26" s="179">
        <f t="shared" si="0"/>
        <v>0</v>
      </c>
      <c r="BN26" s="179">
        <f t="shared" si="0"/>
        <v>0</v>
      </c>
      <c r="BO26" s="179">
        <f t="shared" si="0"/>
        <v>0</v>
      </c>
      <c r="BP26" s="179">
        <f t="shared" si="0"/>
        <v>0</v>
      </c>
      <c r="BQ26" s="179">
        <f t="shared" ref="BQ26:CC30" si="1">BQ11-BQ20</f>
        <v>0</v>
      </c>
      <c r="BR26" s="179">
        <f t="shared" si="1"/>
        <v>0</v>
      </c>
      <c r="BS26" s="179">
        <f t="shared" si="1"/>
        <v>0</v>
      </c>
      <c r="BT26" s="179">
        <f t="shared" si="1"/>
        <v>0</v>
      </c>
      <c r="BU26" s="179">
        <f t="shared" si="1"/>
        <v>0</v>
      </c>
      <c r="BV26" s="179">
        <f t="shared" si="1"/>
        <v>0</v>
      </c>
      <c r="BW26" s="179">
        <f t="shared" si="1"/>
        <v>0</v>
      </c>
      <c r="BX26" s="179">
        <f t="shared" si="1"/>
        <v>0</v>
      </c>
      <c r="BY26" s="179">
        <f t="shared" si="1"/>
        <v>0</v>
      </c>
      <c r="BZ26" s="179">
        <f t="shared" si="1"/>
        <v>0</v>
      </c>
      <c r="CA26" s="179">
        <f t="shared" si="1"/>
        <v>0</v>
      </c>
      <c r="CB26" s="179">
        <f t="shared" si="1"/>
        <v>0</v>
      </c>
      <c r="CC26" s="179">
        <f t="shared" si="1"/>
        <v>0</v>
      </c>
    </row>
    <row r="27" spans="2:81" outlineLevel="1">
      <c r="B27" s="178" t="s">
        <v>0</v>
      </c>
      <c r="D27" s="179">
        <f t="shared" ref="D27:AI29" si="2">D12-D21</f>
        <v>0</v>
      </c>
      <c r="E27" s="179">
        <f t="shared" si="2"/>
        <v>0</v>
      </c>
      <c r="F27" s="179">
        <f t="shared" si="2"/>
        <v>0</v>
      </c>
      <c r="G27" s="179">
        <f t="shared" si="0"/>
        <v>0</v>
      </c>
      <c r="H27" s="179">
        <f t="shared" si="2"/>
        <v>0</v>
      </c>
      <c r="I27" s="179">
        <f t="shared" si="2"/>
        <v>0</v>
      </c>
      <c r="J27" s="179">
        <f t="shared" si="2"/>
        <v>0</v>
      </c>
      <c r="K27" s="179">
        <f t="shared" si="2"/>
        <v>0</v>
      </c>
      <c r="L27" s="179">
        <f t="shared" si="2"/>
        <v>0</v>
      </c>
      <c r="M27" s="179">
        <f t="shared" si="2"/>
        <v>0</v>
      </c>
      <c r="N27" s="179">
        <f t="shared" si="2"/>
        <v>0</v>
      </c>
      <c r="O27" s="179">
        <f t="shared" si="2"/>
        <v>0</v>
      </c>
      <c r="P27" s="179">
        <f t="shared" si="2"/>
        <v>0</v>
      </c>
      <c r="Q27" s="179">
        <f t="shared" si="2"/>
        <v>0</v>
      </c>
      <c r="R27" s="179">
        <f t="shared" si="2"/>
        <v>0</v>
      </c>
      <c r="S27" s="179">
        <f t="shared" si="2"/>
        <v>0</v>
      </c>
      <c r="T27" s="179">
        <f t="shared" si="2"/>
        <v>0</v>
      </c>
      <c r="U27" s="179">
        <f t="shared" si="2"/>
        <v>0</v>
      </c>
      <c r="V27" s="179">
        <f t="shared" si="2"/>
        <v>0</v>
      </c>
      <c r="W27" s="179">
        <f t="shared" si="2"/>
        <v>0</v>
      </c>
      <c r="X27" s="179">
        <f t="shared" si="2"/>
        <v>0</v>
      </c>
      <c r="Y27" s="179">
        <f t="shared" si="2"/>
        <v>0</v>
      </c>
      <c r="Z27" s="179">
        <f t="shared" si="2"/>
        <v>0</v>
      </c>
      <c r="AA27" s="179">
        <f t="shared" si="2"/>
        <v>0</v>
      </c>
      <c r="AB27" s="179">
        <f t="shared" si="2"/>
        <v>0</v>
      </c>
      <c r="AC27" s="179">
        <f t="shared" si="2"/>
        <v>0</v>
      </c>
      <c r="AD27" s="179">
        <f t="shared" si="2"/>
        <v>0</v>
      </c>
      <c r="AE27" s="179">
        <f t="shared" si="2"/>
        <v>0</v>
      </c>
      <c r="AF27" s="179">
        <f t="shared" si="2"/>
        <v>0</v>
      </c>
      <c r="AG27" s="179">
        <f t="shared" si="2"/>
        <v>0</v>
      </c>
      <c r="AH27" s="179">
        <f t="shared" si="2"/>
        <v>0</v>
      </c>
      <c r="AI27" s="179">
        <f t="shared" si="2"/>
        <v>0</v>
      </c>
      <c r="AJ27" s="179">
        <f t="shared" si="0"/>
        <v>0</v>
      </c>
      <c r="AK27" s="179">
        <f t="shared" si="0"/>
        <v>0</v>
      </c>
      <c r="AL27" s="179">
        <f t="shared" si="0"/>
        <v>0</v>
      </c>
      <c r="AM27" s="179">
        <f t="shared" si="0"/>
        <v>0</v>
      </c>
      <c r="AN27" s="179">
        <f t="shared" si="0"/>
        <v>0</v>
      </c>
      <c r="AO27" s="179">
        <f t="shared" si="0"/>
        <v>0</v>
      </c>
      <c r="AP27" s="179">
        <f t="shared" si="0"/>
        <v>0</v>
      </c>
      <c r="AQ27" s="179">
        <f t="shared" si="0"/>
        <v>0</v>
      </c>
      <c r="AR27" s="179">
        <f t="shared" si="0"/>
        <v>0</v>
      </c>
      <c r="AS27" s="179">
        <f t="shared" si="0"/>
        <v>0</v>
      </c>
      <c r="AT27" s="179">
        <f t="shared" si="0"/>
        <v>0</v>
      </c>
      <c r="AU27" s="179">
        <f t="shared" si="0"/>
        <v>0</v>
      </c>
      <c r="AV27" s="179">
        <f t="shared" si="0"/>
        <v>0</v>
      </c>
      <c r="AW27" s="179">
        <f t="shared" si="0"/>
        <v>0</v>
      </c>
      <c r="AX27" s="179">
        <f t="shared" si="0"/>
        <v>0</v>
      </c>
      <c r="AY27" s="179">
        <f t="shared" si="0"/>
        <v>0</v>
      </c>
      <c r="AZ27" s="179">
        <f t="shared" si="0"/>
        <v>0</v>
      </c>
      <c r="BA27" s="179">
        <f t="shared" si="0"/>
        <v>0</v>
      </c>
      <c r="BB27" s="179">
        <f t="shared" si="0"/>
        <v>0</v>
      </c>
      <c r="BC27" s="179">
        <f t="shared" si="0"/>
        <v>0</v>
      </c>
      <c r="BD27" s="179">
        <f t="shared" si="0"/>
        <v>0</v>
      </c>
      <c r="BE27" s="179">
        <f t="shared" si="0"/>
        <v>0</v>
      </c>
      <c r="BF27" s="179">
        <f t="shared" si="0"/>
        <v>0</v>
      </c>
      <c r="BG27" s="179">
        <f t="shared" si="0"/>
        <v>0</v>
      </c>
      <c r="BH27" s="179">
        <f t="shared" si="0"/>
        <v>0</v>
      </c>
      <c r="BI27" s="179">
        <f t="shared" si="0"/>
        <v>0</v>
      </c>
      <c r="BJ27" s="179">
        <f t="shared" si="0"/>
        <v>0</v>
      </c>
      <c r="BK27" s="179">
        <f t="shared" si="0"/>
        <v>0</v>
      </c>
      <c r="BL27" s="179">
        <f t="shared" si="0"/>
        <v>0</v>
      </c>
      <c r="BM27" s="179">
        <f t="shared" si="0"/>
        <v>0</v>
      </c>
      <c r="BN27" s="179">
        <f t="shared" si="0"/>
        <v>0</v>
      </c>
      <c r="BO27" s="179">
        <f t="shared" si="0"/>
        <v>0</v>
      </c>
      <c r="BP27" s="179">
        <f t="shared" si="0"/>
        <v>0</v>
      </c>
      <c r="BQ27" s="179">
        <f t="shared" si="1"/>
        <v>0</v>
      </c>
      <c r="BR27" s="179">
        <f t="shared" si="1"/>
        <v>0</v>
      </c>
      <c r="BS27" s="179">
        <f t="shared" si="1"/>
        <v>0</v>
      </c>
      <c r="BT27" s="179">
        <f t="shared" si="1"/>
        <v>0</v>
      </c>
      <c r="BU27" s="179">
        <f t="shared" si="1"/>
        <v>0</v>
      </c>
      <c r="BV27" s="179">
        <f t="shared" si="1"/>
        <v>0</v>
      </c>
      <c r="BW27" s="179">
        <f t="shared" si="1"/>
        <v>0</v>
      </c>
      <c r="BX27" s="179">
        <f t="shared" si="1"/>
        <v>0</v>
      </c>
      <c r="BY27" s="179">
        <f t="shared" si="1"/>
        <v>0</v>
      </c>
      <c r="BZ27" s="179">
        <f t="shared" si="1"/>
        <v>0</v>
      </c>
      <c r="CA27" s="179">
        <f t="shared" si="1"/>
        <v>0</v>
      </c>
      <c r="CB27" s="179">
        <f t="shared" si="1"/>
        <v>0</v>
      </c>
      <c r="CC27" s="179">
        <f t="shared" si="1"/>
        <v>0</v>
      </c>
    </row>
    <row r="28" spans="2:81" outlineLevel="1">
      <c r="B28" s="178" t="s">
        <v>1</v>
      </c>
      <c r="D28" s="179">
        <f t="shared" si="2"/>
        <v>0</v>
      </c>
      <c r="E28" s="179">
        <f t="shared" si="2"/>
        <v>0</v>
      </c>
      <c r="F28" s="179">
        <f t="shared" si="2"/>
        <v>0</v>
      </c>
      <c r="G28" s="179">
        <f t="shared" si="0"/>
        <v>0</v>
      </c>
      <c r="H28" s="179">
        <f t="shared" si="2"/>
        <v>0</v>
      </c>
      <c r="I28" s="179">
        <f t="shared" si="2"/>
        <v>0</v>
      </c>
      <c r="J28" s="179">
        <f t="shared" si="2"/>
        <v>0</v>
      </c>
      <c r="K28" s="179">
        <f t="shared" si="2"/>
        <v>0</v>
      </c>
      <c r="L28" s="179">
        <f t="shared" si="2"/>
        <v>0</v>
      </c>
      <c r="M28" s="179">
        <f t="shared" si="2"/>
        <v>0</v>
      </c>
      <c r="N28" s="179">
        <f t="shared" si="2"/>
        <v>0</v>
      </c>
      <c r="O28" s="179">
        <f t="shared" si="2"/>
        <v>0</v>
      </c>
      <c r="P28" s="179">
        <f t="shared" si="2"/>
        <v>0</v>
      </c>
      <c r="Q28" s="179">
        <f t="shared" si="2"/>
        <v>0</v>
      </c>
      <c r="R28" s="179">
        <f t="shared" si="2"/>
        <v>0</v>
      </c>
      <c r="S28" s="179">
        <f t="shared" si="2"/>
        <v>0</v>
      </c>
      <c r="T28" s="179">
        <f>T13-T22</f>
        <v>0</v>
      </c>
      <c r="U28" s="179">
        <f t="shared" si="2"/>
        <v>0</v>
      </c>
      <c r="V28" s="179">
        <f t="shared" si="2"/>
        <v>0</v>
      </c>
      <c r="W28" s="179">
        <f t="shared" si="2"/>
        <v>0</v>
      </c>
      <c r="X28" s="179">
        <f t="shared" si="2"/>
        <v>0</v>
      </c>
      <c r="Y28" s="179">
        <f t="shared" si="2"/>
        <v>0</v>
      </c>
      <c r="Z28" s="179">
        <f t="shared" si="2"/>
        <v>0</v>
      </c>
      <c r="AA28" s="179">
        <f t="shared" si="2"/>
        <v>0</v>
      </c>
      <c r="AB28" s="179">
        <f t="shared" si="2"/>
        <v>0</v>
      </c>
      <c r="AC28" s="179">
        <f t="shared" si="2"/>
        <v>0</v>
      </c>
      <c r="AD28" s="179">
        <f t="shared" si="2"/>
        <v>0</v>
      </c>
      <c r="AE28" s="179">
        <f t="shared" si="2"/>
        <v>0</v>
      </c>
      <c r="AF28" s="179">
        <f t="shared" si="2"/>
        <v>0</v>
      </c>
      <c r="AG28" s="179">
        <f t="shared" si="2"/>
        <v>0</v>
      </c>
      <c r="AH28" s="179">
        <f t="shared" si="2"/>
        <v>0</v>
      </c>
      <c r="AI28" s="179">
        <f t="shared" si="2"/>
        <v>0</v>
      </c>
      <c r="AJ28" s="179">
        <f t="shared" si="0"/>
        <v>0</v>
      </c>
      <c r="AK28" s="179">
        <f t="shared" si="0"/>
        <v>0</v>
      </c>
      <c r="AL28" s="179">
        <f t="shared" si="0"/>
        <v>0</v>
      </c>
      <c r="AM28" s="179">
        <f t="shared" si="0"/>
        <v>0</v>
      </c>
      <c r="AN28" s="179">
        <f t="shared" si="0"/>
        <v>0</v>
      </c>
      <c r="AO28" s="179">
        <f t="shared" si="0"/>
        <v>0</v>
      </c>
      <c r="AP28" s="179">
        <f t="shared" si="0"/>
        <v>0</v>
      </c>
      <c r="AQ28" s="179">
        <f t="shared" si="0"/>
        <v>0</v>
      </c>
      <c r="AR28" s="179">
        <f t="shared" si="0"/>
        <v>0</v>
      </c>
      <c r="AS28" s="179">
        <f t="shared" si="0"/>
        <v>0</v>
      </c>
      <c r="AT28" s="179">
        <f t="shared" si="0"/>
        <v>0</v>
      </c>
      <c r="AU28" s="179">
        <f t="shared" si="0"/>
        <v>0</v>
      </c>
      <c r="AV28" s="179">
        <f t="shared" si="0"/>
        <v>0</v>
      </c>
      <c r="AW28" s="179">
        <f t="shared" si="0"/>
        <v>0</v>
      </c>
      <c r="AX28" s="179">
        <f t="shared" si="0"/>
        <v>0</v>
      </c>
      <c r="AY28" s="179">
        <f t="shared" si="0"/>
        <v>0</v>
      </c>
      <c r="AZ28" s="179">
        <f t="shared" si="0"/>
        <v>0</v>
      </c>
      <c r="BA28" s="179">
        <f t="shared" si="0"/>
        <v>0</v>
      </c>
      <c r="BB28" s="179">
        <f t="shared" si="0"/>
        <v>0</v>
      </c>
      <c r="BC28" s="179">
        <f t="shared" si="0"/>
        <v>0</v>
      </c>
      <c r="BD28" s="179">
        <f t="shared" si="0"/>
        <v>0</v>
      </c>
      <c r="BE28" s="179">
        <f t="shared" si="0"/>
        <v>0</v>
      </c>
      <c r="BF28" s="179">
        <f t="shared" si="0"/>
        <v>0</v>
      </c>
      <c r="BG28" s="179">
        <f t="shared" si="0"/>
        <v>0</v>
      </c>
      <c r="BH28" s="179">
        <f t="shared" si="0"/>
        <v>0</v>
      </c>
      <c r="BI28" s="179">
        <f t="shared" si="0"/>
        <v>0</v>
      </c>
      <c r="BJ28" s="179">
        <f t="shared" si="0"/>
        <v>0</v>
      </c>
      <c r="BK28" s="179">
        <f t="shared" si="0"/>
        <v>0</v>
      </c>
      <c r="BL28" s="179">
        <f t="shared" si="0"/>
        <v>0</v>
      </c>
      <c r="BM28" s="179">
        <f t="shared" si="0"/>
        <v>0</v>
      </c>
      <c r="BN28" s="179">
        <f t="shared" si="0"/>
        <v>0</v>
      </c>
      <c r="BO28" s="179">
        <f t="shared" si="0"/>
        <v>0</v>
      </c>
      <c r="BP28" s="179">
        <f t="shared" si="0"/>
        <v>0</v>
      </c>
      <c r="BQ28" s="179">
        <f t="shared" si="1"/>
        <v>0</v>
      </c>
      <c r="BR28" s="179">
        <f t="shared" si="1"/>
        <v>0</v>
      </c>
      <c r="BS28" s="179">
        <f t="shared" si="1"/>
        <v>0</v>
      </c>
      <c r="BT28" s="179">
        <f t="shared" si="1"/>
        <v>0</v>
      </c>
      <c r="BU28" s="179">
        <f t="shared" si="1"/>
        <v>0</v>
      </c>
      <c r="BV28" s="179">
        <f t="shared" si="1"/>
        <v>0</v>
      </c>
      <c r="BW28" s="179">
        <f t="shared" si="1"/>
        <v>0</v>
      </c>
      <c r="BX28" s="179">
        <f t="shared" si="1"/>
        <v>0</v>
      </c>
      <c r="BY28" s="179">
        <f t="shared" si="1"/>
        <v>0</v>
      </c>
      <c r="BZ28" s="179">
        <f t="shared" si="1"/>
        <v>0</v>
      </c>
      <c r="CA28" s="179">
        <f t="shared" si="1"/>
        <v>0</v>
      </c>
      <c r="CB28" s="179">
        <f t="shared" si="1"/>
        <v>0</v>
      </c>
      <c r="CC28" s="179">
        <f t="shared" si="1"/>
        <v>0</v>
      </c>
    </row>
    <row r="29" spans="2:81" outlineLevel="1">
      <c r="B29" s="178" t="s">
        <v>2</v>
      </c>
      <c r="D29" s="179">
        <f>D14-D23</f>
        <v>0</v>
      </c>
      <c r="E29" s="179">
        <f t="shared" si="2"/>
        <v>0</v>
      </c>
      <c r="F29" s="179">
        <f t="shared" si="2"/>
        <v>0</v>
      </c>
      <c r="G29" s="179">
        <f t="shared" si="0"/>
        <v>0</v>
      </c>
      <c r="H29" s="179">
        <f t="shared" si="2"/>
        <v>0</v>
      </c>
      <c r="I29" s="179">
        <f t="shared" si="2"/>
        <v>0</v>
      </c>
      <c r="J29" s="179">
        <f t="shared" si="2"/>
        <v>0</v>
      </c>
      <c r="K29" s="179">
        <f t="shared" si="2"/>
        <v>0</v>
      </c>
      <c r="L29" s="179">
        <f t="shared" si="2"/>
        <v>0</v>
      </c>
      <c r="M29" s="179">
        <f t="shared" si="2"/>
        <v>0</v>
      </c>
      <c r="N29" s="179">
        <f t="shared" si="2"/>
        <v>0</v>
      </c>
      <c r="O29" s="179">
        <f t="shared" si="2"/>
        <v>0</v>
      </c>
      <c r="P29" s="179">
        <f t="shared" si="2"/>
        <v>0</v>
      </c>
      <c r="Q29" s="179">
        <f t="shared" si="2"/>
        <v>0</v>
      </c>
      <c r="R29" s="179">
        <f t="shared" si="2"/>
        <v>0</v>
      </c>
      <c r="S29" s="179">
        <f t="shared" si="2"/>
        <v>0</v>
      </c>
      <c r="T29" s="179">
        <f t="shared" si="2"/>
        <v>0</v>
      </c>
      <c r="U29" s="179">
        <f t="shared" si="2"/>
        <v>1.2399999999999967E-2</v>
      </c>
      <c r="V29" s="179">
        <f t="shared" si="2"/>
        <v>2.3600000000000065E-2</v>
      </c>
      <c r="W29" s="179">
        <f t="shared" si="2"/>
        <v>1.1299999999999866E-2</v>
      </c>
      <c r="X29" s="179">
        <f t="shared" si="2"/>
        <v>0</v>
      </c>
      <c r="Y29" s="179">
        <f t="shared" si="2"/>
        <v>0</v>
      </c>
      <c r="Z29" s="179">
        <f t="shared" si="2"/>
        <v>0</v>
      </c>
      <c r="AA29" s="179">
        <f t="shared" si="2"/>
        <v>0</v>
      </c>
      <c r="AB29" s="179">
        <f t="shared" si="2"/>
        <v>0</v>
      </c>
      <c r="AC29" s="179">
        <f t="shared" si="2"/>
        <v>0</v>
      </c>
      <c r="AD29" s="179">
        <f t="shared" si="2"/>
        <v>0</v>
      </c>
      <c r="AE29" s="179">
        <f t="shared" si="2"/>
        <v>7.8000000000000291E-3</v>
      </c>
      <c r="AF29" s="179">
        <f t="shared" si="2"/>
        <v>0</v>
      </c>
      <c r="AG29" s="179">
        <f t="shared" si="2"/>
        <v>0</v>
      </c>
      <c r="AH29" s="179">
        <f t="shared" si="2"/>
        <v>0</v>
      </c>
      <c r="AI29" s="179">
        <f t="shared" si="2"/>
        <v>0</v>
      </c>
      <c r="AJ29" s="179">
        <f t="shared" si="0"/>
        <v>0</v>
      </c>
      <c r="AK29" s="179">
        <f t="shared" si="0"/>
        <v>0</v>
      </c>
      <c r="AL29" s="179">
        <f t="shared" si="0"/>
        <v>0</v>
      </c>
      <c r="AM29" s="179">
        <f t="shared" si="0"/>
        <v>0</v>
      </c>
      <c r="AN29" s="179">
        <f t="shared" si="0"/>
        <v>0</v>
      </c>
      <c r="AO29" s="179">
        <f t="shared" si="0"/>
        <v>0</v>
      </c>
      <c r="AP29" s="179">
        <f t="shared" si="0"/>
        <v>0</v>
      </c>
      <c r="AQ29" s="179">
        <f t="shared" si="0"/>
        <v>0</v>
      </c>
      <c r="AR29" s="179">
        <f t="shared" si="0"/>
        <v>0</v>
      </c>
      <c r="AS29" s="179">
        <f t="shared" si="0"/>
        <v>0</v>
      </c>
      <c r="AT29" s="179">
        <f t="shared" si="0"/>
        <v>0</v>
      </c>
      <c r="AU29" s="179">
        <f t="shared" si="0"/>
        <v>0</v>
      </c>
      <c r="AV29" s="179">
        <f t="shared" si="0"/>
        <v>0</v>
      </c>
      <c r="AW29" s="179">
        <f t="shared" si="0"/>
        <v>0</v>
      </c>
      <c r="AX29" s="179">
        <f t="shared" si="0"/>
        <v>0</v>
      </c>
      <c r="AY29" s="179">
        <f t="shared" si="0"/>
        <v>0</v>
      </c>
      <c r="AZ29" s="179">
        <f t="shared" si="0"/>
        <v>0</v>
      </c>
      <c r="BA29" s="179">
        <f t="shared" si="0"/>
        <v>0</v>
      </c>
      <c r="BB29" s="179">
        <f t="shared" si="0"/>
        <v>0</v>
      </c>
      <c r="BC29" s="179">
        <f t="shared" si="0"/>
        <v>0</v>
      </c>
      <c r="BD29" s="179">
        <f t="shared" si="0"/>
        <v>0</v>
      </c>
      <c r="BE29" s="179">
        <f t="shared" si="0"/>
        <v>0</v>
      </c>
      <c r="BF29" s="179">
        <f t="shared" si="0"/>
        <v>0</v>
      </c>
      <c r="BG29" s="179">
        <f t="shared" si="0"/>
        <v>0</v>
      </c>
      <c r="BH29" s="179">
        <f t="shared" si="0"/>
        <v>0</v>
      </c>
      <c r="BI29" s="179">
        <f t="shared" si="0"/>
        <v>0</v>
      </c>
      <c r="BJ29" s="179">
        <f t="shared" si="0"/>
        <v>0</v>
      </c>
      <c r="BK29" s="179">
        <f t="shared" si="0"/>
        <v>0</v>
      </c>
      <c r="BL29" s="179">
        <f t="shared" si="0"/>
        <v>0</v>
      </c>
      <c r="BM29" s="179">
        <f t="shared" si="0"/>
        <v>0</v>
      </c>
      <c r="BN29" s="179">
        <f t="shared" si="0"/>
        <v>0</v>
      </c>
      <c r="BO29" s="179">
        <f t="shared" si="0"/>
        <v>0</v>
      </c>
      <c r="BP29" s="179">
        <f t="shared" si="0"/>
        <v>0</v>
      </c>
      <c r="BQ29" s="179">
        <f t="shared" si="1"/>
        <v>0</v>
      </c>
      <c r="BR29" s="179">
        <f t="shared" si="1"/>
        <v>0</v>
      </c>
      <c r="BS29" s="179">
        <f t="shared" si="1"/>
        <v>0</v>
      </c>
      <c r="BT29" s="179">
        <f t="shared" si="1"/>
        <v>0</v>
      </c>
      <c r="BU29" s="179">
        <f t="shared" si="1"/>
        <v>0</v>
      </c>
      <c r="BV29" s="179">
        <f t="shared" si="1"/>
        <v>0</v>
      </c>
      <c r="BW29" s="179">
        <f t="shared" si="1"/>
        <v>0</v>
      </c>
      <c r="BX29" s="179">
        <f t="shared" si="1"/>
        <v>0</v>
      </c>
      <c r="BY29" s="179">
        <f t="shared" si="1"/>
        <v>0</v>
      </c>
      <c r="BZ29" s="179">
        <f t="shared" si="1"/>
        <v>0</v>
      </c>
      <c r="CA29" s="179">
        <f t="shared" si="1"/>
        <v>0</v>
      </c>
      <c r="CB29" s="179">
        <f t="shared" si="1"/>
        <v>0</v>
      </c>
      <c r="CC29" s="179">
        <f t="shared" si="1"/>
        <v>0</v>
      </c>
    </row>
    <row r="30" spans="2:81" outlineLevel="1">
      <c r="B30" s="178" t="s">
        <v>3</v>
      </c>
      <c r="D30" s="179">
        <f t="shared" ref="D30:AI30" si="3">D15-D24</f>
        <v>0</v>
      </c>
      <c r="E30" s="179">
        <f t="shared" si="3"/>
        <v>0</v>
      </c>
      <c r="F30" s="179">
        <f t="shared" si="3"/>
        <v>0</v>
      </c>
      <c r="G30" s="179">
        <f t="shared" si="0"/>
        <v>0</v>
      </c>
      <c r="H30" s="179">
        <f t="shared" si="3"/>
        <v>0</v>
      </c>
      <c r="I30" s="179">
        <f t="shared" si="3"/>
        <v>0</v>
      </c>
      <c r="J30" s="179">
        <f t="shared" si="3"/>
        <v>0</v>
      </c>
      <c r="K30" s="179">
        <f t="shared" si="3"/>
        <v>0</v>
      </c>
      <c r="L30" s="179">
        <f t="shared" si="3"/>
        <v>0</v>
      </c>
      <c r="M30" s="179">
        <f t="shared" si="3"/>
        <v>0</v>
      </c>
      <c r="N30" s="179">
        <f t="shared" si="3"/>
        <v>1.1600000000000055E-2</v>
      </c>
      <c r="O30" s="179">
        <f t="shared" si="3"/>
        <v>0</v>
      </c>
      <c r="P30" s="179">
        <f t="shared" si="3"/>
        <v>0</v>
      </c>
      <c r="Q30" s="179">
        <f t="shared" si="3"/>
        <v>0</v>
      </c>
      <c r="R30" s="179">
        <f t="shared" si="3"/>
        <v>0</v>
      </c>
      <c r="S30" s="179">
        <f t="shared" si="3"/>
        <v>0</v>
      </c>
      <c r="T30" s="179">
        <f t="shared" si="3"/>
        <v>0</v>
      </c>
      <c r="U30" s="179">
        <f t="shared" si="3"/>
        <v>1.0200000000000209E-2</v>
      </c>
      <c r="V30" s="179">
        <f t="shared" si="3"/>
        <v>2.0099999999999785E-2</v>
      </c>
      <c r="W30" s="179">
        <f t="shared" si="3"/>
        <v>9.9000000000000199E-3</v>
      </c>
      <c r="X30" s="179">
        <f t="shared" si="3"/>
        <v>0</v>
      </c>
      <c r="Y30" s="179">
        <f t="shared" si="3"/>
        <v>0</v>
      </c>
      <c r="Z30" s="179">
        <f t="shared" si="3"/>
        <v>0</v>
      </c>
      <c r="AA30" s="179">
        <f t="shared" si="3"/>
        <v>0</v>
      </c>
      <c r="AB30" s="179">
        <f t="shared" si="3"/>
        <v>0</v>
      </c>
      <c r="AC30" s="179">
        <f t="shared" si="3"/>
        <v>0</v>
      </c>
      <c r="AD30" s="179">
        <f t="shared" si="3"/>
        <v>0</v>
      </c>
      <c r="AE30" s="179">
        <f t="shared" si="3"/>
        <v>7.5000000000002842E-3</v>
      </c>
      <c r="AF30" s="179">
        <f t="shared" si="3"/>
        <v>0</v>
      </c>
      <c r="AG30" s="179">
        <f t="shared" si="3"/>
        <v>0</v>
      </c>
      <c r="AH30" s="179">
        <f t="shared" si="3"/>
        <v>0</v>
      </c>
      <c r="AI30" s="179">
        <f t="shared" si="3"/>
        <v>0</v>
      </c>
      <c r="AJ30" s="179">
        <f t="shared" si="0"/>
        <v>0</v>
      </c>
      <c r="AK30" s="179">
        <f t="shared" si="0"/>
        <v>0</v>
      </c>
      <c r="AL30" s="179">
        <f t="shared" si="0"/>
        <v>0</v>
      </c>
      <c r="AM30" s="179">
        <f t="shared" si="0"/>
        <v>0</v>
      </c>
      <c r="AN30" s="179">
        <f t="shared" si="0"/>
        <v>0</v>
      </c>
      <c r="AO30" s="179">
        <f t="shared" si="0"/>
        <v>0</v>
      </c>
      <c r="AP30" s="179">
        <f t="shared" si="0"/>
        <v>0</v>
      </c>
      <c r="AQ30" s="179">
        <f t="shared" si="0"/>
        <v>0</v>
      </c>
      <c r="AR30" s="179">
        <f t="shared" si="0"/>
        <v>0</v>
      </c>
      <c r="AS30" s="179">
        <f t="shared" si="0"/>
        <v>0</v>
      </c>
      <c r="AT30" s="179">
        <f t="shared" si="0"/>
        <v>0</v>
      </c>
      <c r="AU30" s="179">
        <f t="shared" si="0"/>
        <v>0</v>
      </c>
      <c r="AV30" s="179">
        <f t="shared" si="0"/>
        <v>0</v>
      </c>
      <c r="AW30" s="179">
        <f t="shared" si="0"/>
        <v>0</v>
      </c>
      <c r="AX30" s="179">
        <f t="shared" si="0"/>
        <v>0</v>
      </c>
      <c r="AY30" s="179">
        <f t="shared" si="0"/>
        <v>0</v>
      </c>
      <c r="AZ30" s="179">
        <f t="shared" si="0"/>
        <v>0</v>
      </c>
      <c r="BA30" s="179">
        <f t="shared" si="0"/>
        <v>0</v>
      </c>
      <c r="BB30" s="179">
        <f t="shared" si="0"/>
        <v>0</v>
      </c>
      <c r="BC30" s="179">
        <f t="shared" si="0"/>
        <v>0</v>
      </c>
      <c r="BD30" s="179">
        <f t="shared" si="0"/>
        <v>0</v>
      </c>
      <c r="BE30" s="179">
        <f t="shared" si="0"/>
        <v>0</v>
      </c>
      <c r="BF30" s="179">
        <f t="shared" si="0"/>
        <v>0</v>
      </c>
      <c r="BG30" s="179">
        <f t="shared" si="0"/>
        <v>0</v>
      </c>
      <c r="BH30" s="179">
        <f t="shared" si="0"/>
        <v>0</v>
      </c>
      <c r="BI30" s="179">
        <f t="shared" si="0"/>
        <v>0</v>
      </c>
      <c r="BJ30" s="179">
        <f t="shared" si="0"/>
        <v>0</v>
      </c>
      <c r="BK30" s="179">
        <f t="shared" si="0"/>
        <v>0</v>
      </c>
      <c r="BL30" s="179">
        <f t="shared" si="0"/>
        <v>0</v>
      </c>
      <c r="BM30" s="179">
        <f t="shared" si="0"/>
        <v>0</v>
      </c>
      <c r="BN30" s="179">
        <f t="shared" si="0"/>
        <v>0</v>
      </c>
      <c r="BO30" s="179">
        <f t="shared" si="0"/>
        <v>0</v>
      </c>
      <c r="BP30" s="179">
        <f t="shared" si="0"/>
        <v>0</v>
      </c>
      <c r="BQ30" s="179">
        <f t="shared" si="1"/>
        <v>0</v>
      </c>
      <c r="BR30" s="179">
        <f t="shared" si="1"/>
        <v>0</v>
      </c>
      <c r="BS30" s="179">
        <f t="shared" si="1"/>
        <v>0</v>
      </c>
      <c r="BT30" s="179">
        <f t="shared" si="1"/>
        <v>0</v>
      </c>
      <c r="BU30" s="179">
        <f t="shared" si="1"/>
        <v>0</v>
      </c>
      <c r="BV30" s="179">
        <f t="shared" si="1"/>
        <v>0</v>
      </c>
      <c r="BW30" s="179">
        <f t="shared" si="1"/>
        <v>0</v>
      </c>
      <c r="BX30" s="179">
        <f t="shared" si="1"/>
        <v>0</v>
      </c>
      <c r="BY30" s="179">
        <f t="shared" si="1"/>
        <v>0</v>
      </c>
      <c r="BZ30" s="179">
        <f t="shared" si="1"/>
        <v>0</v>
      </c>
      <c r="CA30" s="179">
        <f t="shared" si="1"/>
        <v>0</v>
      </c>
      <c r="CB30" s="179">
        <f t="shared" si="1"/>
        <v>0</v>
      </c>
      <c r="CC30" s="179">
        <f t="shared" si="1"/>
        <v>0</v>
      </c>
    </row>
    <row r="31" spans="2:81">
      <c r="B31" s="178"/>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row>
    <row r="32" spans="2:81">
      <c r="B32" s="178"/>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row>
    <row r="33" spans="2:81">
      <c r="B33" s="158" t="s">
        <v>583</v>
      </c>
      <c r="D33" s="172"/>
    </row>
    <row r="34" spans="2:81" outlineLevel="1">
      <c r="B34" s="163">
        <v>2021</v>
      </c>
    </row>
    <row r="35" spans="2:81" outlineLevel="1">
      <c r="B35" s="178" t="s">
        <v>134</v>
      </c>
      <c r="D35" s="186">
        <v>19.119399999999999</v>
      </c>
      <c r="E35" s="186">
        <v>19.119399999999999</v>
      </c>
      <c r="F35" s="186">
        <v>18.042300000000001</v>
      </c>
      <c r="G35" s="186">
        <v>15.4337</v>
      </c>
      <c r="H35" s="186">
        <v>14.0769</v>
      </c>
      <c r="I35" s="186">
        <v>12.4369</v>
      </c>
      <c r="J35" s="186">
        <v>12.939399999999999</v>
      </c>
      <c r="K35" s="186">
        <v>11.236800000000001</v>
      </c>
      <c r="L35" s="186">
        <v>10.5</v>
      </c>
      <c r="M35" s="186">
        <v>10.8559</v>
      </c>
      <c r="N35" s="186">
        <v>10.8559</v>
      </c>
      <c r="O35" s="186">
        <v>10.166700000000001</v>
      </c>
      <c r="P35" s="186">
        <v>10.166700000000001</v>
      </c>
      <c r="Q35" s="186">
        <v>9.5596999999999994</v>
      </c>
      <c r="R35" s="186">
        <v>9.2826000000000004</v>
      </c>
      <c r="S35" s="186">
        <v>8.9580000000000002</v>
      </c>
      <c r="T35" s="186">
        <v>8.3181999999999992</v>
      </c>
      <c r="U35" s="186">
        <v>7.8589000000000002</v>
      </c>
      <c r="V35" s="186">
        <v>7.32</v>
      </c>
      <c r="W35" s="186">
        <v>7</v>
      </c>
      <c r="X35" s="186">
        <v>6.7420999999999998</v>
      </c>
      <c r="Y35" s="186">
        <v>6.5025000000000004</v>
      </c>
      <c r="Z35" s="186">
        <v>6.3102999999999998</v>
      </c>
      <c r="AA35" s="186">
        <v>6.6372999999999998</v>
      </c>
      <c r="AB35" s="186">
        <v>6.3102999999999998</v>
      </c>
      <c r="AC35" s="186">
        <v>5.8493000000000004</v>
      </c>
      <c r="AD35" s="186">
        <v>4.9650999999999996</v>
      </c>
      <c r="AE35" s="186">
        <v>4.4790000000000001</v>
      </c>
      <c r="AF35" s="186">
        <v>4.2699999999999996</v>
      </c>
      <c r="AG35" s="186">
        <v>4.0156999999999998</v>
      </c>
      <c r="AH35" s="186">
        <v>3.7898999999999998</v>
      </c>
      <c r="AI35" s="186">
        <v>3.6916000000000002</v>
      </c>
      <c r="AJ35" s="186">
        <v>3.5485000000000002</v>
      </c>
      <c r="AK35" s="186">
        <v>3.4068999999999998</v>
      </c>
      <c r="AL35" s="186">
        <v>3.2679</v>
      </c>
      <c r="AM35" s="186">
        <v>3.0354999999999999</v>
      </c>
      <c r="AN35" s="186">
        <v>2.7608000000000001</v>
      </c>
      <c r="AO35" s="186">
        <v>2.6036999999999999</v>
      </c>
      <c r="AP35" s="186">
        <v>2.5019999999999998</v>
      </c>
      <c r="AQ35" s="186">
        <v>2.4586999999999999</v>
      </c>
      <c r="AR35" s="186">
        <v>2.4079000000000002</v>
      </c>
      <c r="AS35" s="186">
        <v>2.3944000000000001</v>
      </c>
      <c r="AT35" s="186">
        <v>2.3462000000000001</v>
      </c>
      <c r="AU35" s="186">
        <v>2.2915999999999999</v>
      </c>
      <c r="AV35" s="186">
        <v>2.2433999999999998</v>
      </c>
      <c r="AW35" s="186">
        <v>2.1675</v>
      </c>
      <c r="AX35" s="186">
        <v>2.0430999999999999</v>
      </c>
      <c r="AY35" s="186">
        <v>1.9234</v>
      </c>
      <c r="AZ35" s="186">
        <v>1.8119000000000001</v>
      </c>
      <c r="BA35" s="186">
        <v>1.7524</v>
      </c>
      <c r="BB35" s="186">
        <v>1.7172000000000001</v>
      </c>
      <c r="BC35" s="186">
        <v>1.6789000000000001</v>
      </c>
      <c r="BD35" s="186">
        <v>1.6745000000000001</v>
      </c>
      <c r="BE35" s="186">
        <v>1.6833</v>
      </c>
      <c r="BF35" s="186">
        <v>1.69</v>
      </c>
      <c r="BG35" s="186">
        <v>1.7012</v>
      </c>
      <c r="BH35" s="186">
        <v>1.6877</v>
      </c>
      <c r="BI35" s="186">
        <v>1.6833</v>
      </c>
      <c r="BJ35" s="186">
        <v>1.6789000000000001</v>
      </c>
      <c r="BK35" s="186">
        <v>1.6745000000000001</v>
      </c>
      <c r="BL35" s="186">
        <v>1.6486000000000001</v>
      </c>
      <c r="BM35" s="186">
        <v>1.6153999999999999</v>
      </c>
      <c r="BN35" s="186">
        <v>1.5794999999999999</v>
      </c>
      <c r="BO35" s="186">
        <v>1.5124</v>
      </c>
      <c r="BP35" s="186">
        <v>1.4590000000000001</v>
      </c>
      <c r="BQ35" s="186">
        <v>1.4426000000000001</v>
      </c>
      <c r="BR35" s="186">
        <v>1.4280999999999999</v>
      </c>
      <c r="BS35" s="186">
        <v>1.3834</v>
      </c>
      <c r="BT35" s="186">
        <v>1.3498000000000001</v>
      </c>
      <c r="BU35" s="186">
        <v>1.3247</v>
      </c>
      <c r="BV35" s="186">
        <v>1.3018000000000001</v>
      </c>
      <c r="BW35" s="186">
        <v>1.2809999999999999</v>
      </c>
      <c r="BX35" s="186">
        <v>1.2546999999999999</v>
      </c>
      <c r="BY35" s="186">
        <v>1.2141999999999999</v>
      </c>
      <c r="BZ35" s="186">
        <v>1.1624000000000001</v>
      </c>
      <c r="CA35" s="186">
        <v>1.1129</v>
      </c>
      <c r="CB35" s="186">
        <v>1.0819000000000001</v>
      </c>
      <c r="CC35" s="186">
        <v>1</v>
      </c>
    </row>
    <row r="36" spans="2:81" outlineLevel="1">
      <c r="B36" s="178" t="s">
        <v>419</v>
      </c>
      <c r="D36" s="186"/>
      <c r="E36" s="186"/>
      <c r="F36" s="186"/>
      <c r="G36" s="186"/>
      <c r="H36" s="186"/>
      <c r="I36" s="186"/>
      <c r="J36" s="186"/>
      <c r="K36" s="186"/>
      <c r="L36" s="186"/>
      <c r="M36" s="186"/>
      <c r="N36" s="186"/>
      <c r="O36" s="186"/>
      <c r="P36" s="186"/>
      <c r="Q36" s="186"/>
      <c r="R36" s="186">
        <v>2.7677999999999998</v>
      </c>
      <c r="S36" s="186">
        <v>2.6637</v>
      </c>
      <c r="T36" s="186">
        <v>2.5781999999999998</v>
      </c>
      <c r="U36" s="186">
        <v>2.6004</v>
      </c>
      <c r="V36" s="186">
        <v>2.5400999999999998</v>
      </c>
      <c r="W36" s="186">
        <v>2.5135999999999998</v>
      </c>
      <c r="X36" s="186">
        <v>2.3109000000000002</v>
      </c>
      <c r="Y36" s="186">
        <v>2.1850999999999998</v>
      </c>
      <c r="Z36" s="186">
        <v>2.0510999999999999</v>
      </c>
      <c r="AA36" s="186">
        <v>2.2338</v>
      </c>
      <c r="AB36" s="186">
        <v>2.2296</v>
      </c>
      <c r="AC36" s="186">
        <v>2.1272000000000002</v>
      </c>
      <c r="AD36" s="186">
        <v>1.9770000000000001</v>
      </c>
      <c r="AE36" s="186">
        <v>2.0304000000000002</v>
      </c>
      <c r="AF36" s="186">
        <v>2.0167999999999999</v>
      </c>
      <c r="AG36" s="186">
        <v>1.9172</v>
      </c>
      <c r="AH36" s="186">
        <v>1.8050999999999999</v>
      </c>
      <c r="AI36" s="186">
        <v>1.8960999999999999</v>
      </c>
      <c r="AJ36" s="186">
        <v>1.8552</v>
      </c>
      <c r="AK36" s="186">
        <v>1.8353999999999999</v>
      </c>
      <c r="AL36" s="186">
        <v>1.7917000000000001</v>
      </c>
      <c r="AM36" s="186">
        <v>1.6471</v>
      </c>
      <c r="AN36" s="186">
        <v>1.5087999999999999</v>
      </c>
      <c r="AO36" s="186">
        <v>1.4594</v>
      </c>
      <c r="AP36" s="186">
        <v>1.4559</v>
      </c>
      <c r="AQ36" s="186">
        <v>1.4198</v>
      </c>
      <c r="AR36" s="186">
        <v>1.3918999999999999</v>
      </c>
      <c r="AS36" s="186">
        <v>1.3729</v>
      </c>
      <c r="AT36" s="186">
        <v>1.3871</v>
      </c>
      <c r="AU36" s="186">
        <v>1.3713</v>
      </c>
      <c r="AV36" s="186">
        <v>1.3144</v>
      </c>
      <c r="AW36" s="186">
        <v>1.2767999999999999</v>
      </c>
      <c r="AX36" s="186">
        <v>1.2754000000000001</v>
      </c>
      <c r="AY36" s="186">
        <v>1.2374000000000001</v>
      </c>
      <c r="AZ36" s="186">
        <v>1.2149000000000001</v>
      </c>
      <c r="BA36" s="186">
        <v>1.2248000000000001</v>
      </c>
      <c r="BB36" s="186">
        <v>1.2361</v>
      </c>
      <c r="BC36" s="186">
        <v>1.2503</v>
      </c>
      <c r="BD36" s="186">
        <v>1.3059000000000001</v>
      </c>
      <c r="BE36" s="186">
        <v>1.3634999999999999</v>
      </c>
      <c r="BF36" s="186">
        <v>1.3903000000000001</v>
      </c>
      <c r="BG36" s="186">
        <v>1.4033</v>
      </c>
      <c r="BH36" s="186">
        <v>1.3651</v>
      </c>
      <c r="BI36" s="186">
        <v>1.3713</v>
      </c>
      <c r="BJ36" s="186">
        <v>1.3855</v>
      </c>
      <c r="BK36" s="186">
        <v>1.4</v>
      </c>
      <c r="BL36" s="186">
        <v>1.4016</v>
      </c>
      <c r="BM36" s="186">
        <v>1.4115</v>
      </c>
      <c r="BN36" s="186">
        <v>1.3605</v>
      </c>
      <c r="BO36" s="186">
        <v>1.3230999999999999</v>
      </c>
      <c r="BP36" s="186">
        <v>1.3115000000000001</v>
      </c>
      <c r="BQ36" s="186">
        <v>1.3319000000000001</v>
      </c>
      <c r="BR36" s="186">
        <v>1.3202</v>
      </c>
      <c r="BS36" s="186">
        <v>1.2581</v>
      </c>
      <c r="BT36" s="186">
        <v>1.2412000000000001</v>
      </c>
      <c r="BU36" s="186">
        <v>1.2438</v>
      </c>
      <c r="BV36" s="186">
        <v>1.24</v>
      </c>
      <c r="BW36" s="186">
        <v>1.204</v>
      </c>
      <c r="BX36" s="186">
        <v>1.204</v>
      </c>
      <c r="BY36" s="186">
        <v>1.1712</v>
      </c>
      <c r="BZ36" s="186">
        <v>1.1200000000000001</v>
      </c>
      <c r="CA36" s="186">
        <v>1.075</v>
      </c>
      <c r="CB36" s="186">
        <v>1.0561</v>
      </c>
      <c r="CC36" s="186">
        <v>1</v>
      </c>
    </row>
    <row r="37" spans="2:81" outlineLevel="1">
      <c r="B37" s="178" t="s">
        <v>420</v>
      </c>
      <c r="D37" s="186"/>
      <c r="E37" s="186"/>
      <c r="F37" s="186"/>
      <c r="G37" s="186"/>
      <c r="H37" s="186"/>
      <c r="I37" s="186"/>
      <c r="J37" s="186"/>
      <c r="K37" s="186"/>
      <c r="L37" s="186"/>
      <c r="M37" s="186"/>
      <c r="N37" s="186"/>
      <c r="O37" s="186"/>
      <c r="P37" s="186"/>
      <c r="Q37" s="186"/>
      <c r="R37" s="186">
        <v>3.1667000000000001</v>
      </c>
      <c r="S37" s="186">
        <v>3.093</v>
      </c>
      <c r="T37" s="186">
        <v>2.9628999999999999</v>
      </c>
      <c r="U37" s="186">
        <v>2.8913000000000002</v>
      </c>
      <c r="V37" s="186">
        <v>2.8365</v>
      </c>
      <c r="W37" s="186">
        <v>2.8567999999999998</v>
      </c>
      <c r="X37" s="186">
        <v>2.7454000000000001</v>
      </c>
      <c r="Y37" s="186">
        <v>2.6482000000000001</v>
      </c>
      <c r="Z37" s="186">
        <v>2.4990000000000001</v>
      </c>
      <c r="AA37" s="186">
        <v>2.7517</v>
      </c>
      <c r="AB37" s="186">
        <v>2.7967</v>
      </c>
      <c r="AC37" s="186">
        <v>2.5796999999999999</v>
      </c>
      <c r="AD37" s="186">
        <v>2.3108</v>
      </c>
      <c r="AE37" s="186">
        <v>2.3243</v>
      </c>
      <c r="AF37" s="186">
        <v>2.3378999999999999</v>
      </c>
      <c r="AG37" s="186">
        <v>2.2416</v>
      </c>
      <c r="AH37" s="186">
        <v>2.0962999999999998</v>
      </c>
      <c r="AI37" s="186">
        <v>2.1882999999999999</v>
      </c>
      <c r="AJ37" s="186">
        <v>2.1147999999999998</v>
      </c>
      <c r="AK37" s="186">
        <v>2.0817000000000001</v>
      </c>
      <c r="AL37" s="186">
        <v>2.0962999999999998</v>
      </c>
      <c r="AM37" s="186">
        <v>1.9462999999999999</v>
      </c>
      <c r="AN37" s="186">
        <v>1.7681</v>
      </c>
      <c r="AO37" s="186">
        <v>1.6812</v>
      </c>
      <c r="AP37" s="186">
        <v>1.6352</v>
      </c>
      <c r="AQ37" s="186">
        <v>1.6375</v>
      </c>
      <c r="AR37" s="186">
        <v>1.633</v>
      </c>
      <c r="AS37" s="186">
        <v>1.6220000000000001</v>
      </c>
      <c r="AT37" s="186">
        <v>1.5960000000000001</v>
      </c>
      <c r="AU37" s="186">
        <v>1.5709</v>
      </c>
      <c r="AV37" s="186">
        <v>1.5366</v>
      </c>
      <c r="AW37" s="186">
        <v>1.4981</v>
      </c>
      <c r="AX37" s="186">
        <v>1.4561999999999999</v>
      </c>
      <c r="AY37" s="186">
        <v>1.4033</v>
      </c>
      <c r="AZ37" s="186">
        <v>1.3617999999999999</v>
      </c>
      <c r="BA37" s="186">
        <v>1.3571</v>
      </c>
      <c r="BB37" s="186">
        <v>1.3587</v>
      </c>
      <c r="BC37" s="186">
        <v>1.3633</v>
      </c>
      <c r="BD37" s="186">
        <v>1.4</v>
      </c>
      <c r="BE37" s="186">
        <v>1.4267000000000001</v>
      </c>
      <c r="BF37" s="186">
        <v>1.4300999999999999</v>
      </c>
      <c r="BG37" s="186">
        <v>1.4300999999999999</v>
      </c>
      <c r="BH37" s="186">
        <v>1.3886000000000001</v>
      </c>
      <c r="BI37" s="186">
        <v>1.3854</v>
      </c>
      <c r="BJ37" s="186">
        <v>1.4098999999999999</v>
      </c>
      <c r="BK37" s="186">
        <v>1.4335</v>
      </c>
      <c r="BL37" s="186">
        <v>1.4081999999999999</v>
      </c>
      <c r="BM37" s="186">
        <v>1.3680000000000001</v>
      </c>
      <c r="BN37" s="186">
        <v>1.3344</v>
      </c>
      <c r="BO37" s="186">
        <v>1.2787999999999999</v>
      </c>
      <c r="BP37" s="186">
        <v>1.2417</v>
      </c>
      <c r="BQ37" s="186">
        <v>1.2546999999999999</v>
      </c>
      <c r="BR37" s="186">
        <v>1.2787999999999999</v>
      </c>
      <c r="BS37" s="186">
        <v>1.2353000000000001</v>
      </c>
      <c r="BT37" s="186">
        <v>1.2315</v>
      </c>
      <c r="BU37" s="186">
        <v>1.2315</v>
      </c>
      <c r="BV37" s="186">
        <v>1.2239</v>
      </c>
      <c r="BW37" s="186">
        <v>1.1970000000000001</v>
      </c>
      <c r="BX37" s="186">
        <v>1.1970000000000001</v>
      </c>
      <c r="BY37" s="186">
        <v>1.1644000000000001</v>
      </c>
      <c r="BZ37" s="186">
        <v>1.1155999999999999</v>
      </c>
      <c r="CA37" s="186">
        <v>1.0754999999999999</v>
      </c>
      <c r="CB37" s="186">
        <v>1.0546</v>
      </c>
      <c r="CC37" s="186">
        <v>1</v>
      </c>
    </row>
    <row r="38" spans="2:81" outlineLevel="1">
      <c r="B38" s="178" t="s">
        <v>2</v>
      </c>
      <c r="D38" s="186"/>
      <c r="E38" s="186"/>
      <c r="F38" s="186"/>
      <c r="G38" s="186"/>
      <c r="H38" s="186"/>
      <c r="I38" s="186"/>
      <c r="J38" s="186"/>
      <c r="K38" s="186"/>
      <c r="L38" s="186"/>
      <c r="M38" s="186"/>
      <c r="N38" s="186"/>
      <c r="O38" s="186"/>
      <c r="P38" s="186"/>
      <c r="Q38" s="186"/>
      <c r="R38" s="186">
        <v>4.1649000000000003</v>
      </c>
      <c r="S38" s="186">
        <v>4.0930999999999997</v>
      </c>
      <c r="T38" s="186">
        <v>3.9699</v>
      </c>
      <c r="U38" s="186">
        <v>3.8414000000000001</v>
      </c>
      <c r="V38" s="186">
        <v>3.7563</v>
      </c>
      <c r="W38" s="186">
        <v>3.6863000000000001</v>
      </c>
      <c r="X38" s="186">
        <v>3.63</v>
      </c>
      <c r="Y38" s="186">
        <v>3.6078999999999999</v>
      </c>
      <c r="Z38" s="186">
        <v>3.5646</v>
      </c>
      <c r="AA38" s="186">
        <v>3.63</v>
      </c>
      <c r="AB38" s="186">
        <v>3.5752999999999999</v>
      </c>
      <c r="AC38" s="186">
        <v>3.4912000000000001</v>
      </c>
      <c r="AD38" s="186">
        <v>3.2081</v>
      </c>
      <c r="AE38" s="186">
        <v>3.0358000000000001</v>
      </c>
      <c r="AF38" s="186">
        <v>2.9527000000000001</v>
      </c>
      <c r="AG38" s="186">
        <v>2.7995000000000001</v>
      </c>
      <c r="AH38" s="186">
        <v>2.5148000000000001</v>
      </c>
      <c r="AI38" s="186">
        <v>2.4274</v>
      </c>
      <c r="AJ38" s="186">
        <v>2.3504999999999998</v>
      </c>
      <c r="AK38" s="186">
        <v>2.2783000000000002</v>
      </c>
      <c r="AL38" s="186">
        <v>2.2187000000000001</v>
      </c>
      <c r="AM38" s="186">
        <v>2.1009000000000002</v>
      </c>
      <c r="AN38" s="186">
        <v>1.9459</v>
      </c>
      <c r="AO38" s="186">
        <v>1.8460000000000001</v>
      </c>
      <c r="AP38" s="186">
        <v>1.7849999999999999</v>
      </c>
      <c r="AQ38" s="186">
        <v>1.7637</v>
      </c>
      <c r="AR38" s="186">
        <v>1.7253000000000001</v>
      </c>
      <c r="AS38" s="186">
        <v>1.6980999999999999</v>
      </c>
      <c r="AT38" s="186">
        <v>1.6957</v>
      </c>
      <c r="AU38" s="186">
        <v>1.7128000000000001</v>
      </c>
      <c r="AV38" s="186">
        <v>1.6884999999999999</v>
      </c>
      <c r="AW38" s="186">
        <v>1.6439999999999999</v>
      </c>
      <c r="AX38" s="186">
        <v>1.5911999999999999</v>
      </c>
      <c r="AY38" s="186">
        <v>1.5316000000000001</v>
      </c>
      <c r="AZ38" s="186">
        <v>1.4838</v>
      </c>
      <c r="BA38" s="186">
        <v>1.4672000000000001</v>
      </c>
      <c r="BB38" s="186">
        <v>1.4581999999999999</v>
      </c>
      <c r="BC38" s="186">
        <v>1.4370000000000001</v>
      </c>
      <c r="BD38" s="186">
        <v>1.4618</v>
      </c>
      <c r="BE38" s="186">
        <v>1.4618</v>
      </c>
      <c r="BF38" s="186">
        <v>1.4691000000000001</v>
      </c>
      <c r="BG38" s="186">
        <v>1.4875</v>
      </c>
      <c r="BH38" s="186">
        <v>1.4672000000000001</v>
      </c>
      <c r="BI38" s="186">
        <v>1.4404999999999999</v>
      </c>
      <c r="BJ38" s="186">
        <v>1.4458</v>
      </c>
      <c r="BK38" s="186">
        <v>1.4336</v>
      </c>
      <c r="BL38" s="186">
        <v>1.4198999999999999</v>
      </c>
      <c r="BM38" s="186">
        <v>1.3851</v>
      </c>
      <c r="BN38" s="186">
        <v>1.3277000000000001</v>
      </c>
      <c r="BO38" s="186">
        <v>1.3044</v>
      </c>
      <c r="BP38" s="186">
        <v>1.2495000000000001</v>
      </c>
      <c r="BQ38" s="186">
        <v>1.2695000000000001</v>
      </c>
      <c r="BR38" s="186">
        <v>1.2614000000000001</v>
      </c>
      <c r="BS38" s="186">
        <v>1.2149000000000001</v>
      </c>
      <c r="BT38" s="186">
        <v>1.1941999999999999</v>
      </c>
      <c r="BU38" s="186">
        <v>1.1858</v>
      </c>
      <c r="BV38" s="186">
        <v>1.1858</v>
      </c>
      <c r="BW38" s="186">
        <v>1.1870000000000001</v>
      </c>
      <c r="BX38" s="186">
        <v>1.1906000000000001</v>
      </c>
      <c r="BY38" s="186">
        <v>1.1569</v>
      </c>
      <c r="BZ38" s="186">
        <v>1.1167</v>
      </c>
      <c r="CA38" s="186">
        <v>1.0860000000000001</v>
      </c>
      <c r="CB38" s="186">
        <v>1.0801000000000001</v>
      </c>
      <c r="CC38" s="186">
        <v>1</v>
      </c>
    </row>
    <row r="39" spans="2:81" outlineLevel="1">
      <c r="B39" s="178" t="s">
        <v>3</v>
      </c>
      <c r="D39" s="186"/>
      <c r="E39" s="186"/>
      <c r="F39" s="186"/>
      <c r="G39" s="186"/>
      <c r="H39" s="186"/>
      <c r="I39" s="186">
        <v>4.1372</v>
      </c>
      <c r="J39" s="186">
        <v>4.2443999999999997</v>
      </c>
      <c r="K39" s="186">
        <v>3.5813000000000001</v>
      </c>
      <c r="L39" s="186">
        <v>3.5045999999999999</v>
      </c>
      <c r="M39" s="186">
        <v>3.5924999999999998</v>
      </c>
      <c r="N39" s="186">
        <v>3.5813000000000001</v>
      </c>
      <c r="O39" s="186">
        <v>3.6497000000000002</v>
      </c>
      <c r="P39" s="186">
        <v>3.5261999999999998</v>
      </c>
      <c r="Q39" s="186">
        <v>3.4622000000000002</v>
      </c>
      <c r="R39" s="186">
        <v>3.4832999999999998</v>
      </c>
      <c r="S39" s="186">
        <v>3.5045999999999999</v>
      </c>
      <c r="T39" s="186">
        <v>3.4622000000000002</v>
      </c>
      <c r="U39" s="186">
        <v>3.4106999999999998</v>
      </c>
      <c r="V39" s="186">
        <v>3.4005999999999998</v>
      </c>
      <c r="W39" s="186">
        <v>3.3805000000000001</v>
      </c>
      <c r="X39" s="186">
        <v>3.3216999999999999</v>
      </c>
      <c r="Y39" s="186">
        <v>3.2465000000000002</v>
      </c>
      <c r="Z39" s="186">
        <v>3.2010999999999998</v>
      </c>
      <c r="AA39" s="186">
        <v>3.2372999999999998</v>
      </c>
      <c r="AB39" s="186">
        <v>3.2465000000000002</v>
      </c>
      <c r="AC39" s="186">
        <v>3.1922000000000001</v>
      </c>
      <c r="AD39" s="186">
        <v>3.0398000000000001</v>
      </c>
      <c r="AE39" s="186">
        <v>2.9159999999999999</v>
      </c>
      <c r="AF39" s="186">
        <v>2.8437000000000001</v>
      </c>
      <c r="AG39" s="186">
        <v>2.6713</v>
      </c>
      <c r="AH39" s="186">
        <v>2.3532000000000002</v>
      </c>
      <c r="AI39" s="186">
        <v>2.2471000000000001</v>
      </c>
      <c r="AJ39" s="186">
        <v>2.1663999999999999</v>
      </c>
      <c r="AK39" s="186">
        <v>2.1027999999999998</v>
      </c>
      <c r="AL39" s="186">
        <v>2.0798999999999999</v>
      </c>
      <c r="AM39" s="186">
        <v>2.0070000000000001</v>
      </c>
      <c r="AN39" s="186">
        <v>1.8817999999999999</v>
      </c>
      <c r="AO39" s="186">
        <v>1.7630999999999999</v>
      </c>
      <c r="AP39" s="186">
        <v>1.6609</v>
      </c>
      <c r="AQ39" s="186">
        <v>1.6302000000000001</v>
      </c>
      <c r="AR39" s="186">
        <v>1.5851</v>
      </c>
      <c r="AS39" s="186">
        <v>1.5507</v>
      </c>
      <c r="AT39" s="186">
        <v>1.5633999999999999</v>
      </c>
      <c r="AU39" s="186">
        <v>1.6006</v>
      </c>
      <c r="AV39" s="186">
        <v>1.5763</v>
      </c>
      <c r="AW39" s="186">
        <v>1.5362</v>
      </c>
      <c r="AX39" s="186">
        <v>1.5139</v>
      </c>
      <c r="AY39" s="186">
        <v>1.4805999999999999</v>
      </c>
      <c r="AZ39" s="186">
        <v>1.4599</v>
      </c>
      <c r="BA39" s="186">
        <v>1.458</v>
      </c>
      <c r="BB39" s="186">
        <v>1.4542999999999999</v>
      </c>
      <c r="BC39" s="186">
        <v>1.4289000000000001</v>
      </c>
      <c r="BD39" s="186">
        <v>1.4524999999999999</v>
      </c>
      <c r="BE39" s="186">
        <v>1.4360999999999999</v>
      </c>
      <c r="BF39" s="186">
        <v>1.4360999999999999</v>
      </c>
      <c r="BG39" s="186">
        <v>1.458</v>
      </c>
      <c r="BH39" s="186">
        <v>1.4307000000000001</v>
      </c>
      <c r="BI39" s="186">
        <v>1.3874</v>
      </c>
      <c r="BJ39" s="186">
        <v>1.3942000000000001</v>
      </c>
      <c r="BK39" s="186">
        <v>1.3741000000000001</v>
      </c>
      <c r="BL39" s="186">
        <v>1.3546</v>
      </c>
      <c r="BM39" s="186">
        <v>1.3051999999999999</v>
      </c>
      <c r="BN39" s="186">
        <v>1.2388999999999999</v>
      </c>
      <c r="BO39" s="186">
        <v>1.2243999999999999</v>
      </c>
      <c r="BP39" s="186">
        <v>1.1646000000000001</v>
      </c>
      <c r="BQ39" s="186">
        <v>1.2050000000000001</v>
      </c>
      <c r="BR39" s="186">
        <v>1.1950000000000001</v>
      </c>
      <c r="BS39" s="186">
        <v>1.1403000000000001</v>
      </c>
      <c r="BT39" s="186">
        <v>1.1246</v>
      </c>
      <c r="BU39" s="186">
        <v>1.1234999999999999</v>
      </c>
      <c r="BV39" s="186">
        <v>1.1313</v>
      </c>
      <c r="BW39" s="186">
        <v>1.1459999999999999</v>
      </c>
      <c r="BX39" s="186">
        <v>1.1623000000000001</v>
      </c>
      <c r="BY39" s="186">
        <v>1.1335</v>
      </c>
      <c r="BZ39" s="186">
        <v>1.1072</v>
      </c>
      <c r="CA39" s="186">
        <v>1.0946</v>
      </c>
      <c r="CB39" s="186">
        <v>1.0998000000000001</v>
      </c>
      <c r="CC39" s="186">
        <v>1</v>
      </c>
    </row>
    <row r="40" spans="2:81" outlineLevel="1">
      <c r="B40" s="158" t="s">
        <v>4</v>
      </c>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row>
    <row r="41" spans="2:81" outlineLevel="1">
      <c r="B41" s="178" t="s">
        <v>134</v>
      </c>
      <c r="D41" s="179">
        <f t="shared" ref="D41:F45" si="4">D11-D35</f>
        <v>0.28969999999999985</v>
      </c>
      <c r="E41" s="179">
        <f t="shared" si="4"/>
        <v>-0.28119999999999834</v>
      </c>
      <c r="F41" s="179">
        <f t="shared" si="4"/>
        <v>-0.49440000000000239</v>
      </c>
      <c r="G41" s="179">
        <f>G11-G35</f>
        <v>-0.36309999999999931</v>
      </c>
      <c r="H41" s="179">
        <f t="shared" ref="H41:BS45" si="5">H11-H35</f>
        <v>-0.15300000000000047</v>
      </c>
      <c r="I41" s="179">
        <f>I11-I35</f>
        <v>-0.11960000000000015</v>
      </c>
      <c r="J41" s="179">
        <f t="shared" si="5"/>
        <v>-0.12939999999999863</v>
      </c>
      <c r="K41" s="179">
        <f t="shared" si="5"/>
        <v>-9.7700000000001452E-2</v>
      </c>
      <c r="L41" s="179">
        <f t="shared" si="5"/>
        <v>-8.539999999999992E-2</v>
      </c>
      <c r="M41" s="179">
        <f t="shared" si="5"/>
        <v>-9.1200000000000614E-2</v>
      </c>
      <c r="N41" s="179">
        <f t="shared" si="5"/>
        <v>-9.1200000000000614E-2</v>
      </c>
      <c r="O41" s="179">
        <f t="shared" si="5"/>
        <v>0</v>
      </c>
      <c r="P41" s="179">
        <f>P11-P35</f>
        <v>-0.23650000000000126</v>
      </c>
      <c r="Q41" s="179">
        <f t="shared" si="5"/>
        <v>0</v>
      </c>
      <c r="R41" s="179">
        <f t="shared" si="5"/>
        <v>0</v>
      </c>
      <c r="S41" s="179">
        <f t="shared" si="5"/>
        <v>0</v>
      </c>
      <c r="T41" s="179">
        <f t="shared" si="5"/>
        <v>5.4300000000001347E-2</v>
      </c>
      <c r="U41" s="179">
        <f t="shared" si="5"/>
        <v>0</v>
      </c>
      <c r="V41" s="179">
        <f t="shared" si="5"/>
        <v>0</v>
      </c>
      <c r="W41" s="179">
        <f t="shared" si="5"/>
        <v>3.8499999999999979E-2</v>
      </c>
      <c r="X41" s="179">
        <f t="shared" si="5"/>
        <v>0</v>
      </c>
      <c r="Y41" s="179">
        <f t="shared" si="5"/>
        <v>-3.2800000000000828E-2</v>
      </c>
      <c r="Z41" s="179">
        <f t="shared" si="5"/>
        <v>0</v>
      </c>
      <c r="AA41" s="179">
        <f t="shared" si="5"/>
        <v>0</v>
      </c>
      <c r="AB41" s="179">
        <f t="shared" si="5"/>
        <v>0</v>
      </c>
      <c r="AC41" s="179">
        <f t="shared" si="5"/>
        <v>2.6799999999999713E-2</v>
      </c>
      <c r="AD41" s="179">
        <f t="shared" si="5"/>
        <v>0</v>
      </c>
      <c r="AE41" s="179">
        <f t="shared" si="5"/>
        <v>0</v>
      </c>
      <c r="AF41" s="179">
        <f t="shared" si="5"/>
        <v>0</v>
      </c>
      <c r="AG41" s="179">
        <f t="shared" si="5"/>
        <v>0</v>
      </c>
      <c r="AH41" s="179">
        <f t="shared" si="5"/>
        <v>0</v>
      </c>
      <c r="AI41" s="179">
        <f t="shared" si="5"/>
        <v>0</v>
      </c>
      <c r="AJ41" s="179">
        <f t="shared" si="5"/>
        <v>9.7999999999998089E-3</v>
      </c>
      <c r="AK41" s="179">
        <f t="shared" si="5"/>
        <v>9.100000000000108E-3</v>
      </c>
      <c r="AL41" s="179">
        <f t="shared" si="5"/>
        <v>0</v>
      </c>
      <c r="AM41" s="179">
        <f t="shared" si="5"/>
        <v>7.3000000000003062E-3</v>
      </c>
      <c r="AN41" s="179">
        <f t="shared" si="5"/>
        <v>0</v>
      </c>
      <c r="AO41" s="179">
        <f t="shared" si="5"/>
        <v>0</v>
      </c>
      <c r="AP41" s="179">
        <f t="shared" si="5"/>
        <v>0</v>
      </c>
      <c r="AQ41" s="179">
        <f t="shared" si="5"/>
        <v>0</v>
      </c>
      <c r="AR41" s="179">
        <f t="shared" si="5"/>
        <v>0</v>
      </c>
      <c r="AS41" s="179">
        <f t="shared" si="5"/>
        <v>0</v>
      </c>
      <c r="AT41" s="179">
        <f t="shared" si="5"/>
        <v>0</v>
      </c>
      <c r="AU41" s="179">
        <f t="shared" si="5"/>
        <v>4.1000000000002146E-3</v>
      </c>
      <c r="AV41" s="179">
        <f t="shared" si="5"/>
        <v>0</v>
      </c>
      <c r="AW41" s="179">
        <f t="shared" si="5"/>
        <v>0</v>
      </c>
      <c r="AX41" s="179">
        <f t="shared" si="5"/>
        <v>0</v>
      </c>
      <c r="AY41" s="179">
        <f t="shared" si="5"/>
        <v>2.8999999999999027E-3</v>
      </c>
      <c r="AZ41" s="179">
        <f t="shared" si="5"/>
        <v>0</v>
      </c>
      <c r="BA41" s="179">
        <f t="shared" si="5"/>
        <v>0</v>
      </c>
      <c r="BB41" s="179">
        <f t="shared" si="5"/>
        <v>0</v>
      </c>
      <c r="BC41" s="179">
        <f t="shared" si="5"/>
        <v>0</v>
      </c>
      <c r="BD41" s="179">
        <f t="shared" si="5"/>
        <v>0</v>
      </c>
      <c r="BE41" s="179">
        <f t="shared" si="5"/>
        <v>0</v>
      </c>
      <c r="BF41" s="179">
        <f t="shared" si="5"/>
        <v>2.1999999999999797E-3</v>
      </c>
      <c r="BG41" s="179">
        <f t="shared" si="5"/>
        <v>0</v>
      </c>
      <c r="BH41" s="179">
        <f t="shared" si="5"/>
        <v>2.2999999999999687E-3</v>
      </c>
      <c r="BI41" s="179">
        <f t="shared" si="5"/>
        <v>0</v>
      </c>
      <c r="BJ41" s="179">
        <f t="shared" si="5"/>
        <v>0</v>
      </c>
      <c r="BK41" s="179">
        <f t="shared" si="5"/>
        <v>0</v>
      </c>
      <c r="BL41" s="179">
        <f t="shared" si="5"/>
        <v>2.1999999999999797E-3</v>
      </c>
      <c r="BM41" s="179">
        <f t="shared" si="5"/>
        <v>2.0000000000000018E-3</v>
      </c>
      <c r="BN41" s="179">
        <f t="shared" si="5"/>
        <v>0</v>
      </c>
      <c r="BO41" s="179">
        <f t="shared" si="5"/>
        <v>1.8000000000000238E-3</v>
      </c>
      <c r="BP41" s="179">
        <f t="shared" si="5"/>
        <v>0</v>
      </c>
      <c r="BQ41" s="179">
        <f t="shared" si="5"/>
        <v>1.5999999999998238E-3</v>
      </c>
      <c r="BR41" s="179">
        <f t="shared" si="5"/>
        <v>0</v>
      </c>
      <c r="BS41" s="179">
        <f t="shared" si="5"/>
        <v>1.5000000000000568E-3</v>
      </c>
      <c r="BT41" s="179">
        <f t="shared" ref="BT41:CC45" si="6">BT11-BT35</f>
        <v>1.4999999999998348E-3</v>
      </c>
      <c r="BU41" s="179">
        <f t="shared" si="6"/>
        <v>1.4000000000000679E-3</v>
      </c>
      <c r="BV41" s="179">
        <f t="shared" si="6"/>
        <v>0</v>
      </c>
      <c r="BW41" s="179">
        <f t="shared" si="6"/>
        <v>0</v>
      </c>
      <c r="BX41" s="179">
        <f t="shared" si="6"/>
        <v>0</v>
      </c>
      <c r="BY41" s="179">
        <f t="shared" si="6"/>
        <v>0</v>
      </c>
      <c r="BZ41" s="179">
        <f t="shared" si="6"/>
        <v>0</v>
      </c>
      <c r="CA41" s="179">
        <f t="shared" si="6"/>
        <v>0</v>
      </c>
      <c r="CB41" s="179">
        <f t="shared" si="6"/>
        <v>0</v>
      </c>
      <c r="CC41" s="179">
        <f t="shared" si="6"/>
        <v>0</v>
      </c>
    </row>
    <row r="42" spans="2:81" outlineLevel="1">
      <c r="B42" s="178" t="s">
        <v>0</v>
      </c>
      <c r="D42" s="179">
        <f t="shared" si="4"/>
        <v>0</v>
      </c>
      <c r="E42" s="179">
        <f t="shared" si="4"/>
        <v>0</v>
      </c>
      <c r="F42" s="179">
        <f t="shared" si="4"/>
        <v>0</v>
      </c>
      <c r="G42" s="179">
        <f>G12-G36</f>
        <v>0</v>
      </c>
      <c r="H42" s="179">
        <f t="shared" si="5"/>
        <v>0</v>
      </c>
      <c r="I42" s="179">
        <f t="shared" si="5"/>
        <v>0</v>
      </c>
      <c r="J42" s="179">
        <f t="shared" si="5"/>
        <v>0</v>
      </c>
      <c r="K42" s="179">
        <f t="shared" si="5"/>
        <v>0</v>
      </c>
      <c r="L42" s="179">
        <f t="shared" si="5"/>
        <v>0</v>
      </c>
      <c r="M42" s="179">
        <f t="shared" si="5"/>
        <v>0</v>
      </c>
      <c r="N42" s="179">
        <f t="shared" si="5"/>
        <v>0</v>
      </c>
      <c r="O42" s="179">
        <f t="shared" si="5"/>
        <v>0</v>
      </c>
      <c r="P42" s="179">
        <f t="shared" si="5"/>
        <v>0</v>
      </c>
      <c r="Q42" s="179">
        <f t="shared" si="5"/>
        <v>0</v>
      </c>
      <c r="R42" s="179">
        <f t="shared" si="5"/>
        <v>-2.5199999999999889E-2</v>
      </c>
      <c r="S42" s="179">
        <f t="shared" si="5"/>
        <v>-1.7500000000000071E-2</v>
      </c>
      <c r="T42" s="179">
        <f t="shared" si="5"/>
        <v>-1.0999999999999677E-2</v>
      </c>
      <c r="U42" s="179">
        <f t="shared" si="5"/>
        <v>-1.6700000000000159E-2</v>
      </c>
      <c r="V42" s="179">
        <f t="shared" si="5"/>
        <v>-1.6000000000000014E-2</v>
      </c>
      <c r="W42" s="179">
        <f t="shared" si="5"/>
        <v>-1.5699999999999825E-2</v>
      </c>
      <c r="X42" s="179">
        <f t="shared" si="5"/>
        <v>-8.8000000000003631E-3</v>
      </c>
      <c r="Y42" s="179">
        <f t="shared" si="5"/>
        <v>-1.1800000000000033E-2</v>
      </c>
      <c r="Z42" s="179">
        <f t="shared" si="5"/>
        <v>-1.7300000000000093E-2</v>
      </c>
      <c r="AA42" s="179">
        <f t="shared" si="5"/>
        <v>-4.1999999999999815E-3</v>
      </c>
      <c r="AB42" s="179">
        <f t="shared" si="5"/>
        <v>-4.1000000000002146E-3</v>
      </c>
      <c r="AC42" s="179">
        <f t="shared" si="5"/>
        <v>0</v>
      </c>
      <c r="AD42" s="179">
        <f t="shared" si="5"/>
        <v>0</v>
      </c>
      <c r="AE42" s="179">
        <f t="shared" si="5"/>
        <v>0</v>
      </c>
      <c r="AF42" s="179">
        <f t="shared" si="5"/>
        <v>0</v>
      </c>
      <c r="AG42" s="179">
        <f t="shared" si="5"/>
        <v>0</v>
      </c>
      <c r="AH42" s="179">
        <f t="shared" si="5"/>
        <v>0</v>
      </c>
      <c r="AI42" s="179">
        <f t="shared" si="5"/>
        <v>0</v>
      </c>
      <c r="AJ42" s="179">
        <f t="shared" si="5"/>
        <v>-2.8999999999999027E-3</v>
      </c>
      <c r="AK42" s="179">
        <f t="shared" si="5"/>
        <v>-2.7999999999999137E-3</v>
      </c>
      <c r="AL42" s="179">
        <f t="shared" si="5"/>
        <v>0</v>
      </c>
      <c r="AM42" s="179">
        <f t="shared" si="5"/>
        <v>0</v>
      </c>
      <c r="AN42" s="179">
        <f t="shared" si="5"/>
        <v>-1.9000000000000128E-3</v>
      </c>
      <c r="AO42" s="179">
        <f t="shared" si="5"/>
        <v>-3.5000000000000586E-3</v>
      </c>
      <c r="AP42" s="179">
        <f t="shared" si="5"/>
        <v>0</v>
      </c>
      <c r="AQ42" s="179">
        <f t="shared" si="5"/>
        <v>0</v>
      </c>
      <c r="AR42" s="179">
        <f t="shared" si="5"/>
        <v>-1.5999999999998238E-3</v>
      </c>
      <c r="AS42" s="179">
        <f t="shared" si="5"/>
        <v>-1.6000000000000458E-3</v>
      </c>
      <c r="AT42" s="179">
        <f t="shared" si="5"/>
        <v>0</v>
      </c>
      <c r="AU42" s="179">
        <f t="shared" si="5"/>
        <v>-3.0999999999998806E-3</v>
      </c>
      <c r="AV42" s="179">
        <f t="shared" si="5"/>
        <v>0</v>
      </c>
      <c r="AW42" s="179">
        <f t="shared" si="5"/>
        <v>-1.3999999999998458E-3</v>
      </c>
      <c r="AX42" s="179">
        <f t="shared" si="5"/>
        <v>-1.3000000000000789E-3</v>
      </c>
      <c r="AY42" s="179">
        <f t="shared" si="5"/>
        <v>0</v>
      </c>
      <c r="AZ42" s="179">
        <f t="shared" si="5"/>
        <v>-1.2000000000000899E-3</v>
      </c>
      <c r="BA42" s="179">
        <f t="shared" si="5"/>
        <v>0</v>
      </c>
      <c r="BB42" s="179">
        <f t="shared" si="5"/>
        <v>-1.1999999999998678E-3</v>
      </c>
      <c r="BC42" s="179">
        <f t="shared" si="5"/>
        <v>-1.2999999999998568E-3</v>
      </c>
      <c r="BD42" s="179">
        <f t="shared" si="5"/>
        <v>-1.5000000000000568E-3</v>
      </c>
      <c r="BE42" s="179">
        <f t="shared" si="5"/>
        <v>-1.4999999999998348E-3</v>
      </c>
      <c r="BF42" s="179">
        <f t="shared" si="5"/>
        <v>0</v>
      </c>
      <c r="BG42" s="179">
        <f t="shared" si="5"/>
        <v>-1.7000000000000348E-3</v>
      </c>
      <c r="BH42" s="179">
        <f t="shared" si="5"/>
        <v>0</v>
      </c>
      <c r="BI42" s="179">
        <f t="shared" si="5"/>
        <v>-1.6000000000000458E-3</v>
      </c>
      <c r="BJ42" s="179">
        <f t="shared" si="5"/>
        <v>-1.6000000000000458E-3</v>
      </c>
      <c r="BK42" s="179">
        <f t="shared" si="5"/>
        <v>-1.5999999999998238E-3</v>
      </c>
      <c r="BL42" s="179">
        <f t="shared" si="5"/>
        <v>-1.6000000000000458E-3</v>
      </c>
      <c r="BM42" s="179">
        <f t="shared" si="5"/>
        <v>-1.7000000000000348E-3</v>
      </c>
      <c r="BN42" s="179">
        <f t="shared" si="5"/>
        <v>-1.6000000000000458E-3</v>
      </c>
      <c r="BO42" s="179">
        <f t="shared" si="5"/>
        <v>-1.4999999999998348E-3</v>
      </c>
      <c r="BP42" s="179">
        <f t="shared" si="5"/>
        <v>-1.4000000000000679E-3</v>
      </c>
      <c r="BQ42" s="179">
        <f t="shared" si="5"/>
        <v>-1.5000000000000568E-3</v>
      </c>
      <c r="BR42" s="179">
        <f t="shared" si="5"/>
        <v>-1.5000000000000568E-3</v>
      </c>
      <c r="BS42" s="179">
        <f t="shared" si="5"/>
        <v>-1.3000000000000789E-3</v>
      </c>
      <c r="BT42" s="179">
        <f t="shared" si="6"/>
        <v>-1.2000000000000899E-3</v>
      </c>
      <c r="BU42" s="179">
        <f t="shared" si="6"/>
        <v>-1.3000000000000789E-3</v>
      </c>
      <c r="BV42" s="179">
        <f t="shared" si="6"/>
        <v>-1.3000000000000789E-3</v>
      </c>
      <c r="BW42" s="179">
        <f t="shared" si="6"/>
        <v>0</v>
      </c>
      <c r="BX42" s="179">
        <f t="shared" si="6"/>
        <v>0</v>
      </c>
      <c r="BY42" s="179">
        <f t="shared" si="6"/>
        <v>0</v>
      </c>
      <c r="BZ42" s="179">
        <f t="shared" si="6"/>
        <v>0</v>
      </c>
      <c r="CA42" s="179">
        <f t="shared" si="6"/>
        <v>0</v>
      </c>
      <c r="CB42" s="179">
        <f t="shared" si="6"/>
        <v>0</v>
      </c>
      <c r="CC42" s="179">
        <f t="shared" si="6"/>
        <v>0</v>
      </c>
    </row>
    <row r="43" spans="2:81" outlineLevel="1">
      <c r="B43" s="178" t="s">
        <v>1</v>
      </c>
      <c r="D43" s="179">
        <f t="shared" si="4"/>
        <v>0</v>
      </c>
      <c r="E43" s="179">
        <f t="shared" si="4"/>
        <v>0</v>
      </c>
      <c r="F43" s="179">
        <f t="shared" si="4"/>
        <v>0</v>
      </c>
      <c r="G43" s="179">
        <f>G13-G37</f>
        <v>0</v>
      </c>
      <c r="H43" s="179">
        <f t="shared" si="5"/>
        <v>0</v>
      </c>
      <c r="I43" s="179">
        <f t="shared" si="5"/>
        <v>0</v>
      </c>
      <c r="J43" s="179">
        <f t="shared" si="5"/>
        <v>0</v>
      </c>
      <c r="K43" s="179">
        <f t="shared" si="5"/>
        <v>0</v>
      </c>
      <c r="L43" s="179">
        <f t="shared" si="5"/>
        <v>0</v>
      </c>
      <c r="M43" s="179">
        <f t="shared" si="5"/>
        <v>0</v>
      </c>
      <c r="N43" s="179">
        <f t="shared" si="5"/>
        <v>0</v>
      </c>
      <c r="O43" s="179">
        <f t="shared" si="5"/>
        <v>0</v>
      </c>
      <c r="P43" s="179">
        <f t="shared" si="5"/>
        <v>0</v>
      </c>
      <c r="Q43" s="179">
        <f t="shared" si="5"/>
        <v>0</v>
      </c>
      <c r="R43" s="179">
        <f t="shared" si="5"/>
        <v>0</v>
      </c>
      <c r="S43" s="179">
        <f t="shared" si="5"/>
        <v>0</v>
      </c>
      <c r="T43" s="179">
        <f t="shared" si="5"/>
        <v>0</v>
      </c>
      <c r="U43" s="179">
        <f t="shared" si="5"/>
        <v>0</v>
      </c>
      <c r="V43" s="179">
        <f t="shared" si="5"/>
        <v>-6.6999999999999282E-3</v>
      </c>
      <c r="W43" s="179">
        <f t="shared" si="5"/>
        <v>-6.7999999999996952E-3</v>
      </c>
      <c r="X43" s="179">
        <f t="shared" si="5"/>
        <v>6.2999999999999723E-3</v>
      </c>
      <c r="Y43" s="179">
        <f t="shared" si="5"/>
        <v>0</v>
      </c>
      <c r="Z43" s="179">
        <f t="shared" si="5"/>
        <v>0</v>
      </c>
      <c r="AA43" s="179">
        <f t="shared" si="5"/>
        <v>0</v>
      </c>
      <c r="AB43" s="179">
        <f t="shared" si="5"/>
        <v>-6.4999999999999503E-3</v>
      </c>
      <c r="AC43" s="179">
        <f t="shared" si="5"/>
        <v>0</v>
      </c>
      <c r="AD43" s="179">
        <f t="shared" si="5"/>
        <v>-4.3999999999999595E-3</v>
      </c>
      <c r="AE43" s="179">
        <f t="shared" si="5"/>
        <v>0</v>
      </c>
      <c r="AF43" s="179">
        <f t="shared" si="5"/>
        <v>0</v>
      </c>
      <c r="AG43" s="179">
        <f t="shared" si="5"/>
        <v>0</v>
      </c>
      <c r="AH43" s="179">
        <f t="shared" si="5"/>
        <v>0</v>
      </c>
      <c r="AI43" s="179">
        <f t="shared" si="5"/>
        <v>-4.0000000000000036E-3</v>
      </c>
      <c r="AJ43" s="179">
        <f t="shared" si="5"/>
        <v>-3.6999999999998145E-3</v>
      </c>
      <c r="AK43" s="179">
        <f t="shared" si="5"/>
        <v>0</v>
      </c>
      <c r="AL43" s="179">
        <f t="shared" si="5"/>
        <v>0</v>
      </c>
      <c r="AM43" s="179">
        <f t="shared" si="5"/>
        <v>0</v>
      </c>
      <c r="AN43" s="179">
        <f t="shared" si="5"/>
        <v>-2.5999999999999357E-3</v>
      </c>
      <c r="AO43" s="179">
        <f t="shared" si="5"/>
        <v>-2.3999999999999577E-3</v>
      </c>
      <c r="AP43" s="179">
        <f t="shared" si="5"/>
        <v>0</v>
      </c>
      <c r="AQ43" s="179">
        <f t="shared" si="5"/>
        <v>0</v>
      </c>
      <c r="AR43" s="179">
        <f t="shared" si="5"/>
        <v>-2.1999999999999797E-3</v>
      </c>
      <c r="AS43" s="179">
        <f t="shared" si="5"/>
        <v>-2.2000000000002018E-3</v>
      </c>
      <c r="AT43" s="179">
        <f t="shared" si="5"/>
        <v>0</v>
      </c>
      <c r="AU43" s="179">
        <f t="shared" si="5"/>
        <v>-2.0999999999999908E-3</v>
      </c>
      <c r="AV43" s="179">
        <f t="shared" si="5"/>
        <v>0</v>
      </c>
      <c r="AW43" s="179">
        <f t="shared" si="5"/>
        <v>-1.8000000000000238E-3</v>
      </c>
      <c r="AX43" s="179">
        <f t="shared" si="5"/>
        <v>-1.8000000000000238E-3</v>
      </c>
      <c r="AY43" s="179">
        <f t="shared" si="5"/>
        <v>-1.7000000000000348E-3</v>
      </c>
      <c r="AZ43" s="179">
        <f t="shared" si="5"/>
        <v>-1.5999999999998238E-3</v>
      </c>
      <c r="BA43" s="179">
        <f t="shared" si="5"/>
        <v>-1.5000000000000568E-3</v>
      </c>
      <c r="BB43" s="179">
        <f t="shared" si="5"/>
        <v>-1.6000000000000458E-3</v>
      </c>
      <c r="BC43" s="179">
        <f t="shared" si="5"/>
        <v>0</v>
      </c>
      <c r="BD43" s="179">
        <f t="shared" si="5"/>
        <v>0</v>
      </c>
      <c r="BE43" s="179">
        <f t="shared" si="5"/>
        <v>-1.7000000000000348E-3</v>
      </c>
      <c r="BF43" s="179">
        <f t="shared" si="5"/>
        <v>0</v>
      </c>
      <c r="BG43" s="179">
        <f t="shared" si="5"/>
        <v>-1.7000000000000348E-3</v>
      </c>
      <c r="BH43" s="179">
        <f t="shared" si="5"/>
        <v>0</v>
      </c>
      <c r="BI43" s="179">
        <f t="shared" si="5"/>
        <v>0</v>
      </c>
      <c r="BJ43" s="179">
        <f t="shared" si="5"/>
        <v>0</v>
      </c>
      <c r="BK43" s="179">
        <f t="shared" si="5"/>
        <v>0</v>
      </c>
      <c r="BL43" s="179">
        <f t="shared" si="5"/>
        <v>0</v>
      </c>
      <c r="BM43" s="179">
        <f t="shared" si="5"/>
        <v>0</v>
      </c>
      <c r="BN43" s="179">
        <f t="shared" si="5"/>
        <v>0</v>
      </c>
      <c r="BO43" s="179">
        <f t="shared" si="5"/>
        <v>0</v>
      </c>
      <c r="BP43" s="179">
        <f t="shared" si="5"/>
        <v>-1.3000000000000789E-3</v>
      </c>
      <c r="BQ43" s="179">
        <f t="shared" si="5"/>
        <v>-1.2999999999998568E-3</v>
      </c>
      <c r="BR43" s="179">
        <f t="shared" si="5"/>
        <v>-1.2999999999998568E-3</v>
      </c>
      <c r="BS43" s="179">
        <f t="shared" si="5"/>
        <v>0</v>
      </c>
      <c r="BT43" s="179">
        <f t="shared" si="6"/>
        <v>-1.3000000000000789E-3</v>
      </c>
      <c r="BU43" s="179">
        <f t="shared" si="6"/>
        <v>0</v>
      </c>
      <c r="BV43" s="179">
        <f t="shared" si="6"/>
        <v>-1.2000000000000899E-3</v>
      </c>
      <c r="BW43" s="179">
        <f t="shared" si="6"/>
        <v>0</v>
      </c>
      <c r="BX43" s="179">
        <f t="shared" si="6"/>
        <v>0</v>
      </c>
      <c r="BY43" s="179">
        <f t="shared" si="6"/>
        <v>0</v>
      </c>
      <c r="BZ43" s="179">
        <f t="shared" si="6"/>
        <v>0</v>
      </c>
      <c r="CA43" s="179">
        <f t="shared" si="6"/>
        <v>0</v>
      </c>
      <c r="CB43" s="179">
        <f t="shared" si="6"/>
        <v>0</v>
      </c>
      <c r="CC43" s="179">
        <f t="shared" si="6"/>
        <v>0</v>
      </c>
    </row>
    <row r="44" spans="2:81" outlineLevel="1">
      <c r="B44" s="178" t="s">
        <v>2</v>
      </c>
      <c r="D44" s="179">
        <f t="shared" si="4"/>
        <v>0</v>
      </c>
      <c r="E44" s="179">
        <f t="shared" si="4"/>
        <v>0</v>
      </c>
      <c r="F44" s="179">
        <f t="shared" si="4"/>
        <v>0</v>
      </c>
      <c r="G44" s="179">
        <f>G14-G38</f>
        <v>0</v>
      </c>
      <c r="H44" s="179">
        <f t="shared" si="5"/>
        <v>0</v>
      </c>
      <c r="I44" s="179">
        <f t="shared" si="5"/>
        <v>0</v>
      </c>
      <c r="J44" s="179">
        <f t="shared" si="5"/>
        <v>0</v>
      </c>
      <c r="K44" s="179">
        <f t="shared" si="5"/>
        <v>0</v>
      </c>
      <c r="L44" s="179">
        <f t="shared" si="5"/>
        <v>0</v>
      </c>
      <c r="M44" s="179">
        <f t="shared" si="5"/>
        <v>0</v>
      </c>
      <c r="N44" s="179">
        <f t="shared" si="5"/>
        <v>0</v>
      </c>
      <c r="O44" s="179">
        <f t="shared" si="5"/>
        <v>0</v>
      </c>
      <c r="P44" s="179">
        <f t="shared" si="5"/>
        <v>0</v>
      </c>
      <c r="Q44" s="179">
        <f t="shared" si="5"/>
        <v>0</v>
      </c>
      <c r="R44" s="179">
        <f>R14-R38</f>
        <v>-2.8999999999999915E-2</v>
      </c>
      <c r="S44" s="179">
        <f>S14-S38</f>
        <v>-1.4100000000000001E-2</v>
      </c>
      <c r="T44" s="179">
        <f t="shared" si="5"/>
        <v>-1.3199999999999878E-2</v>
      </c>
      <c r="U44" s="179">
        <f t="shared" si="5"/>
        <v>0</v>
      </c>
      <c r="V44" s="179">
        <f t="shared" si="5"/>
        <v>0</v>
      </c>
      <c r="W44" s="179">
        <f t="shared" si="5"/>
        <v>-1.1400000000000077E-2</v>
      </c>
      <c r="X44" s="179">
        <f t="shared" si="5"/>
        <v>-1.1099999999999888E-2</v>
      </c>
      <c r="Y44" s="179">
        <f t="shared" si="5"/>
        <v>-1.089999999999991E-2</v>
      </c>
      <c r="Z44" s="179">
        <f t="shared" si="5"/>
        <v>-1.0699999999999932E-2</v>
      </c>
      <c r="AA44" s="179">
        <f t="shared" si="5"/>
        <v>0</v>
      </c>
      <c r="AB44" s="179">
        <f t="shared" si="5"/>
        <v>0</v>
      </c>
      <c r="AC44" s="179">
        <f t="shared" si="5"/>
        <v>0</v>
      </c>
      <c r="AD44" s="179">
        <f t="shared" si="5"/>
        <v>0</v>
      </c>
      <c r="AE44" s="179">
        <f t="shared" si="5"/>
        <v>7.8000000000000291E-3</v>
      </c>
      <c r="AF44" s="179">
        <f t="shared" si="5"/>
        <v>-7.3000000000003062E-3</v>
      </c>
      <c r="AG44" s="179">
        <f t="shared" si="5"/>
        <v>-6.6000000000001613E-3</v>
      </c>
      <c r="AH44" s="179">
        <f t="shared" si="5"/>
        <v>-5.3000000000000824E-3</v>
      </c>
      <c r="AI44" s="179">
        <f t="shared" si="5"/>
        <v>-4.9999999999998934E-3</v>
      </c>
      <c r="AJ44" s="179">
        <f t="shared" si="5"/>
        <v>-4.6999999999997044E-3</v>
      </c>
      <c r="AK44" s="179">
        <f t="shared" si="5"/>
        <v>-4.4000000000004036E-3</v>
      </c>
      <c r="AL44" s="179">
        <f t="shared" si="5"/>
        <v>0</v>
      </c>
      <c r="AM44" s="179">
        <f t="shared" si="5"/>
        <v>0</v>
      </c>
      <c r="AN44" s="179">
        <f t="shared" si="5"/>
        <v>-3.1999999999998696E-3</v>
      </c>
      <c r="AO44" s="179">
        <f t="shared" si="5"/>
        <v>0</v>
      </c>
      <c r="AP44" s="179">
        <f t="shared" si="5"/>
        <v>-2.6999999999999247E-3</v>
      </c>
      <c r="AQ44" s="179">
        <f t="shared" si="5"/>
        <v>0</v>
      </c>
      <c r="AR44" s="179">
        <f t="shared" si="5"/>
        <v>0</v>
      </c>
      <c r="AS44" s="179">
        <f t="shared" si="5"/>
        <v>0</v>
      </c>
      <c r="AT44" s="179">
        <f t="shared" si="5"/>
        <v>0</v>
      </c>
      <c r="AU44" s="179">
        <f t="shared" si="5"/>
        <v>0</v>
      </c>
      <c r="AV44" s="179">
        <f t="shared" si="5"/>
        <v>-2.3999999999999577E-3</v>
      </c>
      <c r="AW44" s="179">
        <f t="shared" si="5"/>
        <v>-2.1999999999999797E-3</v>
      </c>
      <c r="AX44" s="179">
        <f t="shared" si="5"/>
        <v>-2.1999999999999797E-3</v>
      </c>
      <c r="AY44" s="179">
        <f t="shared" si="5"/>
        <v>-2.0000000000000018E-3</v>
      </c>
      <c r="AZ44" s="179">
        <f t="shared" si="5"/>
        <v>0</v>
      </c>
      <c r="BA44" s="179">
        <f t="shared" si="5"/>
        <v>0</v>
      </c>
      <c r="BB44" s="179">
        <f t="shared" si="5"/>
        <v>0</v>
      </c>
      <c r="BC44" s="179">
        <f t="shared" si="5"/>
        <v>0</v>
      </c>
      <c r="BD44" s="179">
        <f t="shared" si="5"/>
        <v>0</v>
      </c>
      <c r="BE44" s="179">
        <f t="shared" si="5"/>
        <v>-1.8000000000000238E-3</v>
      </c>
      <c r="BF44" s="179">
        <f t="shared" si="5"/>
        <v>0</v>
      </c>
      <c r="BG44" s="179">
        <f t="shared" si="5"/>
        <v>-1.9000000000000128E-3</v>
      </c>
      <c r="BH44" s="179">
        <f t="shared" si="5"/>
        <v>0</v>
      </c>
      <c r="BI44" s="179">
        <f t="shared" si="5"/>
        <v>-1.6999999999998128E-3</v>
      </c>
      <c r="BJ44" s="179">
        <f t="shared" si="5"/>
        <v>0</v>
      </c>
      <c r="BK44" s="179">
        <f t="shared" si="5"/>
        <v>0</v>
      </c>
      <c r="BL44" s="179">
        <f t="shared" si="5"/>
        <v>0</v>
      </c>
      <c r="BM44" s="179">
        <f t="shared" si="5"/>
        <v>0</v>
      </c>
      <c r="BN44" s="179">
        <f t="shared" si="5"/>
        <v>-1.4000000000000679E-3</v>
      </c>
      <c r="BO44" s="179">
        <f t="shared" si="5"/>
        <v>-1.4000000000000679E-3</v>
      </c>
      <c r="BP44" s="179">
        <f t="shared" si="5"/>
        <v>-1.3000000000000789E-3</v>
      </c>
      <c r="BQ44" s="179">
        <f t="shared" si="5"/>
        <v>0</v>
      </c>
      <c r="BR44" s="179">
        <f t="shared" si="5"/>
        <v>-1.3000000000000789E-3</v>
      </c>
      <c r="BS44" s="179">
        <f t="shared" si="5"/>
        <v>-1.2000000000000899E-3</v>
      </c>
      <c r="BT44" s="179">
        <f t="shared" si="6"/>
        <v>-1.1999999999998678E-3</v>
      </c>
      <c r="BU44" s="179">
        <f t="shared" si="6"/>
        <v>0</v>
      </c>
      <c r="BV44" s="179">
        <f t="shared" si="6"/>
        <v>-1.1999999999998678E-3</v>
      </c>
      <c r="BW44" s="179">
        <f t="shared" si="6"/>
        <v>0</v>
      </c>
      <c r="BX44" s="179">
        <f t="shared" si="6"/>
        <v>0</v>
      </c>
      <c r="BY44" s="179">
        <f t="shared" si="6"/>
        <v>0</v>
      </c>
      <c r="BZ44" s="179">
        <f t="shared" si="6"/>
        <v>0</v>
      </c>
      <c r="CA44" s="179">
        <f t="shared" si="6"/>
        <v>0</v>
      </c>
      <c r="CB44" s="179">
        <f t="shared" si="6"/>
        <v>0</v>
      </c>
      <c r="CC44" s="179">
        <f t="shared" si="6"/>
        <v>0</v>
      </c>
    </row>
    <row r="45" spans="2:81" outlineLevel="1">
      <c r="B45" s="178" t="s">
        <v>3</v>
      </c>
      <c r="D45" s="179">
        <f t="shared" si="4"/>
        <v>0</v>
      </c>
      <c r="E45" s="179">
        <f t="shared" si="4"/>
        <v>0</v>
      </c>
      <c r="F45" s="179">
        <f t="shared" si="4"/>
        <v>0</v>
      </c>
      <c r="G45" s="179">
        <f>G15-G39</f>
        <v>0</v>
      </c>
      <c r="H45" s="179">
        <f t="shared" si="5"/>
        <v>0</v>
      </c>
      <c r="I45" s="179">
        <f t="shared" si="5"/>
        <v>0</v>
      </c>
      <c r="J45" s="179">
        <f t="shared" si="5"/>
        <v>0</v>
      </c>
      <c r="K45" s="179">
        <f t="shared" ref="K45:BS45" si="7">K15-K39</f>
        <v>0</v>
      </c>
      <c r="L45" s="179">
        <f t="shared" si="7"/>
        <v>0</v>
      </c>
      <c r="M45" s="179">
        <f t="shared" si="7"/>
        <v>0</v>
      </c>
      <c r="N45" s="179">
        <f t="shared" si="7"/>
        <v>6.8400000000000016E-2</v>
      </c>
      <c r="O45" s="179">
        <f t="shared" si="7"/>
        <v>-6.8400000000000016E-2</v>
      </c>
      <c r="P45" s="179">
        <f t="shared" si="7"/>
        <v>0</v>
      </c>
      <c r="Q45" s="179">
        <f t="shared" si="7"/>
        <v>0</v>
      </c>
      <c r="R45" s="179">
        <f t="shared" si="7"/>
        <v>0</v>
      </c>
      <c r="S45" s="179">
        <f t="shared" si="7"/>
        <v>0</v>
      </c>
      <c r="T45" s="179">
        <f t="shared" si="7"/>
        <v>0</v>
      </c>
      <c r="U45" s="179">
        <f t="shared" si="7"/>
        <v>1.0200000000000209E-2</v>
      </c>
      <c r="V45" s="179">
        <f t="shared" si="7"/>
        <v>0</v>
      </c>
      <c r="W45" s="179">
        <f t="shared" si="7"/>
        <v>-9.9000000000000199E-3</v>
      </c>
      <c r="X45" s="179">
        <f t="shared" si="7"/>
        <v>0</v>
      </c>
      <c r="Y45" s="179">
        <f t="shared" si="7"/>
        <v>0</v>
      </c>
      <c r="Z45" s="179">
        <f t="shared" si="7"/>
        <v>0</v>
      </c>
      <c r="AA45" s="179">
        <f t="shared" si="7"/>
        <v>0</v>
      </c>
      <c r="AB45" s="179">
        <f t="shared" si="7"/>
        <v>0</v>
      </c>
      <c r="AC45" s="179">
        <f t="shared" si="7"/>
        <v>0</v>
      </c>
      <c r="AD45" s="179">
        <f t="shared" si="7"/>
        <v>0</v>
      </c>
      <c r="AE45" s="179">
        <f t="shared" si="7"/>
        <v>7.5000000000002842E-3</v>
      </c>
      <c r="AF45" s="179">
        <f t="shared" si="7"/>
        <v>-7.1000000000003283E-3</v>
      </c>
      <c r="AG45" s="179">
        <f t="shared" si="7"/>
        <v>-6.2000000000002053E-3</v>
      </c>
      <c r="AH45" s="179">
        <f t="shared" si="7"/>
        <v>-4.8000000000003595E-3</v>
      </c>
      <c r="AI45" s="179">
        <f t="shared" si="7"/>
        <v>0</v>
      </c>
      <c r="AJ45" s="179">
        <f t="shared" si="7"/>
        <v>0</v>
      </c>
      <c r="AK45" s="179">
        <f t="shared" si="7"/>
        <v>0</v>
      </c>
      <c r="AL45" s="179">
        <f t="shared" si="7"/>
        <v>0</v>
      </c>
      <c r="AM45" s="179">
        <f t="shared" si="7"/>
        <v>0</v>
      </c>
      <c r="AN45" s="179">
        <f t="shared" si="7"/>
        <v>0</v>
      </c>
      <c r="AO45" s="179">
        <f t="shared" si="7"/>
        <v>0</v>
      </c>
      <c r="AP45" s="179">
        <f t="shared" si="7"/>
        <v>-2.3999999999999577E-3</v>
      </c>
      <c r="AQ45" s="179">
        <f t="shared" si="7"/>
        <v>0</v>
      </c>
      <c r="AR45" s="179">
        <f t="shared" si="7"/>
        <v>0</v>
      </c>
      <c r="AS45" s="179">
        <f t="shared" si="7"/>
        <v>0</v>
      </c>
      <c r="AT45" s="179">
        <f t="shared" si="7"/>
        <v>0</v>
      </c>
      <c r="AU45" s="179">
        <f t="shared" si="7"/>
        <v>0</v>
      </c>
      <c r="AV45" s="179">
        <f t="shared" si="7"/>
        <v>0</v>
      </c>
      <c r="AW45" s="179">
        <f t="shared" si="7"/>
        <v>0</v>
      </c>
      <c r="AX45" s="179">
        <f t="shared" si="7"/>
        <v>-2.0000000000000018E-3</v>
      </c>
      <c r="AY45" s="179">
        <f t="shared" si="7"/>
        <v>0</v>
      </c>
      <c r="AZ45" s="179">
        <f t="shared" si="7"/>
        <v>0</v>
      </c>
      <c r="BA45" s="179">
        <f t="shared" si="7"/>
        <v>0</v>
      </c>
      <c r="BB45" s="179">
        <f t="shared" si="7"/>
        <v>0</v>
      </c>
      <c r="BC45" s="179">
        <f t="shared" si="7"/>
        <v>0</v>
      </c>
      <c r="BD45" s="179">
        <f t="shared" si="7"/>
        <v>0</v>
      </c>
      <c r="BE45" s="179">
        <f t="shared" si="7"/>
        <v>0</v>
      </c>
      <c r="BF45" s="179">
        <f t="shared" si="7"/>
        <v>0</v>
      </c>
      <c r="BG45" s="179">
        <f t="shared" si="7"/>
        <v>0</v>
      </c>
      <c r="BH45" s="179">
        <f t="shared" si="7"/>
        <v>0</v>
      </c>
      <c r="BI45" s="179">
        <f t="shared" si="7"/>
        <v>-1.7000000000000348E-3</v>
      </c>
      <c r="BJ45" s="179">
        <f t="shared" si="7"/>
        <v>0</v>
      </c>
      <c r="BK45" s="179">
        <f t="shared" si="7"/>
        <v>0</v>
      </c>
      <c r="BL45" s="179">
        <f t="shared" si="7"/>
        <v>0</v>
      </c>
      <c r="BM45" s="179">
        <f t="shared" si="7"/>
        <v>0</v>
      </c>
      <c r="BN45" s="179">
        <f t="shared" si="7"/>
        <v>0</v>
      </c>
      <c r="BO45" s="179">
        <f t="shared" si="7"/>
        <v>0</v>
      </c>
      <c r="BP45" s="179">
        <f t="shared" si="7"/>
        <v>0</v>
      </c>
      <c r="BQ45" s="179">
        <f t="shared" si="7"/>
        <v>0</v>
      </c>
      <c r="BR45" s="179">
        <f t="shared" si="7"/>
        <v>0</v>
      </c>
      <c r="BS45" s="179">
        <f t="shared" si="7"/>
        <v>0</v>
      </c>
      <c r="BT45" s="179">
        <f t="shared" si="6"/>
        <v>0</v>
      </c>
      <c r="BU45" s="179">
        <f t="shared" si="6"/>
        <v>0</v>
      </c>
      <c r="BV45" s="179">
        <f t="shared" si="6"/>
        <v>0</v>
      </c>
      <c r="BW45" s="179">
        <f t="shared" si="6"/>
        <v>0</v>
      </c>
      <c r="BX45" s="179">
        <f t="shared" si="6"/>
        <v>0</v>
      </c>
      <c r="BY45" s="179">
        <f t="shared" si="6"/>
        <v>0</v>
      </c>
      <c r="BZ45" s="179">
        <f t="shared" si="6"/>
        <v>0</v>
      </c>
      <c r="CA45" s="179">
        <f t="shared" si="6"/>
        <v>0</v>
      </c>
      <c r="CB45" s="179">
        <f t="shared" si="6"/>
        <v>0</v>
      </c>
      <c r="CC45" s="179">
        <f t="shared" si="6"/>
        <v>0</v>
      </c>
    </row>
    <row r="48" spans="2:81">
      <c r="B48" s="279" t="s">
        <v>511</v>
      </c>
      <c r="K48" s="276"/>
      <c r="L48" s="276" t="s">
        <v>407</v>
      </c>
      <c r="Q48" s="276" t="s">
        <v>408</v>
      </c>
      <c r="V48" s="276" t="s">
        <v>409</v>
      </c>
      <c r="AA48" s="276" t="s">
        <v>410</v>
      </c>
      <c r="AF48" s="276" t="s">
        <v>411</v>
      </c>
      <c r="AK48" s="276" t="s">
        <v>412</v>
      </c>
      <c r="AP48" s="276" t="s">
        <v>414</v>
      </c>
      <c r="AQ48" s="276"/>
      <c r="AU48" s="276" t="s">
        <v>587</v>
      </c>
      <c r="AZ48" s="276" t="s">
        <v>588</v>
      </c>
      <c r="BE48" s="276" t="s">
        <v>589</v>
      </c>
      <c r="BJ48" s="276" t="s">
        <v>590</v>
      </c>
      <c r="BO48" s="276" t="s">
        <v>591</v>
      </c>
      <c r="BT48" s="276" t="s">
        <v>592</v>
      </c>
      <c r="BY48" s="276" t="s">
        <v>593</v>
      </c>
    </row>
    <row r="49" spans="1:81">
      <c r="B49" s="235" t="s">
        <v>413</v>
      </c>
      <c r="C49" s="154"/>
      <c r="D49" s="155" t="s">
        <v>405</v>
      </c>
      <c r="E49" s="284" t="s">
        <v>406</v>
      </c>
      <c r="F49" s="230">
        <v>6</v>
      </c>
      <c r="G49" s="230">
        <v>7</v>
      </c>
      <c r="H49" s="230">
        <v>8</v>
      </c>
      <c r="I49" s="230">
        <v>9</v>
      </c>
      <c r="J49" s="230">
        <v>10</v>
      </c>
      <c r="K49" s="230">
        <v>11</v>
      </c>
      <c r="L49" s="230">
        <v>12</v>
      </c>
      <c r="M49" s="230">
        <v>13</v>
      </c>
      <c r="N49" s="230">
        <v>14</v>
      </c>
      <c r="O49" s="230">
        <v>15</v>
      </c>
      <c r="P49" s="230">
        <v>16</v>
      </c>
      <c r="Q49" s="230">
        <v>17</v>
      </c>
      <c r="R49" s="230">
        <v>18</v>
      </c>
      <c r="S49" s="230">
        <v>19</v>
      </c>
      <c r="T49" s="230">
        <v>20</v>
      </c>
      <c r="U49" s="230">
        <v>21</v>
      </c>
      <c r="V49" s="230">
        <v>22</v>
      </c>
      <c r="W49" s="230">
        <v>23</v>
      </c>
      <c r="X49" s="230">
        <v>24</v>
      </c>
      <c r="Y49" s="230">
        <v>25</v>
      </c>
      <c r="Z49" s="230">
        <v>26</v>
      </c>
      <c r="AA49" s="230">
        <v>27</v>
      </c>
      <c r="AB49" s="230">
        <v>28</v>
      </c>
      <c r="AC49" s="230">
        <v>29</v>
      </c>
      <c r="AD49" s="230">
        <v>30</v>
      </c>
      <c r="AE49" s="230">
        <v>31</v>
      </c>
      <c r="AF49" s="230">
        <v>32</v>
      </c>
      <c r="AG49" s="230">
        <v>33</v>
      </c>
      <c r="AH49" s="230">
        <v>34</v>
      </c>
      <c r="AI49" s="230">
        <v>35</v>
      </c>
      <c r="AJ49" s="230">
        <v>36</v>
      </c>
      <c r="AK49" s="230">
        <v>37</v>
      </c>
      <c r="AL49" s="230">
        <v>38</v>
      </c>
      <c r="AM49" s="230">
        <v>39</v>
      </c>
      <c r="AN49" s="230">
        <v>40</v>
      </c>
      <c r="AO49" s="230">
        <v>41</v>
      </c>
      <c r="AP49" s="230">
        <v>42</v>
      </c>
      <c r="AQ49" s="230">
        <v>43</v>
      </c>
      <c r="AR49" s="230">
        <v>44</v>
      </c>
      <c r="AS49" s="230">
        <v>45</v>
      </c>
      <c r="AT49" s="230">
        <v>46</v>
      </c>
      <c r="AU49" s="230">
        <v>47</v>
      </c>
      <c r="AV49" s="230">
        <v>48</v>
      </c>
      <c r="AW49" s="230">
        <v>49</v>
      </c>
      <c r="AX49" s="230">
        <v>50</v>
      </c>
      <c r="AY49" s="230">
        <v>51</v>
      </c>
      <c r="AZ49" s="230">
        <v>52</v>
      </c>
      <c r="BA49" s="230">
        <v>53</v>
      </c>
      <c r="BB49" s="230">
        <v>54</v>
      </c>
      <c r="BC49" s="230">
        <v>55</v>
      </c>
      <c r="BD49" s="230">
        <v>56</v>
      </c>
      <c r="BE49" s="230">
        <v>57</v>
      </c>
      <c r="BF49" s="230">
        <v>58</v>
      </c>
      <c r="BG49" s="230">
        <v>59</v>
      </c>
      <c r="BH49" s="230">
        <v>60</v>
      </c>
      <c r="BI49" s="230">
        <v>61</v>
      </c>
      <c r="BJ49" s="230">
        <v>62</v>
      </c>
      <c r="BK49" s="230">
        <v>63</v>
      </c>
      <c r="BL49" s="230">
        <v>64</v>
      </c>
      <c r="BM49" s="230">
        <v>65</v>
      </c>
      <c r="BN49" s="230">
        <v>66</v>
      </c>
      <c r="BO49" s="230">
        <v>67</v>
      </c>
      <c r="BP49" s="230">
        <v>68</v>
      </c>
      <c r="BQ49" s="230">
        <v>69</v>
      </c>
      <c r="BR49" s="230">
        <v>70</v>
      </c>
      <c r="BS49" s="230">
        <v>71</v>
      </c>
      <c r="BT49" s="230">
        <v>72</v>
      </c>
      <c r="BU49" s="230">
        <v>73</v>
      </c>
      <c r="BV49" s="230">
        <v>74</v>
      </c>
      <c r="BW49" s="230">
        <v>75</v>
      </c>
      <c r="BX49" s="230">
        <v>76</v>
      </c>
      <c r="BY49" s="230">
        <v>77</v>
      </c>
      <c r="BZ49" s="230">
        <v>78</v>
      </c>
      <c r="CA49" s="230">
        <v>79</v>
      </c>
      <c r="CB49" s="230">
        <v>80</v>
      </c>
      <c r="CC49" s="230">
        <v>81</v>
      </c>
    </row>
    <row r="50" spans="1:81">
      <c r="A50" s="226" t="s">
        <v>242</v>
      </c>
      <c r="B50" s="235" t="s">
        <v>387</v>
      </c>
      <c r="C50" s="282"/>
      <c r="D50" s="283"/>
      <c r="E50" s="594"/>
      <c r="F50" s="224">
        <v>1946</v>
      </c>
      <c r="G50" s="232" t="s">
        <v>243</v>
      </c>
      <c r="H50" s="240" t="s">
        <v>244</v>
      </c>
      <c r="I50" s="240" t="s">
        <v>245</v>
      </c>
      <c r="J50" s="240" t="s">
        <v>246</v>
      </c>
      <c r="K50" s="240" t="s">
        <v>247</v>
      </c>
      <c r="L50" s="240" t="s">
        <v>248</v>
      </c>
      <c r="M50" s="240" t="s">
        <v>249</v>
      </c>
      <c r="N50" s="240" t="s">
        <v>250</v>
      </c>
      <c r="O50" s="240" t="s">
        <v>251</v>
      </c>
      <c r="P50" s="240" t="s">
        <v>252</v>
      </c>
      <c r="Q50" s="240" t="s">
        <v>253</v>
      </c>
      <c r="R50" s="240" t="s">
        <v>254</v>
      </c>
      <c r="S50" s="240" t="s">
        <v>255</v>
      </c>
      <c r="T50" s="240" t="s">
        <v>256</v>
      </c>
      <c r="U50" s="240" t="s">
        <v>257</v>
      </c>
      <c r="V50" s="240" t="s">
        <v>258</v>
      </c>
      <c r="W50" s="240" t="s">
        <v>259</v>
      </c>
      <c r="X50" s="240" t="s">
        <v>260</v>
      </c>
      <c r="Y50" s="240" t="s">
        <v>261</v>
      </c>
      <c r="Z50" s="240" t="s">
        <v>262</v>
      </c>
      <c r="AA50" s="240" t="s">
        <v>263</v>
      </c>
      <c r="AB50" s="240" t="s">
        <v>264</v>
      </c>
      <c r="AC50" s="240" t="s">
        <v>265</v>
      </c>
      <c r="AD50" s="240" t="s">
        <v>266</v>
      </c>
      <c r="AE50" s="240" t="s">
        <v>267</v>
      </c>
      <c r="AF50" s="240" t="s">
        <v>268</v>
      </c>
      <c r="AG50" s="240" t="s">
        <v>269</v>
      </c>
      <c r="AH50" s="240" t="s">
        <v>270</v>
      </c>
      <c r="AI50" s="240" t="s">
        <v>271</v>
      </c>
      <c r="AJ50" s="240" t="s">
        <v>272</v>
      </c>
      <c r="AK50" s="240" t="s">
        <v>273</v>
      </c>
      <c r="AL50" s="240" t="s">
        <v>274</v>
      </c>
      <c r="AM50" s="240" t="s">
        <v>275</v>
      </c>
      <c r="AN50" s="240" t="s">
        <v>276</v>
      </c>
      <c r="AO50" s="240" t="s">
        <v>277</v>
      </c>
      <c r="AP50" s="240" t="s">
        <v>278</v>
      </c>
      <c r="AQ50" s="240" t="s">
        <v>279</v>
      </c>
      <c r="AR50" s="240" t="s">
        <v>280</v>
      </c>
      <c r="AS50" s="240" t="s">
        <v>281</v>
      </c>
      <c r="AT50" s="240" t="s">
        <v>282</v>
      </c>
      <c r="AU50" s="240" t="s">
        <v>283</v>
      </c>
      <c r="AV50" s="240" t="s">
        <v>284</v>
      </c>
      <c r="AW50" s="240" t="s">
        <v>285</v>
      </c>
      <c r="AX50" s="240" t="s">
        <v>286</v>
      </c>
      <c r="AY50" s="240" t="s">
        <v>287</v>
      </c>
      <c r="AZ50" s="240" t="s">
        <v>288</v>
      </c>
      <c r="BA50" s="240" t="s">
        <v>289</v>
      </c>
      <c r="BB50" s="240" t="s">
        <v>290</v>
      </c>
      <c r="BC50" s="240" t="s">
        <v>291</v>
      </c>
      <c r="BD50" s="240" t="s">
        <v>292</v>
      </c>
      <c r="BE50" s="240" t="s">
        <v>293</v>
      </c>
      <c r="BF50" s="240" t="s">
        <v>294</v>
      </c>
      <c r="BG50" s="240" t="s">
        <v>295</v>
      </c>
      <c r="BH50" s="240" t="s">
        <v>296</v>
      </c>
      <c r="BI50" s="240" t="s">
        <v>297</v>
      </c>
      <c r="BJ50" s="240" t="s">
        <v>298</v>
      </c>
      <c r="BK50" s="240" t="s">
        <v>299</v>
      </c>
      <c r="BL50" s="240" t="s">
        <v>300</v>
      </c>
      <c r="BM50" s="240" t="s">
        <v>301</v>
      </c>
      <c r="BN50" s="240" t="s">
        <v>302</v>
      </c>
      <c r="BO50" s="240" t="s">
        <v>303</v>
      </c>
      <c r="BP50" s="240" t="s">
        <v>304</v>
      </c>
      <c r="BQ50" s="240" t="s">
        <v>305</v>
      </c>
      <c r="BR50" s="240" t="s">
        <v>306</v>
      </c>
      <c r="BS50" s="240" t="s">
        <v>307</v>
      </c>
      <c r="BT50" s="240" t="s">
        <v>308</v>
      </c>
      <c r="BU50" s="240" t="s">
        <v>309</v>
      </c>
      <c r="BV50" s="240" t="s">
        <v>310</v>
      </c>
      <c r="BW50" s="240" t="s">
        <v>311</v>
      </c>
      <c r="BX50" s="240" t="s">
        <v>312</v>
      </c>
      <c r="BY50" s="240" t="s">
        <v>313</v>
      </c>
      <c r="BZ50" s="240" t="s">
        <v>314</v>
      </c>
      <c r="CA50" s="227" t="s">
        <v>315</v>
      </c>
      <c r="CB50" s="227" t="s">
        <v>441</v>
      </c>
      <c r="CC50" s="227" t="s">
        <v>513</v>
      </c>
    </row>
    <row r="51" spans="1:81" outlineLevel="1">
      <c r="A51" s="241">
        <v>1</v>
      </c>
      <c r="B51" s="229" t="s">
        <v>316</v>
      </c>
      <c r="C51" s="190"/>
      <c r="D51" s="156">
        <v>25</v>
      </c>
      <c r="E51" s="285">
        <v>35</v>
      </c>
      <c r="F51" s="228">
        <f t="shared" ref="F51:U66" si="8">VLOOKUP($A51,$A$11:$CC$15,F$49)</f>
        <v>17.547899999999998</v>
      </c>
      <c r="G51" s="233">
        <f t="shared" si="8"/>
        <v>15.070600000000001</v>
      </c>
      <c r="H51" s="233">
        <f t="shared" si="8"/>
        <v>13.9239</v>
      </c>
      <c r="I51" s="233">
        <f t="shared" si="8"/>
        <v>12.317299999999999</v>
      </c>
      <c r="J51" s="242">
        <f t="shared" si="8"/>
        <v>12.81</v>
      </c>
      <c r="K51" s="242">
        <f t="shared" si="8"/>
        <v>11.139099999999999</v>
      </c>
      <c r="L51" s="242">
        <f t="shared" si="8"/>
        <v>10.4146</v>
      </c>
      <c r="M51" s="242">
        <f t="shared" si="8"/>
        <v>10.764699999999999</v>
      </c>
      <c r="N51" s="242">
        <f t="shared" si="8"/>
        <v>10.764699999999999</v>
      </c>
      <c r="O51" s="242">
        <f t="shared" si="8"/>
        <v>10.166700000000001</v>
      </c>
      <c r="P51" s="242">
        <f t="shared" si="8"/>
        <v>9.9301999999999992</v>
      </c>
      <c r="Q51" s="242">
        <f t="shared" si="8"/>
        <v>9.5596999999999994</v>
      </c>
      <c r="R51" s="242">
        <f t="shared" si="8"/>
        <v>9.2826000000000004</v>
      </c>
      <c r="S51" s="242">
        <f t="shared" si="8"/>
        <v>8.9580000000000002</v>
      </c>
      <c r="T51" s="242">
        <f t="shared" si="8"/>
        <v>8.3725000000000005</v>
      </c>
      <c r="U51" s="242">
        <f t="shared" si="8"/>
        <v>7.8589000000000002</v>
      </c>
      <c r="V51" s="242">
        <f t="shared" ref="V51:AK66" si="9">VLOOKUP($A51,$A$11:$CC$15,V$49)</f>
        <v>7.32</v>
      </c>
      <c r="W51" s="242">
        <f t="shared" si="9"/>
        <v>7.0385</v>
      </c>
      <c r="X51" s="242">
        <f t="shared" si="9"/>
        <v>6.7420999999999998</v>
      </c>
      <c r="Y51" s="242">
        <f t="shared" si="9"/>
        <v>6.4696999999999996</v>
      </c>
      <c r="Z51" s="242">
        <f t="shared" si="9"/>
        <v>6.3102999999999998</v>
      </c>
      <c r="AA51" s="242">
        <f t="shared" si="9"/>
        <v>6.6372999999999998</v>
      </c>
      <c r="AB51" s="242">
        <f t="shared" si="9"/>
        <v>6.3102999999999998</v>
      </c>
      <c r="AC51" s="242">
        <f t="shared" si="9"/>
        <v>5.8761000000000001</v>
      </c>
      <c r="AD51" s="242">
        <f t="shared" si="9"/>
        <v>4.9650999999999996</v>
      </c>
      <c r="AE51" s="242">
        <f t="shared" si="9"/>
        <v>4.4790000000000001</v>
      </c>
      <c r="AF51" s="242">
        <f t="shared" si="9"/>
        <v>4.2699999999999996</v>
      </c>
      <c r="AG51" s="242">
        <f t="shared" si="9"/>
        <v>4.0156999999999998</v>
      </c>
      <c r="AH51" s="242">
        <f t="shared" si="9"/>
        <v>3.7898999999999998</v>
      </c>
      <c r="AI51" s="242">
        <f t="shared" si="9"/>
        <v>3.6916000000000002</v>
      </c>
      <c r="AJ51" s="242">
        <f t="shared" si="9"/>
        <v>3.5583</v>
      </c>
      <c r="AK51" s="242">
        <f t="shared" si="9"/>
        <v>3.4159999999999999</v>
      </c>
      <c r="AL51" s="242">
        <f t="shared" ref="AL51:BA66" si="10">VLOOKUP($A51,$A$11:$CC$15,AL$49)</f>
        <v>3.2679</v>
      </c>
      <c r="AM51" s="242">
        <f t="shared" si="10"/>
        <v>3.0428000000000002</v>
      </c>
      <c r="AN51" s="242">
        <f t="shared" si="10"/>
        <v>2.7608000000000001</v>
      </c>
      <c r="AO51" s="242">
        <f t="shared" si="10"/>
        <v>2.6036999999999999</v>
      </c>
      <c r="AP51" s="242">
        <f t="shared" si="10"/>
        <v>2.5019999999999998</v>
      </c>
      <c r="AQ51" s="242">
        <f t="shared" si="10"/>
        <v>2.4586999999999999</v>
      </c>
      <c r="AR51" s="242">
        <f t="shared" si="10"/>
        <v>2.4079000000000002</v>
      </c>
      <c r="AS51" s="242">
        <f t="shared" si="10"/>
        <v>2.3944000000000001</v>
      </c>
      <c r="AT51" s="242">
        <f t="shared" si="10"/>
        <v>2.3462000000000001</v>
      </c>
      <c r="AU51" s="242">
        <f t="shared" si="10"/>
        <v>2.2957000000000001</v>
      </c>
      <c r="AV51" s="242">
        <f t="shared" si="10"/>
        <v>2.2433999999999998</v>
      </c>
      <c r="AW51" s="242">
        <f t="shared" si="10"/>
        <v>2.1675</v>
      </c>
      <c r="AX51" s="242">
        <f t="shared" si="10"/>
        <v>2.0430999999999999</v>
      </c>
      <c r="AY51" s="242">
        <f t="shared" si="10"/>
        <v>1.9262999999999999</v>
      </c>
      <c r="AZ51" s="242">
        <f t="shared" si="10"/>
        <v>1.8119000000000001</v>
      </c>
      <c r="BA51" s="242">
        <f t="shared" si="10"/>
        <v>1.7524</v>
      </c>
      <c r="BB51" s="242">
        <f t="shared" ref="BB51:BQ66" si="11">VLOOKUP($A51,$A$11:$CC$15,BB$49)</f>
        <v>1.7172000000000001</v>
      </c>
      <c r="BC51" s="242">
        <f t="shared" si="11"/>
        <v>1.6789000000000001</v>
      </c>
      <c r="BD51" s="242">
        <f t="shared" si="11"/>
        <v>1.6745000000000001</v>
      </c>
      <c r="BE51" s="242">
        <f t="shared" si="11"/>
        <v>1.6833</v>
      </c>
      <c r="BF51" s="242">
        <f t="shared" si="11"/>
        <v>1.6921999999999999</v>
      </c>
      <c r="BG51" s="242">
        <f t="shared" si="11"/>
        <v>1.7012</v>
      </c>
      <c r="BH51" s="242">
        <f t="shared" si="11"/>
        <v>1.69</v>
      </c>
      <c r="BI51" s="242">
        <f t="shared" si="11"/>
        <v>1.6833</v>
      </c>
      <c r="BJ51" s="242">
        <f t="shared" si="11"/>
        <v>1.6789000000000001</v>
      </c>
      <c r="BK51" s="242">
        <f t="shared" si="11"/>
        <v>1.6745000000000001</v>
      </c>
      <c r="BL51" s="242">
        <f t="shared" si="11"/>
        <v>1.6508</v>
      </c>
      <c r="BM51" s="242">
        <f t="shared" si="11"/>
        <v>1.6173999999999999</v>
      </c>
      <c r="BN51" s="242">
        <f t="shared" si="11"/>
        <v>1.5794999999999999</v>
      </c>
      <c r="BO51" s="242">
        <f t="shared" si="11"/>
        <v>1.5142</v>
      </c>
      <c r="BP51" s="242">
        <f t="shared" si="11"/>
        <v>1.4590000000000001</v>
      </c>
      <c r="BQ51" s="242">
        <f t="shared" si="11"/>
        <v>1.4441999999999999</v>
      </c>
      <c r="BR51" s="242">
        <f t="shared" ref="BN51:CC66" si="12">VLOOKUP($A51,$A$11:$CC$15,BR$49)</f>
        <v>1.4280999999999999</v>
      </c>
      <c r="BS51" s="242">
        <f t="shared" si="12"/>
        <v>1.3849</v>
      </c>
      <c r="BT51" s="242">
        <f t="shared" si="12"/>
        <v>1.3512999999999999</v>
      </c>
      <c r="BU51" s="242">
        <f t="shared" si="12"/>
        <v>1.3261000000000001</v>
      </c>
      <c r="BV51" s="242">
        <f t="shared" si="12"/>
        <v>1.3018000000000001</v>
      </c>
      <c r="BW51" s="242">
        <f t="shared" si="12"/>
        <v>1.2809999999999999</v>
      </c>
      <c r="BX51" s="242">
        <f t="shared" si="12"/>
        <v>1.2546999999999999</v>
      </c>
      <c r="BY51" s="242">
        <f t="shared" si="12"/>
        <v>1.2141999999999999</v>
      </c>
      <c r="BZ51" s="242">
        <f t="shared" si="12"/>
        <v>1.1624000000000001</v>
      </c>
      <c r="CA51" s="242">
        <f t="shared" si="12"/>
        <v>1.1129</v>
      </c>
      <c r="CB51" s="242">
        <f t="shared" si="12"/>
        <v>1.0819000000000001</v>
      </c>
      <c r="CC51" s="242">
        <f t="shared" si="12"/>
        <v>1</v>
      </c>
    </row>
    <row r="52" spans="1:81" outlineLevel="1">
      <c r="A52" s="241">
        <v>1</v>
      </c>
      <c r="B52" s="229" t="s">
        <v>317</v>
      </c>
      <c r="C52" s="190"/>
      <c r="D52" s="156">
        <v>50</v>
      </c>
      <c r="E52" s="285">
        <v>60</v>
      </c>
      <c r="F52" s="228">
        <f t="shared" si="8"/>
        <v>17.547899999999998</v>
      </c>
      <c r="G52" s="233">
        <f t="shared" si="8"/>
        <v>15.070600000000001</v>
      </c>
      <c r="H52" s="233">
        <f t="shared" si="8"/>
        <v>13.9239</v>
      </c>
      <c r="I52" s="233">
        <f t="shared" si="8"/>
        <v>12.317299999999999</v>
      </c>
      <c r="J52" s="242">
        <f t="shared" si="8"/>
        <v>12.81</v>
      </c>
      <c r="K52" s="242">
        <f t="shared" si="8"/>
        <v>11.139099999999999</v>
      </c>
      <c r="L52" s="242">
        <f t="shared" si="8"/>
        <v>10.4146</v>
      </c>
      <c r="M52" s="242">
        <f t="shared" si="8"/>
        <v>10.764699999999999</v>
      </c>
      <c r="N52" s="242">
        <f t="shared" si="8"/>
        <v>10.764699999999999</v>
      </c>
      <c r="O52" s="242">
        <f t="shared" si="8"/>
        <v>10.166700000000001</v>
      </c>
      <c r="P52" s="242">
        <f t="shared" si="8"/>
        <v>9.9301999999999992</v>
      </c>
      <c r="Q52" s="242">
        <f t="shared" si="8"/>
        <v>9.5596999999999994</v>
      </c>
      <c r="R52" s="242">
        <f t="shared" si="8"/>
        <v>9.2826000000000004</v>
      </c>
      <c r="S52" s="242">
        <f t="shared" si="8"/>
        <v>8.9580000000000002</v>
      </c>
      <c r="T52" s="242">
        <f t="shared" si="8"/>
        <v>8.3725000000000005</v>
      </c>
      <c r="U52" s="242">
        <f t="shared" si="8"/>
        <v>7.8589000000000002</v>
      </c>
      <c r="V52" s="242">
        <f t="shared" si="9"/>
        <v>7.32</v>
      </c>
      <c r="W52" s="242">
        <f t="shared" si="9"/>
        <v>7.0385</v>
      </c>
      <c r="X52" s="242">
        <f t="shared" si="9"/>
        <v>6.7420999999999998</v>
      </c>
      <c r="Y52" s="242">
        <f t="shared" si="9"/>
        <v>6.4696999999999996</v>
      </c>
      <c r="Z52" s="242">
        <f t="shared" si="9"/>
        <v>6.3102999999999998</v>
      </c>
      <c r="AA52" s="242">
        <f t="shared" si="9"/>
        <v>6.6372999999999998</v>
      </c>
      <c r="AB52" s="242">
        <f t="shared" si="9"/>
        <v>6.3102999999999998</v>
      </c>
      <c r="AC52" s="242">
        <f t="shared" si="9"/>
        <v>5.8761000000000001</v>
      </c>
      <c r="AD52" s="242">
        <f t="shared" si="9"/>
        <v>4.9650999999999996</v>
      </c>
      <c r="AE52" s="242">
        <f t="shared" si="9"/>
        <v>4.4790000000000001</v>
      </c>
      <c r="AF52" s="242">
        <f t="shared" si="9"/>
        <v>4.2699999999999996</v>
      </c>
      <c r="AG52" s="242">
        <f t="shared" si="9"/>
        <v>4.0156999999999998</v>
      </c>
      <c r="AH52" s="242">
        <f t="shared" si="9"/>
        <v>3.7898999999999998</v>
      </c>
      <c r="AI52" s="242">
        <f t="shared" si="9"/>
        <v>3.6916000000000002</v>
      </c>
      <c r="AJ52" s="242">
        <f t="shared" si="9"/>
        <v>3.5583</v>
      </c>
      <c r="AK52" s="242">
        <f t="shared" si="9"/>
        <v>3.4159999999999999</v>
      </c>
      <c r="AL52" s="242">
        <f t="shared" si="10"/>
        <v>3.2679</v>
      </c>
      <c r="AM52" s="242">
        <f t="shared" si="10"/>
        <v>3.0428000000000002</v>
      </c>
      <c r="AN52" s="242">
        <f t="shared" si="10"/>
        <v>2.7608000000000001</v>
      </c>
      <c r="AO52" s="242">
        <f t="shared" si="10"/>
        <v>2.6036999999999999</v>
      </c>
      <c r="AP52" s="242">
        <f t="shared" si="10"/>
        <v>2.5019999999999998</v>
      </c>
      <c r="AQ52" s="242">
        <f t="shared" si="10"/>
        <v>2.4586999999999999</v>
      </c>
      <c r="AR52" s="242">
        <f t="shared" si="10"/>
        <v>2.4079000000000002</v>
      </c>
      <c r="AS52" s="242">
        <f t="shared" si="10"/>
        <v>2.3944000000000001</v>
      </c>
      <c r="AT52" s="242">
        <f t="shared" si="10"/>
        <v>2.3462000000000001</v>
      </c>
      <c r="AU52" s="242">
        <f t="shared" si="10"/>
        <v>2.2957000000000001</v>
      </c>
      <c r="AV52" s="242">
        <f t="shared" si="10"/>
        <v>2.2433999999999998</v>
      </c>
      <c r="AW52" s="242">
        <f t="shared" si="10"/>
        <v>2.1675</v>
      </c>
      <c r="AX52" s="242">
        <f t="shared" si="10"/>
        <v>2.0430999999999999</v>
      </c>
      <c r="AY52" s="242">
        <f t="shared" si="10"/>
        <v>1.9262999999999999</v>
      </c>
      <c r="AZ52" s="242">
        <f t="shared" si="10"/>
        <v>1.8119000000000001</v>
      </c>
      <c r="BA52" s="242">
        <f t="shared" si="10"/>
        <v>1.7524</v>
      </c>
      <c r="BB52" s="242">
        <f t="shared" si="11"/>
        <v>1.7172000000000001</v>
      </c>
      <c r="BC52" s="242">
        <f t="shared" si="11"/>
        <v>1.6789000000000001</v>
      </c>
      <c r="BD52" s="242">
        <f t="shared" si="11"/>
        <v>1.6745000000000001</v>
      </c>
      <c r="BE52" s="242">
        <f t="shared" si="11"/>
        <v>1.6833</v>
      </c>
      <c r="BF52" s="242">
        <f t="shared" si="11"/>
        <v>1.6921999999999999</v>
      </c>
      <c r="BG52" s="242">
        <f t="shared" si="11"/>
        <v>1.7012</v>
      </c>
      <c r="BH52" s="242">
        <f t="shared" si="11"/>
        <v>1.69</v>
      </c>
      <c r="BI52" s="242">
        <f t="shared" si="11"/>
        <v>1.6833</v>
      </c>
      <c r="BJ52" s="242">
        <f t="shared" si="11"/>
        <v>1.6789000000000001</v>
      </c>
      <c r="BK52" s="242">
        <f t="shared" si="11"/>
        <v>1.6745000000000001</v>
      </c>
      <c r="BL52" s="242">
        <f t="shared" si="11"/>
        <v>1.6508</v>
      </c>
      <c r="BM52" s="242">
        <f t="shared" si="11"/>
        <v>1.6173999999999999</v>
      </c>
      <c r="BN52" s="242">
        <f t="shared" si="12"/>
        <v>1.5794999999999999</v>
      </c>
      <c r="BO52" s="242">
        <f t="shared" si="12"/>
        <v>1.5142</v>
      </c>
      <c r="BP52" s="242">
        <f t="shared" si="12"/>
        <v>1.4590000000000001</v>
      </c>
      <c r="BQ52" s="242">
        <f t="shared" si="12"/>
        <v>1.4441999999999999</v>
      </c>
      <c r="BR52" s="242">
        <f t="shared" si="12"/>
        <v>1.4280999999999999</v>
      </c>
      <c r="BS52" s="242">
        <f t="shared" si="12"/>
        <v>1.3849</v>
      </c>
      <c r="BT52" s="242">
        <f t="shared" si="12"/>
        <v>1.3512999999999999</v>
      </c>
      <c r="BU52" s="242">
        <f t="shared" si="12"/>
        <v>1.3261000000000001</v>
      </c>
      <c r="BV52" s="242">
        <f t="shared" si="12"/>
        <v>1.3018000000000001</v>
      </c>
      <c r="BW52" s="242">
        <f t="shared" si="12"/>
        <v>1.2809999999999999</v>
      </c>
      <c r="BX52" s="242">
        <f t="shared" si="12"/>
        <v>1.2546999999999999</v>
      </c>
      <c r="BY52" s="242">
        <f t="shared" si="12"/>
        <v>1.2141999999999999</v>
      </c>
      <c r="BZ52" s="242">
        <f t="shared" si="12"/>
        <v>1.1624000000000001</v>
      </c>
      <c r="CA52" s="242">
        <f t="shared" si="12"/>
        <v>1.1129</v>
      </c>
      <c r="CB52" s="242">
        <f t="shared" si="12"/>
        <v>1.0819000000000001</v>
      </c>
      <c r="CC52" s="242">
        <f t="shared" si="12"/>
        <v>1</v>
      </c>
    </row>
    <row r="53" spans="1:81" outlineLevel="1">
      <c r="A53" s="241">
        <v>1</v>
      </c>
      <c r="B53" s="229" t="s">
        <v>318</v>
      </c>
      <c r="C53" s="190"/>
      <c r="D53" s="156">
        <v>60</v>
      </c>
      <c r="E53" s="285">
        <v>70</v>
      </c>
      <c r="F53" s="228">
        <f t="shared" si="8"/>
        <v>17.547899999999998</v>
      </c>
      <c r="G53" s="233">
        <f t="shared" si="8"/>
        <v>15.070600000000001</v>
      </c>
      <c r="H53" s="233">
        <f t="shared" si="8"/>
        <v>13.9239</v>
      </c>
      <c r="I53" s="233">
        <f t="shared" si="8"/>
        <v>12.317299999999999</v>
      </c>
      <c r="J53" s="242">
        <f t="shared" si="8"/>
        <v>12.81</v>
      </c>
      <c r="K53" s="242">
        <f t="shared" si="8"/>
        <v>11.139099999999999</v>
      </c>
      <c r="L53" s="242">
        <f t="shared" si="8"/>
        <v>10.4146</v>
      </c>
      <c r="M53" s="242">
        <f t="shared" si="8"/>
        <v>10.764699999999999</v>
      </c>
      <c r="N53" s="242">
        <f t="shared" si="8"/>
        <v>10.764699999999999</v>
      </c>
      <c r="O53" s="242">
        <f t="shared" si="8"/>
        <v>10.166700000000001</v>
      </c>
      <c r="P53" s="242">
        <f t="shared" si="8"/>
        <v>9.9301999999999992</v>
      </c>
      <c r="Q53" s="242">
        <f t="shared" si="8"/>
        <v>9.5596999999999994</v>
      </c>
      <c r="R53" s="242">
        <f t="shared" si="8"/>
        <v>9.2826000000000004</v>
      </c>
      <c r="S53" s="242">
        <f t="shared" si="8"/>
        <v>8.9580000000000002</v>
      </c>
      <c r="T53" s="242">
        <f t="shared" si="8"/>
        <v>8.3725000000000005</v>
      </c>
      <c r="U53" s="242">
        <f t="shared" si="8"/>
        <v>7.8589000000000002</v>
      </c>
      <c r="V53" s="242">
        <f t="shared" si="9"/>
        <v>7.32</v>
      </c>
      <c r="W53" s="242">
        <f t="shared" si="9"/>
        <v>7.0385</v>
      </c>
      <c r="X53" s="242">
        <f t="shared" si="9"/>
        <v>6.7420999999999998</v>
      </c>
      <c r="Y53" s="242">
        <f t="shared" si="9"/>
        <v>6.4696999999999996</v>
      </c>
      <c r="Z53" s="242">
        <f t="shared" si="9"/>
        <v>6.3102999999999998</v>
      </c>
      <c r="AA53" s="242">
        <f t="shared" si="9"/>
        <v>6.6372999999999998</v>
      </c>
      <c r="AB53" s="242">
        <f t="shared" si="9"/>
        <v>6.3102999999999998</v>
      </c>
      <c r="AC53" s="242">
        <f t="shared" si="9"/>
        <v>5.8761000000000001</v>
      </c>
      <c r="AD53" s="242">
        <f t="shared" si="9"/>
        <v>4.9650999999999996</v>
      </c>
      <c r="AE53" s="242">
        <f t="shared" si="9"/>
        <v>4.4790000000000001</v>
      </c>
      <c r="AF53" s="242">
        <f t="shared" si="9"/>
        <v>4.2699999999999996</v>
      </c>
      <c r="AG53" s="242">
        <f t="shared" si="9"/>
        <v>4.0156999999999998</v>
      </c>
      <c r="AH53" s="242">
        <f t="shared" si="9"/>
        <v>3.7898999999999998</v>
      </c>
      <c r="AI53" s="242">
        <f t="shared" si="9"/>
        <v>3.6916000000000002</v>
      </c>
      <c r="AJ53" s="242">
        <f t="shared" si="9"/>
        <v>3.5583</v>
      </c>
      <c r="AK53" s="242">
        <f t="shared" si="9"/>
        <v>3.4159999999999999</v>
      </c>
      <c r="AL53" s="242">
        <f t="shared" si="10"/>
        <v>3.2679</v>
      </c>
      <c r="AM53" s="242">
        <f t="shared" si="10"/>
        <v>3.0428000000000002</v>
      </c>
      <c r="AN53" s="242">
        <f t="shared" si="10"/>
        <v>2.7608000000000001</v>
      </c>
      <c r="AO53" s="242">
        <f t="shared" si="10"/>
        <v>2.6036999999999999</v>
      </c>
      <c r="AP53" s="242">
        <f t="shared" si="10"/>
        <v>2.5019999999999998</v>
      </c>
      <c r="AQ53" s="242">
        <f t="shared" si="10"/>
        <v>2.4586999999999999</v>
      </c>
      <c r="AR53" s="242">
        <f t="shared" si="10"/>
        <v>2.4079000000000002</v>
      </c>
      <c r="AS53" s="242">
        <f t="shared" si="10"/>
        <v>2.3944000000000001</v>
      </c>
      <c r="AT53" s="242">
        <f t="shared" si="10"/>
        <v>2.3462000000000001</v>
      </c>
      <c r="AU53" s="242">
        <f t="shared" si="10"/>
        <v>2.2957000000000001</v>
      </c>
      <c r="AV53" s="242">
        <f t="shared" si="10"/>
        <v>2.2433999999999998</v>
      </c>
      <c r="AW53" s="242">
        <f t="shared" si="10"/>
        <v>2.1675</v>
      </c>
      <c r="AX53" s="242">
        <f t="shared" si="10"/>
        <v>2.0430999999999999</v>
      </c>
      <c r="AY53" s="242">
        <f t="shared" si="10"/>
        <v>1.9262999999999999</v>
      </c>
      <c r="AZ53" s="242">
        <f t="shared" si="10"/>
        <v>1.8119000000000001</v>
      </c>
      <c r="BA53" s="242">
        <f t="shared" si="10"/>
        <v>1.7524</v>
      </c>
      <c r="BB53" s="242">
        <f t="shared" si="11"/>
        <v>1.7172000000000001</v>
      </c>
      <c r="BC53" s="242">
        <f t="shared" si="11"/>
        <v>1.6789000000000001</v>
      </c>
      <c r="BD53" s="242">
        <f t="shared" si="11"/>
        <v>1.6745000000000001</v>
      </c>
      <c r="BE53" s="242">
        <f t="shared" si="11"/>
        <v>1.6833</v>
      </c>
      <c r="BF53" s="242">
        <f t="shared" si="11"/>
        <v>1.6921999999999999</v>
      </c>
      <c r="BG53" s="242">
        <f t="shared" si="11"/>
        <v>1.7012</v>
      </c>
      <c r="BH53" s="242">
        <f t="shared" si="11"/>
        <v>1.69</v>
      </c>
      <c r="BI53" s="242">
        <f t="shared" si="11"/>
        <v>1.6833</v>
      </c>
      <c r="BJ53" s="242">
        <f t="shared" si="11"/>
        <v>1.6789000000000001</v>
      </c>
      <c r="BK53" s="242">
        <f t="shared" si="11"/>
        <v>1.6745000000000001</v>
      </c>
      <c r="BL53" s="242">
        <f t="shared" si="11"/>
        <v>1.6508</v>
      </c>
      <c r="BM53" s="242">
        <f t="shared" si="11"/>
        <v>1.6173999999999999</v>
      </c>
      <c r="BN53" s="242">
        <f t="shared" si="12"/>
        <v>1.5794999999999999</v>
      </c>
      <c r="BO53" s="242">
        <f t="shared" si="12"/>
        <v>1.5142</v>
      </c>
      <c r="BP53" s="242">
        <f t="shared" si="12"/>
        <v>1.4590000000000001</v>
      </c>
      <c r="BQ53" s="242">
        <f t="shared" si="12"/>
        <v>1.4441999999999999</v>
      </c>
      <c r="BR53" s="242">
        <f t="shared" si="12"/>
        <v>1.4280999999999999</v>
      </c>
      <c r="BS53" s="242">
        <f t="shared" si="12"/>
        <v>1.3849</v>
      </c>
      <c r="BT53" s="242">
        <f t="shared" si="12"/>
        <v>1.3512999999999999</v>
      </c>
      <c r="BU53" s="242">
        <f t="shared" si="12"/>
        <v>1.3261000000000001</v>
      </c>
      <c r="BV53" s="242">
        <f t="shared" si="12"/>
        <v>1.3018000000000001</v>
      </c>
      <c r="BW53" s="242">
        <f t="shared" si="12"/>
        <v>1.2809999999999999</v>
      </c>
      <c r="BX53" s="242">
        <f t="shared" si="12"/>
        <v>1.2546999999999999</v>
      </c>
      <c r="BY53" s="242">
        <f t="shared" si="12"/>
        <v>1.2141999999999999</v>
      </c>
      <c r="BZ53" s="242">
        <f t="shared" si="12"/>
        <v>1.1624000000000001</v>
      </c>
      <c r="CA53" s="242">
        <f t="shared" si="12"/>
        <v>1.1129</v>
      </c>
      <c r="CB53" s="242">
        <f t="shared" si="12"/>
        <v>1.0819000000000001</v>
      </c>
      <c r="CC53" s="242">
        <f t="shared" si="12"/>
        <v>1</v>
      </c>
    </row>
    <row r="54" spans="1:81" outlineLevel="1">
      <c r="A54" s="241">
        <v>5</v>
      </c>
      <c r="B54" s="229" t="s">
        <v>358</v>
      </c>
      <c r="C54" s="190"/>
      <c r="D54" s="156">
        <v>23</v>
      </c>
      <c r="E54" s="285">
        <v>27</v>
      </c>
      <c r="F54" s="233">
        <f t="shared" si="8"/>
        <v>0</v>
      </c>
      <c r="G54" s="233">
        <f t="shared" si="8"/>
        <v>0</v>
      </c>
      <c r="H54" s="233">
        <f t="shared" si="8"/>
        <v>0</v>
      </c>
      <c r="I54" s="233">
        <f t="shared" si="8"/>
        <v>4.1372</v>
      </c>
      <c r="J54" s="242">
        <f t="shared" si="8"/>
        <v>4.2443999999999997</v>
      </c>
      <c r="K54" s="242">
        <f t="shared" si="8"/>
        <v>3.5813000000000001</v>
      </c>
      <c r="L54" s="242">
        <f t="shared" si="8"/>
        <v>3.5045999999999999</v>
      </c>
      <c r="M54" s="242">
        <f t="shared" si="8"/>
        <v>3.5924999999999998</v>
      </c>
      <c r="N54" s="242">
        <f t="shared" si="8"/>
        <v>3.6497000000000002</v>
      </c>
      <c r="O54" s="242">
        <f t="shared" si="8"/>
        <v>3.5813000000000001</v>
      </c>
      <c r="P54" s="242">
        <f t="shared" si="8"/>
        <v>3.5261999999999998</v>
      </c>
      <c r="Q54" s="242">
        <f t="shared" si="8"/>
        <v>3.4622000000000002</v>
      </c>
      <c r="R54" s="242">
        <f t="shared" si="8"/>
        <v>3.4832999999999998</v>
      </c>
      <c r="S54" s="242">
        <f t="shared" si="8"/>
        <v>3.5045999999999999</v>
      </c>
      <c r="T54" s="242">
        <f t="shared" si="8"/>
        <v>3.4622000000000002</v>
      </c>
      <c r="U54" s="242">
        <f t="shared" si="8"/>
        <v>3.4209000000000001</v>
      </c>
      <c r="V54" s="242">
        <f t="shared" si="9"/>
        <v>3.4005999999999998</v>
      </c>
      <c r="W54" s="242">
        <f t="shared" si="9"/>
        <v>3.3706</v>
      </c>
      <c r="X54" s="242">
        <f t="shared" si="9"/>
        <v>3.3216999999999999</v>
      </c>
      <c r="Y54" s="242">
        <f t="shared" si="9"/>
        <v>3.2465000000000002</v>
      </c>
      <c r="Z54" s="242">
        <f t="shared" si="9"/>
        <v>3.2010999999999998</v>
      </c>
      <c r="AA54" s="242">
        <f t="shared" si="9"/>
        <v>3.2372999999999998</v>
      </c>
      <c r="AB54" s="242">
        <f t="shared" si="9"/>
        <v>3.2465000000000002</v>
      </c>
      <c r="AC54" s="242">
        <f t="shared" si="9"/>
        <v>3.1922000000000001</v>
      </c>
      <c r="AD54" s="242">
        <f t="shared" si="9"/>
        <v>3.0398000000000001</v>
      </c>
      <c r="AE54" s="242">
        <f t="shared" si="9"/>
        <v>2.9235000000000002</v>
      </c>
      <c r="AF54" s="242">
        <f t="shared" si="9"/>
        <v>2.8365999999999998</v>
      </c>
      <c r="AG54" s="242">
        <f t="shared" si="9"/>
        <v>2.6650999999999998</v>
      </c>
      <c r="AH54" s="242">
        <f t="shared" si="9"/>
        <v>2.3483999999999998</v>
      </c>
      <c r="AI54" s="242">
        <f t="shared" si="9"/>
        <v>2.2471000000000001</v>
      </c>
      <c r="AJ54" s="242">
        <f t="shared" si="9"/>
        <v>2.1663999999999999</v>
      </c>
      <c r="AK54" s="242">
        <f t="shared" si="9"/>
        <v>2.1027999999999998</v>
      </c>
      <c r="AL54" s="242">
        <f t="shared" si="10"/>
        <v>2.0798999999999999</v>
      </c>
      <c r="AM54" s="242">
        <f t="shared" si="10"/>
        <v>2.0070000000000001</v>
      </c>
      <c r="AN54" s="242">
        <f t="shared" si="10"/>
        <v>1.8817999999999999</v>
      </c>
      <c r="AO54" s="242">
        <f t="shared" si="10"/>
        <v>1.7630999999999999</v>
      </c>
      <c r="AP54" s="242">
        <f t="shared" si="10"/>
        <v>1.6585000000000001</v>
      </c>
      <c r="AQ54" s="242">
        <f t="shared" si="10"/>
        <v>1.6302000000000001</v>
      </c>
      <c r="AR54" s="242">
        <f t="shared" si="10"/>
        <v>1.5851</v>
      </c>
      <c r="AS54" s="242">
        <f t="shared" si="10"/>
        <v>1.5507</v>
      </c>
      <c r="AT54" s="242">
        <f t="shared" si="10"/>
        <v>1.5633999999999999</v>
      </c>
      <c r="AU54" s="242">
        <f t="shared" si="10"/>
        <v>1.6006</v>
      </c>
      <c r="AV54" s="242">
        <f t="shared" si="10"/>
        <v>1.5763</v>
      </c>
      <c r="AW54" s="242">
        <f t="shared" si="10"/>
        <v>1.5362</v>
      </c>
      <c r="AX54" s="242">
        <f t="shared" si="10"/>
        <v>1.5119</v>
      </c>
      <c r="AY54" s="242">
        <f t="shared" si="10"/>
        <v>1.4805999999999999</v>
      </c>
      <c r="AZ54" s="242">
        <f t="shared" si="10"/>
        <v>1.4599</v>
      </c>
      <c r="BA54" s="242">
        <f t="shared" si="10"/>
        <v>1.458</v>
      </c>
      <c r="BB54" s="242">
        <f t="shared" si="11"/>
        <v>1.4542999999999999</v>
      </c>
      <c r="BC54" s="242">
        <f t="shared" si="11"/>
        <v>1.4289000000000001</v>
      </c>
      <c r="BD54" s="242">
        <f t="shared" si="11"/>
        <v>1.4524999999999999</v>
      </c>
      <c r="BE54" s="242">
        <f t="shared" si="11"/>
        <v>1.4360999999999999</v>
      </c>
      <c r="BF54" s="242">
        <f t="shared" si="11"/>
        <v>1.4360999999999999</v>
      </c>
      <c r="BG54" s="242">
        <f t="shared" si="11"/>
        <v>1.458</v>
      </c>
      <c r="BH54" s="242">
        <f t="shared" si="11"/>
        <v>1.4307000000000001</v>
      </c>
      <c r="BI54" s="242">
        <f t="shared" si="11"/>
        <v>1.3856999999999999</v>
      </c>
      <c r="BJ54" s="242">
        <f t="shared" si="11"/>
        <v>1.3942000000000001</v>
      </c>
      <c r="BK54" s="242">
        <f t="shared" si="11"/>
        <v>1.3741000000000001</v>
      </c>
      <c r="BL54" s="242">
        <f t="shared" si="11"/>
        <v>1.3546</v>
      </c>
      <c r="BM54" s="242">
        <f t="shared" si="11"/>
        <v>1.3051999999999999</v>
      </c>
      <c r="BN54" s="242">
        <f t="shared" si="12"/>
        <v>1.2388999999999999</v>
      </c>
      <c r="BO54" s="242">
        <f t="shared" si="12"/>
        <v>1.2243999999999999</v>
      </c>
      <c r="BP54" s="242">
        <f t="shared" si="12"/>
        <v>1.1646000000000001</v>
      </c>
      <c r="BQ54" s="242">
        <f t="shared" si="12"/>
        <v>1.2050000000000001</v>
      </c>
      <c r="BR54" s="242">
        <f t="shared" si="12"/>
        <v>1.1950000000000001</v>
      </c>
      <c r="BS54" s="242">
        <f t="shared" si="12"/>
        <v>1.1403000000000001</v>
      </c>
      <c r="BT54" s="242">
        <f t="shared" si="12"/>
        <v>1.1246</v>
      </c>
      <c r="BU54" s="242">
        <f t="shared" si="12"/>
        <v>1.1234999999999999</v>
      </c>
      <c r="BV54" s="242">
        <f t="shared" si="12"/>
        <v>1.1313</v>
      </c>
      <c r="BW54" s="242">
        <f t="shared" si="12"/>
        <v>1.1459999999999999</v>
      </c>
      <c r="BX54" s="242">
        <f t="shared" si="12"/>
        <v>1.1623000000000001</v>
      </c>
      <c r="BY54" s="242">
        <f t="shared" si="12"/>
        <v>1.1335</v>
      </c>
      <c r="BZ54" s="242">
        <f t="shared" si="12"/>
        <v>1.1072</v>
      </c>
      <c r="CA54" s="242">
        <f t="shared" si="12"/>
        <v>1.0946</v>
      </c>
      <c r="CB54" s="242">
        <f t="shared" si="12"/>
        <v>1.0998000000000001</v>
      </c>
      <c r="CC54" s="242">
        <f t="shared" si="12"/>
        <v>1</v>
      </c>
    </row>
    <row r="55" spans="1:81" outlineLevel="1">
      <c r="A55" s="241">
        <v>5</v>
      </c>
      <c r="B55" s="229" t="s">
        <v>320</v>
      </c>
      <c r="C55" s="190"/>
      <c r="D55" s="156">
        <v>8</v>
      </c>
      <c r="E55" s="285">
        <v>10</v>
      </c>
      <c r="F55" s="233">
        <f t="shared" si="8"/>
        <v>0</v>
      </c>
      <c r="G55" s="233">
        <f t="shared" si="8"/>
        <v>0</v>
      </c>
      <c r="H55" s="233">
        <f t="shared" si="8"/>
        <v>0</v>
      </c>
      <c r="I55" s="233">
        <f t="shared" si="8"/>
        <v>4.1372</v>
      </c>
      <c r="J55" s="242">
        <f t="shared" si="8"/>
        <v>4.2443999999999997</v>
      </c>
      <c r="K55" s="242">
        <f t="shared" si="8"/>
        <v>3.5813000000000001</v>
      </c>
      <c r="L55" s="242">
        <f t="shared" si="8"/>
        <v>3.5045999999999999</v>
      </c>
      <c r="M55" s="242">
        <f t="shared" si="8"/>
        <v>3.5924999999999998</v>
      </c>
      <c r="N55" s="242">
        <f t="shared" si="8"/>
        <v>3.6497000000000002</v>
      </c>
      <c r="O55" s="242">
        <f t="shared" si="8"/>
        <v>3.5813000000000001</v>
      </c>
      <c r="P55" s="242">
        <f t="shared" si="8"/>
        <v>3.5261999999999998</v>
      </c>
      <c r="Q55" s="242">
        <f t="shared" si="8"/>
        <v>3.4622000000000002</v>
      </c>
      <c r="R55" s="242">
        <f t="shared" si="8"/>
        <v>3.4832999999999998</v>
      </c>
      <c r="S55" s="242">
        <f t="shared" si="8"/>
        <v>3.5045999999999999</v>
      </c>
      <c r="T55" s="242">
        <f t="shared" si="8"/>
        <v>3.4622000000000002</v>
      </c>
      <c r="U55" s="242">
        <f t="shared" si="8"/>
        <v>3.4209000000000001</v>
      </c>
      <c r="V55" s="242">
        <f t="shared" si="9"/>
        <v>3.4005999999999998</v>
      </c>
      <c r="W55" s="242">
        <f t="shared" si="9"/>
        <v>3.3706</v>
      </c>
      <c r="X55" s="242">
        <f t="shared" si="9"/>
        <v>3.3216999999999999</v>
      </c>
      <c r="Y55" s="242">
        <f t="shared" si="9"/>
        <v>3.2465000000000002</v>
      </c>
      <c r="Z55" s="242">
        <f t="shared" si="9"/>
        <v>3.2010999999999998</v>
      </c>
      <c r="AA55" s="242">
        <f t="shared" si="9"/>
        <v>3.2372999999999998</v>
      </c>
      <c r="AB55" s="242">
        <f t="shared" si="9"/>
        <v>3.2465000000000002</v>
      </c>
      <c r="AC55" s="242">
        <f t="shared" si="9"/>
        <v>3.1922000000000001</v>
      </c>
      <c r="AD55" s="242">
        <f t="shared" si="9"/>
        <v>3.0398000000000001</v>
      </c>
      <c r="AE55" s="242">
        <f t="shared" si="9"/>
        <v>2.9235000000000002</v>
      </c>
      <c r="AF55" s="242">
        <f t="shared" si="9"/>
        <v>2.8365999999999998</v>
      </c>
      <c r="AG55" s="242">
        <f t="shared" si="9"/>
        <v>2.6650999999999998</v>
      </c>
      <c r="AH55" s="242">
        <f t="shared" si="9"/>
        <v>2.3483999999999998</v>
      </c>
      <c r="AI55" s="242">
        <f t="shared" si="9"/>
        <v>2.2471000000000001</v>
      </c>
      <c r="AJ55" s="242">
        <f t="shared" si="9"/>
        <v>2.1663999999999999</v>
      </c>
      <c r="AK55" s="242">
        <f t="shared" si="9"/>
        <v>2.1027999999999998</v>
      </c>
      <c r="AL55" s="242">
        <f t="shared" si="10"/>
        <v>2.0798999999999999</v>
      </c>
      <c r="AM55" s="242">
        <f t="shared" si="10"/>
        <v>2.0070000000000001</v>
      </c>
      <c r="AN55" s="242">
        <f t="shared" si="10"/>
        <v>1.8817999999999999</v>
      </c>
      <c r="AO55" s="242">
        <f t="shared" si="10"/>
        <v>1.7630999999999999</v>
      </c>
      <c r="AP55" s="242">
        <f t="shared" si="10"/>
        <v>1.6585000000000001</v>
      </c>
      <c r="AQ55" s="242">
        <f t="shared" si="10"/>
        <v>1.6302000000000001</v>
      </c>
      <c r="AR55" s="242">
        <f t="shared" si="10"/>
        <v>1.5851</v>
      </c>
      <c r="AS55" s="242">
        <f t="shared" si="10"/>
        <v>1.5507</v>
      </c>
      <c r="AT55" s="242">
        <f t="shared" si="10"/>
        <v>1.5633999999999999</v>
      </c>
      <c r="AU55" s="242">
        <f t="shared" si="10"/>
        <v>1.6006</v>
      </c>
      <c r="AV55" s="242">
        <f t="shared" si="10"/>
        <v>1.5763</v>
      </c>
      <c r="AW55" s="242">
        <f t="shared" si="10"/>
        <v>1.5362</v>
      </c>
      <c r="AX55" s="242">
        <f t="shared" si="10"/>
        <v>1.5119</v>
      </c>
      <c r="AY55" s="242">
        <f t="shared" si="10"/>
        <v>1.4805999999999999</v>
      </c>
      <c r="AZ55" s="242">
        <f t="shared" si="10"/>
        <v>1.4599</v>
      </c>
      <c r="BA55" s="242">
        <f t="shared" si="10"/>
        <v>1.458</v>
      </c>
      <c r="BB55" s="242">
        <f t="shared" si="11"/>
        <v>1.4542999999999999</v>
      </c>
      <c r="BC55" s="242">
        <f t="shared" si="11"/>
        <v>1.4289000000000001</v>
      </c>
      <c r="BD55" s="242">
        <f t="shared" si="11"/>
        <v>1.4524999999999999</v>
      </c>
      <c r="BE55" s="242">
        <f t="shared" si="11"/>
        <v>1.4360999999999999</v>
      </c>
      <c r="BF55" s="242">
        <f t="shared" si="11"/>
        <v>1.4360999999999999</v>
      </c>
      <c r="BG55" s="242">
        <f t="shared" si="11"/>
        <v>1.458</v>
      </c>
      <c r="BH55" s="242">
        <f t="shared" si="11"/>
        <v>1.4307000000000001</v>
      </c>
      <c r="BI55" s="242">
        <f t="shared" si="11"/>
        <v>1.3856999999999999</v>
      </c>
      <c r="BJ55" s="242">
        <f t="shared" si="11"/>
        <v>1.3942000000000001</v>
      </c>
      <c r="BK55" s="242">
        <f t="shared" si="11"/>
        <v>1.3741000000000001</v>
      </c>
      <c r="BL55" s="242">
        <f t="shared" si="11"/>
        <v>1.3546</v>
      </c>
      <c r="BM55" s="242">
        <f t="shared" si="11"/>
        <v>1.3051999999999999</v>
      </c>
      <c r="BN55" s="242">
        <f t="shared" si="12"/>
        <v>1.2388999999999999</v>
      </c>
      <c r="BO55" s="242">
        <f t="shared" si="12"/>
        <v>1.2243999999999999</v>
      </c>
      <c r="BP55" s="242">
        <f t="shared" si="12"/>
        <v>1.1646000000000001</v>
      </c>
      <c r="BQ55" s="242">
        <f t="shared" si="12"/>
        <v>1.2050000000000001</v>
      </c>
      <c r="BR55" s="242">
        <f t="shared" si="12"/>
        <v>1.1950000000000001</v>
      </c>
      <c r="BS55" s="242">
        <f t="shared" si="12"/>
        <v>1.1403000000000001</v>
      </c>
      <c r="BT55" s="242">
        <f t="shared" si="12"/>
        <v>1.1246</v>
      </c>
      <c r="BU55" s="242">
        <f t="shared" si="12"/>
        <v>1.1234999999999999</v>
      </c>
      <c r="BV55" s="242">
        <f t="shared" si="12"/>
        <v>1.1313</v>
      </c>
      <c r="BW55" s="242">
        <f t="shared" si="12"/>
        <v>1.1459999999999999</v>
      </c>
      <c r="BX55" s="242">
        <f t="shared" si="12"/>
        <v>1.1623000000000001</v>
      </c>
      <c r="BY55" s="242">
        <f t="shared" si="12"/>
        <v>1.1335</v>
      </c>
      <c r="BZ55" s="242">
        <f t="shared" si="12"/>
        <v>1.1072</v>
      </c>
      <c r="CA55" s="242">
        <f t="shared" si="12"/>
        <v>1.0946</v>
      </c>
      <c r="CB55" s="242">
        <f t="shared" si="12"/>
        <v>1.0998000000000001</v>
      </c>
      <c r="CC55" s="242">
        <f t="shared" si="12"/>
        <v>1</v>
      </c>
    </row>
    <row r="56" spans="1:81" outlineLevel="1">
      <c r="A56" s="241">
        <v>5</v>
      </c>
      <c r="B56" s="229" t="s">
        <v>359</v>
      </c>
      <c r="C56" s="190"/>
      <c r="D56" s="156">
        <v>14</v>
      </c>
      <c r="E56" s="285">
        <v>18</v>
      </c>
      <c r="F56" s="233">
        <f t="shared" si="8"/>
        <v>0</v>
      </c>
      <c r="G56" s="233">
        <f t="shared" si="8"/>
        <v>0</v>
      </c>
      <c r="H56" s="233">
        <f t="shared" si="8"/>
        <v>0</v>
      </c>
      <c r="I56" s="233">
        <f t="shared" si="8"/>
        <v>4.1372</v>
      </c>
      <c r="J56" s="242">
        <f t="shared" si="8"/>
        <v>4.2443999999999997</v>
      </c>
      <c r="K56" s="242">
        <f t="shared" si="8"/>
        <v>3.5813000000000001</v>
      </c>
      <c r="L56" s="242">
        <f t="shared" si="8"/>
        <v>3.5045999999999999</v>
      </c>
      <c r="M56" s="242">
        <f t="shared" si="8"/>
        <v>3.5924999999999998</v>
      </c>
      <c r="N56" s="242">
        <f t="shared" si="8"/>
        <v>3.6497000000000002</v>
      </c>
      <c r="O56" s="242">
        <f t="shared" si="8"/>
        <v>3.5813000000000001</v>
      </c>
      <c r="P56" s="242">
        <f t="shared" si="8"/>
        <v>3.5261999999999998</v>
      </c>
      <c r="Q56" s="242">
        <f t="shared" si="8"/>
        <v>3.4622000000000002</v>
      </c>
      <c r="R56" s="242">
        <f t="shared" si="8"/>
        <v>3.4832999999999998</v>
      </c>
      <c r="S56" s="242">
        <f t="shared" si="8"/>
        <v>3.5045999999999999</v>
      </c>
      <c r="T56" s="242">
        <f t="shared" si="8"/>
        <v>3.4622000000000002</v>
      </c>
      <c r="U56" s="242">
        <f t="shared" si="8"/>
        <v>3.4209000000000001</v>
      </c>
      <c r="V56" s="242">
        <f t="shared" si="9"/>
        <v>3.4005999999999998</v>
      </c>
      <c r="W56" s="242">
        <f t="shared" si="9"/>
        <v>3.3706</v>
      </c>
      <c r="X56" s="242">
        <f t="shared" si="9"/>
        <v>3.3216999999999999</v>
      </c>
      <c r="Y56" s="242">
        <f t="shared" si="9"/>
        <v>3.2465000000000002</v>
      </c>
      <c r="Z56" s="242">
        <f t="shared" si="9"/>
        <v>3.2010999999999998</v>
      </c>
      <c r="AA56" s="242">
        <f t="shared" si="9"/>
        <v>3.2372999999999998</v>
      </c>
      <c r="AB56" s="242">
        <f t="shared" si="9"/>
        <v>3.2465000000000002</v>
      </c>
      <c r="AC56" s="242">
        <f t="shared" si="9"/>
        <v>3.1922000000000001</v>
      </c>
      <c r="AD56" s="242">
        <f t="shared" si="9"/>
        <v>3.0398000000000001</v>
      </c>
      <c r="AE56" s="242">
        <f t="shared" si="9"/>
        <v>2.9235000000000002</v>
      </c>
      <c r="AF56" s="242">
        <f t="shared" si="9"/>
        <v>2.8365999999999998</v>
      </c>
      <c r="AG56" s="242">
        <f t="shared" si="9"/>
        <v>2.6650999999999998</v>
      </c>
      <c r="AH56" s="242">
        <f t="shared" si="9"/>
        <v>2.3483999999999998</v>
      </c>
      <c r="AI56" s="242">
        <f t="shared" si="9"/>
        <v>2.2471000000000001</v>
      </c>
      <c r="AJ56" s="242">
        <f t="shared" si="9"/>
        <v>2.1663999999999999</v>
      </c>
      <c r="AK56" s="242">
        <f t="shared" si="9"/>
        <v>2.1027999999999998</v>
      </c>
      <c r="AL56" s="242">
        <f t="shared" si="10"/>
        <v>2.0798999999999999</v>
      </c>
      <c r="AM56" s="242">
        <f t="shared" si="10"/>
        <v>2.0070000000000001</v>
      </c>
      <c r="AN56" s="242">
        <f t="shared" si="10"/>
        <v>1.8817999999999999</v>
      </c>
      <c r="AO56" s="242">
        <f t="shared" si="10"/>
        <v>1.7630999999999999</v>
      </c>
      <c r="AP56" s="242">
        <f t="shared" si="10"/>
        <v>1.6585000000000001</v>
      </c>
      <c r="AQ56" s="242">
        <f t="shared" si="10"/>
        <v>1.6302000000000001</v>
      </c>
      <c r="AR56" s="242">
        <f t="shared" si="10"/>
        <v>1.5851</v>
      </c>
      <c r="AS56" s="242">
        <f t="shared" si="10"/>
        <v>1.5507</v>
      </c>
      <c r="AT56" s="242">
        <f t="shared" si="10"/>
        <v>1.5633999999999999</v>
      </c>
      <c r="AU56" s="242">
        <f t="shared" si="10"/>
        <v>1.6006</v>
      </c>
      <c r="AV56" s="242">
        <f t="shared" si="10"/>
        <v>1.5763</v>
      </c>
      <c r="AW56" s="242">
        <f t="shared" si="10"/>
        <v>1.5362</v>
      </c>
      <c r="AX56" s="242">
        <f t="shared" si="10"/>
        <v>1.5119</v>
      </c>
      <c r="AY56" s="242">
        <f t="shared" si="10"/>
        <v>1.4805999999999999</v>
      </c>
      <c r="AZ56" s="242">
        <f t="shared" si="10"/>
        <v>1.4599</v>
      </c>
      <c r="BA56" s="242">
        <f t="shared" si="10"/>
        <v>1.458</v>
      </c>
      <c r="BB56" s="242">
        <f t="shared" si="11"/>
        <v>1.4542999999999999</v>
      </c>
      <c r="BC56" s="242">
        <f t="shared" si="11"/>
        <v>1.4289000000000001</v>
      </c>
      <c r="BD56" s="242">
        <f t="shared" si="11"/>
        <v>1.4524999999999999</v>
      </c>
      <c r="BE56" s="242">
        <f t="shared" si="11"/>
        <v>1.4360999999999999</v>
      </c>
      <c r="BF56" s="242">
        <f t="shared" si="11"/>
        <v>1.4360999999999999</v>
      </c>
      <c r="BG56" s="242">
        <f t="shared" si="11"/>
        <v>1.458</v>
      </c>
      <c r="BH56" s="242">
        <f t="shared" si="11"/>
        <v>1.4307000000000001</v>
      </c>
      <c r="BI56" s="242">
        <f t="shared" si="11"/>
        <v>1.3856999999999999</v>
      </c>
      <c r="BJ56" s="242">
        <f t="shared" si="11"/>
        <v>1.3942000000000001</v>
      </c>
      <c r="BK56" s="242">
        <f t="shared" si="11"/>
        <v>1.3741000000000001</v>
      </c>
      <c r="BL56" s="242">
        <f t="shared" si="11"/>
        <v>1.3546</v>
      </c>
      <c r="BM56" s="242">
        <f t="shared" si="11"/>
        <v>1.3051999999999999</v>
      </c>
      <c r="BN56" s="242">
        <f t="shared" si="12"/>
        <v>1.2388999999999999</v>
      </c>
      <c r="BO56" s="242">
        <f t="shared" si="12"/>
        <v>1.2243999999999999</v>
      </c>
      <c r="BP56" s="242">
        <f t="shared" si="12"/>
        <v>1.1646000000000001</v>
      </c>
      <c r="BQ56" s="242">
        <f t="shared" si="12"/>
        <v>1.2050000000000001</v>
      </c>
      <c r="BR56" s="242">
        <f t="shared" si="12"/>
        <v>1.1950000000000001</v>
      </c>
      <c r="BS56" s="242">
        <f t="shared" si="12"/>
        <v>1.1403000000000001</v>
      </c>
      <c r="BT56" s="242">
        <f t="shared" si="12"/>
        <v>1.1246</v>
      </c>
      <c r="BU56" s="242">
        <f t="shared" si="12"/>
        <v>1.1234999999999999</v>
      </c>
      <c r="BV56" s="242">
        <f t="shared" si="12"/>
        <v>1.1313</v>
      </c>
      <c r="BW56" s="242">
        <f t="shared" si="12"/>
        <v>1.1459999999999999</v>
      </c>
      <c r="BX56" s="242">
        <f t="shared" si="12"/>
        <v>1.1623000000000001</v>
      </c>
      <c r="BY56" s="242">
        <f t="shared" si="12"/>
        <v>1.1335</v>
      </c>
      <c r="BZ56" s="242">
        <f t="shared" si="12"/>
        <v>1.1072</v>
      </c>
      <c r="CA56" s="242">
        <f t="shared" si="12"/>
        <v>1.0946</v>
      </c>
      <c r="CB56" s="242">
        <f t="shared" si="12"/>
        <v>1.0998000000000001</v>
      </c>
      <c r="CC56" s="242">
        <f t="shared" si="12"/>
        <v>1</v>
      </c>
    </row>
    <row r="57" spans="1:81" outlineLevel="1">
      <c r="A57" s="241">
        <v>5</v>
      </c>
      <c r="B57" s="229" t="s">
        <v>322</v>
      </c>
      <c r="C57" s="190"/>
      <c r="D57" s="156">
        <v>14</v>
      </c>
      <c r="E57" s="285">
        <v>25</v>
      </c>
      <c r="F57" s="233">
        <f t="shared" si="8"/>
        <v>0</v>
      </c>
      <c r="G57" s="233">
        <f t="shared" si="8"/>
        <v>0</v>
      </c>
      <c r="H57" s="233">
        <f t="shared" si="8"/>
        <v>0</v>
      </c>
      <c r="I57" s="233">
        <f t="shared" si="8"/>
        <v>4.1372</v>
      </c>
      <c r="J57" s="242">
        <f t="shared" si="8"/>
        <v>4.2443999999999997</v>
      </c>
      <c r="K57" s="242">
        <f t="shared" si="8"/>
        <v>3.5813000000000001</v>
      </c>
      <c r="L57" s="242">
        <f t="shared" si="8"/>
        <v>3.5045999999999999</v>
      </c>
      <c r="M57" s="242">
        <f t="shared" si="8"/>
        <v>3.5924999999999998</v>
      </c>
      <c r="N57" s="242">
        <f t="shared" si="8"/>
        <v>3.6497000000000002</v>
      </c>
      <c r="O57" s="242">
        <f t="shared" si="8"/>
        <v>3.5813000000000001</v>
      </c>
      <c r="P57" s="242">
        <f t="shared" si="8"/>
        <v>3.5261999999999998</v>
      </c>
      <c r="Q57" s="242">
        <f t="shared" si="8"/>
        <v>3.4622000000000002</v>
      </c>
      <c r="R57" s="242">
        <f t="shared" si="8"/>
        <v>3.4832999999999998</v>
      </c>
      <c r="S57" s="242">
        <f t="shared" si="8"/>
        <v>3.5045999999999999</v>
      </c>
      <c r="T57" s="242">
        <f t="shared" si="8"/>
        <v>3.4622000000000002</v>
      </c>
      <c r="U57" s="242">
        <f t="shared" si="8"/>
        <v>3.4209000000000001</v>
      </c>
      <c r="V57" s="242">
        <f t="shared" si="9"/>
        <v>3.4005999999999998</v>
      </c>
      <c r="W57" s="242">
        <f t="shared" si="9"/>
        <v>3.3706</v>
      </c>
      <c r="X57" s="242">
        <f t="shared" si="9"/>
        <v>3.3216999999999999</v>
      </c>
      <c r="Y57" s="242">
        <f t="shared" si="9"/>
        <v>3.2465000000000002</v>
      </c>
      <c r="Z57" s="242">
        <f t="shared" si="9"/>
        <v>3.2010999999999998</v>
      </c>
      <c r="AA57" s="242">
        <f t="shared" si="9"/>
        <v>3.2372999999999998</v>
      </c>
      <c r="AB57" s="242">
        <f t="shared" si="9"/>
        <v>3.2465000000000002</v>
      </c>
      <c r="AC57" s="242">
        <f t="shared" si="9"/>
        <v>3.1922000000000001</v>
      </c>
      <c r="AD57" s="242">
        <f t="shared" si="9"/>
        <v>3.0398000000000001</v>
      </c>
      <c r="AE57" s="242">
        <f t="shared" si="9"/>
        <v>2.9235000000000002</v>
      </c>
      <c r="AF57" s="242">
        <f t="shared" si="9"/>
        <v>2.8365999999999998</v>
      </c>
      <c r="AG57" s="242">
        <f t="shared" si="9"/>
        <v>2.6650999999999998</v>
      </c>
      <c r="AH57" s="242">
        <f t="shared" si="9"/>
        <v>2.3483999999999998</v>
      </c>
      <c r="AI57" s="242">
        <f t="shared" si="9"/>
        <v>2.2471000000000001</v>
      </c>
      <c r="AJ57" s="242">
        <f t="shared" si="9"/>
        <v>2.1663999999999999</v>
      </c>
      <c r="AK57" s="242">
        <f t="shared" si="9"/>
        <v>2.1027999999999998</v>
      </c>
      <c r="AL57" s="242">
        <f t="shared" si="10"/>
        <v>2.0798999999999999</v>
      </c>
      <c r="AM57" s="242">
        <f t="shared" si="10"/>
        <v>2.0070000000000001</v>
      </c>
      <c r="AN57" s="242">
        <f t="shared" si="10"/>
        <v>1.8817999999999999</v>
      </c>
      <c r="AO57" s="242">
        <f t="shared" si="10"/>
        <v>1.7630999999999999</v>
      </c>
      <c r="AP57" s="242">
        <f t="shared" si="10"/>
        <v>1.6585000000000001</v>
      </c>
      <c r="AQ57" s="242">
        <f t="shared" si="10"/>
        <v>1.6302000000000001</v>
      </c>
      <c r="AR57" s="242">
        <f t="shared" si="10"/>
        <v>1.5851</v>
      </c>
      <c r="AS57" s="242">
        <f t="shared" si="10"/>
        <v>1.5507</v>
      </c>
      <c r="AT57" s="242">
        <f t="shared" si="10"/>
        <v>1.5633999999999999</v>
      </c>
      <c r="AU57" s="242">
        <f t="shared" si="10"/>
        <v>1.6006</v>
      </c>
      <c r="AV57" s="242">
        <f t="shared" si="10"/>
        <v>1.5763</v>
      </c>
      <c r="AW57" s="242">
        <f t="shared" si="10"/>
        <v>1.5362</v>
      </c>
      <c r="AX57" s="242">
        <f t="shared" si="10"/>
        <v>1.5119</v>
      </c>
      <c r="AY57" s="242">
        <f t="shared" si="10"/>
        <v>1.4805999999999999</v>
      </c>
      <c r="AZ57" s="242">
        <f t="shared" si="10"/>
        <v>1.4599</v>
      </c>
      <c r="BA57" s="242">
        <f t="shared" si="10"/>
        <v>1.458</v>
      </c>
      <c r="BB57" s="242">
        <f t="shared" si="11"/>
        <v>1.4542999999999999</v>
      </c>
      <c r="BC57" s="242">
        <f t="shared" si="11"/>
        <v>1.4289000000000001</v>
      </c>
      <c r="BD57" s="242">
        <f t="shared" si="11"/>
        <v>1.4524999999999999</v>
      </c>
      <c r="BE57" s="242">
        <f t="shared" si="11"/>
        <v>1.4360999999999999</v>
      </c>
      <c r="BF57" s="242">
        <f t="shared" si="11"/>
        <v>1.4360999999999999</v>
      </c>
      <c r="BG57" s="242">
        <f t="shared" si="11"/>
        <v>1.458</v>
      </c>
      <c r="BH57" s="242">
        <f t="shared" si="11"/>
        <v>1.4307000000000001</v>
      </c>
      <c r="BI57" s="242">
        <f t="shared" si="11"/>
        <v>1.3856999999999999</v>
      </c>
      <c r="BJ57" s="242">
        <f t="shared" si="11"/>
        <v>1.3942000000000001</v>
      </c>
      <c r="BK57" s="242">
        <f t="shared" si="11"/>
        <v>1.3741000000000001</v>
      </c>
      <c r="BL57" s="242">
        <f t="shared" si="11"/>
        <v>1.3546</v>
      </c>
      <c r="BM57" s="242">
        <f t="shared" si="11"/>
        <v>1.3051999999999999</v>
      </c>
      <c r="BN57" s="242">
        <f t="shared" si="12"/>
        <v>1.2388999999999999</v>
      </c>
      <c r="BO57" s="242">
        <f t="shared" si="12"/>
        <v>1.2243999999999999</v>
      </c>
      <c r="BP57" s="242">
        <f t="shared" si="12"/>
        <v>1.1646000000000001</v>
      </c>
      <c r="BQ57" s="242">
        <f t="shared" si="12"/>
        <v>1.2050000000000001</v>
      </c>
      <c r="BR57" s="242">
        <f t="shared" si="12"/>
        <v>1.1950000000000001</v>
      </c>
      <c r="BS57" s="242">
        <f t="shared" si="12"/>
        <v>1.1403000000000001</v>
      </c>
      <c r="BT57" s="242">
        <f t="shared" si="12"/>
        <v>1.1246</v>
      </c>
      <c r="BU57" s="242">
        <f t="shared" si="12"/>
        <v>1.1234999999999999</v>
      </c>
      <c r="BV57" s="242">
        <f t="shared" si="12"/>
        <v>1.1313</v>
      </c>
      <c r="BW57" s="242">
        <f t="shared" si="12"/>
        <v>1.1459999999999999</v>
      </c>
      <c r="BX57" s="242">
        <f t="shared" si="12"/>
        <v>1.1623000000000001</v>
      </c>
      <c r="BY57" s="242">
        <f t="shared" si="12"/>
        <v>1.1335</v>
      </c>
      <c r="BZ57" s="242">
        <f t="shared" si="12"/>
        <v>1.1072</v>
      </c>
      <c r="CA57" s="242">
        <f t="shared" si="12"/>
        <v>1.0946</v>
      </c>
      <c r="CB57" s="242">
        <f t="shared" si="12"/>
        <v>1.0998000000000001</v>
      </c>
      <c r="CC57" s="242">
        <f t="shared" si="12"/>
        <v>1</v>
      </c>
    </row>
    <row r="58" spans="1:81" outlineLevel="1">
      <c r="A58" s="241">
        <v>5</v>
      </c>
      <c r="B58" s="229" t="s">
        <v>323</v>
      </c>
      <c r="C58" s="190"/>
      <c r="D58" s="156">
        <v>4</v>
      </c>
      <c r="E58" s="285">
        <v>8</v>
      </c>
      <c r="F58" s="233">
        <f t="shared" si="8"/>
        <v>0</v>
      </c>
      <c r="G58" s="233">
        <f t="shared" si="8"/>
        <v>0</v>
      </c>
      <c r="H58" s="233">
        <f t="shared" si="8"/>
        <v>0</v>
      </c>
      <c r="I58" s="233">
        <f t="shared" si="8"/>
        <v>4.1372</v>
      </c>
      <c r="J58" s="242">
        <f t="shared" si="8"/>
        <v>4.2443999999999997</v>
      </c>
      <c r="K58" s="242">
        <f t="shared" si="8"/>
        <v>3.5813000000000001</v>
      </c>
      <c r="L58" s="242">
        <f t="shared" si="8"/>
        <v>3.5045999999999999</v>
      </c>
      <c r="M58" s="242">
        <f t="shared" si="8"/>
        <v>3.5924999999999998</v>
      </c>
      <c r="N58" s="242">
        <f t="shared" si="8"/>
        <v>3.6497000000000002</v>
      </c>
      <c r="O58" s="242">
        <f t="shared" si="8"/>
        <v>3.5813000000000001</v>
      </c>
      <c r="P58" s="242">
        <f t="shared" si="8"/>
        <v>3.5261999999999998</v>
      </c>
      <c r="Q58" s="242">
        <f t="shared" si="8"/>
        <v>3.4622000000000002</v>
      </c>
      <c r="R58" s="242">
        <f t="shared" si="8"/>
        <v>3.4832999999999998</v>
      </c>
      <c r="S58" s="242">
        <f t="shared" si="8"/>
        <v>3.5045999999999999</v>
      </c>
      <c r="T58" s="242">
        <f t="shared" si="8"/>
        <v>3.4622000000000002</v>
      </c>
      <c r="U58" s="242">
        <f t="shared" si="8"/>
        <v>3.4209000000000001</v>
      </c>
      <c r="V58" s="242">
        <f t="shared" si="9"/>
        <v>3.4005999999999998</v>
      </c>
      <c r="W58" s="242">
        <f t="shared" si="9"/>
        <v>3.3706</v>
      </c>
      <c r="X58" s="242">
        <f t="shared" si="9"/>
        <v>3.3216999999999999</v>
      </c>
      <c r="Y58" s="242">
        <f t="shared" si="9"/>
        <v>3.2465000000000002</v>
      </c>
      <c r="Z58" s="242">
        <f t="shared" si="9"/>
        <v>3.2010999999999998</v>
      </c>
      <c r="AA58" s="242">
        <f t="shared" si="9"/>
        <v>3.2372999999999998</v>
      </c>
      <c r="AB58" s="242">
        <f t="shared" si="9"/>
        <v>3.2465000000000002</v>
      </c>
      <c r="AC58" s="242">
        <f t="shared" si="9"/>
        <v>3.1922000000000001</v>
      </c>
      <c r="AD58" s="242">
        <f t="shared" si="9"/>
        <v>3.0398000000000001</v>
      </c>
      <c r="AE58" s="242">
        <f t="shared" si="9"/>
        <v>2.9235000000000002</v>
      </c>
      <c r="AF58" s="242">
        <f t="shared" si="9"/>
        <v>2.8365999999999998</v>
      </c>
      <c r="AG58" s="242">
        <f t="shared" si="9"/>
        <v>2.6650999999999998</v>
      </c>
      <c r="AH58" s="242">
        <f t="shared" si="9"/>
        <v>2.3483999999999998</v>
      </c>
      <c r="AI58" s="242">
        <f t="shared" si="9"/>
        <v>2.2471000000000001</v>
      </c>
      <c r="AJ58" s="242">
        <f t="shared" si="9"/>
        <v>2.1663999999999999</v>
      </c>
      <c r="AK58" s="242">
        <f t="shared" si="9"/>
        <v>2.1027999999999998</v>
      </c>
      <c r="AL58" s="242">
        <f t="shared" si="10"/>
        <v>2.0798999999999999</v>
      </c>
      <c r="AM58" s="242">
        <f t="shared" si="10"/>
        <v>2.0070000000000001</v>
      </c>
      <c r="AN58" s="242">
        <f t="shared" si="10"/>
        <v>1.8817999999999999</v>
      </c>
      <c r="AO58" s="242">
        <f t="shared" si="10"/>
        <v>1.7630999999999999</v>
      </c>
      <c r="AP58" s="242">
        <f t="shared" si="10"/>
        <v>1.6585000000000001</v>
      </c>
      <c r="AQ58" s="242">
        <f t="shared" si="10"/>
        <v>1.6302000000000001</v>
      </c>
      <c r="AR58" s="242">
        <f t="shared" si="10"/>
        <v>1.5851</v>
      </c>
      <c r="AS58" s="242">
        <f t="shared" si="10"/>
        <v>1.5507</v>
      </c>
      <c r="AT58" s="242">
        <f t="shared" si="10"/>
        <v>1.5633999999999999</v>
      </c>
      <c r="AU58" s="242">
        <f t="shared" si="10"/>
        <v>1.6006</v>
      </c>
      <c r="AV58" s="242">
        <f t="shared" si="10"/>
        <v>1.5763</v>
      </c>
      <c r="AW58" s="242">
        <f t="shared" si="10"/>
        <v>1.5362</v>
      </c>
      <c r="AX58" s="242">
        <f t="shared" si="10"/>
        <v>1.5119</v>
      </c>
      <c r="AY58" s="242">
        <f t="shared" si="10"/>
        <v>1.4805999999999999</v>
      </c>
      <c r="AZ58" s="242">
        <f t="shared" si="10"/>
        <v>1.4599</v>
      </c>
      <c r="BA58" s="242">
        <f t="shared" si="10"/>
        <v>1.458</v>
      </c>
      <c r="BB58" s="242">
        <f t="shared" si="11"/>
        <v>1.4542999999999999</v>
      </c>
      <c r="BC58" s="242">
        <f t="shared" si="11"/>
        <v>1.4289000000000001</v>
      </c>
      <c r="BD58" s="242">
        <f t="shared" si="11"/>
        <v>1.4524999999999999</v>
      </c>
      <c r="BE58" s="242">
        <f t="shared" si="11"/>
        <v>1.4360999999999999</v>
      </c>
      <c r="BF58" s="242">
        <f t="shared" si="11"/>
        <v>1.4360999999999999</v>
      </c>
      <c r="BG58" s="242">
        <f t="shared" si="11"/>
        <v>1.458</v>
      </c>
      <c r="BH58" s="242">
        <f t="shared" si="11"/>
        <v>1.4307000000000001</v>
      </c>
      <c r="BI58" s="242">
        <f t="shared" si="11"/>
        <v>1.3856999999999999</v>
      </c>
      <c r="BJ58" s="242">
        <f t="shared" si="11"/>
        <v>1.3942000000000001</v>
      </c>
      <c r="BK58" s="242">
        <f t="shared" si="11"/>
        <v>1.3741000000000001</v>
      </c>
      <c r="BL58" s="242">
        <f t="shared" si="11"/>
        <v>1.3546</v>
      </c>
      <c r="BM58" s="242">
        <f t="shared" si="11"/>
        <v>1.3051999999999999</v>
      </c>
      <c r="BN58" s="242">
        <f t="shared" si="12"/>
        <v>1.2388999999999999</v>
      </c>
      <c r="BO58" s="242">
        <f t="shared" si="12"/>
        <v>1.2243999999999999</v>
      </c>
      <c r="BP58" s="242">
        <f t="shared" si="12"/>
        <v>1.1646000000000001</v>
      </c>
      <c r="BQ58" s="242">
        <f t="shared" si="12"/>
        <v>1.2050000000000001</v>
      </c>
      <c r="BR58" s="242">
        <f t="shared" si="12"/>
        <v>1.1950000000000001</v>
      </c>
      <c r="BS58" s="242">
        <f t="shared" si="12"/>
        <v>1.1403000000000001</v>
      </c>
      <c r="BT58" s="242">
        <f t="shared" si="12"/>
        <v>1.1246</v>
      </c>
      <c r="BU58" s="242">
        <f t="shared" si="12"/>
        <v>1.1234999999999999</v>
      </c>
      <c r="BV58" s="242">
        <f t="shared" si="12"/>
        <v>1.1313</v>
      </c>
      <c r="BW58" s="242">
        <f t="shared" si="12"/>
        <v>1.1459999999999999</v>
      </c>
      <c r="BX58" s="242">
        <f t="shared" si="12"/>
        <v>1.1623000000000001</v>
      </c>
      <c r="BY58" s="242">
        <f t="shared" si="12"/>
        <v>1.1335</v>
      </c>
      <c r="BZ58" s="242">
        <f t="shared" si="12"/>
        <v>1.1072</v>
      </c>
      <c r="CA58" s="242">
        <f t="shared" si="12"/>
        <v>1.0946</v>
      </c>
      <c r="CB58" s="242">
        <f t="shared" si="12"/>
        <v>1.0998000000000001</v>
      </c>
      <c r="CC58" s="242">
        <f t="shared" si="12"/>
        <v>1</v>
      </c>
    </row>
    <row r="59" spans="1:81" outlineLevel="1">
      <c r="A59" s="241">
        <v>5</v>
      </c>
      <c r="B59" s="229" t="s">
        <v>324</v>
      </c>
      <c r="C59" s="190"/>
      <c r="D59" s="156">
        <v>3</v>
      </c>
      <c r="E59" s="285">
        <v>5</v>
      </c>
      <c r="F59" s="233">
        <f t="shared" si="8"/>
        <v>0</v>
      </c>
      <c r="G59" s="233">
        <f t="shared" si="8"/>
        <v>0</v>
      </c>
      <c r="H59" s="233">
        <f t="shared" si="8"/>
        <v>0</v>
      </c>
      <c r="I59" s="233">
        <f t="shared" si="8"/>
        <v>4.1372</v>
      </c>
      <c r="J59" s="242">
        <f t="shared" si="8"/>
        <v>4.2443999999999997</v>
      </c>
      <c r="K59" s="242">
        <f t="shared" si="8"/>
        <v>3.5813000000000001</v>
      </c>
      <c r="L59" s="242">
        <f t="shared" si="8"/>
        <v>3.5045999999999999</v>
      </c>
      <c r="M59" s="242">
        <f t="shared" si="8"/>
        <v>3.5924999999999998</v>
      </c>
      <c r="N59" s="242">
        <f t="shared" si="8"/>
        <v>3.6497000000000002</v>
      </c>
      <c r="O59" s="242">
        <f t="shared" si="8"/>
        <v>3.5813000000000001</v>
      </c>
      <c r="P59" s="242">
        <f t="shared" si="8"/>
        <v>3.5261999999999998</v>
      </c>
      <c r="Q59" s="242">
        <f t="shared" si="8"/>
        <v>3.4622000000000002</v>
      </c>
      <c r="R59" s="242">
        <f t="shared" si="8"/>
        <v>3.4832999999999998</v>
      </c>
      <c r="S59" s="242">
        <f t="shared" si="8"/>
        <v>3.5045999999999999</v>
      </c>
      <c r="T59" s="242">
        <f t="shared" si="8"/>
        <v>3.4622000000000002</v>
      </c>
      <c r="U59" s="242">
        <f t="shared" si="8"/>
        <v>3.4209000000000001</v>
      </c>
      <c r="V59" s="242">
        <f t="shared" si="9"/>
        <v>3.4005999999999998</v>
      </c>
      <c r="W59" s="242">
        <f t="shared" si="9"/>
        <v>3.3706</v>
      </c>
      <c r="X59" s="242">
        <f t="shared" si="9"/>
        <v>3.3216999999999999</v>
      </c>
      <c r="Y59" s="242">
        <f t="shared" si="9"/>
        <v>3.2465000000000002</v>
      </c>
      <c r="Z59" s="242">
        <f t="shared" si="9"/>
        <v>3.2010999999999998</v>
      </c>
      <c r="AA59" s="242">
        <f t="shared" si="9"/>
        <v>3.2372999999999998</v>
      </c>
      <c r="AB59" s="242">
        <f t="shared" si="9"/>
        <v>3.2465000000000002</v>
      </c>
      <c r="AC59" s="242">
        <f t="shared" si="9"/>
        <v>3.1922000000000001</v>
      </c>
      <c r="AD59" s="242">
        <f t="shared" si="9"/>
        <v>3.0398000000000001</v>
      </c>
      <c r="AE59" s="242">
        <f t="shared" si="9"/>
        <v>2.9235000000000002</v>
      </c>
      <c r="AF59" s="242">
        <f t="shared" si="9"/>
        <v>2.8365999999999998</v>
      </c>
      <c r="AG59" s="242">
        <f t="shared" si="9"/>
        <v>2.6650999999999998</v>
      </c>
      <c r="AH59" s="242">
        <f t="shared" si="9"/>
        <v>2.3483999999999998</v>
      </c>
      <c r="AI59" s="242">
        <f t="shared" si="9"/>
        <v>2.2471000000000001</v>
      </c>
      <c r="AJ59" s="242">
        <f t="shared" si="9"/>
        <v>2.1663999999999999</v>
      </c>
      <c r="AK59" s="242">
        <f t="shared" si="9"/>
        <v>2.1027999999999998</v>
      </c>
      <c r="AL59" s="242">
        <f t="shared" si="10"/>
        <v>2.0798999999999999</v>
      </c>
      <c r="AM59" s="242">
        <f t="shared" si="10"/>
        <v>2.0070000000000001</v>
      </c>
      <c r="AN59" s="242">
        <f t="shared" si="10"/>
        <v>1.8817999999999999</v>
      </c>
      <c r="AO59" s="242">
        <f t="shared" si="10"/>
        <v>1.7630999999999999</v>
      </c>
      <c r="AP59" s="242">
        <f t="shared" si="10"/>
        <v>1.6585000000000001</v>
      </c>
      <c r="AQ59" s="242">
        <f t="shared" si="10"/>
        <v>1.6302000000000001</v>
      </c>
      <c r="AR59" s="242">
        <f t="shared" si="10"/>
        <v>1.5851</v>
      </c>
      <c r="AS59" s="242">
        <f t="shared" si="10"/>
        <v>1.5507</v>
      </c>
      <c r="AT59" s="242">
        <f t="shared" si="10"/>
        <v>1.5633999999999999</v>
      </c>
      <c r="AU59" s="242">
        <f t="shared" si="10"/>
        <v>1.6006</v>
      </c>
      <c r="AV59" s="242">
        <f t="shared" si="10"/>
        <v>1.5763</v>
      </c>
      <c r="AW59" s="242">
        <f t="shared" si="10"/>
        <v>1.5362</v>
      </c>
      <c r="AX59" s="242">
        <f t="shared" si="10"/>
        <v>1.5119</v>
      </c>
      <c r="AY59" s="242">
        <f t="shared" si="10"/>
        <v>1.4805999999999999</v>
      </c>
      <c r="AZ59" s="242">
        <f t="shared" si="10"/>
        <v>1.4599</v>
      </c>
      <c r="BA59" s="242">
        <f t="shared" si="10"/>
        <v>1.458</v>
      </c>
      <c r="BB59" s="242">
        <f t="shared" si="11"/>
        <v>1.4542999999999999</v>
      </c>
      <c r="BC59" s="242">
        <f t="shared" si="11"/>
        <v>1.4289000000000001</v>
      </c>
      <c r="BD59" s="242">
        <f t="shared" si="11"/>
        <v>1.4524999999999999</v>
      </c>
      <c r="BE59" s="242">
        <f t="shared" si="11"/>
        <v>1.4360999999999999</v>
      </c>
      <c r="BF59" s="242">
        <f t="shared" si="11"/>
        <v>1.4360999999999999</v>
      </c>
      <c r="BG59" s="242">
        <f t="shared" si="11"/>
        <v>1.458</v>
      </c>
      <c r="BH59" s="242">
        <f t="shared" si="11"/>
        <v>1.4307000000000001</v>
      </c>
      <c r="BI59" s="242">
        <f t="shared" si="11"/>
        <v>1.3856999999999999</v>
      </c>
      <c r="BJ59" s="242">
        <f t="shared" si="11"/>
        <v>1.3942000000000001</v>
      </c>
      <c r="BK59" s="242">
        <f t="shared" si="11"/>
        <v>1.3741000000000001</v>
      </c>
      <c r="BL59" s="242">
        <f t="shared" si="11"/>
        <v>1.3546</v>
      </c>
      <c r="BM59" s="242">
        <f t="shared" si="11"/>
        <v>1.3051999999999999</v>
      </c>
      <c r="BN59" s="242">
        <f t="shared" si="12"/>
        <v>1.2388999999999999</v>
      </c>
      <c r="BO59" s="242">
        <f t="shared" si="12"/>
        <v>1.2243999999999999</v>
      </c>
      <c r="BP59" s="242">
        <f t="shared" si="12"/>
        <v>1.1646000000000001</v>
      </c>
      <c r="BQ59" s="242">
        <f t="shared" si="12"/>
        <v>1.2050000000000001</v>
      </c>
      <c r="BR59" s="242">
        <f t="shared" si="12"/>
        <v>1.1950000000000001</v>
      </c>
      <c r="BS59" s="242">
        <f t="shared" si="12"/>
        <v>1.1403000000000001</v>
      </c>
      <c r="BT59" s="242">
        <f t="shared" si="12"/>
        <v>1.1246</v>
      </c>
      <c r="BU59" s="242">
        <f t="shared" si="12"/>
        <v>1.1234999999999999</v>
      </c>
      <c r="BV59" s="242">
        <f t="shared" si="12"/>
        <v>1.1313</v>
      </c>
      <c r="BW59" s="242">
        <f t="shared" si="12"/>
        <v>1.1459999999999999</v>
      </c>
      <c r="BX59" s="242">
        <f t="shared" si="12"/>
        <v>1.1623000000000001</v>
      </c>
      <c r="BY59" s="242">
        <f t="shared" si="12"/>
        <v>1.1335</v>
      </c>
      <c r="BZ59" s="242">
        <f t="shared" si="12"/>
        <v>1.1072</v>
      </c>
      <c r="CA59" s="242">
        <f t="shared" si="12"/>
        <v>1.0946</v>
      </c>
      <c r="CB59" s="242">
        <f t="shared" si="12"/>
        <v>1.0998000000000001</v>
      </c>
      <c r="CC59" s="242">
        <f t="shared" si="12"/>
        <v>1</v>
      </c>
    </row>
    <row r="60" spans="1:81" outlineLevel="1">
      <c r="A60" s="241">
        <v>5</v>
      </c>
      <c r="B60" s="229" t="s">
        <v>325</v>
      </c>
      <c r="C60" s="190"/>
      <c r="D60" s="156">
        <v>5</v>
      </c>
      <c r="E60" s="285">
        <v>5</v>
      </c>
      <c r="F60" s="233">
        <f t="shared" si="8"/>
        <v>0</v>
      </c>
      <c r="G60" s="233">
        <f t="shared" si="8"/>
        <v>0</v>
      </c>
      <c r="H60" s="233">
        <f t="shared" si="8"/>
        <v>0</v>
      </c>
      <c r="I60" s="233">
        <f t="shared" si="8"/>
        <v>4.1372</v>
      </c>
      <c r="J60" s="242">
        <f t="shared" si="8"/>
        <v>4.2443999999999997</v>
      </c>
      <c r="K60" s="242">
        <f t="shared" si="8"/>
        <v>3.5813000000000001</v>
      </c>
      <c r="L60" s="242">
        <f t="shared" si="8"/>
        <v>3.5045999999999999</v>
      </c>
      <c r="M60" s="242">
        <f t="shared" si="8"/>
        <v>3.5924999999999998</v>
      </c>
      <c r="N60" s="242">
        <f t="shared" si="8"/>
        <v>3.6497000000000002</v>
      </c>
      <c r="O60" s="242">
        <f t="shared" si="8"/>
        <v>3.5813000000000001</v>
      </c>
      <c r="P60" s="242">
        <f t="shared" si="8"/>
        <v>3.5261999999999998</v>
      </c>
      <c r="Q60" s="242">
        <f t="shared" si="8"/>
        <v>3.4622000000000002</v>
      </c>
      <c r="R60" s="242">
        <f t="shared" si="8"/>
        <v>3.4832999999999998</v>
      </c>
      <c r="S60" s="242">
        <f t="shared" si="8"/>
        <v>3.5045999999999999</v>
      </c>
      <c r="T60" s="242">
        <f t="shared" si="8"/>
        <v>3.4622000000000002</v>
      </c>
      <c r="U60" s="242">
        <f t="shared" si="8"/>
        <v>3.4209000000000001</v>
      </c>
      <c r="V60" s="242">
        <f t="shared" si="9"/>
        <v>3.4005999999999998</v>
      </c>
      <c r="W60" s="242">
        <f t="shared" si="9"/>
        <v>3.3706</v>
      </c>
      <c r="X60" s="242">
        <f t="shared" si="9"/>
        <v>3.3216999999999999</v>
      </c>
      <c r="Y60" s="242">
        <f t="shared" si="9"/>
        <v>3.2465000000000002</v>
      </c>
      <c r="Z60" s="242">
        <f t="shared" si="9"/>
        <v>3.2010999999999998</v>
      </c>
      <c r="AA60" s="242">
        <f t="shared" si="9"/>
        <v>3.2372999999999998</v>
      </c>
      <c r="AB60" s="242">
        <f t="shared" si="9"/>
        <v>3.2465000000000002</v>
      </c>
      <c r="AC60" s="242">
        <f t="shared" si="9"/>
        <v>3.1922000000000001</v>
      </c>
      <c r="AD60" s="242">
        <f t="shared" si="9"/>
        <v>3.0398000000000001</v>
      </c>
      <c r="AE60" s="242">
        <f t="shared" si="9"/>
        <v>2.9235000000000002</v>
      </c>
      <c r="AF60" s="242">
        <f t="shared" si="9"/>
        <v>2.8365999999999998</v>
      </c>
      <c r="AG60" s="242">
        <f t="shared" si="9"/>
        <v>2.6650999999999998</v>
      </c>
      <c r="AH60" s="242">
        <f t="shared" si="9"/>
        <v>2.3483999999999998</v>
      </c>
      <c r="AI60" s="242">
        <f t="shared" si="9"/>
        <v>2.2471000000000001</v>
      </c>
      <c r="AJ60" s="242">
        <f t="shared" si="9"/>
        <v>2.1663999999999999</v>
      </c>
      <c r="AK60" s="242">
        <f t="shared" si="9"/>
        <v>2.1027999999999998</v>
      </c>
      <c r="AL60" s="242">
        <f t="shared" si="10"/>
        <v>2.0798999999999999</v>
      </c>
      <c r="AM60" s="242">
        <f t="shared" si="10"/>
        <v>2.0070000000000001</v>
      </c>
      <c r="AN60" s="242">
        <f t="shared" si="10"/>
        <v>1.8817999999999999</v>
      </c>
      <c r="AO60" s="242">
        <f t="shared" si="10"/>
        <v>1.7630999999999999</v>
      </c>
      <c r="AP60" s="242">
        <f t="shared" si="10"/>
        <v>1.6585000000000001</v>
      </c>
      <c r="AQ60" s="242">
        <f t="shared" si="10"/>
        <v>1.6302000000000001</v>
      </c>
      <c r="AR60" s="242">
        <f t="shared" si="10"/>
        <v>1.5851</v>
      </c>
      <c r="AS60" s="242">
        <f t="shared" si="10"/>
        <v>1.5507</v>
      </c>
      <c r="AT60" s="242">
        <f t="shared" si="10"/>
        <v>1.5633999999999999</v>
      </c>
      <c r="AU60" s="242">
        <f t="shared" si="10"/>
        <v>1.6006</v>
      </c>
      <c r="AV60" s="242">
        <f t="shared" si="10"/>
        <v>1.5763</v>
      </c>
      <c r="AW60" s="242">
        <f t="shared" si="10"/>
        <v>1.5362</v>
      </c>
      <c r="AX60" s="242">
        <f t="shared" si="10"/>
        <v>1.5119</v>
      </c>
      <c r="AY60" s="242">
        <f t="shared" si="10"/>
        <v>1.4805999999999999</v>
      </c>
      <c r="AZ60" s="242">
        <f t="shared" si="10"/>
        <v>1.4599</v>
      </c>
      <c r="BA60" s="242">
        <f t="shared" si="10"/>
        <v>1.458</v>
      </c>
      <c r="BB60" s="242">
        <f t="shared" si="11"/>
        <v>1.4542999999999999</v>
      </c>
      <c r="BC60" s="242">
        <f t="shared" si="11"/>
        <v>1.4289000000000001</v>
      </c>
      <c r="BD60" s="242">
        <f t="shared" si="11"/>
        <v>1.4524999999999999</v>
      </c>
      <c r="BE60" s="242">
        <f t="shared" si="11"/>
        <v>1.4360999999999999</v>
      </c>
      <c r="BF60" s="242">
        <f t="shared" si="11"/>
        <v>1.4360999999999999</v>
      </c>
      <c r="BG60" s="242">
        <f t="shared" si="11"/>
        <v>1.458</v>
      </c>
      <c r="BH60" s="242">
        <f t="shared" si="11"/>
        <v>1.4307000000000001</v>
      </c>
      <c r="BI60" s="242">
        <f t="shared" si="11"/>
        <v>1.3856999999999999</v>
      </c>
      <c r="BJ60" s="242">
        <f t="shared" si="11"/>
        <v>1.3942000000000001</v>
      </c>
      <c r="BK60" s="242">
        <f t="shared" si="11"/>
        <v>1.3741000000000001</v>
      </c>
      <c r="BL60" s="242">
        <f t="shared" si="11"/>
        <v>1.3546</v>
      </c>
      <c r="BM60" s="242">
        <f t="shared" si="11"/>
        <v>1.3051999999999999</v>
      </c>
      <c r="BN60" s="242">
        <f t="shared" si="12"/>
        <v>1.2388999999999999</v>
      </c>
      <c r="BO60" s="242">
        <f t="shared" si="12"/>
        <v>1.2243999999999999</v>
      </c>
      <c r="BP60" s="242">
        <f t="shared" si="12"/>
        <v>1.1646000000000001</v>
      </c>
      <c r="BQ60" s="242">
        <f t="shared" si="12"/>
        <v>1.2050000000000001</v>
      </c>
      <c r="BR60" s="242">
        <f t="shared" si="12"/>
        <v>1.1950000000000001</v>
      </c>
      <c r="BS60" s="242">
        <f t="shared" si="12"/>
        <v>1.1403000000000001</v>
      </c>
      <c r="BT60" s="242">
        <f t="shared" si="12"/>
        <v>1.1246</v>
      </c>
      <c r="BU60" s="242">
        <f t="shared" si="12"/>
        <v>1.1234999999999999</v>
      </c>
      <c r="BV60" s="242">
        <f t="shared" si="12"/>
        <v>1.1313</v>
      </c>
      <c r="BW60" s="242">
        <f t="shared" si="12"/>
        <v>1.1459999999999999</v>
      </c>
      <c r="BX60" s="242">
        <f t="shared" si="12"/>
        <v>1.1623000000000001</v>
      </c>
      <c r="BY60" s="242">
        <f t="shared" si="12"/>
        <v>1.1335</v>
      </c>
      <c r="BZ60" s="242">
        <f t="shared" si="12"/>
        <v>1.1072</v>
      </c>
      <c r="CA60" s="242">
        <f t="shared" si="12"/>
        <v>1.0946</v>
      </c>
      <c r="CB60" s="242">
        <f t="shared" si="12"/>
        <v>1.0998000000000001</v>
      </c>
      <c r="CC60" s="242">
        <f t="shared" si="12"/>
        <v>1</v>
      </c>
    </row>
    <row r="61" spans="1:81" outlineLevel="1">
      <c r="A61" s="241">
        <v>5</v>
      </c>
      <c r="B61" s="229" t="s">
        <v>326</v>
      </c>
      <c r="C61" s="190"/>
      <c r="D61" s="156">
        <v>8</v>
      </c>
      <c r="E61" s="285">
        <v>8</v>
      </c>
      <c r="F61" s="233">
        <f t="shared" si="8"/>
        <v>0</v>
      </c>
      <c r="G61" s="233">
        <f t="shared" si="8"/>
        <v>0</v>
      </c>
      <c r="H61" s="233">
        <f t="shared" si="8"/>
        <v>0</v>
      </c>
      <c r="I61" s="233">
        <f t="shared" si="8"/>
        <v>4.1372</v>
      </c>
      <c r="J61" s="242">
        <f t="shared" si="8"/>
        <v>4.2443999999999997</v>
      </c>
      <c r="K61" s="242">
        <f t="shared" si="8"/>
        <v>3.5813000000000001</v>
      </c>
      <c r="L61" s="242">
        <f t="shared" si="8"/>
        <v>3.5045999999999999</v>
      </c>
      <c r="M61" s="242">
        <f t="shared" si="8"/>
        <v>3.5924999999999998</v>
      </c>
      <c r="N61" s="242">
        <f t="shared" si="8"/>
        <v>3.6497000000000002</v>
      </c>
      <c r="O61" s="242">
        <f t="shared" si="8"/>
        <v>3.5813000000000001</v>
      </c>
      <c r="P61" s="242">
        <f t="shared" si="8"/>
        <v>3.5261999999999998</v>
      </c>
      <c r="Q61" s="242">
        <f t="shared" si="8"/>
        <v>3.4622000000000002</v>
      </c>
      <c r="R61" s="242">
        <f t="shared" si="8"/>
        <v>3.4832999999999998</v>
      </c>
      <c r="S61" s="242">
        <f t="shared" si="8"/>
        <v>3.5045999999999999</v>
      </c>
      <c r="T61" s="242">
        <f t="shared" si="8"/>
        <v>3.4622000000000002</v>
      </c>
      <c r="U61" s="242">
        <f t="shared" si="8"/>
        <v>3.4209000000000001</v>
      </c>
      <c r="V61" s="242">
        <f t="shared" si="9"/>
        <v>3.4005999999999998</v>
      </c>
      <c r="W61" s="242">
        <f t="shared" si="9"/>
        <v>3.3706</v>
      </c>
      <c r="X61" s="242">
        <f t="shared" si="9"/>
        <v>3.3216999999999999</v>
      </c>
      <c r="Y61" s="242">
        <f t="shared" si="9"/>
        <v>3.2465000000000002</v>
      </c>
      <c r="Z61" s="242">
        <f t="shared" si="9"/>
        <v>3.2010999999999998</v>
      </c>
      <c r="AA61" s="242">
        <f t="shared" si="9"/>
        <v>3.2372999999999998</v>
      </c>
      <c r="AB61" s="242">
        <f t="shared" si="9"/>
        <v>3.2465000000000002</v>
      </c>
      <c r="AC61" s="242">
        <f t="shared" si="9"/>
        <v>3.1922000000000001</v>
      </c>
      <c r="AD61" s="242">
        <f t="shared" si="9"/>
        <v>3.0398000000000001</v>
      </c>
      <c r="AE61" s="242">
        <f t="shared" si="9"/>
        <v>2.9235000000000002</v>
      </c>
      <c r="AF61" s="242">
        <f t="shared" si="9"/>
        <v>2.8365999999999998</v>
      </c>
      <c r="AG61" s="242">
        <f t="shared" si="9"/>
        <v>2.6650999999999998</v>
      </c>
      <c r="AH61" s="242">
        <f t="shared" si="9"/>
        <v>2.3483999999999998</v>
      </c>
      <c r="AI61" s="242">
        <f t="shared" si="9"/>
        <v>2.2471000000000001</v>
      </c>
      <c r="AJ61" s="242">
        <f t="shared" si="9"/>
        <v>2.1663999999999999</v>
      </c>
      <c r="AK61" s="242">
        <f t="shared" si="9"/>
        <v>2.1027999999999998</v>
      </c>
      <c r="AL61" s="242">
        <f t="shared" si="10"/>
        <v>2.0798999999999999</v>
      </c>
      <c r="AM61" s="242">
        <f t="shared" si="10"/>
        <v>2.0070000000000001</v>
      </c>
      <c r="AN61" s="242">
        <f t="shared" si="10"/>
        <v>1.8817999999999999</v>
      </c>
      <c r="AO61" s="242">
        <f t="shared" si="10"/>
        <v>1.7630999999999999</v>
      </c>
      <c r="AP61" s="242">
        <f t="shared" si="10"/>
        <v>1.6585000000000001</v>
      </c>
      <c r="AQ61" s="242">
        <f t="shared" si="10"/>
        <v>1.6302000000000001</v>
      </c>
      <c r="AR61" s="242">
        <f t="shared" si="10"/>
        <v>1.5851</v>
      </c>
      <c r="AS61" s="242">
        <f t="shared" si="10"/>
        <v>1.5507</v>
      </c>
      <c r="AT61" s="242">
        <f t="shared" si="10"/>
        <v>1.5633999999999999</v>
      </c>
      <c r="AU61" s="242">
        <f t="shared" si="10"/>
        <v>1.6006</v>
      </c>
      <c r="AV61" s="242">
        <f t="shared" si="10"/>
        <v>1.5763</v>
      </c>
      <c r="AW61" s="242">
        <f t="shared" si="10"/>
        <v>1.5362</v>
      </c>
      <c r="AX61" s="242">
        <f t="shared" si="10"/>
        <v>1.5119</v>
      </c>
      <c r="AY61" s="242">
        <f t="shared" si="10"/>
        <v>1.4805999999999999</v>
      </c>
      <c r="AZ61" s="242">
        <f t="shared" si="10"/>
        <v>1.4599</v>
      </c>
      <c r="BA61" s="242">
        <f t="shared" si="10"/>
        <v>1.458</v>
      </c>
      <c r="BB61" s="242">
        <f t="shared" si="11"/>
        <v>1.4542999999999999</v>
      </c>
      <c r="BC61" s="242">
        <f t="shared" si="11"/>
        <v>1.4289000000000001</v>
      </c>
      <c r="BD61" s="242">
        <f t="shared" si="11"/>
        <v>1.4524999999999999</v>
      </c>
      <c r="BE61" s="242">
        <f t="shared" si="11"/>
        <v>1.4360999999999999</v>
      </c>
      <c r="BF61" s="242">
        <f t="shared" si="11"/>
        <v>1.4360999999999999</v>
      </c>
      <c r="BG61" s="242">
        <f t="shared" si="11"/>
        <v>1.458</v>
      </c>
      <c r="BH61" s="242">
        <f t="shared" si="11"/>
        <v>1.4307000000000001</v>
      </c>
      <c r="BI61" s="242">
        <f t="shared" si="11"/>
        <v>1.3856999999999999</v>
      </c>
      <c r="BJ61" s="242">
        <f t="shared" si="11"/>
        <v>1.3942000000000001</v>
      </c>
      <c r="BK61" s="242">
        <f t="shared" si="11"/>
        <v>1.3741000000000001</v>
      </c>
      <c r="BL61" s="242">
        <f t="shared" si="11"/>
        <v>1.3546</v>
      </c>
      <c r="BM61" s="242">
        <f t="shared" si="11"/>
        <v>1.3051999999999999</v>
      </c>
      <c r="BN61" s="242">
        <f t="shared" si="12"/>
        <v>1.2388999999999999</v>
      </c>
      <c r="BO61" s="242">
        <f t="shared" si="12"/>
        <v>1.2243999999999999</v>
      </c>
      <c r="BP61" s="242">
        <f t="shared" si="12"/>
        <v>1.1646000000000001</v>
      </c>
      <c r="BQ61" s="242">
        <f t="shared" si="12"/>
        <v>1.2050000000000001</v>
      </c>
      <c r="BR61" s="242">
        <f t="shared" si="12"/>
        <v>1.1950000000000001</v>
      </c>
      <c r="BS61" s="242">
        <f t="shared" si="12"/>
        <v>1.1403000000000001</v>
      </c>
      <c r="BT61" s="242">
        <f t="shared" si="12"/>
        <v>1.1246</v>
      </c>
      <c r="BU61" s="242">
        <f t="shared" si="12"/>
        <v>1.1234999999999999</v>
      </c>
      <c r="BV61" s="242">
        <f t="shared" si="12"/>
        <v>1.1313</v>
      </c>
      <c r="BW61" s="242">
        <f t="shared" si="12"/>
        <v>1.1459999999999999</v>
      </c>
      <c r="BX61" s="242">
        <f t="shared" si="12"/>
        <v>1.1623000000000001</v>
      </c>
      <c r="BY61" s="242">
        <f t="shared" si="12"/>
        <v>1.1335</v>
      </c>
      <c r="BZ61" s="242">
        <f t="shared" si="12"/>
        <v>1.1072</v>
      </c>
      <c r="CA61" s="242">
        <f t="shared" si="12"/>
        <v>1.0946</v>
      </c>
      <c r="CB61" s="242">
        <f t="shared" si="12"/>
        <v>1.0998000000000001</v>
      </c>
      <c r="CC61" s="242">
        <f t="shared" si="12"/>
        <v>1</v>
      </c>
    </row>
    <row r="62" spans="1:81" outlineLevel="1">
      <c r="A62" s="241">
        <v>3</v>
      </c>
      <c r="B62" s="229" t="s">
        <v>360</v>
      </c>
      <c r="C62" s="190"/>
      <c r="D62" s="156">
        <v>40</v>
      </c>
      <c r="E62" s="285">
        <v>50</v>
      </c>
      <c r="F62" s="233">
        <f t="shared" si="8"/>
        <v>0</v>
      </c>
      <c r="G62" s="233">
        <f t="shared" si="8"/>
        <v>0</v>
      </c>
      <c r="H62" s="233">
        <f t="shared" si="8"/>
        <v>0</v>
      </c>
      <c r="I62" s="233">
        <f t="shared" si="8"/>
        <v>0</v>
      </c>
      <c r="J62" s="242">
        <f t="shared" si="8"/>
        <v>0</v>
      </c>
      <c r="K62" s="242">
        <f t="shared" si="8"/>
        <v>0</v>
      </c>
      <c r="L62" s="242">
        <f t="shared" si="8"/>
        <v>0</v>
      </c>
      <c r="M62" s="242">
        <f t="shared" si="8"/>
        <v>0</v>
      </c>
      <c r="N62" s="242">
        <f t="shared" si="8"/>
        <v>0</v>
      </c>
      <c r="O62" s="242">
        <f t="shared" si="8"/>
        <v>0</v>
      </c>
      <c r="P62" s="242">
        <f t="shared" si="8"/>
        <v>0</v>
      </c>
      <c r="Q62" s="242">
        <f t="shared" si="8"/>
        <v>0</v>
      </c>
      <c r="R62" s="242">
        <f t="shared" si="8"/>
        <v>3.1667000000000001</v>
      </c>
      <c r="S62" s="242">
        <f t="shared" si="8"/>
        <v>3.093</v>
      </c>
      <c r="T62" s="242">
        <f t="shared" si="8"/>
        <v>2.9628999999999999</v>
      </c>
      <c r="U62" s="242">
        <f t="shared" si="8"/>
        <v>2.8913000000000002</v>
      </c>
      <c r="V62" s="242">
        <f t="shared" si="9"/>
        <v>2.8298000000000001</v>
      </c>
      <c r="W62" s="242">
        <f t="shared" si="9"/>
        <v>2.85</v>
      </c>
      <c r="X62" s="242">
        <f t="shared" si="9"/>
        <v>2.7517</v>
      </c>
      <c r="Y62" s="242">
        <f t="shared" si="9"/>
        <v>2.6482000000000001</v>
      </c>
      <c r="Z62" s="242">
        <f t="shared" si="9"/>
        <v>2.4990000000000001</v>
      </c>
      <c r="AA62" s="242">
        <f t="shared" si="9"/>
        <v>2.7517</v>
      </c>
      <c r="AB62" s="242">
        <f t="shared" si="9"/>
        <v>2.7902</v>
      </c>
      <c r="AC62" s="242">
        <f t="shared" si="9"/>
        <v>2.5796999999999999</v>
      </c>
      <c r="AD62" s="242">
        <f t="shared" si="9"/>
        <v>2.3064</v>
      </c>
      <c r="AE62" s="242">
        <f t="shared" si="9"/>
        <v>2.3243</v>
      </c>
      <c r="AF62" s="242">
        <f t="shared" si="9"/>
        <v>2.3378999999999999</v>
      </c>
      <c r="AG62" s="242">
        <f t="shared" si="9"/>
        <v>2.2416</v>
      </c>
      <c r="AH62" s="242">
        <f t="shared" si="9"/>
        <v>2.0962999999999998</v>
      </c>
      <c r="AI62" s="242">
        <f t="shared" si="9"/>
        <v>2.1842999999999999</v>
      </c>
      <c r="AJ62" s="242">
        <f t="shared" si="9"/>
        <v>2.1111</v>
      </c>
      <c r="AK62" s="242">
        <f t="shared" si="9"/>
        <v>2.0817000000000001</v>
      </c>
      <c r="AL62" s="242">
        <f t="shared" si="10"/>
        <v>2.0962999999999998</v>
      </c>
      <c r="AM62" s="242">
        <f t="shared" si="10"/>
        <v>1.9462999999999999</v>
      </c>
      <c r="AN62" s="242">
        <f t="shared" si="10"/>
        <v>1.7655000000000001</v>
      </c>
      <c r="AO62" s="242">
        <f t="shared" si="10"/>
        <v>1.6788000000000001</v>
      </c>
      <c r="AP62" s="242">
        <f t="shared" si="10"/>
        <v>1.6352</v>
      </c>
      <c r="AQ62" s="242">
        <f t="shared" si="10"/>
        <v>1.6375</v>
      </c>
      <c r="AR62" s="242">
        <f t="shared" si="10"/>
        <v>1.6308</v>
      </c>
      <c r="AS62" s="242">
        <f t="shared" si="10"/>
        <v>1.6197999999999999</v>
      </c>
      <c r="AT62" s="242">
        <f t="shared" si="10"/>
        <v>1.5960000000000001</v>
      </c>
      <c r="AU62" s="242">
        <f t="shared" si="10"/>
        <v>1.5688</v>
      </c>
      <c r="AV62" s="242">
        <f t="shared" si="10"/>
        <v>1.5366</v>
      </c>
      <c r="AW62" s="242">
        <f t="shared" si="10"/>
        <v>1.4963</v>
      </c>
      <c r="AX62" s="242">
        <f t="shared" si="10"/>
        <v>1.4543999999999999</v>
      </c>
      <c r="AY62" s="242">
        <f t="shared" si="10"/>
        <v>1.4016</v>
      </c>
      <c r="AZ62" s="242">
        <f t="shared" si="10"/>
        <v>1.3602000000000001</v>
      </c>
      <c r="BA62" s="242">
        <f t="shared" si="10"/>
        <v>1.3555999999999999</v>
      </c>
      <c r="BB62" s="242">
        <f t="shared" si="11"/>
        <v>1.3571</v>
      </c>
      <c r="BC62" s="242">
        <f t="shared" si="11"/>
        <v>1.3633</v>
      </c>
      <c r="BD62" s="242">
        <f t="shared" si="11"/>
        <v>1.4</v>
      </c>
      <c r="BE62" s="242">
        <f t="shared" si="11"/>
        <v>1.425</v>
      </c>
      <c r="BF62" s="242">
        <f t="shared" si="11"/>
        <v>1.4300999999999999</v>
      </c>
      <c r="BG62" s="242">
        <f t="shared" si="11"/>
        <v>1.4283999999999999</v>
      </c>
      <c r="BH62" s="242">
        <f t="shared" si="11"/>
        <v>1.3886000000000001</v>
      </c>
      <c r="BI62" s="242">
        <f t="shared" si="11"/>
        <v>1.3854</v>
      </c>
      <c r="BJ62" s="242">
        <f t="shared" si="11"/>
        <v>1.4098999999999999</v>
      </c>
      <c r="BK62" s="242">
        <f t="shared" si="11"/>
        <v>1.4335</v>
      </c>
      <c r="BL62" s="242">
        <f t="shared" si="11"/>
        <v>1.4081999999999999</v>
      </c>
      <c r="BM62" s="242">
        <f t="shared" si="11"/>
        <v>1.3680000000000001</v>
      </c>
      <c r="BN62" s="242">
        <f t="shared" si="12"/>
        <v>1.3344</v>
      </c>
      <c r="BO62" s="242">
        <f t="shared" si="12"/>
        <v>1.2787999999999999</v>
      </c>
      <c r="BP62" s="242">
        <f t="shared" si="12"/>
        <v>1.2403999999999999</v>
      </c>
      <c r="BQ62" s="242">
        <f t="shared" si="12"/>
        <v>1.2534000000000001</v>
      </c>
      <c r="BR62" s="242">
        <f t="shared" si="12"/>
        <v>1.2775000000000001</v>
      </c>
      <c r="BS62" s="242">
        <f t="shared" si="12"/>
        <v>1.2353000000000001</v>
      </c>
      <c r="BT62" s="242">
        <f t="shared" si="12"/>
        <v>1.2302</v>
      </c>
      <c r="BU62" s="242">
        <f t="shared" si="12"/>
        <v>1.2315</v>
      </c>
      <c r="BV62" s="242">
        <f t="shared" si="12"/>
        <v>1.2226999999999999</v>
      </c>
      <c r="BW62" s="242">
        <f t="shared" si="12"/>
        <v>1.1970000000000001</v>
      </c>
      <c r="BX62" s="242">
        <f t="shared" si="12"/>
        <v>1.1970000000000001</v>
      </c>
      <c r="BY62" s="242">
        <f t="shared" si="12"/>
        <v>1.1644000000000001</v>
      </c>
      <c r="BZ62" s="242">
        <f t="shared" si="12"/>
        <v>1.1155999999999999</v>
      </c>
      <c r="CA62" s="242">
        <f t="shared" si="12"/>
        <v>1.0754999999999999</v>
      </c>
      <c r="CB62" s="242">
        <f t="shared" si="12"/>
        <v>1.0546</v>
      </c>
      <c r="CC62" s="242">
        <f t="shared" si="12"/>
        <v>1</v>
      </c>
    </row>
    <row r="63" spans="1:81" outlineLevel="1">
      <c r="A63" s="241">
        <v>2</v>
      </c>
      <c r="B63" s="229" t="s">
        <v>361</v>
      </c>
      <c r="C63" s="190"/>
      <c r="D63" s="156">
        <v>40</v>
      </c>
      <c r="E63" s="285">
        <v>50</v>
      </c>
      <c r="F63" s="233">
        <f t="shared" si="8"/>
        <v>0</v>
      </c>
      <c r="G63" s="233">
        <f t="shared" si="8"/>
        <v>0</v>
      </c>
      <c r="H63" s="233">
        <f t="shared" si="8"/>
        <v>0</v>
      </c>
      <c r="I63" s="233">
        <f t="shared" si="8"/>
        <v>0</v>
      </c>
      <c r="J63" s="242">
        <f t="shared" si="8"/>
        <v>0</v>
      </c>
      <c r="K63" s="242">
        <f t="shared" si="8"/>
        <v>0</v>
      </c>
      <c r="L63" s="242">
        <f t="shared" si="8"/>
        <v>0</v>
      </c>
      <c r="M63" s="242">
        <f t="shared" si="8"/>
        <v>0</v>
      </c>
      <c r="N63" s="242">
        <f t="shared" si="8"/>
        <v>0</v>
      </c>
      <c r="O63" s="242">
        <f t="shared" si="8"/>
        <v>0</v>
      </c>
      <c r="P63" s="242">
        <f t="shared" si="8"/>
        <v>0</v>
      </c>
      <c r="Q63" s="242">
        <f t="shared" si="8"/>
        <v>0</v>
      </c>
      <c r="R63" s="242">
        <f t="shared" si="8"/>
        <v>2.7425999999999999</v>
      </c>
      <c r="S63" s="242">
        <f t="shared" si="8"/>
        <v>2.6461999999999999</v>
      </c>
      <c r="T63" s="242">
        <f t="shared" si="8"/>
        <v>2.5672000000000001</v>
      </c>
      <c r="U63" s="242">
        <f t="shared" si="8"/>
        <v>2.5836999999999999</v>
      </c>
      <c r="V63" s="242">
        <f t="shared" si="9"/>
        <v>2.5240999999999998</v>
      </c>
      <c r="W63" s="242">
        <f t="shared" si="9"/>
        <v>2.4979</v>
      </c>
      <c r="X63" s="242">
        <f t="shared" si="9"/>
        <v>2.3020999999999998</v>
      </c>
      <c r="Y63" s="242">
        <f t="shared" si="9"/>
        <v>2.1732999999999998</v>
      </c>
      <c r="Z63" s="242">
        <f t="shared" si="9"/>
        <v>2.0337999999999998</v>
      </c>
      <c r="AA63" s="242">
        <f t="shared" si="9"/>
        <v>2.2296</v>
      </c>
      <c r="AB63" s="242">
        <f t="shared" si="9"/>
        <v>2.2254999999999998</v>
      </c>
      <c r="AC63" s="242">
        <f t="shared" si="9"/>
        <v>2.1272000000000002</v>
      </c>
      <c r="AD63" s="242">
        <f t="shared" si="9"/>
        <v>1.9770000000000001</v>
      </c>
      <c r="AE63" s="242">
        <f t="shared" si="9"/>
        <v>2.0304000000000002</v>
      </c>
      <c r="AF63" s="242">
        <f t="shared" si="9"/>
        <v>2.0167999999999999</v>
      </c>
      <c r="AG63" s="242">
        <f t="shared" si="9"/>
        <v>1.9172</v>
      </c>
      <c r="AH63" s="242">
        <f t="shared" si="9"/>
        <v>1.8050999999999999</v>
      </c>
      <c r="AI63" s="242">
        <f t="shared" si="9"/>
        <v>1.8960999999999999</v>
      </c>
      <c r="AJ63" s="242">
        <f t="shared" si="9"/>
        <v>1.8523000000000001</v>
      </c>
      <c r="AK63" s="242">
        <f t="shared" si="9"/>
        <v>1.8326</v>
      </c>
      <c r="AL63" s="242">
        <f t="shared" si="10"/>
        <v>1.7917000000000001</v>
      </c>
      <c r="AM63" s="242">
        <f t="shared" si="10"/>
        <v>1.6471</v>
      </c>
      <c r="AN63" s="242">
        <f t="shared" si="10"/>
        <v>1.5068999999999999</v>
      </c>
      <c r="AO63" s="242">
        <f t="shared" si="10"/>
        <v>1.4559</v>
      </c>
      <c r="AP63" s="242">
        <f t="shared" si="10"/>
        <v>1.4559</v>
      </c>
      <c r="AQ63" s="242">
        <f t="shared" si="10"/>
        <v>1.4198</v>
      </c>
      <c r="AR63" s="242">
        <f t="shared" si="10"/>
        <v>1.3903000000000001</v>
      </c>
      <c r="AS63" s="242">
        <f t="shared" si="10"/>
        <v>1.3713</v>
      </c>
      <c r="AT63" s="242">
        <f t="shared" si="10"/>
        <v>1.3871</v>
      </c>
      <c r="AU63" s="242">
        <f t="shared" si="10"/>
        <v>1.3682000000000001</v>
      </c>
      <c r="AV63" s="242">
        <f t="shared" si="10"/>
        <v>1.3144</v>
      </c>
      <c r="AW63" s="242">
        <f t="shared" si="10"/>
        <v>1.2754000000000001</v>
      </c>
      <c r="AX63" s="242">
        <f t="shared" si="10"/>
        <v>1.2741</v>
      </c>
      <c r="AY63" s="242">
        <f t="shared" si="10"/>
        <v>1.2374000000000001</v>
      </c>
      <c r="AZ63" s="242">
        <f t="shared" si="10"/>
        <v>1.2137</v>
      </c>
      <c r="BA63" s="242">
        <f t="shared" si="10"/>
        <v>1.2248000000000001</v>
      </c>
      <c r="BB63" s="242">
        <f t="shared" si="11"/>
        <v>1.2349000000000001</v>
      </c>
      <c r="BC63" s="242">
        <f t="shared" si="11"/>
        <v>1.2490000000000001</v>
      </c>
      <c r="BD63" s="242">
        <f t="shared" si="11"/>
        <v>1.3044</v>
      </c>
      <c r="BE63" s="242">
        <f t="shared" si="11"/>
        <v>1.3620000000000001</v>
      </c>
      <c r="BF63" s="242">
        <f t="shared" si="11"/>
        <v>1.3903000000000001</v>
      </c>
      <c r="BG63" s="242">
        <f t="shared" si="11"/>
        <v>1.4016</v>
      </c>
      <c r="BH63" s="242">
        <f t="shared" si="11"/>
        <v>1.3651</v>
      </c>
      <c r="BI63" s="242">
        <f t="shared" si="11"/>
        <v>1.3696999999999999</v>
      </c>
      <c r="BJ63" s="242">
        <f t="shared" si="11"/>
        <v>1.3838999999999999</v>
      </c>
      <c r="BK63" s="242">
        <f t="shared" si="11"/>
        <v>1.3984000000000001</v>
      </c>
      <c r="BL63" s="242">
        <f t="shared" si="11"/>
        <v>1.4</v>
      </c>
      <c r="BM63" s="242">
        <f t="shared" si="11"/>
        <v>1.4097999999999999</v>
      </c>
      <c r="BN63" s="242">
        <f t="shared" si="12"/>
        <v>1.3589</v>
      </c>
      <c r="BO63" s="242">
        <f t="shared" si="12"/>
        <v>1.3216000000000001</v>
      </c>
      <c r="BP63" s="242">
        <f t="shared" si="12"/>
        <v>1.3101</v>
      </c>
      <c r="BQ63" s="242">
        <f t="shared" si="12"/>
        <v>1.3304</v>
      </c>
      <c r="BR63" s="242">
        <f t="shared" si="12"/>
        <v>1.3187</v>
      </c>
      <c r="BS63" s="242">
        <f t="shared" si="12"/>
        <v>1.2567999999999999</v>
      </c>
      <c r="BT63" s="242">
        <f t="shared" si="12"/>
        <v>1.24</v>
      </c>
      <c r="BU63" s="242">
        <f t="shared" si="12"/>
        <v>1.2424999999999999</v>
      </c>
      <c r="BV63" s="242">
        <f t="shared" si="12"/>
        <v>1.2386999999999999</v>
      </c>
      <c r="BW63" s="242">
        <f t="shared" si="12"/>
        <v>1.204</v>
      </c>
      <c r="BX63" s="242">
        <f t="shared" si="12"/>
        <v>1.204</v>
      </c>
      <c r="BY63" s="242">
        <f t="shared" si="12"/>
        <v>1.1712</v>
      </c>
      <c r="BZ63" s="242">
        <f t="shared" si="12"/>
        <v>1.1200000000000001</v>
      </c>
      <c r="CA63" s="242">
        <f t="shared" si="12"/>
        <v>1.075</v>
      </c>
      <c r="CB63" s="242">
        <f t="shared" si="12"/>
        <v>1.0561</v>
      </c>
      <c r="CC63" s="242">
        <f t="shared" si="12"/>
        <v>1</v>
      </c>
    </row>
    <row r="64" spans="1:81" outlineLevel="1">
      <c r="A64" s="241">
        <v>2</v>
      </c>
      <c r="B64" s="229" t="s">
        <v>362</v>
      </c>
      <c r="C64" s="190"/>
      <c r="D64" s="156">
        <v>40</v>
      </c>
      <c r="E64" s="285">
        <v>50</v>
      </c>
      <c r="F64" s="233">
        <f t="shared" si="8"/>
        <v>0</v>
      </c>
      <c r="G64" s="233">
        <f t="shared" si="8"/>
        <v>0</v>
      </c>
      <c r="H64" s="233">
        <f t="shared" si="8"/>
        <v>0</v>
      </c>
      <c r="I64" s="233">
        <f t="shared" si="8"/>
        <v>0</v>
      </c>
      <c r="J64" s="242">
        <f t="shared" si="8"/>
        <v>0</v>
      </c>
      <c r="K64" s="242">
        <f t="shared" si="8"/>
        <v>0</v>
      </c>
      <c r="L64" s="242">
        <f t="shared" si="8"/>
        <v>0</v>
      </c>
      <c r="M64" s="242">
        <f t="shared" si="8"/>
        <v>0</v>
      </c>
      <c r="N64" s="242">
        <f t="shared" si="8"/>
        <v>0</v>
      </c>
      <c r="O64" s="242">
        <f t="shared" si="8"/>
        <v>0</v>
      </c>
      <c r="P64" s="242">
        <f t="shared" si="8"/>
        <v>0</v>
      </c>
      <c r="Q64" s="242">
        <f t="shared" si="8"/>
        <v>0</v>
      </c>
      <c r="R64" s="242">
        <f t="shared" si="8"/>
        <v>2.7425999999999999</v>
      </c>
      <c r="S64" s="242">
        <f t="shared" si="8"/>
        <v>2.6461999999999999</v>
      </c>
      <c r="T64" s="242">
        <f t="shared" si="8"/>
        <v>2.5672000000000001</v>
      </c>
      <c r="U64" s="242">
        <f t="shared" si="8"/>
        <v>2.5836999999999999</v>
      </c>
      <c r="V64" s="242">
        <f t="shared" si="9"/>
        <v>2.5240999999999998</v>
      </c>
      <c r="W64" s="242">
        <f t="shared" si="9"/>
        <v>2.4979</v>
      </c>
      <c r="X64" s="242">
        <f t="shared" si="9"/>
        <v>2.3020999999999998</v>
      </c>
      <c r="Y64" s="242">
        <f t="shared" si="9"/>
        <v>2.1732999999999998</v>
      </c>
      <c r="Z64" s="242">
        <f t="shared" si="9"/>
        <v>2.0337999999999998</v>
      </c>
      <c r="AA64" s="242">
        <f t="shared" si="9"/>
        <v>2.2296</v>
      </c>
      <c r="AB64" s="242">
        <f t="shared" si="9"/>
        <v>2.2254999999999998</v>
      </c>
      <c r="AC64" s="242">
        <f t="shared" si="9"/>
        <v>2.1272000000000002</v>
      </c>
      <c r="AD64" s="242">
        <f t="shared" si="9"/>
        <v>1.9770000000000001</v>
      </c>
      <c r="AE64" s="242">
        <f t="shared" si="9"/>
        <v>2.0304000000000002</v>
      </c>
      <c r="AF64" s="242">
        <f t="shared" si="9"/>
        <v>2.0167999999999999</v>
      </c>
      <c r="AG64" s="242">
        <f t="shared" si="9"/>
        <v>1.9172</v>
      </c>
      <c r="AH64" s="242">
        <f t="shared" si="9"/>
        <v>1.8050999999999999</v>
      </c>
      <c r="AI64" s="242">
        <f t="shared" si="9"/>
        <v>1.8960999999999999</v>
      </c>
      <c r="AJ64" s="242">
        <f t="shared" si="9"/>
        <v>1.8523000000000001</v>
      </c>
      <c r="AK64" s="242">
        <f t="shared" si="9"/>
        <v>1.8326</v>
      </c>
      <c r="AL64" s="242">
        <f t="shared" si="10"/>
        <v>1.7917000000000001</v>
      </c>
      <c r="AM64" s="242">
        <f t="shared" si="10"/>
        <v>1.6471</v>
      </c>
      <c r="AN64" s="242">
        <f t="shared" si="10"/>
        <v>1.5068999999999999</v>
      </c>
      <c r="AO64" s="242">
        <f t="shared" si="10"/>
        <v>1.4559</v>
      </c>
      <c r="AP64" s="242">
        <f t="shared" si="10"/>
        <v>1.4559</v>
      </c>
      <c r="AQ64" s="242">
        <f t="shared" si="10"/>
        <v>1.4198</v>
      </c>
      <c r="AR64" s="242">
        <f t="shared" si="10"/>
        <v>1.3903000000000001</v>
      </c>
      <c r="AS64" s="242">
        <f t="shared" si="10"/>
        <v>1.3713</v>
      </c>
      <c r="AT64" s="242">
        <f t="shared" si="10"/>
        <v>1.3871</v>
      </c>
      <c r="AU64" s="242">
        <f t="shared" si="10"/>
        <v>1.3682000000000001</v>
      </c>
      <c r="AV64" s="242">
        <f t="shared" si="10"/>
        <v>1.3144</v>
      </c>
      <c r="AW64" s="242">
        <f t="shared" si="10"/>
        <v>1.2754000000000001</v>
      </c>
      <c r="AX64" s="242">
        <f t="shared" si="10"/>
        <v>1.2741</v>
      </c>
      <c r="AY64" s="242">
        <f t="shared" si="10"/>
        <v>1.2374000000000001</v>
      </c>
      <c r="AZ64" s="242">
        <f t="shared" si="10"/>
        <v>1.2137</v>
      </c>
      <c r="BA64" s="242">
        <f t="shared" si="10"/>
        <v>1.2248000000000001</v>
      </c>
      <c r="BB64" s="242">
        <f t="shared" si="11"/>
        <v>1.2349000000000001</v>
      </c>
      <c r="BC64" s="242">
        <f t="shared" si="11"/>
        <v>1.2490000000000001</v>
      </c>
      <c r="BD64" s="242">
        <f t="shared" si="11"/>
        <v>1.3044</v>
      </c>
      <c r="BE64" s="242">
        <f t="shared" si="11"/>
        <v>1.3620000000000001</v>
      </c>
      <c r="BF64" s="242">
        <f t="shared" si="11"/>
        <v>1.3903000000000001</v>
      </c>
      <c r="BG64" s="242">
        <f t="shared" si="11"/>
        <v>1.4016</v>
      </c>
      <c r="BH64" s="242">
        <f t="shared" si="11"/>
        <v>1.3651</v>
      </c>
      <c r="BI64" s="242">
        <f t="shared" si="11"/>
        <v>1.3696999999999999</v>
      </c>
      <c r="BJ64" s="242">
        <f t="shared" si="11"/>
        <v>1.3838999999999999</v>
      </c>
      <c r="BK64" s="242">
        <f t="shared" si="11"/>
        <v>1.3984000000000001</v>
      </c>
      <c r="BL64" s="242">
        <f t="shared" si="11"/>
        <v>1.4</v>
      </c>
      <c r="BM64" s="242">
        <f t="shared" si="11"/>
        <v>1.4097999999999999</v>
      </c>
      <c r="BN64" s="242">
        <f t="shared" si="12"/>
        <v>1.3589</v>
      </c>
      <c r="BO64" s="242">
        <f t="shared" si="12"/>
        <v>1.3216000000000001</v>
      </c>
      <c r="BP64" s="242">
        <f t="shared" si="12"/>
        <v>1.3101</v>
      </c>
      <c r="BQ64" s="242">
        <f t="shared" si="12"/>
        <v>1.3304</v>
      </c>
      <c r="BR64" s="242">
        <f t="shared" si="12"/>
        <v>1.3187</v>
      </c>
      <c r="BS64" s="242">
        <f t="shared" si="12"/>
        <v>1.2567999999999999</v>
      </c>
      <c r="BT64" s="242">
        <f t="shared" si="12"/>
        <v>1.24</v>
      </c>
      <c r="BU64" s="242">
        <f t="shared" si="12"/>
        <v>1.2424999999999999</v>
      </c>
      <c r="BV64" s="242">
        <f t="shared" si="12"/>
        <v>1.2386999999999999</v>
      </c>
      <c r="BW64" s="242">
        <f t="shared" si="12"/>
        <v>1.204</v>
      </c>
      <c r="BX64" s="242">
        <f t="shared" si="12"/>
        <v>1.204</v>
      </c>
      <c r="BY64" s="242">
        <f t="shared" si="12"/>
        <v>1.1712</v>
      </c>
      <c r="BZ64" s="242">
        <f t="shared" si="12"/>
        <v>1.1200000000000001</v>
      </c>
      <c r="CA64" s="242">
        <f t="shared" si="12"/>
        <v>1.075</v>
      </c>
      <c r="CB64" s="242">
        <f t="shared" si="12"/>
        <v>1.0561</v>
      </c>
      <c r="CC64" s="242">
        <f t="shared" si="12"/>
        <v>1</v>
      </c>
    </row>
    <row r="65" spans="1:81" outlineLevel="1">
      <c r="A65" s="241">
        <v>5</v>
      </c>
      <c r="B65" s="229" t="s">
        <v>363</v>
      </c>
      <c r="C65" s="190"/>
      <c r="D65" s="156">
        <v>35</v>
      </c>
      <c r="E65" s="285">
        <v>45</v>
      </c>
      <c r="F65" s="233">
        <f t="shared" si="8"/>
        <v>0</v>
      </c>
      <c r="G65" s="233">
        <f t="shared" si="8"/>
        <v>0</v>
      </c>
      <c r="H65" s="233">
        <f t="shared" si="8"/>
        <v>0</v>
      </c>
      <c r="I65" s="233">
        <f t="shared" si="8"/>
        <v>4.1372</v>
      </c>
      <c r="J65" s="242">
        <f t="shared" si="8"/>
        <v>4.2443999999999997</v>
      </c>
      <c r="K65" s="242">
        <f t="shared" si="8"/>
        <v>3.5813000000000001</v>
      </c>
      <c r="L65" s="242">
        <f t="shared" si="8"/>
        <v>3.5045999999999999</v>
      </c>
      <c r="M65" s="242">
        <f t="shared" si="8"/>
        <v>3.5924999999999998</v>
      </c>
      <c r="N65" s="242">
        <f t="shared" si="8"/>
        <v>3.6497000000000002</v>
      </c>
      <c r="O65" s="242">
        <f t="shared" si="8"/>
        <v>3.5813000000000001</v>
      </c>
      <c r="P65" s="242">
        <f t="shared" si="8"/>
        <v>3.5261999999999998</v>
      </c>
      <c r="Q65" s="242">
        <f t="shared" si="8"/>
        <v>3.4622000000000002</v>
      </c>
      <c r="R65" s="242">
        <f t="shared" si="8"/>
        <v>3.4832999999999998</v>
      </c>
      <c r="S65" s="242">
        <f t="shared" si="8"/>
        <v>3.5045999999999999</v>
      </c>
      <c r="T65" s="242">
        <f t="shared" si="8"/>
        <v>3.4622000000000002</v>
      </c>
      <c r="U65" s="242">
        <f t="shared" si="8"/>
        <v>3.4209000000000001</v>
      </c>
      <c r="V65" s="242">
        <f t="shared" si="9"/>
        <v>3.4005999999999998</v>
      </c>
      <c r="W65" s="242">
        <f t="shared" si="9"/>
        <v>3.3706</v>
      </c>
      <c r="X65" s="242">
        <f t="shared" si="9"/>
        <v>3.3216999999999999</v>
      </c>
      <c r="Y65" s="242">
        <f t="shared" si="9"/>
        <v>3.2465000000000002</v>
      </c>
      <c r="Z65" s="242">
        <f t="shared" si="9"/>
        <v>3.2010999999999998</v>
      </c>
      <c r="AA65" s="242">
        <f t="shared" si="9"/>
        <v>3.2372999999999998</v>
      </c>
      <c r="AB65" s="242">
        <f t="shared" si="9"/>
        <v>3.2465000000000002</v>
      </c>
      <c r="AC65" s="242">
        <f t="shared" si="9"/>
        <v>3.1922000000000001</v>
      </c>
      <c r="AD65" s="242">
        <f t="shared" si="9"/>
        <v>3.0398000000000001</v>
      </c>
      <c r="AE65" s="242">
        <f t="shared" si="9"/>
        <v>2.9235000000000002</v>
      </c>
      <c r="AF65" s="242">
        <f t="shared" si="9"/>
        <v>2.8365999999999998</v>
      </c>
      <c r="AG65" s="242">
        <f t="shared" si="9"/>
        <v>2.6650999999999998</v>
      </c>
      <c r="AH65" s="242">
        <f t="shared" si="9"/>
        <v>2.3483999999999998</v>
      </c>
      <c r="AI65" s="242">
        <f t="shared" si="9"/>
        <v>2.2471000000000001</v>
      </c>
      <c r="AJ65" s="242">
        <f t="shared" si="9"/>
        <v>2.1663999999999999</v>
      </c>
      <c r="AK65" s="242">
        <f t="shared" si="9"/>
        <v>2.1027999999999998</v>
      </c>
      <c r="AL65" s="242">
        <f t="shared" si="10"/>
        <v>2.0798999999999999</v>
      </c>
      <c r="AM65" s="242">
        <f t="shared" si="10"/>
        <v>2.0070000000000001</v>
      </c>
      <c r="AN65" s="242">
        <f t="shared" si="10"/>
        <v>1.8817999999999999</v>
      </c>
      <c r="AO65" s="242">
        <f t="shared" si="10"/>
        <v>1.7630999999999999</v>
      </c>
      <c r="AP65" s="242">
        <f t="shared" si="10"/>
        <v>1.6585000000000001</v>
      </c>
      <c r="AQ65" s="242">
        <f t="shared" si="10"/>
        <v>1.6302000000000001</v>
      </c>
      <c r="AR65" s="242">
        <f t="shared" si="10"/>
        <v>1.5851</v>
      </c>
      <c r="AS65" s="242">
        <f t="shared" si="10"/>
        <v>1.5507</v>
      </c>
      <c r="AT65" s="242">
        <f t="shared" si="10"/>
        <v>1.5633999999999999</v>
      </c>
      <c r="AU65" s="242">
        <f t="shared" si="10"/>
        <v>1.6006</v>
      </c>
      <c r="AV65" s="242">
        <f t="shared" si="10"/>
        <v>1.5763</v>
      </c>
      <c r="AW65" s="242">
        <f t="shared" si="10"/>
        <v>1.5362</v>
      </c>
      <c r="AX65" s="242">
        <f t="shared" si="10"/>
        <v>1.5119</v>
      </c>
      <c r="AY65" s="242">
        <f t="shared" si="10"/>
        <v>1.4805999999999999</v>
      </c>
      <c r="AZ65" s="242">
        <f t="shared" si="10"/>
        <v>1.4599</v>
      </c>
      <c r="BA65" s="242">
        <f t="shared" si="10"/>
        <v>1.458</v>
      </c>
      <c r="BB65" s="242">
        <f t="shared" si="11"/>
        <v>1.4542999999999999</v>
      </c>
      <c r="BC65" s="242">
        <f t="shared" si="11"/>
        <v>1.4289000000000001</v>
      </c>
      <c r="BD65" s="242">
        <f t="shared" si="11"/>
        <v>1.4524999999999999</v>
      </c>
      <c r="BE65" s="242">
        <f t="shared" si="11"/>
        <v>1.4360999999999999</v>
      </c>
      <c r="BF65" s="242">
        <f t="shared" si="11"/>
        <v>1.4360999999999999</v>
      </c>
      <c r="BG65" s="242">
        <f t="shared" si="11"/>
        <v>1.458</v>
      </c>
      <c r="BH65" s="242">
        <f t="shared" si="11"/>
        <v>1.4307000000000001</v>
      </c>
      <c r="BI65" s="242">
        <f t="shared" si="11"/>
        <v>1.3856999999999999</v>
      </c>
      <c r="BJ65" s="242">
        <f t="shared" si="11"/>
        <v>1.3942000000000001</v>
      </c>
      <c r="BK65" s="242">
        <f t="shared" si="11"/>
        <v>1.3741000000000001</v>
      </c>
      <c r="BL65" s="242">
        <f t="shared" si="11"/>
        <v>1.3546</v>
      </c>
      <c r="BM65" s="242">
        <f t="shared" si="11"/>
        <v>1.3051999999999999</v>
      </c>
      <c r="BN65" s="242">
        <f t="shared" si="12"/>
        <v>1.2388999999999999</v>
      </c>
      <c r="BO65" s="242">
        <f t="shared" si="12"/>
        <v>1.2243999999999999</v>
      </c>
      <c r="BP65" s="242">
        <f t="shared" si="12"/>
        <v>1.1646000000000001</v>
      </c>
      <c r="BQ65" s="242">
        <f t="shared" si="12"/>
        <v>1.2050000000000001</v>
      </c>
      <c r="BR65" s="242">
        <f t="shared" si="12"/>
        <v>1.1950000000000001</v>
      </c>
      <c r="BS65" s="242">
        <f t="shared" si="12"/>
        <v>1.1403000000000001</v>
      </c>
      <c r="BT65" s="242">
        <f t="shared" si="12"/>
        <v>1.1246</v>
      </c>
      <c r="BU65" s="242">
        <f t="shared" si="12"/>
        <v>1.1234999999999999</v>
      </c>
      <c r="BV65" s="242">
        <f t="shared" si="12"/>
        <v>1.1313</v>
      </c>
      <c r="BW65" s="242">
        <f t="shared" si="12"/>
        <v>1.1459999999999999</v>
      </c>
      <c r="BX65" s="242">
        <f t="shared" si="12"/>
        <v>1.1623000000000001</v>
      </c>
      <c r="BY65" s="242">
        <f t="shared" si="12"/>
        <v>1.1335</v>
      </c>
      <c r="BZ65" s="242">
        <f t="shared" si="12"/>
        <v>1.1072</v>
      </c>
      <c r="CA65" s="242">
        <f t="shared" si="12"/>
        <v>1.0946</v>
      </c>
      <c r="CB65" s="242">
        <f t="shared" si="12"/>
        <v>1.0998000000000001</v>
      </c>
      <c r="CC65" s="242">
        <f t="shared" si="12"/>
        <v>1</v>
      </c>
    </row>
    <row r="66" spans="1:81" outlineLevel="1">
      <c r="A66" s="241">
        <v>5</v>
      </c>
      <c r="B66" s="229" t="s">
        <v>364</v>
      </c>
      <c r="C66" s="190"/>
      <c r="D66" s="156">
        <v>25</v>
      </c>
      <c r="E66" s="285">
        <v>30</v>
      </c>
      <c r="F66" s="233">
        <f t="shared" si="8"/>
        <v>0</v>
      </c>
      <c r="G66" s="233">
        <f t="shared" si="8"/>
        <v>0</v>
      </c>
      <c r="H66" s="233">
        <f t="shared" si="8"/>
        <v>0</v>
      </c>
      <c r="I66" s="233">
        <f t="shared" si="8"/>
        <v>4.1372</v>
      </c>
      <c r="J66" s="242">
        <f t="shared" si="8"/>
        <v>4.2443999999999997</v>
      </c>
      <c r="K66" s="242">
        <f t="shared" si="8"/>
        <v>3.5813000000000001</v>
      </c>
      <c r="L66" s="242">
        <f t="shared" si="8"/>
        <v>3.5045999999999999</v>
      </c>
      <c r="M66" s="242">
        <f t="shared" si="8"/>
        <v>3.5924999999999998</v>
      </c>
      <c r="N66" s="242">
        <f t="shared" si="8"/>
        <v>3.6497000000000002</v>
      </c>
      <c r="O66" s="242">
        <f t="shared" si="8"/>
        <v>3.5813000000000001</v>
      </c>
      <c r="P66" s="242">
        <f t="shared" si="8"/>
        <v>3.5261999999999998</v>
      </c>
      <c r="Q66" s="242">
        <f t="shared" si="8"/>
        <v>3.4622000000000002</v>
      </c>
      <c r="R66" s="242">
        <f t="shared" si="8"/>
        <v>3.4832999999999998</v>
      </c>
      <c r="S66" s="242">
        <f t="shared" si="8"/>
        <v>3.5045999999999999</v>
      </c>
      <c r="T66" s="242">
        <f t="shared" si="8"/>
        <v>3.4622000000000002</v>
      </c>
      <c r="U66" s="242">
        <f t="shared" ref="P66:AE81" si="13">VLOOKUP($A66,$A$11:$CC$15,U$49)</f>
        <v>3.4209000000000001</v>
      </c>
      <c r="V66" s="242">
        <f t="shared" si="13"/>
        <v>3.4005999999999998</v>
      </c>
      <c r="W66" s="242">
        <f t="shared" si="13"/>
        <v>3.3706</v>
      </c>
      <c r="X66" s="242">
        <f t="shared" si="13"/>
        <v>3.3216999999999999</v>
      </c>
      <c r="Y66" s="242">
        <f t="shared" si="13"/>
        <v>3.2465000000000002</v>
      </c>
      <c r="Z66" s="242">
        <f t="shared" si="9"/>
        <v>3.2010999999999998</v>
      </c>
      <c r="AA66" s="242">
        <f t="shared" si="9"/>
        <v>3.2372999999999998</v>
      </c>
      <c r="AB66" s="242">
        <f t="shared" si="9"/>
        <v>3.2465000000000002</v>
      </c>
      <c r="AC66" s="242">
        <f t="shared" si="9"/>
        <v>3.1922000000000001</v>
      </c>
      <c r="AD66" s="242">
        <f t="shared" si="9"/>
        <v>3.0398000000000001</v>
      </c>
      <c r="AE66" s="242">
        <f t="shared" si="9"/>
        <v>2.9235000000000002</v>
      </c>
      <c r="AF66" s="242">
        <f t="shared" si="9"/>
        <v>2.8365999999999998</v>
      </c>
      <c r="AG66" s="242">
        <f t="shared" si="9"/>
        <v>2.6650999999999998</v>
      </c>
      <c r="AH66" s="242">
        <f t="shared" si="9"/>
        <v>2.3483999999999998</v>
      </c>
      <c r="AI66" s="242">
        <f t="shared" si="9"/>
        <v>2.2471000000000001</v>
      </c>
      <c r="AJ66" s="242">
        <f t="shared" si="9"/>
        <v>2.1663999999999999</v>
      </c>
      <c r="AK66" s="242">
        <f t="shared" si="9"/>
        <v>2.1027999999999998</v>
      </c>
      <c r="AL66" s="242">
        <f t="shared" si="10"/>
        <v>2.0798999999999999</v>
      </c>
      <c r="AM66" s="242">
        <f t="shared" si="10"/>
        <v>2.0070000000000001</v>
      </c>
      <c r="AN66" s="242">
        <f t="shared" si="10"/>
        <v>1.8817999999999999</v>
      </c>
      <c r="AO66" s="242">
        <f t="shared" si="10"/>
        <v>1.7630999999999999</v>
      </c>
      <c r="AP66" s="242">
        <f t="shared" si="10"/>
        <v>1.6585000000000001</v>
      </c>
      <c r="AQ66" s="242">
        <f t="shared" si="10"/>
        <v>1.6302000000000001</v>
      </c>
      <c r="AR66" s="242">
        <f t="shared" si="10"/>
        <v>1.5851</v>
      </c>
      <c r="AS66" s="242">
        <f t="shared" si="10"/>
        <v>1.5507</v>
      </c>
      <c r="AT66" s="242">
        <f t="shared" si="10"/>
        <v>1.5633999999999999</v>
      </c>
      <c r="AU66" s="242">
        <f t="shared" si="10"/>
        <v>1.6006</v>
      </c>
      <c r="AV66" s="242">
        <f t="shared" si="10"/>
        <v>1.5763</v>
      </c>
      <c r="AW66" s="242">
        <f t="shared" si="10"/>
        <v>1.5362</v>
      </c>
      <c r="AX66" s="242">
        <f t="shared" si="10"/>
        <v>1.5119</v>
      </c>
      <c r="AY66" s="242">
        <f t="shared" si="10"/>
        <v>1.4805999999999999</v>
      </c>
      <c r="AZ66" s="242">
        <f t="shared" si="10"/>
        <v>1.4599</v>
      </c>
      <c r="BA66" s="242">
        <f t="shared" ref="BA66:BC66" si="14">VLOOKUP($A66,$A$11:$CC$15,BA$49)</f>
        <v>1.458</v>
      </c>
      <c r="BB66" s="242">
        <f t="shared" si="14"/>
        <v>1.4542999999999999</v>
      </c>
      <c r="BC66" s="242">
        <f t="shared" si="14"/>
        <v>1.4289000000000001</v>
      </c>
      <c r="BD66" s="242">
        <f t="shared" si="11"/>
        <v>1.4524999999999999</v>
      </c>
      <c r="BE66" s="242">
        <f t="shared" si="11"/>
        <v>1.4360999999999999</v>
      </c>
      <c r="BF66" s="242">
        <f t="shared" si="11"/>
        <v>1.4360999999999999</v>
      </c>
      <c r="BG66" s="242">
        <f t="shared" si="11"/>
        <v>1.458</v>
      </c>
      <c r="BH66" s="242">
        <f t="shared" si="11"/>
        <v>1.4307000000000001</v>
      </c>
      <c r="BI66" s="242">
        <f t="shared" si="11"/>
        <v>1.3856999999999999</v>
      </c>
      <c r="BJ66" s="242">
        <f t="shared" si="11"/>
        <v>1.3942000000000001</v>
      </c>
      <c r="BK66" s="242">
        <f t="shared" si="11"/>
        <v>1.3741000000000001</v>
      </c>
      <c r="BL66" s="242">
        <f t="shared" si="11"/>
        <v>1.3546</v>
      </c>
      <c r="BM66" s="242">
        <f t="shared" si="11"/>
        <v>1.3051999999999999</v>
      </c>
      <c r="BN66" s="242">
        <f t="shared" si="12"/>
        <v>1.2388999999999999</v>
      </c>
      <c r="BO66" s="242">
        <f t="shared" si="12"/>
        <v>1.2243999999999999</v>
      </c>
      <c r="BP66" s="242">
        <f t="shared" si="12"/>
        <v>1.1646000000000001</v>
      </c>
      <c r="BQ66" s="242">
        <f t="shared" si="12"/>
        <v>1.2050000000000001</v>
      </c>
      <c r="BR66" s="242">
        <f t="shared" si="12"/>
        <v>1.1950000000000001</v>
      </c>
      <c r="BS66" s="242">
        <f t="shared" si="12"/>
        <v>1.1403000000000001</v>
      </c>
      <c r="BT66" s="242">
        <f t="shared" si="12"/>
        <v>1.1246</v>
      </c>
      <c r="BU66" s="242">
        <f t="shared" si="12"/>
        <v>1.1234999999999999</v>
      </c>
      <c r="BV66" s="242">
        <f t="shared" si="12"/>
        <v>1.1313</v>
      </c>
      <c r="BW66" s="242">
        <f t="shared" si="12"/>
        <v>1.1459999999999999</v>
      </c>
      <c r="BX66" s="242">
        <f t="shared" si="12"/>
        <v>1.1623000000000001</v>
      </c>
      <c r="BY66" s="242">
        <f t="shared" si="12"/>
        <v>1.1335</v>
      </c>
      <c r="BZ66" s="242">
        <f t="shared" si="12"/>
        <v>1.1072</v>
      </c>
      <c r="CA66" s="242">
        <f t="shared" si="12"/>
        <v>1.0946</v>
      </c>
      <c r="CB66" s="242">
        <f t="shared" si="12"/>
        <v>1.0998000000000001</v>
      </c>
      <c r="CC66" s="242">
        <f t="shared" si="12"/>
        <v>1</v>
      </c>
    </row>
    <row r="67" spans="1:81" outlineLevel="1">
      <c r="A67" s="241">
        <v>5</v>
      </c>
      <c r="B67" s="229" t="s">
        <v>389</v>
      </c>
      <c r="C67" s="190"/>
      <c r="D67" s="156">
        <v>20</v>
      </c>
      <c r="E67" s="285">
        <v>20</v>
      </c>
      <c r="F67" s="233">
        <f t="shared" ref="F67:U82" si="15">VLOOKUP($A67,$A$11:$CC$15,F$49)</f>
        <v>0</v>
      </c>
      <c r="G67" s="233">
        <f t="shared" si="15"/>
        <v>0</v>
      </c>
      <c r="H67" s="233">
        <f t="shared" si="15"/>
        <v>0</v>
      </c>
      <c r="I67" s="233">
        <f t="shared" si="15"/>
        <v>4.1372</v>
      </c>
      <c r="J67" s="242">
        <f t="shared" si="15"/>
        <v>4.2443999999999997</v>
      </c>
      <c r="K67" s="242">
        <f t="shared" si="15"/>
        <v>3.5813000000000001</v>
      </c>
      <c r="L67" s="242">
        <f t="shared" si="15"/>
        <v>3.5045999999999999</v>
      </c>
      <c r="M67" s="242">
        <f t="shared" si="15"/>
        <v>3.5924999999999998</v>
      </c>
      <c r="N67" s="242">
        <f t="shared" si="15"/>
        <v>3.6497000000000002</v>
      </c>
      <c r="O67" s="242">
        <f t="shared" si="15"/>
        <v>3.5813000000000001</v>
      </c>
      <c r="P67" s="242">
        <f t="shared" si="13"/>
        <v>3.5261999999999998</v>
      </c>
      <c r="Q67" s="242">
        <f t="shared" si="13"/>
        <v>3.4622000000000002</v>
      </c>
      <c r="R67" s="242">
        <f t="shared" si="13"/>
        <v>3.4832999999999998</v>
      </c>
      <c r="S67" s="242">
        <f t="shared" si="13"/>
        <v>3.5045999999999999</v>
      </c>
      <c r="T67" s="242">
        <f t="shared" si="13"/>
        <v>3.4622000000000002</v>
      </c>
      <c r="U67" s="242">
        <f t="shared" si="13"/>
        <v>3.4209000000000001</v>
      </c>
      <c r="V67" s="242">
        <f t="shared" si="13"/>
        <v>3.4005999999999998</v>
      </c>
      <c r="W67" s="242">
        <f t="shared" si="13"/>
        <v>3.3706</v>
      </c>
      <c r="X67" s="242">
        <f t="shared" si="13"/>
        <v>3.3216999999999999</v>
      </c>
      <c r="Y67" s="242">
        <f t="shared" si="13"/>
        <v>3.2465000000000002</v>
      </c>
      <c r="Z67" s="242">
        <f t="shared" si="13"/>
        <v>3.2010999999999998</v>
      </c>
      <c r="AA67" s="242">
        <f t="shared" si="13"/>
        <v>3.2372999999999998</v>
      </c>
      <c r="AB67" s="242">
        <f t="shared" si="13"/>
        <v>3.2465000000000002</v>
      </c>
      <c r="AC67" s="242">
        <f t="shared" si="13"/>
        <v>3.1922000000000001</v>
      </c>
      <c r="AD67" s="242">
        <f t="shared" si="13"/>
        <v>3.0398000000000001</v>
      </c>
      <c r="AE67" s="242">
        <f t="shared" si="13"/>
        <v>2.9235000000000002</v>
      </c>
      <c r="AF67" s="242">
        <f t="shared" ref="AF67:AU82" si="16">VLOOKUP($A67,$A$11:$CC$15,AF$49)</f>
        <v>2.8365999999999998</v>
      </c>
      <c r="AG67" s="242">
        <f t="shared" si="16"/>
        <v>2.6650999999999998</v>
      </c>
      <c r="AH67" s="242">
        <f t="shared" si="16"/>
        <v>2.3483999999999998</v>
      </c>
      <c r="AI67" s="242">
        <f t="shared" si="16"/>
        <v>2.2471000000000001</v>
      </c>
      <c r="AJ67" s="242">
        <f t="shared" si="16"/>
        <v>2.1663999999999999</v>
      </c>
      <c r="AK67" s="242">
        <f t="shared" si="16"/>
        <v>2.1027999999999998</v>
      </c>
      <c r="AL67" s="242">
        <f t="shared" si="16"/>
        <v>2.0798999999999999</v>
      </c>
      <c r="AM67" s="242">
        <f t="shared" si="16"/>
        <v>2.0070000000000001</v>
      </c>
      <c r="AN67" s="242">
        <f t="shared" si="16"/>
        <v>1.8817999999999999</v>
      </c>
      <c r="AO67" s="242">
        <f t="shared" si="16"/>
        <v>1.7630999999999999</v>
      </c>
      <c r="AP67" s="242">
        <f t="shared" si="16"/>
        <v>1.6585000000000001</v>
      </c>
      <c r="AQ67" s="242">
        <f t="shared" si="16"/>
        <v>1.6302000000000001</v>
      </c>
      <c r="AR67" s="242">
        <f t="shared" si="16"/>
        <v>1.5851</v>
      </c>
      <c r="AS67" s="242">
        <f t="shared" si="16"/>
        <v>1.5507</v>
      </c>
      <c r="AT67" s="242">
        <f t="shared" si="16"/>
        <v>1.5633999999999999</v>
      </c>
      <c r="AU67" s="242">
        <f t="shared" si="16"/>
        <v>1.6006</v>
      </c>
      <c r="AV67" s="242">
        <f t="shared" ref="AV67:BK82" si="17">VLOOKUP($A67,$A$11:$CC$15,AV$49)</f>
        <v>1.5763</v>
      </c>
      <c r="AW67" s="242">
        <f t="shared" si="17"/>
        <v>1.5362</v>
      </c>
      <c r="AX67" s="242">
        <f t="shared" si="17"/>
        <v>1.5119</v>
      </c>
      <c r="AY67" s="242">
        <f t="shared" si="17"/>
        <v>1.4805999999999999</v>
      </c>
      <c r="AZ67" s="242">
        <f t="shared" si="17"/>
        <v>1.4599</v>
      </c>
      <c r="BA67" s="242">
        <f t="shared" si="17"/>
        <v>1.458</v>
      </c>
      <c r="BB67" s="242">
        <f t="shared" si="17"/>
        <v>1.4542999999999999</v>
      </c>
      <c r="BC67" s="242">
        <f t="shared" si="17"/>
        <v>1.4289000000000001</v>
      </c>
      <c r="BD67" s="242">
        <f t="shared" si="17"/>
        <v>1.4524999999999999</v>
      </c>
      <c r="BE67" s="242">
        <f t="shared" si="17"/>
        <v>1.4360999999999999</v>
      </c>
      <c r="BF67" s="242">
        <f t="shared" si="17"/>
        <v>1.4360999999999999</v>
      </c>
      <c r="BG67" s="242">
        <f t="shared" si="17"/>
        <v>1.458</v>
      </c>
      <c r="BH67" s="242">
        <f t="shared" si="17"/>
        <v>1.4307000000000001</v>
      </c>
      <c r="BI67" s="242">
        <f t="shared" si="17"/>
        <v>1.3856999999999999</v>
      </c>
      <c r="BJ67" s="242">
        <f t="shared" si="17"/>
        <v>1.3942000000000001</v>
      </c>
      <c r="BK67" s="242">
        <f t="shared" si="17"/>
        <v>1.3741000000000001</v>
      </c>
      <c r="BL67" s="242">
        <f t="shared" ref="BL67:CA82" si="18">VLOOKUP($A67,$A$11:$CC$15,BL$49)</f>
        <v>1.3546</v>
      </c>
      <c r="BM67" s="242">
        <f t="shared" si="18"/>
        <v>1.3051999999999999</v>
      </c>
      <c r="BN67" s="242">
        <f t="shared" si="18"/>
        <v>1.2388999999999999</v>
      </c>
      <c r="BO67" s="242">
        <f t="shared" si="18"/>
        <v>1.2243999999999999</v>
      </c>
      <c r="BP67" s="242">
        <f t="shared" si="18"/>
        <v>1.1646000000000001</v>
      </c>
      <c r="BQ67" s="242">
        <f t="shared" si="18"/>
        <v>1.2050000000000001</v>
      </c>
      <c r="BR67" s="242">
        <f t="shared" si="18"/>
        <v>1.1950000000000001</v>
      </c>
      <c r="BS67" s="242">
        <f t="shared" si="18"/>
        <v>1.1403000000000001</v>
      </c>
      <c r="BT67" s="242">
        <f t="shared" si="18"/>
        <v>1.1246</v>
      </c>
      <c r="BU67" s="242">
        <f t="shared" si="18"/>
        <v>1.1234999999999999</v>
      </c>
      <c r="BV67" s="242">
        <f t="shared" si="18"/>
        <v>1.1313</v>
      </c>
      <c r="BW67" s="242">
        <f t="shared" si="18"/>
        <v>1.1459999999999999</v>
      </c>
      <c r="BX67" s="242">
        <f t="shared" si="18"/>
        <v>1.1623000000000001</v>
      </c>
      <c r="BY67" s="242">
        <f t="shared" si="18"/>
        <v>1.1335</v>
      </c>
      <c r="BZ67" s="242">
        <f t="shared" si="18"/>
        <v>1.1072</v>
      </c>
      <c r="CA67" s="242">
        <f t="shared" si="18"/>
        <v>1.0946</v>
      </c>
      <c r="CB67" s="242">
        <f t="shared" ref="BX67:CC82" si="19">VLOOKUP($A67,$A$11:$CC$15,CB$49)</f>
        <v>1.0998000000000001</v>
      </c>
      <c r="CC67" s="242">
        <f t="shared" si="19"/>
        <v>1</v>
      </c>
    </row>
    <row r="68" spans="1:81" outlineLevel="1">
      <c r="A68" s="241">
        <v>5</v>
      </c>
      <c r="B68" s="229" t="s">
        <v>365</v>
      </c>
      <c r="C68" s="190"/>
      <c r="D68" s="156">
        <v>20</v>
      </c>
      <c r="E68" s="285">
        <v>30</v>
      </c>
      <c r="F68" s="233">
        <f t="shared" si="15"/>
        <v>0</v>
      </c>
      <c r="G68" s="233">
        <f t="shared" si="15"/>
        <v>0</v>
      </c>
      <c r="H68" s="233">
        <f t="shared" si="15"/>
        <v>0</v>
      </c>
      <c r="I68" s="233">
        <f t="shared" si="15"/>
        <v>4.1372</v>
      </c>
      <c r="J68" s="242">
        <f t="shared" si="15"/>
        <v>4.2443999999999997</v>
      </c>
      <c r="K68" s="242">
        <f t="shared" si="15"/>
        <v>3.5813000000000001</v>
      </c>
      <c r="L68" s="242">
        <f t="shared" si="15"/>
        <v>3.5045999999999999</v>
      </c>
      <c r="M68" s="242">
        <f t="shared" si="15"/>
        <v>3.5924999999999998</v>
      </c>
      <c r="N68" s="242">
        <f t="shared" si="15"/>
        <v>3.6497000000000002</v>
      </c>
      <c r="O68" s="242">
        <f t="shared" si="15"/>
        <v>3.5813000000000001</v>
      </c>
      <c r="P68" s="242">
        <f t="shared" si="13"/>
        <v>3.5261999999999998</v>
      </c>
      <c r="Q68" s="242">
        <f t="shared" si="13"/>
        <v>3.4622000000000002</v>
      </c>
      <c r="R68" s="242">
        <f t="shared" si="13"/>
        <v>3.4832999999999998</v>
      </c>
      <c r="S68" s="242">
        <f t="shared" si="13"/>
        <v>3.5045999999999999</v>
      </c>
      <c r="T68" s="242">
        <f t="shared" si="13"/>
        <v>3.4622000000000002</v>
      </c>
      <c r="U68" s="242">
        <f t="shared" si="13"/>
        <v>3.4209000000000001</v>
      </c>
      <c r="V68" s="242">
        <f t="shared" si="13"/>
        <v>3.4005999999999998</v>
      </c>
      <c r="W68" s="242">
        <f t="shared" si="13"/>
        <v>3.3706</v>
      </c>
      <c r="X68" s="242">
        <f t="shared" si="13"/>
        <v>3.3216999999999999</v>
      </c>
      <c r="Y68" s="242">
        <f t="shared" si="13"/>
        <v>3.2465000000000002</v>
      </c>
      <c r="Z68" s="242">
        <f t="shared" si="13"/>
        <v>3.2010999999999998</v>
      </c>
      <c r="AA68" s="242">
        <f t="shared" si="13"/>
        <v>3.2372999999999998</v>
      </c>
      <c r="AB68" s="242">
        <f t="shared" si="13"/>
        <v>3.2465000000000002</v>
      </c>
      <c r="AC68" s="242">
        <f t="shared" si="13"/>
        <v>3.1922000000000001</v>
      </c>
      <c r="AD68" s="242">
        <f t="shared" si="13"/>
        <v>3.0398000000000001</v>
      </c>
      <c r="AE68" s="242">
        <f t="shared" si="13"/>
        <v>2.9235000000000002</v>
      </c>
      <c r="AF68" s="242">
        <f t="shared" si="16"/>
        <v>2.8365999999999998</v>
      </c>
      <c r="AG68" s="242">
        <f t="shared" si="16"/>
        <v>2.6650999999999998</v>
      </c>
      <c r="AH68" s="242">
        <f t="shared" si="16"/>
        <v>2.3483999999999998</v>
      </c>
      <c r="AI68" s="242">
        <f t="shared" si="16"/>
        <v>2.2471000000000001</v>
      </c>
      <c r="AJ68" s="242">
        <f t="shared" si="16"/>
        <v>2.1663999999999999</v>
      </c>
      <c r="AK68" s="242">
        <f t="shared" si="16"/>
        <v>2.1027999999999998</v>
      </c>
      <c r="AL68" s="242">
        <f t="shared" si="16"/>
        <v>2.0798999999999999</v>
      </c>
      <c r="AM68" s="242">
        <f t="shared" si="16"/>
        <v>2.0070000000000001</v>
      </c>
      <c r="AN68" s="242">
        <f t="shared" si="16"/>
        <v>1.8817999999999999</v>
      </c>
      <c r="AO68" s="242">
        <f t="shared" si="16"/>
        <v>1.7630999999999999</v>
      </c>
      <c r="AP68" s="242">
        <f t="shared" si="16"/>
        <v>1.6585000000000001</v>
      </c>
      <c r="AQ68" s="242">
        <f t="shared" si="16"/>
        <v>1.6302000000000001</v>
      </c>
      <c r="AR68" s="242">
        <f t="shared" si="16"/>
        <v>1.5851</v>
      </c>
      <c r="AS68" s="242">
        <f t="shared" si="16"/>
        <v>1.5507</v>
      </c>
      <c r="AT68" s="242">
        <f t="shared" si="16"/>
        <v>1.5633999999999999</v>
      </c>
      <c r="AU68" s="242">
        <f t="shared" si="16"/>
        <v>1.6006</v>
      </c>
      <c r="AV68" s="242">
        <f t="shared" si="17"/>
        <v>1.5763</v>
      </c>
      <c r="AW68" s="242">
        <f t="shared" si="17"/>
        <v>1.5362</v>
      </c>
      <c r="AX68" s="242">
        <f t="shared" si="17"/>
        <v>1.5119</v>
      </c>
      <c r="AY68" s="242">
        <f t="shared" si="17"/>
        <v>1.4805999999999999</v>
      </c>
      <c r="AZ68" s="242">
        <f t="shared" si="17"/>
        <v>1.4599</v>
      </c>
      <c r="BA68" s="242">
        <f t="shared" si="17"/>
        <v>1.458</v>
      </c>
      <c r="BB68" s="242">
        <f t="shared" si="17"/>
        <v>1.4542999999999999</v>
      </c>
      <c r="BC68" s="242">
        <f t="shared" si="17"/>
        <v>1.4289000000000001</v>
      </c>
      <c r="BD68" s="242">
        <f t="shared" si="17"/>
        <v>1.4524999999999999</v>
      </c>
      <c r="BE68" s="242">
        <f t="shared" si="17"/>
        <v>1.4360999999999999</v>
      </c>
      <c r="BF68" s="242">
        <f t="shared" si="17"/>
        <v>1.4360999999999999</v>
      </c>
      <c r="BG68" s="242">
        <f t="shared" si="17"/>
        <v>1.458</v>
      </c>
      <c r="BH68" s="242">
        <f t="shared" si="17"/>
        <v>1.4307000000000001</v>
      </c>
      <c r="BI68" s="242">
        <f t="shared" si="17"/>
        <v>1.3856999999999999</v>
      </c>
      <c r="BJ68" s="242">
        <f t="shared" si="17"/>
        <v>1.3942000000000001</v>
      </c>
      <c r="BK68" s="242">
        <f t="shared" si="17"/>
        <v>1.3741000000000001</v>
      </c>
      <c r="BL68" s="242">
        <f t="shared" si="18"/>
        <v>1.3546</v>
      </c>
      <c r="BM68" s="242">
        <f t="shared" si="18"/>
        <v>1.3051999999999999</v>
      </c>
      <c r="BN68" s="242">
        <f t="shared" si="18"/>
        <v>1.2388999999999999</v>
      </c>
      <c r="BO68" s="242">
        <f t="shared" si="18"/>
        <v>1.2243999999999999</v>
      </c>
      <c r="BP68" s="242">
        <f t="shared" si="18"/>
        <v>1.1646000000000001</v>
      </c>
      <c r="BQ68" s="242">
        <f t="shared" si="18"/>
        <v>1.2050000000000001</v>
      </c>
      <c r="BR68" s="242">
        <f t="shared" si="18"/>
        <v>1.1950000000000001</v>
      </c>
      <c r="BS68" s="242">
        <f t="shared" si="18"/>
        <v>1.1403000000000001</v>
      </c>
      <c r="BT68" s="242">
        <f t="shared" si="18"/>
        <v>1.1246</v>
      </c>
      <c r="BU68" s="242">
        <f t="shared" si="18"/>
        <v>1.1234999999999999</v>
      </c>
      <c r="BV68" s="242">
        <f t="shared" si="18"/>
        <v>1.1313</v>
      </c>
      <c r="BW68" s="242">
        <f t="shared" si="18"/>
        <v>1.1459999999999999</v>
      </c>
      <c r="BX68" s="242">
        <f t="shared" si="19"/>
        <v>1.1623000000000001</v>
      </c>
      <c r="BY68" s="242">
        <f t="shared" si="19"/>
        <v>1.1335</v>
      </c>
      <c r="BZ68" s="242">
        <f t="shared" si="19"/>
        <v>1.1072</v>
      </c>
      <c r="CA68" s="242">
        <f t="shared" si="19"/>
        <v>1.0946</v>
      </c>
      <c r="CB68" s="242">
        <f t="shared" si="19"/>
        <v>1.0998000000000001</v>
      </c>
      <c r="CC68" s="242">
        <f t="shared" si="19"/>
        <v>1</v>
      </c>
    </row>
    <row r="69" spans="1:81" outlineLevel="1">
      <c r="A69" s="241">
        <v>2</v>
      </c>
      <c r="B69" s="229" t="s">
        <v>366</v>
      </c>
      <c r="C69" s="190"/>
      <c r="D69" s="156">
        <v>40</v>
      </c>
      <c r="E69" s="285">
        <v>45</v>
      </c>
      <c r="F69" s="233">
        <f t="shared" si="15"/>
        <v>0</v>
      </c>
      <c r="G69" s="233">
        <f t="shared" si="15"/>
        <v>0</v>
      </c>
      <c r="H69" s="233">
        <f t="shared" si="15"/>
        <v>0</v>
      </c>
      <c r="I69" s="233">
        <f t="shared" si="15"/>
        <v>0</v>
      </c>
      <c r="J69" s="242">
        <f t="shared" si="15"/>
        <v>0</v>
      </c>
      <c r="K69" s="242">
        <f t="shared" si="15"/>
        <v>0</v>
      </c>
      <c r="L69" s="242">
        <f t="shared" si="15"/>
        <v>0</v>
      </c>
      <c r="M69" s="242">
        <f t="shared" si="15"/>
        <v>0</v>
      </c>
      <c r="N69" s="242">
        <f t="shared" si="15"/>
        <v>0</v>
      </c>
      <c r="O69" s="242">
        <f t="shared" si="15"/>
        <v>0</v>
      </c>
      <c r="P69" s="242">
        <f t="shared" si="13"/>
        <v>0</v>
      </c>
      <c r="Q69" s="242">
        <f t="shared" si="13"/>
        <v>0</v>
      </c>
      <c r="R69" s="242">
        <f t="shared" si="13"/>
        <v>2.7425999999999999</v>
      </c>
      <c r="S69" s="242">
        <f t="shared" si="13"/>
        <v>2.6461999999999999</v>
      </c>
      <c r="T69" s="242">
        <f t="shared" si="13"/>
        <v>2.5672000000000001</v>
      </c>
      <c r="U69" s="242">
        <f t="shared" si="13"/>
        <v>2.5836999999999999</v>
      </c>
      <c r="V69" s="242">
        <f t="shared" si="13"/>
        <v>2.5240999999999998</v>
      </c>
      <c r="W69" s="242">
        <f t="shared" si="13"/>
        <v>2.4979</v>
      </c>
      <c r="X69" s="242">
        <f t="shared" si="13"/>
        <v>2.3020999999999998</v>
      </c>
      <c r="Y69" s="242">
        <f t="shared" si="13"/>
        <v>2.1732999999999998</v>
      </c>
      <c r="Z69" s="242">
        <f t="shared" si="13"/>
        <v>2.0337999999999998</v>
      </c>
      <c r="AA69" s="242">
        <f t="shared" si="13"/>
        <v>2.2296</v>
      </c>
      <c r="AB69" s="242">
        <f t="shared" si="13"/>
        <v>2.2254999999999998</v>
      </c>
      <c r="AC69" s="242">
        <f t="shared" si="13"/>
        <v>2.1272000000000002</v>
      </c>
      <c r="AD69" s="242">
        <f t="shared" si="13"/>
        <v>1.9770000000000001</v>
      </c>
      <c r="AE69" s="242">
        <f t="shared" si="13"/>
        <v>2.0304000000000002</v>
      </c>
      <c r="AF69" s="242">
        <f t="shared" si="16"/>
        <v>2.0167999999999999</v>
      </c>
      <c r="AG69" s="242">
        <f t="shared" si="16"/>
        <v>1.9172</v>
      </c>
      <c r="AH69" s="242">
        <f t="shared" si="16"/>
        <v>1.8050999999999999</v>
      </c>
      <c r="AI69" s="242">
        <f t="shared" si="16"/>
        <v>1.8960999999999999</v>
      </c>
      <c r="AJ69" s="242">
        <f t="shared" si="16"/>
        <v>1.8523000000000001</v>
      </c>
      <c r="AK69" s="242">
        <f t="shared" si="16"/>
        <v>1.8326</v>
      </c>
      <c r="AL69" s="242">
        <f t="shared" si="16"/>
        <v>1.7917000000000001</v>
      </c>
      <c r="AM69" s="242">
        <f t="shared" si="16"/>
        <v>1.6471</v>
      </c>
      <c r="AN69" s="242">
        <f t="shared" si="16"/>
        <v>1.5068999999999999</v>
      </c>
      <c r="AO69" s="242">
        <f t="shared" si="16"/>
        <v>1.4559</v>
      </c>
      <c r="AP69" s="242">
        <f t="shared" si="16"/>
        <v>1.4559</v>
      </c>
      <c r="AQ69" s="242">
        <f t="shared" si="16"/>
        <v>1.4198</v>
      </c>
      <c r="AR69" s="242">
        <f t="shared" si="16"/>
        <v>1.3903000000000001</v>
      </c>
      <c r="AS69" s="242">
        <f t="shared" si="16"/>
        <v>1.3713</v>
      </c>
      <c r="AT69" s="242">
        <f t="shared" si="16"/>
        <v>1.3871</v>
      </c>
      <c r="AU69" s="242">
        <f t="shared" si="16"/>
        <v>1.3682000000000001</v>
      </c>
      <c r="AV69" s="242">
        <f t="shared" si="17"/>
        <v>1.3144</v>
      </c>
      <c r="AW69" s="242">
        <f t="shared" si="17"/>
        <v>1.2754000000000001</v>
      </c>
      <c r="AX69" s="242">
        <f t="shared" si="17"/>
        <v>1.2741</v>
      </c>
      <c r="AY69" s="242">
        <f t="shared" si="17"/>
        <v>1.2374000000000001</v>
      </c>
      <c r="AZ69" s="242">
        <f t="shared" si="17"/>
        <v>1.2137</v>
      </c>
      <c r="BA69" s="242">
        <f t="shared" si="17"/>
        <v>1.2248000000000001</v>
      </c>
      <c r="BB69" s="242">
        <f t="shared" si="17"/>
        <v>1.2349000000000001</v>
      </c>
      <c r="BC69" s="242">
        <f t="shared" si="17"/>
        <v>1.2490000000000001</v>
      </c>
      <c r="BD69" s="242">
        <f t="shared" si="17"/>
        <v>1.3044</v>
      </c>
      <c r="BE69" s="242">
        <f t="shared" si="17"/>
        <v>1.3620000000000001</v>
      </c>
      <c r="BF69" s="242">
        <f t="shared" si="17"/>
        <v>1.3903000000000001</v>
      </c>
      <c r="BG69" s="242">
        <f t="shared" si="17"/>
        <v>1.4016</v>
      </c>
      <c r="BH69" s="242">
        <f t="shared" si="17"/>
        <v>1.3651</v>
      </c>
      <c r="BI69" s="242">
        <f t="shared" si="17"/>
        <v>1.3696999999999999</v>
      </c>
      <c r="BJ69" s="242">
        <f t="shared" si="17"/>
        <v>1.3838999999999999</v>
      </c>
      <c r="BK69" s="242">
        <f t="shared" si="17"/>
        <v>1.3984000000000001</v>
      </c>
      <c r="BL69" s="242">
        <f t="shared" si="18"/>
        <v>1.4</v>
      </c>
      <c r="BM69" s="242">
        <f t="shared" si="18"/>
        <v>1.4097999999999999</v>
      </c>
      <c r="BN69" s="242">
        <f t="shared" si="18"/>
        <v>1.3589</v>
      </c>
      <c r="BO69" s="242">
        <f t="shared" si="18"/>
        <v>1.3216000000000001</v>
      </c>
      <c r="BP69" s="242">
        <f t="shared" si="18"/>
        <v>1.3101</v>
      </c>
      <c r="BQ69" s="242">
        <f t="shared" si="18"/>
        <v>1.3304</v>
      </c>
      <c r="BR69" s="242">
        <f t="shared" si="18"/>
        <v>1.3187</v>
      </c>
      <c r="BS69" s="242">
        <f t="shared" si="18"/>
        <v>1.2567999999999999</v>
      </c>
      <c r="BT69" s="242">
        <f t="shared" si="18"/>
        <v>1.24</v>
      </c>
      <c r="BU69" s="242">
        <f t="shared" si="18"/>
        <v>1.2424999999999999</v>
      </c>
      <c r="BV69" s="242">
        <f t="shared" si="18"/>
        <v>1.2386999999999999</v>
      </c>
      <c r="BW69" s="242">
        <f t="shared" si="18"/>
        <v>1.204</v>
      </c>
      <c r="BX69" s="242">
        <f t="shared" si="19"/>
        <v>1.204</v>
      </c>
      <c r="BY69" s="242">
        <f t="shared" si="19"/>
        <v>1.1712</v>
      </c>
      <c r="BZ69" s="242">
        <f t="shared" si="19"/>
        <v>1.1200000000000001</v>
      </c>
      <c r="CA69" s="242">
        <f t="shared" si="19"/>
        <v>1.075</v>
      </c>
      <c r="CB69" s="242">
        <f t="shared" si="19"/>
        <v>1.0561</v>
      </c>
      <c r="CC69" s="242">
        <f t="shared" si="19"/>
        <v>1</v>
      </c>
    </row>
    <row r="70" spans="1:81" outlineLevel="1">
      <c r="A70" s="241">
        <v>3</v>
      </c>
      <c r="B70" s="229" t="s">
        <v>367</v>
      </c>
      <c r="C70" s="190"/>
      <c r="D70" s="156">
        <v>30</v>
      </c>
      <c r="E70" s="285">
        <v>40</v>
      </c>
      <c r="F70" s="233">
        <f t="shared" si="15"/>
        <v>0</v>
      </c>
      <c r="G70" s="233">
        <f t="shared" si="15"/>
        <v>0</v>
      </c>
      <c r="H70" s="233">
        <f t="shared" si="15"/>
        <v>0</v>
      </c>
      <c r="I70" s="233">
        <f t="shared" si="15"/>
        <v>0</v>
      </c>
      <c r="J70" s="242">
        <f t="shared" si="15"/>
        <v>0</v>
      </c>
      <c r="K70" s="242">
        <f t="shared" si="15"/>
        <v>0</v>
      </c>
      <c r="L70" s="242">
        <f t="shared" si="15"/>
        <v>0</v>
      </c>
      <c r="M70" s="242">
        <f t="shared" si="15"/>
        <v>0</v>
      </c>
      <c r="N70" s="242">
        <f t="shared" si="15"/>
        <v>0</v>
      </c>
      <c r="O70" s="242">
        <f t="shared" si="15"/>
        <v>0</v>
      </c>
      <c r="P70" s="242">
        <f t="shared" si="13"/>
        <v>0</v>
      </c>
      <c r="Q70" s="242">
        <f t="shared" si="13"/>
        <v>0</v>
      </c>
      <c r="R70" s="242">
        <f t="shared" si="13"/>
        <v>3.1667000000000001</v>
      </c>
      <c r="S70" s="242">
        <f t="shared" si="13"/>
        <v>3.093</v>
      </c>
      <c r="T70" s="242">
        <f t="shared" si="13"/>
        <v>2.9628999999999999</v>
      </c>
      <c r="U70" s="242">
        <f t="shared" si="13"/>
        <v>2.8913000000000002</v>
      </c>
      <c r="V70" s="242">
        <f t="shared" si="13"/>
        <v>2.8298000000000001</v>
      </c>
      <c r="W70" s="242">
        <f t="shared" si="13"/>
        <v>2.85</v>
      </c>
      <c r="X70" s="242">
        <f t="shared" si="13"/>
        <v>2.7517</v>
      </c>
      <c r="Y70" s="242">
        <f t="shared" si="13"/>
        <v>2.6482000000000001</v>
      </c>
      <c r="Z70" s="242">
        <f t="shared" si="13"/>
        <v>2.4990000000000001</v>
      </c>
      <c r="AA70" s="242">
        <f t="shared" si="13"/>
        <v>2.7517</v>
      </c>
      <c r="AB70" s="242">
        <f t="shared" si="13"/>
        <v>2.7902</v>
      </c>
      <c r="AC70" s="242">
        <f t="shared" si="13"/>
        <v>2.5796999999999999</v>
      </c>
      <c r="AD70" s="242">
        <f t="shared" si="13"/>
        <v>2.3064</v>
      </c>
      <c r="AE70" s="242">
        <f t="shared" si="13"/>
        <v>2.3243</v>
      </c>
      <c r="AF70" s="242">
        <f t="shared" si="16"/>
        <v>2.3378999999999999</v>
      </c>
      <c r="AG70" s="242">
        <f t="shared" si="16"/>
        <v>2.2416</v>
      </c>
      <c r="AH70" s="242">
        <f t="shared" si="16"/>
        <v>2.0962999999999998</v>
      </c>
      <c r="AI70" s="242">
        <f t="shared" si="16"/>
        <v>2.1842999999999999</v>
      </c>
      <c r="AJ70" s="242">
        <f t="shared" si="16"/>
        <v>2.1111</v>
      </c>
      <c r="AK70" s="242">
        <f t="shared" si="16"/>
        <v>2.0817000000000001</v>
      </c>
      <c r="AL70" s="242">
        <f t="shared" si="16"/>
        <v>2.0962999999999998</v>
      </c>
      <c r="AM70" s="242">
        <f t="shared" si="16"/>
        <v>1.9462999999999999</v>
      </c>
      <c r="AN70" s="242">
        <f t="shared" si="16"/>
        <v>1.7655000000000001</v>
      </c>
      <c r="AO70" s="242">
        <f t="shared" si="16"/>
        <v>1.6788000000000001</v>
      </c>
      <c r="AP70" s="242">
        <f t="shared" si="16"/>
        <v>1.6352</v>
      </c>
      <c r="AQ70" s="242">
        <f t="shared" si="16"/>
        <v>1.6375</v>
      </c>
      <c r="AR70" s="242">
        <f t="shared" si="16"/>
        <v>1.6308</v>
      </c>
      <c r="AS70" s="242">
        <f t="shared" si="16"/>
        <v>1.6197999999999999</v>
      </c>
      <c r="AT70" s="242">
        <f t="shared" si="16"/>
        <v>1.5960000000000001</v>
      </c>
      <c r="AU70" s="242">
        <f t="shared" si="16"/>
        <v>1.5688</v>
      </c>
      <c r="AV70" s="242">
        <f t="shared" si="17"/>
        <v>1.5366</v>
      </c>
      <c r="AW70" s="242">
        <f t="shared" si="17"/>
        <v>1.4963</v>
      </c>
      <c r="AX70" s="242">
        <f t="shared" si="17"/>
        <v>1.4543999999999999</v>
      </c>
      <c r="AY70" s="242">
        <f t="shared" si="17"/>
        <v>1.4016</v>
      </c>
      <c r="AZ70" s="242">
        <f t="shared" si="17"/>
        <v>1.3602000000000001</v>
      </c>
      <c r="BA70" s="242">
        <f t="shared" si="17"/>
        <v>1.3555999999999999</v>
      </c>
      <c r="BB70" s="242">
        <f t="shared" si="17"/>
        <v>1.3571</v>
      </c>
      <c r="BC70" s="242">
        <f t="shared" si="17"/>
        <v>1.3633</v>
      </c>
      <c r="BD70" s="242">
        <f t="shared" si="17"/>
        <v>1.4</v>
      </c>
      <c r="BE70" s="242">
        <f t="shared" si="17"/>
        <v>1.425</v>
      </c>
      <c r="BF70" s="242">
        <f t="shared" si="17"/>
        <v>1.4300999999999999</v>
      </c>
      <c r="BG70" s="242">
        <f t="shared" si="17"/>
        <v>1.4283999999999999</v>
      </c>
      <c r="BH70" s="242">
        <f t="shared" si="17"/>
        <v>1.3886000000000001</v>
      </c>
      <c r="BI70" s="242">
        <f t="shared" si="17"/>
        <v>1.3854</v>
      </c>
      <c r="BJ70" s="242">
        <f t="shared" si="17"/>
        <v>1.4098999999999999</v>
      </c>
      <c r="BK70" s="242">
        <f t="shared" si="17"/>
        <v>1.4335</v>
      </c>
      <c r="BL70" s="242">
        <f t="shared" si="18"/>
        <v>1.4081999999999999</v>
      </c>
      <c r="BM70" s="242">
        <f t="shared" si="18"/>
        <v>1.3680000000000001</v>
      </c>
      <c r="BN70" s="242">
        <f t="shared" si="18"/>
        <v>1.3344</v>
      </c>
      <c r="BO70" s="242">
        <f t="shared" si="18"/>
        <v>1.2787999999999999</v>
      </c>
      <c r="BP70" s="242">
        <f t="shared" si="18"/>
        <v>1.2403999999999999</v>
      </c>
      <c r="BQ70" s="242">
        <f t="shared" si="18"/>
        <v>1.2534000000000001</v>
      </c>
      <c r="BR70" s="242">
        <f t="shared" si="18"/>
        <v>1.2775000000000001</v>
      </c>
      <c r="BS70" s="242">
        <f t="shared" si="18"/>
        <v>1.2353000000000001</v>
      </c>
      <c r="BT70" s="242">
        <f t="shared" si="18"/>
        <v>1.2302</v>
      </c>
      <c r="BU70" s="242">
        <f t="shared" si="18"/>
        <v>1.2315</v>
      </c>
      <c r="BV70" s="242">
        <f t="shared" si="18"/>
        <v>1.2226999999999999</v>
      </c>
      <c r="BW70" s="242">
        <f t="shared" si="18"/>
        <v>1.1970000000000001</v>
      </c>
      <c r="BX70" s="242">
        <f t="shared" si="19"/>
        <v>1.1970000000000001</v>
      </c>
      <c r="BY70" s="242">
        <f t="shared" si="19"/>
        <v>1.1644000000000001</v>
      </c>
      <c r="BZ70" s="242">
        <f t="shared" si="19"/>
        <v>1.1155999999999999</v>
      </c>
      <c r="CA70" s="242">
        <f t="shared" si="19"/>
        <v>1.0754999999999999</v>
      </c>
      <c r="CB70" s="242">
        <f t="shared" si="19"/>
        <v>1.0546</v>
      </c>
      <c r="CC70" s="242">
        <f t="shared" si="19"/>
        <v>1</v>
      </c>
    </row>
    <row r="71" spans="1:81" outlineLevel="1">
      <c r="A71" s="241">
        <v>2</v>
      </c>
      <c r="B71" s="229" t="s">
        <v>368</v>
      </c>
      <c r="C71" s="190"/>
      <c r="D71" s="156">
        <v>40</v>
      </c>
      <c r="E71" s="285">
        <v>45</v>
      </c>
      <c r="F71" s="233">
        <f t="shared" si="15"/>
        <v>0</v>
      </c>
      <c r="G71" s="233">
        <f t="shared" si="15"/>
        <v>0</v>
      </c>
      <c r="H71" s="233">
        <f t="shared" si="15"/>
        <v>0</v>
      </c>
      <c r="I71" s="233">
        <f t="shared" si="15"/>
        <v>0</v>
      </c>
      <c r="J71" s="242">
        <f t="shared" si="15"/>
        <v>0</v>
      </c>
      <c r="K71" s="242">
        <f t="shared" si="15"/>
        <v>0</v>
      </c>
      <c r="L71" s="242">
        <f t="shared" si="15"/>
        <v>0</v>
      </c>
      <c r="M71" s="242">
        <f t="shared" si="15"/>
        <v>0</v>
      </c>
      <c r="N71" s="242">
        <f t="shared" si="15"/>
        <v>0</v>
      </c>
      <c r="O71" s="242">
        <f t="shared" si="15"/>
        <v>0</v>
      </c>
      <c r="P71" s="242">
        <f t="shared" si="13"/>
        <v>0</v>
      </c>
      <c r="Q71" s="242">
        <f t="shared" si="13"/>
        <v>0</v>
      </c>
      <c r="R71" s="242">
        <f t="shared" si="13"/>
        <v>2.7425999999999999</v>
      </c>
      <c r="S71" s="242">
        <f t="shared" si="13"/>
        <v>2.6461999999999999</v>
      </c>
      <c r="T71" s="242">
        <f t="shared" si="13"/>
        <v>2.5672000000000001</v>
      </c>
      <c r="U71" s="242">
        <f t="shared" si="13"/>
        <v>2.5836999999999999</v>
      </c>
      <c r="V71" s="242">
        <f t="shared" si="13"/>
        <v>2.5240999999999998</v>
      </c>
      <c r="W71" s="242">
        <f t="shared" si="13"/>
        <v>2.4979</v>
      </c>
      <c r="X71" s="242">
        <f t="shared" si="13"/>
        <v>2.3020999999999998</v>
      </c>
      <c r="Y71" s="242">
        <f t="shared" si="13"/>
        <v>2.1732999999999998</v>
      </c>
      <c r="Z71" s="242">
        <f t="shared" si="13"/>
        <v>2.0337999999999998</v>
      </c>
      <c r="AA71" s="242">
        <f t="shared" si="13"/>
        <v>2.2296</v>
      </c>
      <c r="AB71" s="242">
        <f t="shared" si="13"/>
        <v>2.2254999999999998</v>
      </c>
      <c r="AC71" s="242">
        <f t="shared" si="13"/>
        <v>2.1272000000000002</v>
      </c>
      <c r="AD71" s="242">
        <f t="shared" si="13"/>
        <v>1.9770000000000001</v>
      </c>
      <c r="AE71" s="242">
        <f t="shared" si="13"/>
        <v>2.0304000000000002</v>
      </c>
      <c r="AF71" s="242">
        <f t="shared" si="16"/>
        <v>2.0167999999999999</v>
      </c>
      <c r="AG71" s="242">
        <f t="shared" si="16"/>
        <v>1.9172</v>
      </c>
      <c r="AH71" s="242">
        <f t="shared" si="16"/>
        <v>1.8050999999999999</v>
      </c>
      <c r="AI71" s="242">
        <f t="shared" si="16"/>
        <v>1.8960999999999999</v>
      </c>
      <c r="AJ71" s="242">
        <f t="shared" si="16"/>
        <v>1.8523000000000001</v>
      </c>
      <c r="AK71" s="242">
        <f t="shared" si="16"/>
        <v>1.8326</v>
      </c>
      <c r="AL71" s="242">
        <f t="shared" si="16"/>
        <v>1.7917000000000001</v>
      </c>
      <c r="AM71" s="242">
        <f t="shared" si="16"/>
        <v>1.6471</v>
      </c>
      <c r="AN71" s="242">
        <f t="shared" si="16"/>
        <v>1.5068999999999999</v>
      </c>
      <c r="AO71" s="242">
        <f t="shared" si="16"/>
        <v>1.4559</v>
      </c>
      <c r="AP71" s="242">
        <f t="shared" si="16"/>
        <v>1.4559</v>
      </c>
      <c r="AQ71" s="242">
        <f t="shared" si="16"/>
        <v>1.4198</v>
      </c>
      <c r="AR71" s="242">
        <f t="shared" si="16"/>
        <v>1.3903000000000001</v>
      </c>
      <c r="AS71" s="242">
        <f t="shared" si="16"/>
        <v>1.3713</v>
      </c>
      <c r="AT71" s="242">
        <f t="shared" si="16"/>
        <v>1.3871</v>
      </c>
      <c r="AU71" s="242">
        <f t="shared" si="16"/>
        <v>1.3682000000000001</v>
      </c>
      <c r="AV71" s="242">
        <f t="shared" si="17"/>
        <v>1.3144</v>
      </c>
      <c r="AW71" s="242">
        <f t="shared" si="17"/>
        <v>1.2754000000000001</v>
      </c>
      <c r="AX71" s="242">
        <f t="shared" si="17"/>
        <v>1.2741</v>
      </c>
      <c r="AY71" s="242">
        <f t="shared" si="17"/>
        <v>1.2374000000000001</v>
      </c>
      <c r="AZ71" s="242">
        <f t="shared" si="17"/>
        <v>1.2137</v>
      </c>
      <c r="BA71" s="242">
        <f t="shared" si="17"/>
        <v>1.2248000000000001</v>
      </c>
      <c r="BB71" s="242">
        <f t="shared" si="17"/>
        <v>1.2349000000000001</v>
      </c>
      <c r="BC71" s="242">
        <f t="shared" si="17"/>
        <v>1.2490000000000001</v>
      </c>
      <c r="BD71" s="242">
        <f t="shared" si="17"/>
        <v>1.3044</v>
      </c>
      <c r="BE71" s="242">
        <f t="shared" si="17"/>
        <v>1.3620000000000001</v>
      </c>
      <c r="BF71" s="242">
        <f t="shared" si="17"/>
        <v>1.3903000000000001</v>
      </c>
      <c r="BG71" s="242">
        <f t="shared" si="17"/>
        <v>1.4016</v>
      </c>
      <c r="BH71" s="242">
        <f t="shared" si="17"/>
        <v>1.3651</v>
      </c>
      <c r="BI71" s="242">
        <f t="shared" si="17"/>
        <v>1.3696999999999999</v>
      </c>
      <c r="BJ71" s="242">
        <f t="shared" si="17"/>
        <v>1.3838999999999999</v>
      </c>
      <c r="BK71" s="242">
        <f t="shared" si="17"/>
        <v>1.3984000000000001</v>
      </c>
      <c r="BL71" s="242">
        <f t="shared" si="18"/>
        <v>1.4</v>
      </c>
      <c r="BM71" s="242">
        <f t="shared" si="18"/>
        <v>1.4097999999999999</v>
      </c>
      <c r="BN71" s="242">
        <f t="shared" si="18"/>
        <v>1.3589</v>
      </c>
      <c r="BO71" s="242">
        <f t="shared" si="18"/>
        <v>1.3216000000000001</v>
      </c>
      <c r="BP71" s="242">
        <f t="shared" si="18"/>
        <v>1.3101</v>
      </c>
      <c r="BQ71" s="242">
        <f t="shared" si="18"/>
        <v>1.3304</v>
      </c>
      <c r="BR71" s="242">
        <f t="shared" si="18"/>
        <v>1.3187</v>
      </c>
      <c r="BS71" s="242">
        <f t="shared" si="18"/>
        <v>1.2567999999999999</v>
      </c>
      <c r="BT71" s="242">
        <f t="shared" si="18"/>
        <v>1.24</v>
      </c>
      <c r="BU71" s="242">
        <f t="shared" si="18"/>
        <v>1.2424999999999999</v>
      </c>
      <c r="BV71" s="242">
        <f t="shared" si="18"/>
        <v>1.2386999999999999</v>
      </c>
      <c r="BW71" s="242">
        <f t="shared" si="18"/>
        <v>1.204</v>
      </c>
      <c r="BX71" s="242">
        <f t="shared" si="19"/>
        <v>1.204</v>
      </c>
      <c r="BY71" s="242">
        <f t="shared" si="19"/>
        <v>1.1712</v>
      </c>
      <c r="BZ71" s="242">
        <f t="shared" si="19"/>
        <v>1.1200000000000001</v>
      </c>
      <c r="CA71" s="242">
        <f t="shared" si="19"/>
        <v>1.075</v>
      </c>
      <c r="CB71" s="242">
        <f t="shared" si="19"/>
        <v>1.0561</v>
      </c>
      <c r="CC71" s="242">
        <f t="shared" si="19"/>
        <v>1</v>
      </c>
    </row>
    <row r="72" spans="1:81" outlineLevel="1">
      <c r="A72" s="241">
        <v>3</v>
      </c>
      <c r="B72" s="229" t="s">
        <v>369</v>
      </c>
      <c r="C72" s="190"/>
      <c r="D72" s="156">
        <v>30</v>
      </c>
      <c r="E72" s="285">
        <v>40</v>
      </c>
      <c r="F72" s="233">
        <f t="shared" si="15"/>
        <v>0</v>
      </c>
      <c r="G72" s="233">
        <f t="shared" si="15"/>
        <v>0</v>
      </c>
      <c r="H72" s="233">
        <f t="shared" si="15"/>
        <v>0</v>
      </c>
      <c r="I72" s="233">
        <f t="shared" si="15"/>
        <v>0</v>
      </c>
      <c r="J72" s="242">
        <f t="shared" si="15"/>
        <v>0</v>
      </c>
      <c r="K72" s="242">
        <f t="shared" si="15"/>
        <v>0</v>
      </c>
      <c r="L72" s="242">
        <f t="shared" si="15"/>
        <v>0</v>
      </c>
      <c r="M72" s="242">
        <f t="shared" si="15"/>
        <v>0</v>
      </c>
      <c r="N72" s="242">
        <f t="shared" si="15"/>
        <v>0</v>
      </c>
      <c r="O72" s="242">
        <f t="shared" si="15"/>
        <v>0</v>
      </c>
      <c r="P72" s="242">
        <f t="shared" si="13"/>
        <v>0</v>
      </c>
      <c r="Q72" s="242">
        <f t="shared" si="13"/>
        <v>0</v>
      </c>
      <c r="R72" s="242">
        <f t="shared" si="13"/>
        <v>3.1667000000000001</v>
      </c>
      <c r="S72" s="242">
        <f t="shared" si="13"/>
        <v>3.093</v>
      </c>
      <c r="T72" s="242">
        <f t="shared" si="13"/>
        <v>2.9628999999999999</v>
      </c>
      <c r="U72" s="242">
        <f t="shared" si="13"/>
        <v>2.8913000000000002</v>
      </c>
      <c r="V72" s="242">
        <f t="shared" si="13"/>
        <v>2.8298000000000001</v>
      </c>
      <c r="W72" s="242">
        <f t="shared" si="13"/>
        <v>2.85</v>
      </c>
      <c r="X72" s="242">
        <f t="shared" si="13"/>
        <v>2.7517</v>
      </c>
      <c r="Y72" s="242">
        <f t="shared" si="13"/>
        <v>2.6482000000000001</v>
      </c>
      <c r="Z72" s="242">
        <f t="shared" si="13"/>
        <v>2.4990000000000001</v>
      </c>
      <c r="AA72" s="242">
        <f t="shared" si="13"/>
        <v>2.7517</v>
      </c>
      <c r="AB72" s="242">
        <f t="shared" si="13"/>
        <v>2.7902</v>
      </c>
      <c r="AC72" s="242">
        <f t="shared" si="13"/>
        <v>2.5796999999999999</v>
      </c>
      <c r="AD72" s="242">
        <f t="shared" si="13"/>
        <v>2.3064</v>
      </c>
      <c r="AE72" s="242">
        <f t="shared" si="13"/>
        <v>2.3243</v>
      </c>
      <c r="AF72" s="242">
        <f t="shared" si="16"/>
        <v>2.3378999999999999</v>
      </c>
      <c r="AG72" s="242">
        <f t="shared" si="16"/>
        <v>2.2416</v>
      </c>
      <c r="AH72" s="242">
        <f t="shared" si="16"/>
        <v>2.0962999999999998</v>
      </c>
      <c r="AI72" s="242">
        <f t="shared" si="16"/>
        <v>2.1842999999999999</v>
      </c>
      <c r="AJ72" s="242">
        <f t="shared" si="16"/>
        <v>2.1111</v>
      </c>
      <c r="AK72" s="242">
        <f t="shared" si="16"/>
        <v>2.0817000000000001</v>
      </c>
      <c r="AL72" s="242">
        <f t="shared" si="16"/>
        <v>2.0962999999999998</v>
      </c>
      <c r="AM72" s="242">
        <f t="shared" si="16"/>
        <v>1.9462999999999999</v>
      </c>
      <c r="AN72" s="242">
        <f t="shared" si="16"/>
        <v>1.7655000000000001</v>
      </c>
      <c r="AO72" s="242">
        <f t="shared" si="16"/>
        <v>1.6788000000000001</v>
      </c>
      <c r="AP72" s="242">
        <f t="shared" si="16"/>
        <v>1.6352</v>
      </c>
      <c r="AQ72" s="242">
        <f t="shared" si="16"/>
        <v>1.6375</v>
      </c>
      <c r="AR72" s="242">
        <f t="shared" si="16"/>
        <v>1.6308</v>
      </c>
      <c r="AS72" s="242">
        <f t="shared" si="16"/>
        <v>1.6197999999999999</v>
      </c>
      <c r="AT72" s="242">
        <f t="shared" si="16"/>
        <v>1.5960000000000001</v>
      </c>
      <c r="AU72" s="242">
        <f t="shared" si="16"/>
        <v>1.5688</v>
      </c>
      <c r="AV72" s="242">
        <f t="shared" si="17"/>
        <v>1.5366</v>
      </c>
      <c r="AW72" s="242">
        <f t="shared" si="17"/>
        <v>1.4963</v>
      </c>
      <c r="AX72" s="242">
        <f t="shared" si="17"/>
        <v>1.4543999999999999</v>
      </c>
      <c r="AY72" s="242">
        <f t="shared" si="17"/>
        <v>1.4016</v>
      </c>
      <c r="AZ72" s="242">
        <f t="shared" si="17"/>
        <v>1.3602000000000001</v>
      </c>
      <c r="BA72" s="242">
        <f t="shared" si="17"/>
        <v>1.3555999999999999</v>
      </c>
      <c r="BB72" s="242">
        <f t="shared" si="17"/>
        <v>1.3571</v>
      </c>
      <c r="BC72" s="242">
        <f t="shared" si="17"/>
        <v>1.3633</v>
      </c>
      <c r="BD72" s="242">
        <f t="shared" si="17"/>
        <v>1.4</v>
      </c>
      <c r="BE72" s="242">
        <f t="shared" si="17"/>
        <v>1.425</v>
      </c>
      <c r="BF72" s="242">
        <f t="shared" si="17"/>
        <v>1.4300999999999999</v>
      </c>
      <c r="BG72" s="242">
        <f t="shared" si="17"/>
        <v>1.4283999999999999</v>
      </c>
      <c r="BH72" s="242">
        <f t="shared" si="17"/>
        <v>1.3886000000000001</v>
      </c>
      <c r="BI72" s="242">
        <f t="shared" si="17"/>
        <v>1.3854</v>
      </c>
      <c r="BJ72" s="242">
        <f t="shared" si="17"/>
        <v>1.4098999999999999</v>
      </c>
      <c r="BK72" s="242">
        <f t="shared" si="17"/>
        <v>1.4335</v>
      </c>
      <c r="BL72" s="242">
        <f t="shared" si="18"/>
        <v>1.4081999999999999</v>
      </c>
      <c r="BM72" s="242">
        <f t="shared" si="18"/>
        <v>1.3680000000000001</v>
      </c>
      <c r="BN72" s="242">
        <f t="shared" si="18"/>
        <v>1.3344</v>
      </c>
      <c r="BO72" s="242">
        <f t="shared" si="18"/>
        <v>1.2787999999999999</v>
      </c>
      <c r="BP72" s="242">
        <f t="shared" si="18"/>
        <v>1.2403999999999999</v>
      </c>
      <c r="BQ72" s="242">
        <f t="shared" si="18"/>
        <v>1.2534000000000001</v>
      </c>
      <c r="BR72" s="242">
        <f t="shared" si="18"/>
        <v>1.2775000000000001</v>
      </c>
      <c r="BS72" s="242">
        <f t="shared" si="18"/>
        <v>1.2353000000000001</v>
      </c>
      <c r="BT72" s="242">
        <f t="shared" si="18"/>
        <v>1.2302</v>
      </c>
      <c r="BU72" s="242">
        <f t="shared" si="18"/>
        <v>1.2315</v>
      </c>
      <c r="BV72" s="242">
        <f t="shared" si="18"/>
        <v>1.2226999999999999</v>
      </c>
      <c r="BW72" s="242">
        <f t="shared" si="18"/>
        <v>1.1970000000000001</v>
      </c>
      <c r="BX72" s="242">
        <f t="shared" si="19"/>
        <v>1.1970000000000001</v>
      </c>
      <c r="BY72" s="242">
        <f t="shared" si="19"/>
        <v>1.1644000000000001</v>
      </c>
      <c r="BZ72" s="242">
        <f t="shared" si="19"/>
        <v>1.1155999999999999</v>
      </c>
      <c r="CA72" s="242">
        <f t="shared" si="19"/>
        <v>1.0754999999999999</v>
      </c>
      <c r="CB72" s="242">
        <f t="shared" si="19"/>
        <v>1.0546</v>
      </c>
      <c r="CC72" s="242">
        <f t="shared" si="19"/>
        <v>1</v>
      </c>
    </row>
    <row r="73" spans="1:81" outlineLevel="1">
      <c r="A73" s="241">
        <v>4</v>
      </c>
      <c r="B73" s="229" t="s">
        <v>370</v>
      </c>
      <c r="C73" s="190"/>
      <c r="D73" s="156">
        <v>25</v>
      </c>
      <c r="E73" s="285">
        <v>35</v>
      </c>
      <c r="F73" s="233">
        <f t="shared" si="15"/>
        <v>0</v>
      </c>
      <c r="G73" s="233">
        <f t="shared" si="15"/>
        <v>0</v>
      </c>
      <c r="H73" s="233">
        <f t="shared" si="15"/>
        <v>0</v>
      </c>
      <c r="I73" s="233">
        <f t="shared" si="15"/>
        <v>0</v>
      </c>
      <c r="J73" s="242">
        <f t="shared" si="15"/>
        <v>0</v>
      </c>
      <c r="K73" s="242">
        <f t="shared" si="15"/>
        <v>0</v>
      </c>
      <c r="L73" s="242">
        <f t="shared" si="15"/>
        <v>0</v>
      </c>
      <c r="M73" s="242">
        <f t="shared" si="15"/>
        <v>0</v>
      </c>
      <c r="N73" s="242">
        <f t="shared" si="15"/>
        <v>0</v>
      </c>
      <c r="O73" s="242">
        <f t="shared" si="15"/>
        <v>0</v>
      </c>
      <c r="P73" s="242">
        <f t="shared" si="13"/>
        <v>0</v>
      </c>
      <c r="Q73" s="242">
        <f t="shared" si="13"/>
        <v>0</v>
      </c>
      <c r="R73" s="242">
        <f t="shared" si="13"/>
        <v>4.1359000000000004</v>
      </c>
      <c r="S73" s="242">
        <f t="shared" si="13"/>
        <v>4.0789999999999997</v>
      </c>
      <c r="T73" s="242">
        <f t="shared" si="13"/>
        <v>3.9567000000000001</v>
      </c>
      <c r="U73" s="242">
        <f t="shared" si="13"/>
        <v>3.8414000000000001</v>
      </c>
      <c r="V73" s="242">
        <f t="shared" si="13"/>
        <v>3.7563</v>
      </c>
      <c r="W73" s="242">
        <f t="shared" si="13"/>
        <v>3.6749000000000001</v>
      </c>
      <c r="X73" s="242">
        <f t="shared" si="13"/>
        <v>3.6189</v>
      </c>
      <c r="Y73" s="242">
        <f t="shared" si="13"/>
        <v>3.597</v>
      </c>
      <c r="Z73" s="242">
        <f t="shared" si="13"/>
        <v>3.5539000000000001</v>
      </c>
      <c r="AA73" s="242">
        <f t="shared" si="13"/>
        <v>3.63</v>
      </c>
      <c r="AB73" s="242">
        <f t="shared" si="13"/>
        <v>3.5752999999999999</v>
      </c>
      <c r="AC73" s="242">
        <f t="shared" si="13"/>
        <v>3.4912000000000001</v>
      </c>
      <c r="AD73" s="242">
        <f t="shared" si="13"/>
        <v>3.2081</v>
      </c>
      <c r="AE73" s="242">
        <f t="shared" si="13"/>
        <v>3.0436000000000001</v>
      </c>
      <c r="AF73" s="242">
        <f t="shared" si="16"/>
        <v>2.9453999999999998</v>
      </c>
      <c r="AG73" s="242">
        <f t="shared" si="16"/>
        <v>2.7928999999999999</v>
      </c>
      <c r="AH73" s="242">
        <f t="shared" si="16"/>
        <v>2.5095000000000001</v>
      </c>
      <c r="AI73" s="242">
        <f t="shared" si="16"/>
        <v>2.4224000000000001</v>
      </c>
      <c r="AJ73" s="242">
        <f t="shared" si="16"/>
        <v>2.3458000000000001</v>
      </c>
      <c r="AK73" s="242">
        <f t="shared" si="16"/>
        <v>2.2738999999999998</v>
      </c>
      <c r="AL73" s="242">
        <f t="shared" si="16"/>
        <v>2.2187000000000001</v>
      </c>
      <c r="AM73" s="242">
        <f t="shared" si="16"/>
        <v>2.1009000000000002</v>
      </c>
      <c r="AN73" s="242">
        <f t="shared" si="16"/>
        <v>1.9427000000000001</v>
      </c>
      <c r="AO73" s="242">
        <f t="shared" si="16"/>
        <v>1.8460000000000001</v>
      </c>
      <c r="AP73" s="242">
        <f t="shared" si="16"/>
        <v>1.7823</v>
      </c>
      <c r="AQ73" s="242">
        <f t="shared" si="16"/>
        <v>1.7637</v>
      </c>
      <c r="AR73" s="242">
        <f t="shared" si="16"/>
        <v>1.7253000000000001</v>
      </c>
      <c r="AS73" s="242">
        <f t="shared" si="16"/>
        <v>1.6980999999999999</v>
      </c>
      <c r="AT73" s="242">
        <f t="shared" si="16"/>
        <v>1.6957</v>
      </c>
      <c r="AU73" s="242">
        <f t="shared" si="16"/>
        <v>1.7128000000000001</v>
      </c>
      <c r="AV73" s="242">
        <f t="shared" si="17"/>
        <v>1.6860999999999999</v>
      </c>
      <c r="AW73" s="242">
        <f t="shared" si="17"/>
        <v>1.6417999999999999</v>
      </c>
      <c r="AX73" s="242">
        <f t="shared" si="17"/>
        <v>1.589</v>
      </c>
      <c r="AY73" s="242">
        <f t="shared" si="17"/>
        <v>1.5296000000000001</v>
      </c>
      <c r="AZ73" s="242">
        <f t="shared" si="17"/>
        <v>1.4838</v>
      </c>
      <c r="BA73" s="242">
        <f t="shared" si="17"/>
        <v>1.4672000000000001</v>
      </c>
      <c r="BB73" s="242">
        <f t="shared" si="17"/>
        <v>1.4581999999999999</v>
      </c>
      <c r="BC73" s="242">
        <f t="shared" si="17"/>
        <v>1.4370000000000001</v>
      </c>
      <c r="BD73" s="242">
        <f t="shared" si="17"/>
        <v>1.4618</v>
      </c>
      <c r="BE73" s="242">
        <f t="shared" si="17"/>
        <v>1.46</v>
      </c>
      <c r="BF73" s="242">
        <f t="shared" si="17"/>
        <v>1.4691000000000001</v>
      </c>
      <c r="BG73" s="242">
        <f t="shared" si="17"/>
        <v>1.4856</v>
      </c>
      <c r="BH73" s="242">
        <f t="shared" si="17"/>
        <v>1.4672000000000001</v>
      </c>
      <c r="BI73" s="242">
        <f t="shared" si="17"/>
        <v>1.4388000000000001</v>
      </c>
      <c r="BJ73" s="242">
        <f t="shared" si="17"/>
        <v>1.4458</v>
      </c>
      <c r="BK73" s="242">
        <f t="shared" si="17"/>
        <v>1.4336</v>
      </c>
      <c r="BL73" s="242">
        <f t="shared" si="18"/>
        <v>1.4198999999999999</v>
      </c>
      <c r="BM73" s="242">
        <f t="shared" si="18"/>
        <v>1.3851</v>
      </c>
      <c r="BN73" s="242">
        <f t="shared" si="18"/>
        <v>1.3263</v>
      </c>
      <c r="BO73" s="242">
        <f t="shared" si="18"/>
        <v>1.3029999999999999</v>
      </c>
      <c r="BP73" s="242">
        <f t="shared" si="18"/>
        <v>1.2482</v>
      </c>
      <c r="BQ73" s="242">
        <f t="shared" si="18"/>
        <v>1.2695000000000001</v>
      </c>
      <c r="BR73" s="242">
        <f t="shared" si="18"/>
        <v>1.2601</v>
      </c>
      <c r="BS73" s="242">
        <f t="shared" si="18"/>
        <v>1.2137</v>
      </c>
      <c r="BT73" s="242">
        <f t="shared" si="18"/>
        <v>1.1930000000000001</v>
      </c>
      <c r="BU73" s="242">
        <f t="shared" si="18"/>
        <v>1.1858</v>
      </c>
      <c r="BV73" s="242">
        <f t="shared" si="18"/>
        <v>1.1846000000000001</v>
      </c>
      <c r="BW73" s="242">
        <f t="shared" si="18"/>
        <v>1.1870000000000001</v>
      </c>
      <c r="BX73" s="242">
        <f t="shared" si="19"/>
        <v>1.1906000000000001</v>
      </c>
      <c r="BY73" s="242">
        <f t="shared" si="19"/>
        <v>1.1569</v>
      </c>
      <c r="BZ73" s="242">
        <f t="shared" si="19"/>
        <v>1.1167</v>
      </c>
      <c r="CA73" s="242">
        <f t="shared" si="19"/>
        <v>1.0860000000000001</v>
      </c>
      <c r="CB73" s="242">
        <f t="shared" si="19"/>
        <v>1.0801000000000001</v>
      </c>
      <c r="CC73" s="242">
        <f t="shared" si="19"/>
        <v>1</v>
      </c>
    </row>
    <row r="74" spans="1:81" outlineLevel="1">
      <c r="A74" s="241">
        <v>4</v>
      </c>
      <c r="B74" s="229" t="s">
        <v>371</v>
      </c>
      <c r="C74" s="190"/>
      <c r="D74" s="156">
        <v>25</v>
      </c>
      <c r="E74" s="285">
        <v>35</v>
      </c>
      <c r="F74" s="233">
        <f t="shared" si="15"/>
        <v>0</v>
      </c>
      <c r="G74" s="233">
        <f t="shared" si="15"/>
        <v>0</v>
      </c>
      <c r="H74" s="233">
        <f t="shared" si="15"/>
        <v>0</v>
      </c>
      <c r="I74" s="233">
        <f t="shared" si="15"/>
        <v>0</v>
      </c>
      <c r="J74" s="242">
        <f t="shared" si="15"/>
        <v>0</v>
      </c>
      <c r="K74" s="242">
        <f t="shared" si="15"/>
        <v>0</v>
      </c>
      <c r="L74" s="242">
        <f t="shared" si="15"/>
        <v>0</v>
      </c>
      <c r="M74" s="242">
        <f t="shared" si="15"/>
        <v>0</v>
      </c>
      <c r="N74" s="242">
        <f t="shared" si="15"/>
        <v>0</v>
      </c>
      <c r="O74" s="242">
        <f t="shared" si="15"/>
        <v>0</v>
      </c>
      <c r="P74" s="242">
        <f t="shared" si="13"/>
        <v>0</v>
      </c>
      <c r="Q74" s="242">
        <f t="shared" si="13"/>
        <v>0</v>
      </c>
      <c r="R74" s="242">
        <f t="shared" si="13"/>
        <v>4.1359000000000004</v>
      </c>
      <c r="S74" s="242">
        <f t="shared" si="13"/>
        <v>4.0789999999999997</v>
      </c>
      <c r="T74" s="242">
        <f t="shared" si="13"/>
        <v>3.9567000000000001</v>
      </c>
      <c r="U74" s="242">
        <f t="shared" si="13"/>
        <v>3.8414000000000001</v>
      </c>
      <c r="V74" s="242">
        <f t="shared" si="13"/>
        <v>3.7563</v>
      </c>
      <c r="W74" s="242">
        <f t="shared" si="13"/>
        <v>3.6749000000000001</v>
      </c>
      <c r="X74" s="242">
        <f t="shared" si="13"/>
        <v>3.6189</v>
      </c>
      <c r="Y74" s="242">
        <f t="shared" si="13"/>
        <v>3.597</v>
      </c>
      <c r="Z74" s="242">
        <f t="shared" si="13"/>
        <v>3.5539000000000001</v>
      </c>
      <c r="AA74" s="242">
        <f t="shared" si="13"/>
        <v>3.63</v>
      </c>
      <c r="AB74" s="242">
        <f t="shared" si="13"/>
        <v>3.5752999999999999</v>
      </c>
      <c r="AC74" s="242">
        <f t="shared" si="13"/>
        <v>3.4912000000000001</v>
      </c>
      <c r="AD74" s="242">
        <f t="shared" si="13"/>
        <v>3.2081</v>
      </c>
      <c r="AE74" s="242">
        <f t="shared" si="13"/>
        <v>3.0436000000000001</v>
      </c>
      <c r="AF74" s="242">
        <f t="shared" si="16"/>
        <v>2.9453999999999998</v>
      </c>
      <c r="AG74" s="242">
        <f t="shared" si="16"/>
        <v>2.7928999999999999</v>
      </c>
      <c r="AH74" s="242">
        <f t="shared" si="16"/>
        <v>2.5095000000000001</v>
      </c>
      <c r="AI74" s="242">
        <f t="shared" si="16"/>
        <v>2.4224000000000001</v>
      </c>
      <c r="AJ74" s="242">
        <f t="shared" si="16"/>
        <v>2.3458000000000001</v>
      </c>
      <c r="AK74" s="242">
        <f t="shared" si="16"/>
        <v>2.2738999999999998</v>
      </c>
      <c r="AL74" s="242">
        <f t="shared" si="16"/>
        <v>2.2187000000000001</v>
      </c>
      <c r="AM74" s="242">
        <f t="shared" si="16"/>
        <v>2.1009000000000002</v>
      </c>
      <c r="AN74" s="242">
        <f t="shared" si="16"/>
        <v>1.9427000000000001</v>
      </c>
      <c r="AO74" s="242">
        <f t="shared" si="16"/>
        <v>1.8460000000000001</v>
      </c>
      <c r="AP74" s="242">
        <f t="shared" si="16"/>
        <v>1.7823</v>
      </c>
      <c r="AQ74" s="242">
        <f t="shared" si="16"/>
        <v>1.7637</v>
      </c>
      <c r="AR74" s="242">
        <f t="shared" si="16"/>
        <v>1.7253000000000001</v>
      </c>
      <c r="AS74" s="242">
        <f t="shared" si="16"/>
        <v>1.6980999999999999</v>
      </c>
      <c r="AT74" s="242">
        <f t="shared" si="16"/>
        <v>1.6957</v>
      </c>
      <c r="AU74" s="242">
        <f t="shared" si="16"/>
        <v>1.7128000000000001</v>
      </c>
      <c r="AV74" s="242">
        <f t="shared" si="17"/>
        <v>1.6860999999999999</v>
      </c>
      <c r="AW74" s="242">
        <f t="shared" si="17"/>
        <v>1.6417999999999999</v>
      </c>
      <c r="AX74" s="242">
        <f t="shared" si="17"/>
        <v>1.589</v>
      </c>
      <c r="AY74" s="242">
        <f t="shared" si="17"/>
        <v>1.5296000000000001</v>
      </c>
      <c r="AZ74" s="242">
        <f t="shared" si="17"/>
        <v>1.4838</v>
      </c>
      <c r="BA74" s="242">
        <f t="shared" si="17"/>
        <v>1.4672000000000001</v>
      </c>
      <c r="BB74" s="242">
        <f t="shared" si="17"/>
        <v>1.4581999999999999</v>
      </c>
      <c r="BC74" s="242">
        <f t="shared" si="17"/>
        <v>1.4370000000000001</v>
      </c>
      <c r="BD74" s="242">
        <f t="shared" si="17"/>
        <v>1.4618</v>
      </c>
      <c r="BE74" s="242">
        <f t="shared" si="17"/>
        <v>1.46</v>
      </c>
      <c r="BF74" s="242">
        <f t="shared" si="17"/>
        <v>1.4691000000000001</v>
      </c>
      <c r="BG74" s="242">
        <f t="shared" si="17"/>
        <v>1.4856</v>
      </c>
      <c r="BH74" s="242">
        <f t="shared" si="17"/>
        <v>1.4672000000000001</v>
      </c>
      <c r="BI74" s="242">
        <f t="shared" si="17"/>
        <v>1.4388000000000001</v>
      </c>
      <c r="BJ74" s="242">
        <f t="shared" si="17"/>
        <v>1.4458</v>
      </c>
      <c r="BK74" s="242">
        <f t="shared" si="17"/>
        <v>1.4336</v>
      </c>
      <c r="BL74" s="242">
        <f t="shared" si="18"/>
        <v>1.4198999999999999</v>
      </c>
      <c r="BM74" s="242">
        <f t="shared" si="18"/>
        <v>1.3851</v>
      </c>
      <c r="BN74" s="242">
        <f t="shared" si="18"/>
        <v>1.3263</v>
      </c>
      <c r="BO74" s="242">
        <f t="shared" si="18"/>
        <v>1.3029999999999999</v>
      </c>
      <c r="BP74" s="242">
        <f t="shared" si="18"/>
        <v>1.2482</v>
      </c>
      <c r="BQ74" s="242">
        <f t="shared" si="18"/>
        <v>1.2695000000000001</v>
      </c>
      <c r="BR74" s="242">
        <f t="shared" si="18"/>
        <v>1.2601</v>
      </c>
      <c r="BS74" s="242">
        <f t="shared" si="18"/>
        <v>1.2137</v>
      </c>
      <c r="BT74" s="242">
        <f t="shared" si="18"/>
        <v>1.1930000000000001</v>
      </c>
      <c r="BU74" s="242">
        <f t="shared" si="18"/>
        <v>1.1858</v>
      </c>
      <c r="BV74" s="242">
        <f t="shared" si="18"/>
        <v>1.1846000000000001</v>
      </c>
      <c r="BW74" s="242">
        <f t="shared" si="18"/>
        <v>1.1870000000000001</v>
      </c>
      <c r="BX74" s="242">
        <f t="shared" si="19"/>
        <v>1.1906000000000001</v>
      </c>
      <c r="BY74" s="242">
        <f t="shared" si="19"/>
        <v>1.1569</v>
      </c>
      <c r="BZ74" s="242">
        <f t="shared" si="19"/>
        <v>1.1167</v>
      </c>
      <c r="CA74" s="242">
        <f t="shared" si="19"/>
        <v>1.0860000000000001</v>
      </c>
      <c r="CB74" s="242">
        <f t="shared" si="19"/>
        <v>1.0801000000000001</v>
      </c>
      <c r="CC74" s="242">
        <f t="shared" si="19"/>
        <v>1</v>
      </c>
    </row>
    <row r="75" spans="1:81" outlineLevel="1">
      <c r="A75" s="241">
        <v>4</v>
      </c>
      <c r="B75" s="229" t="s">
        <v>372</v>
      </c>
      <c r="C75" s="190"/>
      <c r="D75" s="156">
        <v>30</v>
      </c>
      <c r="E75" s="285">
        <v>40</v>
      </c>
      <c r="F75" s="233">
        <f t="shared" si="15"/>
        <v>0</v>
      </c>
      <c r="G75" s="233">
        <f t="shared" si="15"/>
        <v>0</v>
      </c>
      <c r="H75" s="233">
        <f t="shared" si="15"/>
        <v>0</v>
      </c>
      <c r="I75" s="233">
        <f t="shared" si="15"/>
        <v>0</v>
      </c>
      <c r="J75" s="242">
        <f t="shared" si="15"/>
        <v>0</v>
      </c>
      <c r="K75" s="242">
        <f t="shared" si="15"/>
        <v>0</v>
      </c>
      <c r="L75" s="242">
        <f t="shared" si="15"/>
        <v>0</v>
      </c>
      <c r="M75" s="242">
        <f t="shared" si="15"/>
        <v>0</v>
      </c>
      <c r="N75" s="242">
        <f t="shared" si="15"/>
        <v>0</v>
      </c>
      <c r="O75" s="242">
        <f t="shared" si="15"/>
        <v>0</v>
      </c>
      <c r="P75" s="242">
        <f t="shared" si="13"/>
        <v>0</v>
      </c>
      <c r="Q75" s="242">
        <f t="shared" si="13"/>
        <v>0</v>
      </c>
      <c r="R75" s="242">
        <f t="shared" si="13"/>
        <v>4.1359000000000004</v>
      </c>
      <c r="S75" s="242">
        <f t="shared" si="13"/>
        <v>4.0789999999999997</v>
      </c>
      <c r="T75" s="242">
        <f t="shared" si="13"/>
        <v>3.9567000000000001</v>
      </c>
      <c r="U75" s="242">
        <f t="shared" si="13"/>
        <v>3.8414000000000001</v>
      </c>
      <c r="V75" s="242">
        <f t="shared" si="13"/>
        <v>3.7563</v>
      </c>
      <c r="W75" s="242">
        <f t="shared" si="13"/>
        <v>3.6749000000000001</v>
      </c>
      <c r="X75" s="242">
        <f t="shared" si="13"/>
        <v>3.6189</v>
      </c>
      <c r="Y75" s="242">
        <f t="shared" si="13"/>
        <v>3.597</v>
      </c>
      <c r="Z75" s="242">
        <f t="shared" si="13"/>
        <v>3.5539000000000001</v>
      </c>
      <c r="AA75" s="242">
        <f t="shared" si="13"/>
        <v>3.63</v>
      </c>
      <c r="AB75" s="242">
        <f t="shared" si="13"/>
        <v>3.5752999999999999</v>
      </c>
      <c r="AC75" s="242">
        <f t="shared" si="13"/>
        <v>3.4912000000000001</v>
      </c>
      <c r="AD75" s="242">
        <f t="shared" si="13"/>
        <v>3.2081</v>
      </c>
      <c r="AE75" s="242">
        <f t="shared" si="13"/>
        <v>3.0436000000000001</v>
      </c>
      <c r="AF75" s="242">
        <f t="shared" si="16"/>
        <v>2.9453999999999998</v>
      </c>
      <c r="AG75" s="242">
        <f t="shared" si="16"/>
        <v>2.7928999999999999</v>
      </c>
      <c r="AH75" s="242">
        <f t="shared" si="16"/>
        <v>2.5095000000000001</v>
      </c>
      <c r="AI75" s="242">
        <f t="shared" si="16"/>
        <v>2.4224000000000001</v>
      </c>
      <c r="AJ75" s="242">
        <f t="shared" si="16"/>
        <v>2.3458000000000001</v>
      </c>
      <c r="AK75" s="242">
        <f t="shared" si="16"/>
        <v>2.2738999999999998</v>
      </c>
      <c r="AL75" s="242">
        <f t="shared" si="16"/>
        <v>2.2187000000000001</v>
      </c>
      <c r="AM75" s="242">
        <f t="shared" si="16"/>
        <v>2.1009000000000002</v>
      </c>
      <c r="AN75" s="242">
        <f t="shared" si="16"/>
        <v>1.9427000000000001</v>
      </c>
      <c r="AO75" s="242">
        <f t="shared" si="16"/>
        <v>1.8460000000000001</v>
      </c>
      <c r="AP75" s="242">
        <f t="shared" si="16"/>
        <v>1.7823</v>
      </c>
      <c r="AQ75" s="242">
        <f t="shared" si="16"/>
        <v>1.7637</v>
      </c>
      <c r="AR75" s="242">
        <f t="shared" si="16"/>
        <v>1.7253000000000001</v>
      </c>
      <c r="AS75" s="242">
        <f t="shared" si="16"/>
        <v>1.6980999999999999</v>
      </c>
      <c r="AT75" s="242">
        <f t="shared" si="16"/>
        <v>1.6957</v>
      </c>
      <c r="AU75" s="242">
        <f t="shared" si="16"/>
        <v>1.7128000000000001</v>
      </c>
      <c r="AV75" s="242">
        <f t="shared" si="17"/>
        <v>1.6860999999999999</v>
      </c>
      <c r="AW75" s="242">
        <f t="shared" si="17"/>
        <v>1.6417999999999999</v>
      </c>
      <c r="AX75" s="242">
        <f t="shared" si="17"/>
        <v>1.589</v>
      </c>
      <c r="AY75" s="242">
        <f t="shared" si="17"/>
        <v>1.5296000000000001</v>
      </c>
      <c r="AZ75" s="242">
        <f t="shared" si="17"/>
        <v>1.4838</v>
      </c>
      <c r="BA75" s="242">
        <f t="shared" si="17"/>
        <v>1.4672000000000001</v>
      </c>
      <c r="BB75" s="242">
        <f t="shared" si="17"/>
        <v>1.4581999999999999</v>
      </c>
      <c r="BC75" s="242">
        <f t="shared" si="17"/>
        <v>1.4370000000000001</v>
      </c>
      <c r="BD75" s="242">
        <f t="shared" si="17"/>
        <v>1.4618</v>
      </c>
      <c r="BE75" s="242">
        <f t="shared" si="17"/>
        <v>1.46</v>
      </c>
      <c r="BF75" s="242">
        <f t="shared" si="17"/>
        <v>1.4691000000000001</v>
      </c>
      <c r="BG75" s="242">
        <f t="shared" si="17"/>
        <v>1.4856</v>
      </c>
      <c r="BH75" s="242">
        <f t="shared" si="17"/>
        <v>1.4672000000000001</v>
      </c>
      <c r="BI75" s="242">
        <f t="shared" si="17"/>
        <v>1.4388000000000001</v>
      </c>
      <c r="BJ75" s="242">
        <f t="shared" si="17"/>
        <v>1.4458</v>
      </c>
      <c r="BK75" s="242">
        <f t="shared" si="17"/>
        <v>1.4336</v>
      </c>
      <c r="BL75" s="242">
        <f t="shared" si="18"/>
        <v>1.4198999999999999</v>
      </c>
      <c r="BM75" s="242">
        <f t="shared" si="18"/>
        <v>1.3851</v>
      </c>
      <c r="BN75" s="242">
        <f t="shared" si="18"/>
        <v>1.3263</v>
      </c>
      <c r="BO75" s="242">
        <f t="shared" si="18"/>
        <v>1.3029999999999999</v>
      </c>
      <c r="BP75" s="242">
        <f t="shared" si="18"/>
        <v>1.2482</v>
      </c>
      <c r="BQ75" s="242">
        <f t="shared" si="18"/>
        <v>1.2695000000000001</v>
      </c>
      <c r="BR75" s="242">
        <f t="shared" si="18"/>
        <v>1.2601</v>
      </c>
      <c r="BS75" s="242">
        <f t="shared" si="18"/>
        <v>1.2137</v>
      </c>
      <c r="BT75" s="242">
        <f t="shared" si="18"/>
        <v>1.1930000000000001</v>
      </c>
      <c r="BU75" s="242">
        <f t="shared" si="18"/>
        <v>1.1858</v>
      </c>
      <c r="BV75" s="242">
        <f t="shared" si="18"/>
        <v>1.1846000000000001</v>
      </c>
      <c r="BW75" s="242">
        <f t="shared" si="18"/>
        <v>1.1870000000000001</v>
      </c>
      <c r="BX75" s="242">
        <f t="shared" si="19"/>
        <v>1.1906000000000001</v>
      </c>
      <c r="BY75" s="242">
        <f t="shared" si="19"/>
        <v>1.1569</v>
      </c>
      <c r="BZ75" s="242">
        <f t="shared" si="19"/>
        <v>1.1167</v>
      </c>
      <c r="CA75" s="242">
        <f t="shared" si="19"/>
        <v>1.0860000000000001</v>
      </c>
      <c r="CB75" s="242">
        <f t="shared" si="19"/>
        <v>1.0801000000000001</v>
      </c>
      <c r="CC75" s="242">
        <f t="shared" si="19"/>
        <v>1</v>
      </c>
    </row>
    <row r="76" spans="1:81" outlineLevel="1">
      <c r="A76" s="241">
        <v>4</v>
      </c>
      <c r="B76" s="229" t="s">
        <v>373</v>
      </c>
      <c r="C76" s="190"/>
      <c r="D76" s="156">
        <v>30</v>
      </c>
      <c r="E76" s="285">
        <v>40</v>
      </c>
      <c r="F76" s="233">
        <f t="shared" si="15"/>
        <v>0</v>
      </c>
      <c r="G76" s="233">
        <f t="shared" si="15"/>
        <v>0</v>
      </c>
      <c r="H76" s="233">
        <f t="shared" si="15"/>
        <v>0</v>
      </c>
      <c r="I76" s="233">
        <f t="shared" si="15"/>
        <v>0</v>
      </c>
      <c r="J76" s="242">
        <f t="shared" si="15"/>
        <v>0</v>
      </c>
      <c r="K76" s="242">
        <f t="shared" si="15"/>
        <v>0</v>
      </c>
      <c r="L76" s="242">
        <f t="shared" si="15"/>
        <v>0</v>
      </c>
      <c r="M76" s="242">
        <f t="shared" si="15"/>
        <v>0</v>
      </c>
      <c r="N76" s="242">
        <f t="shared" si="15"/>
        <v>0</v>
      </c>
      <c r="O76" s="242">
        <f t="shared" si="15"/>
        <v>0</v>
      </c>
      <c r="P76" s="242">
        <f t="shared" si="13"/>
        <v>0</v>
      </c>
      <c r="Q76" s="242">
        <f t="shared" si="13"/>
        <v>0</v>
      </c>
      <c r="R76" s="242">
        <f t="shared" si="13"/>
        <v>4.1359000000000004</v>
      </c>
      <c r="S76" s="242">
        <f t="shared" si="13"/>
        <v>4.0789999999999997</v>
      </c>
      <c r="T76" s="242">
        <f t="shared" si="13"/>
        <v>3.9567000000000001</v>
      </c>
      <c r="U76" s="242">
        <f t="shared" si="13"/>
        <v>3.8414000000000001</v>
      </c>
      <c r="V76" s="242">
        <f t="shared" si="13"/>
        <v>3.7563</v>
      </c>
      <c r="W76" s="242">
        <f t="shared" si="13"/>
        <v>3.6749000000000001</v>
      </c>
      <c r="X76" s="242">
        <f t="shared" si="13"/>
        <v>3.6189</v>
      </c>
      <c r="Y76" s="242">
        <f t="shared" si="13"/>
        <v>3.597</v>
      </c>
      <c r="Z76" s="242">
        <f t="shared" si="13"/>
        <v>3.5539000000000001</v>
      </c>
      <c r="AA76" s="242">
        <f t="shared" si="13"/>
        <v>3.63</v>
      </c>
      <c r="AB76" s="242">
        <f t="shared" si="13"/>
        <v>3.5752999999999999</v>
      </c>
      <c r="AC76" s="242">
        <f t="shared" si="13"/>
        <v>3.4912000000000001</v>
      </c>
      <c r="AD76" s="242">
        <f t="shared" si="13"/>
        <v>3.2081</v>
      </c>
      <c r="AE76" s="242">
        <f t="shared" si="13"/>
        <v>3.0436000000000001</v>
      </c>
      <c r="AF76" s="242">
        <f t="shared" si="16"/>
        <v>2.9453999999999998</v>
      </c>
      <c r="AG76" s="242">
        <f t="shared" si="16"/>
        <v>2.7928999999999999</v>
      </c>
      <c r="AH76" s="242">
        <f t="shared" si="16"/>
        <v>2.5095000000000001</v>
      </c>
      <c r="AI76" s="242">
        <f t="shared" si="16"/>
        <v>2.4224000000000001</v>
      </c>
      <c r="AJ76" s="242">
        <f t="shared" si="16"/>
        <v>2.3458000000000001</v>
      </c>
      <c r="AK76" s="242">
        <f t="shared" si="16"/>
        <v>2.2738999999999998</v>
      </c>
      <c r="AL76" s="242">
        <f t="shared" si="16"/>
        <v>2.2187000000000001</v>
      </c>
      <c r="AM76" s="242">
        <f t="shared" si="16"/>
        <v>2.1009000000000002</v>
      </c>
      <c r="AN76" s="242">
        <f t="shared" si="16"/>
        <v>1.9427000000000001</v>
      </c>
      <c r="AO76" s="242">
        <f t="shared" si="16"/>
        <v>1.8460000000000001</v>
      </c>
      <c r="AP76" s="242">
        <f t="shared" si="16"/>
        <v>1.7823</v>
      </c>
      <c r="AQ76" s="242">
        <f t="shared" si="16"/>
        <v>1.7637</v>
      </c>
      <c r="AR76" s="242">
        <f t="shared" si="16"/>
        <v>1.7253000000000001</v>
      </c>
      <c r="AS76" s="242">
        <f t="shared" si="16"/>
        <v>1.6980999999999999</v>
      </c>
      <c r="AT76" s="242">
        <f t="shared" si="16"/>
        <v>1.6957</v>
      </c>
      <c r="AU76" s="242">
        <f t="shared" si="16"/>
        <v>1.7128000000000001</v>
      </c>
      <c r="AV76" s="242">
        <f t="shared" si="17"/>
        <v>1.6860999999999999</v>
      </c>
      <c r="AW76" s="242">
        <f t="shared" si="17"/>
        <v>1.6417999999999999</v>
      </c>
      <c r="AX76" s="242">
        <f t="shared" si="17"/>
        <v>1.589</v>
      </c>
      <c r="AY76" s="242">
        <f t="shared" si="17"/>
        <v>1.5296000000000001</v>
      </c>
      <c r="AZ76" s="242">
        <f t="shared" si="17"/>
        <v>1.4838</v>
      </c>
      <c r="BA76" s="242">
        <f t="shared" si="17"/>
        <v>1.4672000000000001</v>
      </c>
      <c r="BB76" s="242">
        <f t="shared" si="17"/>
        <v>1.4581999999999999</v>
      </c>
      <c r="BC76" s="242">
        <f t="shared" si="17"/>
        <v>1.4370000000000001</v>
      </c>
      <c r="BD76" s="242">
        <f t="shared" si="17"/>
        <v>1.4618</v>
      </c>
      <c r="BE76" s="242">
        <f t="shared" si="17"/>
        <v>1.46</v>
      </c>
      <c r="BF76" s="242">
        <f t="shared" si="17"/>
        <v>1.4691000000000001</v>
      </c>
      <c r="BG76" s="242">
        <f t="shared" si="17"/>
        <v>1.4856</v>
      </c>
      <c r="BH76" s="242">
        <f t="shared" si="17"/>
        <v>1.4672000000000001</v>
      </c>
      <c r="BI76" s="242">
        <f t="shared" si="17"/>
        <v>1.4388000000000001</v>
      </c>
      <c r="BJ76" s="242">
        <f t="shared" si="17"/>
        <v>1.4458</v>
      </c>
      <c r="BK76" s="242">
        <f t="shared" si="17"/>
        <v>1.4336</v>
      </c>
      <c r="BL76" s="242">
        <f t="shared" si="18"/>
        <v>1.4198999999999999</v>
      </c>
      <c r="BM76" s="242">
        <f t="shared" si="18"/>
        <v>1.3851</v>
      </c>
      <c r="BN76" s="242">
        <f t="shared" si="18"/>
        <v>1.3263</v>
      </c>
      <c r="BO76" s="242">
        <f t="shared" si="18"/>
        <v>1.3029999999999999</v>
      </c>
      <c r="BP76" s="242">
        <f t="shared" si="18"/>
        <v>1.2482</v>
      </c>
      <c r="BQ76" s="242">
        <f t="shared" si="18"/>
        <v>1.2695000000000001</v>
      </c>
      <c r="BR76" s="242">
        <f t="shared" si="18"/>
        <v>1.2601</v>
      </c>
      <c r="BS76" s="242">
        <f t="shared" si="18"/>
        <v>1.2137</v>
      </c>
      <c r="BT76" s="242">
        <f t="shared" si="18"/>
        <v>1.1930000000000001</v>
      </c>
      <c r="BU76" s="242">
        <f t="shared" si="18"/>
        <v>1.1858</v>
      </c>
      <c r="BV76" s="242">
        <f t="shared" si="18"/>
        <v>1.1846000000000001</v>
      </c>
      <c r="BW76" s="242">
        <f t="shared" si="18"/>
        <v>1.1870000000000001</v>
      </c>
      <c r="BX76" s="242">
        <f t="shared" si="19"/>
        <v>1.1906000000000001</v>
      </c>
      <c r="BY76" s="242">
        <f t="shared" si="19"/>
        <v>1.1569</v>
      </c>
      <c r="BZ76" s="242">
        <f t="shared" si="19"/>
        <v>1.1167</v>
      </c>
      <c r="CA76" s="242">
        <f t="shared" si="19"/>
        <v>1.0860000000000001</v>
      </c>
      <c r="CB76" s="242">
        <f t="shared" si="19"/>
        <v>1.0801000000000001</v>
      </c>
      <c r="CC76" s="242">
        <f t="shared" si="19"/>
        <v>1</v>
      </c>
    </row>
    <row r="77" spans="1:81" outlineLevel="1">
      <c r="A77" s="241">
        <v>1</v>
      </c>
      <c r="B77" s="229" t="s">
        <v>374</v>
      </c>
      <c r="C77" s="190"/>
      <c r="D77" s="156">
        <v>30</v>
      </c>
      <c r="E77" s="285">
        <v>50</v>
      </c>
      <c r="F77" s="233">
        <f t="shared" si="15"/>
        <v>17.547899999999998</v>
      </c>
      <c r="G77" s="233">
        <f t="shared" si="15"/>
        <v>15.070600000000001</v>
      </c>
      <c r="H77" s="233">
        <f t="shared" si="15"/>
        <v>13.9239</v>
      </c>
      <c r="I77" s="233">
        <f t="shared" si="15"/>
        <v>12.317299999999999</v>
      </c>
      <c r="J77" s="242">
        <f t="shared" si="15"/>
        <v>12.81</v>
      </c>
      <c r="K77" s="242">
        <f t="shared" si="15"/>
        <v>11.139099999999999</v>
      </c>
      <c r="L77" s="242">
        <f t="shared" si="15"/>
        <v>10.4146</v>
      </c>
      <c r="M77" s="242">
        <f t="shared" si="15"/>
        <v>10.764699999999999</v>
      </c>
      <c r="N77" s="242">
        <f t="shared" si="15"/>
        <v>10.764699999999999</v>
      </c>
      <c r="O77" s="242">
        <f t="shared" si="15"/>
        <v>10.166700000000001</v>
      </c>
      <c r="P77" s="242">
        <f t="shared" si="13"/>
        <v>9.9301999999999992</v>
      </c>
      <c r="Q77" s="242">
        <f t="shared" si="13"/>
        <v>9.5596999999999994</v>
      </c>
      <c r="R77" s="242">
        <f t="shared" si="13"/>
        <v>9.2826000000000004</v>
      </c>
      <c r="S77" s="242">
        <f t="shared" si="13"/>
        <v>8.9580000000000002</v>
      </c>
      <c r="T77" s="242">
        <f t="shared" si="13"/>
        <v>8.3725000000000005</v>
      </c>
      <c r="U77" s="242">
        <f t="shared" si="13"/>
        <v>7.8589000000000002</v>
      </c>
      <c r="V77" s="242">
        <f t="shared" si="13"/>
        <v>7.32</v>
      </c>
      <c r="W77" s="242">
        <f t="shared" si="13"/>
        <v>7.0385</v>
      </c>
      <c r="X77" s="242">
        <f t="shared" si="13"/>
        <v>6.7420999999999998</v>
      </c>
      <c r="Y77" s="242">
        <f t="shared" si="13"/>
        <v>6.4696999999999996</v>
      </c>
      <c r="Z77" s="242">
        <f t="shared" si="13"/>
        <v>6.3102999999999998</v>
      </c>
      <c r="AA77" s="242">
        <f t="shared" si="13"/>
        <v>6.6372999999999998</v>
      </c>
      <c r="AB77" s="242">
        <f t="shared" si="13"/>
        <v>6.3102999999999998</v>
      </c>
      <c r="AC77" s="242">
        <f t="shared" si="13"/>
        <v>5.8761000000000001</v>
      </c>
      <c r="AD77" s="242">
        <f t="shared" si="13"/>
        <v>4.9650999999999996</v>
      </c>
      <c r="AE77" s="242">
        <f t="shared" si="13"/>
        <v>4.4790000000000001</v>
      </c>
      <c r="AF77" s="242">
        <f t="shared" si="16"/>
        <v>4.2699999999999996</v>
      </c>
      <c r="AG77" s="242">
        <f t="shared" si="16"/>
        <v>4.0156999999999998</v>
      </c>
      <c r="AH77" s="242">
        <f t="shared" si="16"/>
        <v>3.7898999999999998</v>
      </c>
      <c r="AI77" s="242">
        <f t="shared" si="16"/>
        <v>3.6916000000000002</v>
      </c>
      <c r="AJ77" s="242">
        <f t="shared" si="16"/>
        <v>3.5583</v>
      </c>
      <c r="AK77" s="242">
        <f t="shared" si="16"/>
        <v>3.4159999999999999</v>
      </c>
      <c r="AL77" s="242">
        <f t="shared" si="16"/>
        <v>3.2679</v>
      </c>
      <c r="AM77" s="242">
        <f t="shared" si="16"/>
        <v>3.0428000000000002</v>
      </c>
      <c r="AN77" s="242">
        <f t="shared" si="16"/>
        <v>2.7608000000000001</v>
      </c>
      <c r="AO77" s="242">
        <f t="shared" si="16"/>
        <v>2.6036999999999999</v>
      </c>
      <c r="AP77" s="242">
        <f t="shared" si="16"/>
        <v>2.5019999999999998</v>
      </c>
      <c r="AQ77" s="242">
        <f t="shared" si="16"/>
        <v>2.4586999999999999</v>
      </c>
      <c r="AR77" s="242">
        <f t="shared" si="16"/>
        <v>2.4079000000000002</v>
      </c>
      <c r="AS77" s="242">
        <f t="shared" si="16"/>
        <v>2.3944000000000001</v>
      </c>
      <c r="AT77" s="242">
        <f t="shared" si="16"/>
        <v>2.3462000000000001</v>
      </c>
      <c r="AU77" s="242">
        <f t="shared" si="16"/>
        <v>2.2957000000000001</v>
      </c>
      <c r="AV77" s="242">
        <f t="shared" si="17"/>
        <v>2.2433999999999998</v>
      </c>
      <c r="AW77" s="242">
        <f t="shared" si="17"/>
        <v>2.1675</v>
      </c>
      <c r="AX77" s="242">
        <f t="shared" si="17"/>
        <v>2.0430999999999999</v>
      </c>
      <c r="AY77" s="242">
        <f t="shared" si="17"/>
        <v>1.9262999999999999</v>
      </c>
      <c r="AZ77" s="242">
        <f t="shared" si="17"/>
        <v>1.8119000000000001</v>
      </c>
      <c r="BA77" s="242">
        <f t="shared" si="17"/>
        <v>1.7524</v>
      </c>
      <c r="BB77" s="242">
        <f t="shared" si="17"/>
        <v>1.7172000000000001</v>
      </c>
      <c r="BC77" s="242">
        <f t="shared" si="17"/>
        <v>1.6789000000000001</v>
      </c>
      <c r="BD77" s="242">
        <f t="shared" si="17"/>
        <v>1.6745000000000001</v>
      </c>
      <c r="BE77" s="242">
        <f t="shared" si="17"/>
        <v>1.6833</v>
      </c>
      <c r="BF77" s="242">
        <f t="shared" si="17"/>
        <v>1.6921999999999999</v>
      </c>
      <c r="BG77" s="242">
        <f t="shared" si="17"/>
        <v>1.7012</v>
      </c>
      <c r="BH77" s="242">
        <f t="shared" si="17"/>
        <v>1.69</v>
      </c>
      <c r="BI77" s="242">
        <f t="shared" si="17"/>
        <v>1.6833</v>
      </c>
      <c r="BJ77" s="242">
        <f t="shared" si="17"/>
        <v>1.6789000000000001</v>
      </c>
      <c r="BK77" s="242">
        <f t="shared" si="17"/>
        <v>1.6745000000000001</v>
      </c>
      <c r="BL77" s="242">
        <f t="shared" si="18"/>
        <v>1.6508</v>
      </c>
      <c r="BM77" s="242">
        <f t="shared" si="18"/>
        <v>1.6173999999999999</v>
      </c>
      <c r="BN77" s="242">
        <f t="shared" si="18"/>
        <v>1.5794999999999999</v>
      </c>
      <c r="BO77" s="242">
        <f t="shared" si="18"/>
        <v>1.5142</v>
      </c>
      <c r="BP77" s="242">
        <f t="shared" si="18"/>
        <v>1.4590000000000001</v>
      </c>
      <c r="BQ77" s="242">
        <f t="shared" si="18"/>
        <v>1.4441999999999999</v>
      </c>
      <c r="BR77" s="242">
        <f t="shared" si="18"/>
        <v>1.4280999999999999</v>
      </c>
      <c r="BS77" s="242">
        <f t="shared" si="18"/>
        <v>1.3849</v>
      </c>
      <c r="BT77" s="242">
        <f t="shared" si="18"/>
        <v>1.3512999999999999</v>
      </c>
      <c r="BU77" s="242">
        <f t="shared" si="18"/>
        <v>1.3261000000000001</v>
      </c>
      <c r="BV77" s="242">
        <f t="shared" si="18"/>
        <v>1.3018000000000001</v>
      </c>
      <c r="BW77" s="242">
        <f t="shared" si="18"/>
        <v>1.2809999999999999</v>
      </c>
      <c r="BX77" s="242">
        <f t="shared" si="19"/>
        <v>1.2546999999999999</v>
      </c>
      <c r="BY77" s="242">
        <f t="shared" si="19"/>
        <v>1.2141999999999999</v>
      </c>
      <c r="BZ77" s="242">
        <f t="shared" si="19"/>
        <v>1.1624000000000001</v>
      </c>
      <c r="CA77" s="242">
        <f t="shared" si="19"/>
        <v>1.1129</v>
      </c>
      <c r="CB77" s="242">
        <f t="shared" si="19"/>
        <v>1.0819000000000001</v>
      </c>
      <c r="CC77" s="242">
        <f t="shared" si="19"/>
        <v>1</v>
      </c>
    </row>
    <row r="78" spans="1:81" outlineLevel="1">
      <c r="A78" s="241">
        <v>5</v>
      </c>
      <c r="B78" s="229" t="s">
        <v>375</v>
      </c>
      <c r="C78" s="190"/>
      <c r="D78" s="156">
        <v>25</v>
      </c>
      <c r="E78" s="285">
        <v>30</v>
      </c>
      <c r="F78" s="233">
        <f t="shared" si="15"/>
        <v>0</v>
      </c>
      <c r="G78" s="233">
        <f t="shared" si="15"/>
        <v>0</v>
      </c>
      <c r="H78" s="233">
        <f t="shared" si="15"/>
        <v>0</v>
      </c>
      <c r="I78" s="233">
        <f t="shared" si="15"/>
        <v>4.1372</v>
      </c>
      <c r="J78" s="242">
        <f t="shared" si="15"/>
        <v>4.2443999999999997</v>
      </c>
      <c r="K78" s="242">
        <f t="shared" si="15"/>
        <v>3.5813000000000001</v>
      </c>
      <c r="L78" s="242">
        <f t="shared" si="15"/>
        <v>3.5045999999999999</v>
      </c>
      <c r="M78" s="242">
        <f t="shared" si="15"/>
        <v>3.5924999999999998</v>
      </c>
      <c r="N78" s="242">
        <f t="shared" si="15"/>
        <v>3.6497000000000002</v>
      </c>
      <c r="O78" s="242">
        <f t="shared" si="15"/>
        <v>3.5813000000000001</v>
      </c>
      <c r="P78" s="242">
        <f t="shared" si="13"/>
        <v>3.5261999999999998</v>
      </c>
      <c r="Q78" s="242">
        <f t="shared" si="13"/>
        <v>3.4622000000000002</v>
      </c>
      <c r="R78" s="242">
        <f t="shared" si="13"/>
        <v>3.4832999999999998</v>
      </c>
      <c r="S78" s="242">
        <f t="shared" si="13"/>
        <v>3.5045999999999999</v>
      </c>
      <c r="T78" s="242">
        <f t="shared" si="13"/>
        <v>3.4622000000000002</v>
      </c>
      <c r="U78" s="242">
        <f t="shared" si="13"/>
        <v>3.4209000000000001</v>
      </c>
      <c r="V78" s="242">
        <f t="shared" si="13"/>
        <v>3.4005999999999998</v>
      </c>
      <c r="W78" s="242">
        <f t="shared" si="13"/>
        <v>3.3706</v>
      </c>
      <c r="X78" s="242">
        <f t="shared" si="13"/>
        <v>3.3216999999999999</v>
      </c>
      <c r="Y78" s="242">
        <f t="shared" si="13"/>
        <v>3.2465000000000002</v>
      </c>
      <c r="Z78" s="242">
        <f t="shared" si="13"/>
        <v>3.2010999999999998</v>
      </c>
      <c r="AA78" s="242">
        <f t="shared" si="13"/>
        <v>3.2372999999999998</v>
      </c>
      <c r="AB78" s="242">
        <f t="shared" si="13"/>
        <v>3.2465000000000002</v>
      </c>
      <c r="AC78" s="242">
        <f t="shared" si="13"/>
        <v>3.1922000000000001</v>
      </c>
      <c r="AD78" s="242">
        <f t="shared" si="13"/>
        <v>3.0398000000000001</v>
      </c>
      <c r="AE78" s="242">
        <f t="shared" si="13"/>
        <v>2.9235000000000002</v>
      </c>
      <c r="AF78" s="242">
        <f t="shared" si="16"/>
        <v>2.8365999999999998</v>
      </c>
      <c r="AG78" s="242">
        <f t="shared" si="16"/>
        <v>2.6650999999999998</v>
      </c>
      <c r="AH78" s="242">
        <f t="shared" si="16"/>
        <v>2.3483999999999998</v>
      </c>
      <c r="AI78" s="242">
        <f t="shared" si="16"/>
        <v>2.2471000000000001</v>
      </c>
      <c r="AJ78" s="242">
        <f t="shared" si="16"/>
        <v>2.1663999999999999</v>
      </c>
      <c r="AK78" s="242">
        <f t="shared" si="16"/>
        <v>2.1027999999999998</v>
      </c>
      <c r="AL78" s="242">
        <f t="shared" si="16"/>
        <v>2.0798999999999999</v>
      </c>
      <c r="AM78" s="242">
        <f t="shared" si="16"/>
        <v>2.0070000000000001</v>
      </c>
      <c r="AN78" s="242">
        <f t="shared" si="16"/>
        <v>1.8817999999999999</v>
      </c>
      <c r="AO78" s="242">
        <f t="shared" si="16"/>
        <v>1.7630999999999999</v>
      </c>
      <c r="AP78" s="242">
        <f t="shared" si="16"/>
        <v>1.6585000000000001</v>
      </c>
      <c r="AQ78" s="242">
        <f t="shared" si="16"/>
        <v>1.6302000000000001</v>
      </c>
      <c r="AR78" s="242">
        <f t="shared" si="16"/>
        <v>1.5851</v>
      </c>
      <c r="AS78" s="242">
        <f t="shared" si="16"/>
        <v>1.5507</v>
      </c>
      <c r="AT78" s="242">
        <f t="shared" si="16"/>
        <v>1.5633999999999999</v>
      </c>
      <c r="AU78" s="242">
        <f t="shared" si="16"/>
        <v>1.6006</v>
      </c>
      <c r="AV78" s="242">
        <f t="shared" si="17"/>
        <v>1.5763</v>
      </c>
      <c r="AW78" s="242">
        <f t="shared" si="17"/>
        <v>1.5362</v>
      </c>
      <c r="AX78" s="242">
        <f t="shared" si="17"/>
        <v>1.5119</v>
      </c>
      <c r="AY78" s="242">
        <f t="shared" si="17"/>
        <v>1.4805999999999999</v>
      </c>
      <c r="AZ78" s="242">
        <f t="shared" si="17"/>
        <v>1.4599</v>
      </c>
      <c r="BA78" s="242">
        <f t="shared" si="17"/>
        <v>1.458</v>
      </c>
      <c r="BB78" s="242">
        <f t="shared" si="17"/>
        <v>1.4542999999999999</v>
      </c>
      <c r="BC78" s="242">
        <f t="shared" si="17"/>
        <v>1.4289000000000001</v>
      </c>
      <c r="BD78" s="242">
        <f t="shared" si="17"/>
        <v>1.4524999999999999</v>
      </c>
      <c r="BE78" s="242">
        <f t="shared" si="17"/>
        <v>1.4360999999999999</v>
      </c>
      <c r="BF78" s="242">
        <f t="shared" si="17"/>
        <v>1.4360999999999999</v>
      </c>
      <c r="BG78" s="242">
        <f t="shared" si="17"/>
        <v>1.458</v>
      </c>
      <c r="BH78" s="242">
        <f t="shared" si="17"/>
        <v>1.4307000000000001</v>
      </c>
      <c r="BI78" s="242">
        <f t="shared" si="17"/>
        <v>1.3856999999999999</v>
      </c>
      <c r="BJ78" s="242">
        <f t="shared" si="17"/>
        <v>1.3942000000000001</v>
      </c>
      <c r="BK78" s="242">
        <f t="shared" si="17"/>
        <v>1.3741000000000001</v>
      </c>
      <c r="BL78" s="242">
        <f t="shared" si="18"/>
        <v>1.3546</v>
      </c>
      <c r="BM78" s="242">
        <f t="shared" si="18"/>
        <v>1.3051999999999999</v>
      </c>
      <c r="BN78" s="242">
        <f t="shared" si="18"/>
        <v>1.2388999999999999</v>
      </c>
      <c r="BO78" s="242">
        <f t="shared" si="18"/>
        <v>1.2243999999999999</v>
      </c>
      <c r="BP78" s="242">
        <f t="shared" si="18"/>
        <v>1.1646000000000001</v>
      </c>
      <c r="BQ78" s="242">
        <f t="shared" si="18"/>
        <v>1.2050000000000001</v>
      </c>
      <c r="BR78" s="242">
        <f t="shared" si="18"/>
        <v>1.1950000000000001</v>
      </c>
      <c r="BS78" s="242">
        <f t="shared" si="18"/>
        <v>1.1403000000000001</v>
      </c>
      <c r="BT78" s="242">
        <f t="shared" si="18"/>
        <v>1.1246</v>
      </c>
      <c r="BU78" s="242">
        <f t="shared" si="18"/>
        <v>1.1234999999999999</v>
      </c>
      <c r="BV78" s="242">
        <f t="shared" si="18"/>
        <v>1.1313</v>
      </c>
      <c r="BW78" s="242">
        <f t="shared" si="18"/>
        <v>1.1459999999999999</v>
      </c>
      <c r="BX78" s="242">
        <f t="shared" si="19"/>
        <v>1.1623000000000001</v>
      </c>
      <c r="BY78" s="242">
        <f t="shared" si="19"/>
        <v>1.1335</v>
      </c>
      <c r="BZ78" s="242">
        <f t="shared" si="19"/>
        <v>1.1072</v>
      </c>
      <c r="CA78" s="242">
        <f t="shared" si="19"/>
        <v>1.0946</v>
      </c>
      <c r="CB78" s="242">
        <f t="shared" si="19"/>
        <v>1.0998000000000001</v>
      </c>
      <c r="CC78" s="242">
        <f t="shared" si="19"/>
        <v>1</v>
      </c>
    </row>
    <row r="79" spans="1:81" outlineLevel="1">
      <c r="A79" s="241">
        <v>5</v>
      </c>
      <c r="B79" s="229" t="s">
        <v>376</v>
      </c>
      <c r="C79" s="190"/>
      <c r="D79" s="156">
        <v>25</v>
      </c>
      <c r="E79" s="285">
        <v>30</v>
      </c>
      <c r="F79" s="233">
        <f t="shared" si="15"/>
        <v>0</v>
      </c>
      <c r="G79" s="233">
        <f t="shared" si="15"/>
        <v>0</v>
      </c>
      <c r="H79" s="233">
        <f t="shared" si="15"/>
        <v>0</v>
      </c>
      <c r="I79" s="233">
        <f t="shared" si="15"/>
        <v>4.1372</v>
      </c>
      <c r="J79" s="242">
        <f t="shared" si="15"/>
        <v>4.2443999999999997</v>
      </c>
      <c r="K79" s="242">
        <f t="shared" si="15"/>
        <v>3.5813000000000001</v>
      </c>
      <c r="L79" s="242">
        <f t="shared" si="15"/>
        <v>3.5045999999999999</v>
      </c>
      <c r="M79" s="242">
        <f t="shared" si="15"/>
        <v>3.5924999999999998</v>
      </c>
      <c r="N79" s="242">
        <f t="shared" si="15"/>
        <v>3.6497000000000002</v>
      </c>
      <c r="O79" s="242">
        <f t="shared" si="15"/>
        <v>3.5813000000000001</v>
      </c>
      <c r="P79" s="242">
        <f t="shared" si="13"/>
        <v>3.5261999999999998</v>
      </c>
      <c r="Q79" s="242">
        <f t="shared" si="13"/>
        <v>3.4622000000000002</v>
      </c>
      <c r="R79" s="242">
        <f t="shared" si="13"/>
        <v>3.4832999999999998</v>
      </c>
      <c r="S79" s="242">
        <f t="shared" si="13"/>
        <v>3.5045999999999999</v>
      </c>
      <c r="T79" s="242">
        <f t="shared" si="13"/>
        <v>3.4622000000000002</v>
      </c>
      <c r="U79" s="242">
        <f t="shared" si="13"/>
        <v>3.4209000000000001</v>
      </c>
      <c r="V79" s="242">
        <f t="shared" si="13"/>
        <v>3.4005999999999998</v>
      </c>
      <c r="W79" s="242">
        <f t="shared" si="13"/>
        <v>3.3706</v>
      </c>
      <c r="X79" s="242">
        <f t="shared" si="13"/>
        <v>3.3216999999999999</v>
      </c>
      <c r="Y79" s="242">
        <f t="shared" si="13"/>
        <v>3.2465000000000002</v>
      </c>
      <c r="Z79" s="242">
        <f t="shared" si="13"/>
        <v>3.2010999999999998</v>
      </c>
      <c r="AA79" s="242">
        <f t="shared" si="13"/>
        <v>3.2372999999999998</v>
      </c>
      <c r="AB79" s="242">
        <f t="shared" si="13"/>
        <v>3.2465000000000002</v>
      </c>
      <c r="AC79" s="242">
        <f t="shared" si="13"/>
        <v>3.1922000000000001</v>
      </c>
      <c r="AD79" s="242">
        <f t="shared" si="13"/>
        <v>3.0398000000000001</v>
      </c>
      <c r="AE79" s="242">
        <f t="shared" si="13"/>
        <v>2.9235000000000002</v>
      </c>
      <c r="AF79" s="242">
        <f t="shared" si="16"/>
        <v>2.8365999999999998</v>
      </c>
      <c r="AG79" s="242">
        <f t="shared" si="16"/>
        <v>2.6650999999999998</v>
      </c>
      <c r="AH79" s="242">
        <f t="shared" si="16"/>
        <v>2.3483999999999998</v>
      </c>
      <c r="AI79" s="242">
        <f t="shared" si="16"/>
        <v>2.2471000000000001</v>
      </c>
      <c r="AJ79" s="242">
        <f t="shared" si="16"/>
        <v>2.1663999999999999</v>
      </c>
      <c r="AK79" s="242">
        <f t="shared" si="16"/>
        <v>2.1027999999999998</v>
      </c>
      <c r="AL79" s="242">
        <f t="shared" si="16"/>
        <v>2.0798999999999999</v>
      </c>
      <c r="AM79" s="242">
        <f t="shared" si="16"/>
        <v>2.0070000000000001</v>
      </c>
      <c r="AN79" s="242">
        <f t="shared" si="16"/>
        <v>1.8817999999999999</v>
      </c>
      <c r="AO79" s="242">
        <f t="shared" si="16"/>
        <v>1.7630999999999999</v>
      </c>
      <c r="AP79" s="242">
        <f t="shared" si="16"/>
        <v>1.6585000000000001</v>
      </c>
      <c r="AQ79" s="242">
        <f t="shared" si="16"/>
        <v>1.6302000000000001</v>
      </c>
      <c r="AR79" s="242">
        <f t="shared" si="16"/>
        <v>1.5851</v>
      </c>
      <c r="AS79" s="242">
        <f t="shared" si="16"/>
        <v>1.5507</v>
      </c>
      <c r="AT79" s="242">
        <f t="shared" si="16"/>
        <v>1.5633999999999999</v>
      </c>
      <c r="AU79" s="242">
        <f t="shared" si="16"/>
        <v>1.6006</v>
      </c>
      <c r="AV79" s="242">
        <f t="shared" si="17"/>
        <v>1.5763</v>
      </c>
      <c r="AW79" s="242">
        <f t="shared" si="17"/>
        <v>1.5362</v>
      </c>
      <c r="AX79" s="242">
        <f t="shared" si="17"/>
        <v>1.5119</v>
      </c>
      <c r="AY79" s="242">
        <f t="shared" si="17"/>
        <v>1.4805999999999999</v>
      </c>
      <c r="AZ79" s="242">
        <f t="shared" si="17"/>
        <v>1.4599</v>
      </c>
      <c r="BA79" s="242">
        <f t="shared" si="17"/>
        <v>1.458</v>
      </c>
      <c r="BB79" s="242">
        <f t="shared" si="17"/>
        <v>1.4542999999999999</v>
      </c>
      <c r="BC79" s="242">
        <f t="shared" si="17"/>
        <v>1.4289000000000001</v>
      </c>
      <c r="BD79" s="242">
        <f t="shared" si="17"/>
        <v>1.4524999999999999</v>
      </c>
      <c r="BE79" s="242">
        <f t="shared" si="17"/>
        <v>1.4360999999999999</v>
      </c>
      <c r="BF79" s="242">
        <f t="shared" si="17"/>
        <v>1.4360999999999999</v>
      </c>
      <c r="BG79" s="242">
        <f t="shared" si="17"/>
        <v>1.458</v>
      </c>
      <c r="BH79" s="242">
        <f t="shared" si="17"/>
        <v>1.4307000000000001</v>
      </c>
      <c r="BI79" s="242">
        <f t="shared" si="17"/>
        <v>1.3856999999999999</v>
      </c>
      <c r="BJ79" s="242">
        <f t="shared" si="17"/>
        <v>1.3942000000000001</v>
      </c>
      <c r="BK79" s="242">
        <f t="shared" si="17"/>
        <v>1.3741000000000001</v>
      </c>
      <c r="BL79" s="242">
        <f t="shared" si="18"/>
        <v>1.3546</v>
      </c>
      <c r="BM79" s="242">
        <f t="shared" si="18"/>
        <v>1.3051999999999999</v>
      </c>
      <c r="BN79" s="242">
        <f t="shared" si="18"/>
        <v>1.2388999999999999</v>
      </c>
      <c r="BO79" s="242">
        <f t="shared" si="18"/>
        <v>1.2243999999999999</v>
      </c>
      <c r="BP79" s="242">
        <f t="shared" si="18"/>
        <v>1.1646000000000001</v>
      </c>
      <c r="BQ79" s="242">
        <f t="shared" si="18"/>
        <v>1.2050000000000001</v>
      </c>
      <c r="BR79" s="242">
        <f t="shared" si="18"/>
        <v>1.1950000000000001</v>
      </c>
      <c r="BS79" s="242">
        <f t="shared" si="18"/>
        <v>1.1403000000000001</v>
      </c>
      <c r="BT79" s="242">
        <f t="shared" si="18"/>
        <v>1.1246</v>
      </c>
      <c r="BU79" s="242">
        <f t="shared" si="18"/>
        <v>1.1234999999999999</v>
      </c>
      <c r="BV79" s="242">
        <f t="shared" si="18"/>
        <v>1.1313</v>
      </c>
      <c r="BW79" s="242">
        <f t="shared" si="18"/>
        <v>1.1459999999999999</v>
      </c>
      <c r="BX79" s="242">
        <f t="shared" si="19"/>
        <v>1.1623000000000001</v>
      </c>
      <c r="BY79" s="242">
        <f t="shared" si="19"/>
        <v>1.1335</v>
      </c>
      <c r="BZ79" s="242">
        <f t="shared" si="19"/>
        <v>1.1072</v>
      </c>
      <c r="CA79" s="242">
        <f t="shared" si="19"/>
        <v>1.0946</v>
      </c>
      <c r="CB79" s="242">
        <f t="shared" si="19"/>
        <v>1.0998000000000001</v>
      </c>
      <c r="CC79" s="242">
        <f t="shared" si="19"/>
        <v>1</v>
      </c>
    </row>
    <row r="80" spans="1:81" outlineLevel="1">
      <c r="A80" s="241">
        <v>5</v>
      </c>
      <c r="B80" s="229" t="s">
        <v>377</v>
      </c>
      <c r="C80" s="190"/>
      <c r="D80" s="156">
        <v>30</v>
      </c>
      <c r="E80" s="285">
        <v>35</v>
      </c>
      <c r="F80" s="233">
        <f t="shared" si="15"/>
        <v>0</v>
      </c>
      <c r="G80" s="233">
        <f t="shared" si="15"/>
        <v>0</v>
      </c>
      <c r="H80" s="233">
        <f t="shared" si="15"/>
        <v>0</v>
      </c>
      <c r="I80" s="233">
        <f t="shared" si="15"/>
        <v>4.1372</v>
      </c>
      <c r="J80" s="242">
        <f t="shared" si="15"/>
        <v>4.2443999999999997</v>
      </c>
      <c r="K80" s="242">
        <f t="shared" si="15"/>
        <v>3.5813000000000001</v>
      </c>
      <c r="L80" s="242">
        <f t="shared" si="15"/>
        <v>3.5045999999999999</v>
      </c>
      <c r="M80" s="242">
        <f t="shared" si="15"/>
        <v>3.5924999999999998</v>
      </c>
      <c r="N80" s="242">
        <f t="shared" si="15"/>
        <v>3.6497000000000002</v>
      </c>
      <c r="O80" s="242">
        <f t="shared" si="15"/>
        <v>3.5813000000000001</v>
      </c>
      <c r="P80" s="242">
        <f t="shared" si="13"/>
        <v>3.5261999999999998</v>
      </c>
      <c r="Q80" s="242">
        <f t="shared" si="13"/>
        <v>3.4622000000000002</v>
      </c>
      <c r="R80" s="242">
        <f t="shared" si="13"/>
        <v>3.4832999999999998</v>
      </c>
      <c r="S80" s="242">
        <f t="shared" si="13"/>
        <v>3.5045999999999999</v>
      </c>
      <c r="T80" s="242">
        <f t="shared" si="13"/>
        <v>3.4622000000000002</v>
      </c>
      <c r="U80" s="242">
        <f t="shared" si="13"/>
        <v>3.4209000000000001</v>
      </c>
      <c r="V80" s="242">
        <f t="shared" si="13"/>
        <v>3.4005999999999998</v>
      </c>
      <c r="W80" s="242">
        <f t="shared" si="13"/>
        <v>3.3706</v>
      </c>
      <c r="X80" s="242">
        <f t="shared" si="13"/>
        <v>3.3216999999999999</v>
      </c>
      <c r="Y80" s="242">
        <f t="shared" si="13"/>
        <v>3.2465000000000002</v>
      </c>
      <c r="Z80" s="242">
        <f t="shared" si="13"/>
        <v>3.2010999999999998</v>
      </c>
      <c r="AA80" s="242">
        <f t="shared" si="13"/>
        <v>3.2372999999999998</v>
      </c>
      <c r="AB80" s="242">
        <f t="shared" si="13"/>
        <v>3.2465000000000002</v>
      </c>
      <c r="AC80" s="242">
        <f t="shared" si="13"/>
        <v>3.1922000000000001</v>
      </c>
      <c r="AD80" s="242">
        <f t="shared" si="13"/>
        <v>3.0398000000000001</v>
      </c>
      <c r="AE80" s="242">
        <f t="shared" si="13"/>
        <v>2.9235000000000002</v>
      </c>
      <c r="AF80" s="242">
        <f t="shared" si="16"/>
        <v>2.8365999999999998</v>
      </c>
      <c r="AG80" s="242">
        <f t="shared" si="16"/>
        <v>2.6650999999999998</v>
      </c>
      <c r="AH80" s="242">
        <f t="shared" si="16"/>
        <v>2.3483999999999998</v>
      </c>
      <c r="AI80" s="242">
        <f t="shared" si="16"/>
        <v>2.2471000000000001</v>
      </c>
      <c r="AJ80" s="242">
        <f t="shared" si="16"/>
        <v>2.1663999999999999</v>
      </c>
      <c r="AK80" s="242">
        <f t="shared" si="16"/>
        <v>2.1027999999999998</v>
      </c>
      <c r="AL80" s="242">
        <f t="shared" si="16"/>
        <v>2.0798999999999999</v>
      </c>
      <c r="AM80" s="242">
        <f t="shared" si="16"/>
        <v>2.0070000000000001</v>
      </c>
      <c r="AN80" s="242">
        <f t="shared" si="16"/>
        <v>1.8817999999999999</v>
      </c>
      <c r="AO80" s="242">
        <f t="shared" si="16"/>
        <v>1.7630999999999999</v>
      </c>
      <c r="AP80" s="242">
        <f t="shared" si="16"/>
        <v>1.6585000000000001</v>
      </c>
      <c r="AQ80" s="242">
        <f t="shared" si="16"/>
        <v>1.6302000000000001</v>
      </c>
      <c r="AR80" s="242">
        <f t="shared" si="16"/>
        <v>1.5851</v>
      </c>
      <c r="AS80" s="242">
        <f t="shared" si="16"/>
        <v>1.5507</v>
      </c>
      <c r="AT80" s="242">
        <f t="shared" si="16"/>
        <v>1.5633999999999999</v>
      </c>
      <c r="AU80" s="242">
        <f t="shared" si="16"/>
        <v>1.6006</v>
      </c>
      <c r="AV80" s="242">
        <f t="shared" si="17"/>
        <v>1.5763</v>
      </c>
      <c r="AW80" s="242">
        <f t="shared" si="17"/>
        <v>1.5362</v>
      </c>
      <c r="AX80" s="242">
        <f t="shared" si="17"/>
        <v>1.5119</v>
      </c>
      <c r="AY80" s="242">
        <f t="shared" si="17"/>
        <v>1.4805999999999999</v>
      </c>
      <c r="AZ80" s="242">
        <f t="shared" si="17"/>
        <v>1.4599</v>
      </c>
      <c r="BA80" s="242">
        <f t="shared" si="17"/>
        <v>1.458</v>
      </c>
      <c r="BB80" s="242">
        <f t="shared" si="17"/>
        <v>1.4542999999999999</v>
      </c>
      <c r="BC80" s="242">
        <f t="shared" si="17"/>
        <v>1.4289000000000001</v>
      </c>
      <c r="BD80" s="242">
        <f t="shared" si="17"/>
        <v>1.4524999999999999</v>
      </c>
      <c r="BE80" s="242">
        <f t="shared" si="17"/>
        <v>1.4360999999999999</v>
      </c>
      <c r="BF80" s="242">
        <f t="shared" si="17"/>
        <v>1.4360999999999999</v>
      </c>
      <c r="BG80" s="242">
        <f t="shared" si="17"/>
        <v>1.458</v>
      </c>
      <c r="BH80" s="242">
        <f t="shared" si="17"/>
        <v>1.4307000000000001</v>
      </c>
      <c r="BI80" s="242">
        <f t="shared" si="17"/>
        <v>1.3856999999999999</v>
      </c>
      <c r="BJ80" s="242">
        <f t="shared" si="17"/>
        <v>1.3942000000000001</v>
      </c>
      <c r="BK80" s="242">
        <f t="shared" si="17"/>
        <v>1.3741000000000001</v>
      </c>
      <c r="BL80" s="242">
        <f t="shared" si="18"/>
        <v>1.3546</v>
      </c>
      <c r="BM80" s="242">
        <f t="shared" si="18"/>
        <v>1.3051999999999999</v>
      </c>
      <c r="BN80" s="242">
        <f t="shared" si="18"/>
        <v>1.2388999999999999</v>
      </c>
      <c r="BO80" s="242">
        <f t="shared" si="18"/>
        <v>1.2243999999999999</v>
      </c>
      <c r="BP80" s="242">
        <f t="shared" si="18"/>
        <v>1.1646000000000001</v>
      </c>
      <c r="BQ80" s="242">
        <f t="shared" si="18"/>
        <v>1.2050000000000001</v>
      </c>
      <c r="BR80" s="242">
        <f t="shared" si="18"/>
        <v>1.1950000000000001</v>
      </c>
      <c r="BS80" s="242">
        <f t="shared" si="18"/>
        <v>1.1403000000000001</v>
      </c>
      <c r="BT80" s="242">
        <f t="shared" si="18"/>
        <v>1.1246</v>
      </c>
      <c r="BU80" s="242">
        <f t="shared" si="18"/>
        <v>1.1234999999999999</v>
      </c>
      <c r="BV80" s="242">
        <f t="shared" si="18"/>
        <v>1.1313</v>
      </c>
      <c r="BW80" s="242">
        <f t="shared" si="18"/>
        <v>1.1459999999999999</v>
      </c>
      <c r="BX80" s="242">
        <f t="shared" si="19"/>
        <v>1.1623000000000001</v>
      </c>
      <c r="BY80" s="242">
        <f t="shared" si="19"/>
        <v>1.1335</v>
      </c>
      <c r="BZ80" s="242">
        <f t="shared" si="19"/>
        <v>1.1072</v>
      </c>
      <c r="CA80" s="242">
        <f t="shared" si="19"/>
        <v>1.0946</v>
      </c>
      <c r="CB80" s="242">
        <f t="shared" si="19"/>
        <v>1.0998000000000001</v>
      </c>
      <c r="CC80" s="242">
        <f t="shared" si="19"/>
        <v>1</v>
      </c>
    </row>
    <row r="81" spans="1:81" outlineLevel="1">
      <c r="A81" s="241">
        <v>5</v>
      </c>
      <c r="B81" s="229" t="s">
        <v>378</v>
      </c>
      <c r="C81" s="190"/>
      <c r="D81" s="156">
        <v>25</v>
      </c>
      <c r="E81" s="285">
        <v>30</v>
      </c>
      <c r="F81" s="233">
        <f t="shared" si="15"/>
        <v>0</v>
      </c>
      <c r="G81" s="233">
        <f t="shared" si="15"/>
        <v>0</v>
      </c>
      <c r="H81" s="233">
        <f t="shared" si="15"/>
        <v>0</v>
      </c>
      <c r="I81" s="233">
        <f t="shared" si="15"/>
        <v>4.1372</v>
      </c>
      <c r="J81" s="242">
        <f t="shared" si="15"/>
        <v>4.2443999999999997</v>
      </c>
      <c r="K81" s="242">
        <f t="shared" si="15"/>
        <v>3.5813000000000001</v>
      </c>
      <c r="L81" s="242">
        <f t="shared" si="15"/>
        <v>3.5045999999999999</v>
      </c>
      <c r="M81" s="242">
        <f t="shared" si="15"/>
        <v>3.5924999999999998</v>
      </c>
      <c r="N81" s="242">
        <f t="shared" si="15"/>
        <v>3.6497000000000002</v>
      </c>
      <c r="O81" s="242">
        <f t="shared" si="15"/>
        <v>3.5813000000000001</v>
      </c>
      <c r="P81" s="242">
        <f t="shared" si="13"/>
        <v>3.5261999999999998</v>
      </c>
      <c r="Q81" s="242">
        <f t="shared" si="13"/>
        <v>3.4622000000000002</v>
      </c>
      <c r="R81" s="242">
        <f t="shared" si="13"/>
        <v>3.4832999999999998</v>
      </c>
      <c r="S81" s="242">
        <f t="shared" si="13"/>
        <v>3.5045999999999999</v>
      </c>
      <c r="T81" s="242">
        <f t="shared" si="13"/>
        <v>3.4622000000000002</v>
      </c>
      <c r="U81" s="242">
        <f t="shared" si="13"/>
        <v>3.4209000000000001</v>
      </c>
      <c r="V81" s="242">
        <f t="shared" si="13"/>
        <v>3.4005999999999998</v>
      </c>
      <c r="W81" s="242">
        <f t="shared" si="13"/>
        <v>3.3706</v>
      </c>
      <c r="X81" s="242">
        <f t="shared" si="13"/>
        <v>3.3216999999999999</v>
      </c>
      <c r="Y81" s="242">
        <f t="shared" si="13"/>
        <v>3.2465000000000002</v>
      </c>
      <c r="Z81" s="242">
        <f t="shared" si="13"/>
        <v>3.2010999999999998</v>
      </c>
      <c r="AA81" s="242">
        <f t="shared" si="13"/>
        <v>3.2372999999999998</v>
      </c>
      <c r="AB81" s="242">
        <f t="shared" si="13"/>
        <v>3.2465000000000002</v>
      </c>
      <c r="AC81" s="242">
        <f t="shared" si="13"/>
        <v>3.1922000000000001</v>
      </c>
      <c r="AD81" s="242">
        <f t="shared" si="13"/>
        <v>3.0398000000000001</v>
      </c>
      <c r="AE81" s="242">
        <f t="shared" si="13"/>
        <v>2.9235000000000002</v>
      </c>
      <c r="AF81" s="242">
        <f t="shared" si="16"/>
        <v>2.8365999999999998</v>
      </c>
      <c r="AG81" s="242">
        <f t="shared" si="16"/>
        <v>2.6650999999999998</v>
      </c>
      <c r="AH81" s="242">
        <f t="shared" si="16"/>
        <v>2.3483999999999998</v>
      </c>
      <c r="AI81" s="242">
        <f t="shared" si="16"/>
        <v>2.2471000000000001</v>
      </c>
      <c r="AJ81" s="242">
        <f t="shared" si="16"/>
        <v>2.1663999999999999</v>
      </c>
      <c r="AK81" s="242">
        <f t="shared" si="16"/>
        <v>2.1027999999999998</v>
      </c>
      <c r="AL81" s="242">
        <f t="shared" si="16"/>
        <v>2.0798999999999999</v>
      </c>
      <c r="AM81" s="242">
        <f t="shared" si="16"/>
        <v>2.0070000000000001</v>
      </c>
      <c r="AN81" s="242">
        <f t="shared" si="16"/>
        <v>1.8817999999999999</v>
      </c>
      <c r="AO81" s="242">
        <f t="shared" si="16"/>
        <v>1.7630999999999999</v>
      </c>
      <c r="AP81" s="242">
        <f t="shared" si="16"/>
        <v>1.6585000000000001</v>
      </c>
      <c r="AQ81" s="242">
        <f t="shared" si="16"/>
        <v>1.6302000000000001</v>
      </c>
      <c r="AR81" s="242">
        <f t="shared" si="16"/>
        <v>1.5851</v>
      </c>
      <c r="AS81" s="242">
        <f t="shared" si="16"/>
        <v>1.5507</v>
      </c>
      <c r="AT81" s="242">
        <f t="shared" si="16"/>
        <v>1.5633999999999999</v>
      </c>
      <c r="AU81" s="242">
        <f t="shared" si="16"/>
        <v>1.6006</v>
      </c>
      <c r="AV81" s="242">
        <f t="shared" si="17"/>
        <v>1.5763</v>
      </c>
      <c r="AW81" s="242">
        <f t="shared" si="17"/>
        <v>1.5362</v>
      </c>
      <c r="AX81" s="242">
        <f t="shared" si="17"/>
        <v>1.5119</v>
      </c>
      <c r="AY81" s="242">
        <f t="shared" si="17"/>
        <v>1.4805999999999999</v>
      </c>
      <c r="AZ81" s="242">
        <f t="shared" si="17"/>
        <v>1.4599</v>
      </c>
      <c r="BA81" s="242">
        <f t="shared" si="17"/>
        <v>1.458</v>
      </c>
      <c r="BB81" s="242">
        <f t="shared" si="17"/>
        <v>1.4542999999999999</v>
      </c>
      <c r="BC81" s="242">
        <f t="shared" si="17"/>
        <v>1.4289000000000001</v>
      </c>
      <c r="BD81" s="242">
        <f t="shared" si="17"/>
        <v>1.4524999999999999</v>
      </c>
      <c r="BE81" s="242">
        <f t="shared" si="17"/>
        <v>1.4360999999999999</v>
      </c>
      <c r="BF81" s="242">
        <f t="shared" si="17"/>
        <v>1.4360999999999999</v>
      </c>
      <c r="BG81" s="242">
        <f t="shared" si="17"/>
        <v>1.458</v>
      </c>
      <c r="BH81" s="242">
        <f t="shared" si="17"/>
        <v>1.4307000000000001</v>
      </c>
      <c r="BI81" s="242">
        <f t="shared" si="17"/>
        <v>1.3856999999999999</v>
      </c>
      <c r="BJ81" s="242">
        <f t="shared" si="17"/>
        <v>1.3942000000000001</v>
      </c>
      <c r="BK81" s="242">
        <f t="shared" si="17"/>
        <v>1.3741000000000001</v>
      </c>
      <c r="BL81" s="242">
        <f t="shared" si="18"/>
        <v>1.3546</v>
      </c>
      <c r="BM81" s="242">
        <f t="shared" si="18"/>
        <v>1.3051999999999999</v>
      </c>
      <c r="BN81" s="242">
        <f t="shared" si="18"/>
        <v>1.2388999999999999</v>
      </c>
      <c r="BO81" s="242">
        <f t="shared" si="18"/>
        <v>1.2243999999999999</v>
      </c>
      <c r="BP81" s="242">
        <f t="shared" si="18"/>
        <v>1.1646000000000001</v>
      </c>
      <c r="BQ81" s="242">
        <f t="shared" si="18"/>
        <v>1.2050000000000001</v>
      </c>
      <c r="BR81" s="242">
        <f t="shared" si="18"/>
        <v>1.1950000000000001</v>
      </c>
      <c r="BS81" s="242">
        <f t="shared" si="18"/>
        <v>1.1403000000000001</v>
      </c>
      <c r="BT81" s="242">
        <f t="shared" si="18"/>
        <v>1.1246</v>
      </c>
      <c r="BU81" s="242">
        <f t="shared" si="18"/>
        <v>1.1234999999999999</v>
      </c>
      <c r="BV81" s="242">
        <f t="shared" si="18"/>
        <v>1.1313</v>
      </c>
      <c r="BW81" s="242">
        <f t="shared" si="18"/>
        <v>1.1459999999999999</v>
      </c>
      <c r="BX81" s="242">
        <f t="shared" si="19"/>
        <v>1.1623000000000001</v>
      </c>
      <c r="BY81" s="242">
        <f t="shared" si="19"/>
        <v>1.1335</v>
      </c>
      <c r="BZ81" s="242">
        <f t="shared" si="19"/>
        <v>1.1072</v>
      </c>
      <c r="CA81" s="242">
        <f t="shared" si="19"/>
        <v>1.0946</v>
      </c>
      <c r="CB81" s="242">
        <f t="shared" si="19"/>
        <v>1.0998000000000001</v>
      </c>
      <c r="CC81" s="242">
        <f t="shared" si="19"/>
        <v>1</v>
      </c>
    </row>
    <row r="82" spans="1:81" outlineLevel="1">
      <c r="A82" s="241">
        <v>2</v>
      </c>
      <c r="B82" s="229" t="s">
        <v>379</v>
      </c>
      <c r="C82" s="190"/>
      <c r="D82" s="156">
        <v>35</v>
      </c>
      <c r="E82" s="285">
        <v>45</v>
      </c>
      <c r="F82" s="233">
        <f t="shared" si="15"/>
        <v>0</v>
      </c>
      <c r="G82" s="233">
        <f t="shared" si="15"/>
        <v>0</v>
      </c>
      <c r="H82" s="233">
        <f t="shared" si="15"/>
        <v>0</v>
      </c>
      <c r="I82" s="233">
        <f t="shared" si="15"/>
        <v>0</v>
      </c>
      <c r="J82" s="242">
        <f t="shared" si="15"/>
        <v>0</v>
      </c>
      <c r="K82" s="242">
        <f t="shared" si="15"/>
        <v>0</v>
      </c>
      <c r="L82" s="242">
        <f t="shared" si="15"/>
        <v>0</v>
      </c>
      <c r="M82" s="242">
        <f t="shared" si="15"/>
        <v>0</v>
      </c>
      <c r="N82" s="242">
        <f t="shared" si="15"/>
        <v>0</v>
      </c>
      <c r="O82" s="242">
        <f t="shared" si="15"/>
        <v>0</v>
      </c>
      <c r="P82" s="242">
        <f t="shared" si="15"/>
        <v>0</v>
      </c>
      <c r="Q82" s="242">
        <f t="shared" si="15"/>
        <v>0</v>
      </c>
      <c r="R82" s="242">
        <f t="shared" si="15"/>
        <v>2.7425999999999999</v>
      </c>
      <c r="S82" s="242">
        <f t="shared" si="15"/>
        <v>2.6461999999999999</v>
      </c>
      <c r="T82" s="242">
        <f t="shared" si="15"/>
        <v>2.5672000000000001</v>
      </c>
      <c r="U82" s="242">
        <f t="shared" si="15"/>
        <v>2.5836999999999999</v>
      </c>
      <c r="V82" s="242">
        <f t="shared" ref="V82:AK89" si="20">VLOOKUP($A82,$A$11:$CC$15,V$49)</f>
        <v>2.5240999999999998</v>
      </c>
      <c r="W82" s="242">
        <f t="shared" si="20"/>
        <v>2.4979</v>
      </c>
      <c r="X82" s="242">
        <f t="shared" si="20"/>
        <v>2.3020999999999998</v>
      </c>
      <c r="Y82" s="242">
        <f t="shared" si="20"/>
        <v>2.1732999999999998</v>
      </c>
      <c r="Z82" s="242">
        <f t="shared" si="20"/>
        <v>2.0337999999999998</v>
      </c>
      <c r="AA82" s="242">
        <f t="shared" si="20"/>
        <v>2.2296</v>
      </c>
      <c r="AB82" s="242">
        <f t="shared" si="20"/>
        <v>2.2254999999999998</v>
      </c>
      <c r="AC82" s="242">
        <f t="shared" si="20"/>
        <v>2.1272000000000002</v>
      </c>
      <c r="AD82" s="242">
        <f t="shared" si="20"/>
        <v>1.9770000000000001</v>
      </c>
      <c r="AE82" s="242">
        <f t="shared" si="20"/>
        <v>2.0304000000000002</v>
      </c>
      <c r="AF82" s="242">
        <f t="shared" si="20"/>
        <v>2.0167999999999999</v>
      </c>
      <c r="AG82" s="242">
        <f t="shared" si="20"/>
        <v>1.9172</v>
      </c>
      <c r="AH82" s="242">
        <f t="shared" si="20"/>
        <v>1.8050999999999999</v>
      </c>
      <c r="AI82" s="242">
        <f t="shared" si="20"/>
        <v>1.8960999999999999</v>
      </c>
      <c r="AJ82" s="242">
        <f t="shared" si="16"/>
        <v>1.8523000000000001</v>
      </c>
      <c r="AK82" s="242">
        <f t="shared" si="16"/>
        <v>1.8326</v>
      </c>
      <c r="AL82" s="242">
        <f t="shared" si="16"/>
        <v>1.7917000000000001</v>
      </c>
      <c r="AM82" s="242">
        <f t="shared" si="16"/>
        <v>1.6471</v>
      </c>
      <c r="AN82" s="242">
        <f t="shared" si="16"/>
        <v>1.5068999999999999</v>
      </c>
      <c r="AO82" s="242">
        <f t="shared" si="16"/>
        <v>1.4559</v>
      </c>
      <c r="AP82" s="242">
        <f t="shared" si="16"/>
        <v>1.4559</v>
      </c>
      <c r="AQ82" s="242">
        <f t="shared" si="16"/>
        <v>1.4198</v>
      </c>
      <c r="AR82" s="242">
        <f t="shared" si="16"/>
        <v>1.3903000000000001</v>
      </c>
      <c r="AS82" s="242">
        <f t="shared" si="16"/>
        <v>1.3713</v>
      </c>
      <c r="AT82" s="242">
        <f t="shared" si="16"/>
        <v>1.3871</v>
      </c>
      <c r="AU82" s="242">
        <f t="shared" si="16"/>
        <v>1.3682000000000001</v>
      </c>
      <c r="AV82" s="242">
        <f t="shared" si="17"/>
        <v>1.3144</v>
      </c>
      <c r="AW82" s="242">
        <f t="shared" si="17"/>
        <v>1.2754000000000001</v>
      </c>
      <c r="AX82" s="242">
        <f t="shared" si="17"/>
        <v>1.2741</v>
      </c>
      <c r="AY82" s="242">
        <f t="shared" si="17"/>
        <v>1.2374000000000001</v>
      </c>
      <c r="AZ82" s="242">
        <f t="shared" si="17"/>
        <v>1.2137</v>
      </c>
      <c r="BA82" s="242">
        <f t="shared" si="17"/>
        <v>1.2248000000000001</v>
      </c>
      <c r="BB82" s="242">
        <f t="shared" si="17"/>
        <v>1.2349000000000001</v>
      </c>
      <c r="BC82" s="242">
        <f t="shared" si="17"/>
        <v>1.2490000000000001</v>
      </c>
      <c r="BD82" s="242">
        <f t="shared" si="17"/>
        <v>1.3044</v>
      </c>
      <c r="BE82" s="242">
        <f t="shared" si="17"/>
        <v>1.3620000000000001</v>
      </c>
      <c r="BF82" s="242">
        <f t="shared" si="17"/>
        <v>1.3903000000000001</v>
      </c>
      <c r="BG82" s="242">
        <f t="shared" si="17"/>
        <v>1.4016</v>
      </c>
      <c r="BH82" s="242">
        <f t="shared" si="17"/>
        <v>1.3651</v>
      </c>
      <c r="BI82" s="242">
        <f t="shared" si="17"/>
        <v>1.3696999999999999</v>
      </c>
      <c r="BJ82" s="242">
        <f t="shared" si="17"/>
        <v>1.3838999999999999</v>
      </c>
      <c r="BK82" s="242">
        <f t="shared" ref="BK82:BM82" si="21">VLOOKUP($A82,$A$11:$CC$15,BK$49)</f>
        <v>1.3984000000000001</v>
      </c>
      <c r="BL82" s="242">
        <f t="shared" si="21"/>
        <v>1.4</v>
      </c>
      <c r="BM82" s="242">
        <f t="shared" si="21"/>
        <v>1.4097999999999999</v>
      </c>
      <c r="BN82" s="242">
        <f t="shared" si="18"/>
        <v>1.3589</v>
      </c>
      <c r="BO82" s="242">
        <f t="shared" si="18"/>
        <v>1.3216000000000001</v>
      </c>
      <c r="BP82" s="242">
        <f t="shared" si="18"/>
        <v>1.3101</v>
      </c>
      <c r="BQ82" s="242">
        <f t="shared" si="18"/>
        <v>1.3304</v>
      </c>
      <c r="BR82" s="242">
        <f t="shared" si="18"/>
        <v>1.3187</v>
      </c>
      <c r="BS82" s="242">
        <f t="shared" si="18"/>
        <v>1.2567999999999999</v>
      </c>
      <c r="BT82" s="242">
        <f t="shared" si="18"/>
        <v>1.24</v>
      </c>
      <c r="BU82" s="242">
        <f t="shared" si="18"/>
        <v>1.2424999999999999</v>
      </c>
      <c r="BV82" s="242">
        <f t="shared" si="18"/>
        <v>1.2386999999999999</v>
      </c>
      <c r="BW82" s="242">
        <f t="shared" si="18"/>
        <v>1.204</v>
      </c>
      <c r="BX82" s="242">
        <f t="shared" si="19"/>
        <v>1.204</v>
      </c>
      <c r="BY82" s="242">
        <f t="shared" si="19"/>
        <v>1.1712</v>
      </c>
      <c r="BZ82" s="242">
        <f t="shared" si="19"/>
        <v>1.1200000000000001</v>
      </c>
      <c r="CA82" s="242">
        <f t="shared" si="19"/>
        <v>1.075</v>
      </c>
      <c r="CB82" s="242">
        <f t="shared" si="19"/>
        <v>1.0561</v>
      </c>
      <c r="CC82" s="242">
        <f t="shared" si="19"/>
        <v>1</v>
      </c>
    </row>
    <row r="83" spans="1:81" outlineLevel="1">
      <c r="A83" s="241">
        <v>3</v>
      </c>
      <c r="B83" s="229" t="s">
        <v>380</v>
      </c>
      <c r="C83" s="190"/>
      <c r="D83" s="156">
        <v>30</v>
      </c>
      <c r="E83" s="285">
        <v>35</v>
      </c>
      <c r="F83" s="233">
        <f t="shared" ref="F83:U89" si="22">VLOOKUP($A83,$A$11:$CC$15,F$49)</f>
        <v>0</v>
      </c>
      <c r="G83" s="233">
        <f t="shared" si="22"/>
        <v>0</v>
      </c>
      <c r="H83" s="233">
        <f t="shared" si="22"/>
        <v>0</v>
      </c>
      <c r="I83" s="233">
        <f t="shared" si="22"/>
        <v>0</v>
      </c>
      <c r="J83" s="242">
        <f t="shared" si="22"/>
        <v>0</v>
      </c>
      <c r="K83" s="242">
        <f t="shared" si="22"/>
        <v>0</v>
      </c>
      <c r="L83" s="242">
        <f t="shared" si="22"/>
        <v>0</v>
      </c>
      <c r="M83" s="242">
        <f t="shared" si="22"/>
        <v>0</v>
      </c>
      <c r="N83" s="242">
        <f t="shared" si="22"/>
        <v>0</v>
      </c>
      <c r="O83" s="242">
        <f t="shared" si="22"/>
        <v>0</v>
      </c>
      <c r="P83" s="242">
        <f t="shared" si="22"/>
        <v>0</v>
      </c>
      <c r="Q83" s="242">
        <f t="shared" si="22"/>
        <v>0</v>
      </c>
      <c r="R83" s="242">
        <f t="shared" si="22"/>
        <v>3.1667000000000001</v>
      </c>
      <c r="S83" s="242">
        <f t="shared" si="22"/>
        <v>3.093</v>
      </c>
      <c r="T83" s="242">
        <f t="shared" si="22"/>
        <v>2.9628999999999999</v>
      </c>
      <c r="U83" s="242">
        <f t="shared" si="22"/>
        <v>2.8913000000000002</v>
      </c>
      <c r="V83" s="242">
        <f t="shared" si="20"/>
        <v>2.8298000000000001</v>
      </c>
      <c r="W83" s="242">
        <f t="shared" si="20"/>
        <v>2.85</v>
      </c>
      <c r="X83" s="242">
        <f t="shared" si="20"/>
        <v>2.7517</v>
      </c>
      <c r="Y83" s="242">
        <f t="shared" si="20"/>
        <v>2.6482000000000001</v>
      </c>
      <c r="Z83" s="242">
        <f t="shared" si="20"/>
        <v>2.4990000000000001</v>
      </c>
      <c r="AA83" s="242">
        <f t="shared" si="20"/>
        <v>2.7517</v>
      </c>
      <c r="AB83" s="242">
        <f t="shared" si="20"/>
        <v>2.7902</v>
      </c>
      <c r="AC83" s="242">
        <f t="shared" si="20"/>
        <v>2.5796999999999999</v>
      </c>
      <c r="AD83" s="242">
        <f t="shared" si="20"/>
        <v>2.3064</v>
      </c>
      <c r="AE83" s="242">
        <f t="shared" si="20"/>
        <v>2.3243</v>
      </c>
      <c r="AF83" s="242">
        <f t="shared" si="20"/>
        <v>2.3378999999999999</v>
      </c>
      <c r="AG83" s="242">
        <f t="shared" si="20"/>
        <v>2.2416</v>
      </c>
      <c r="AH83" s="242">
        <f t="shared" si="20"/>
        <v>2.0962999999999998</v>
      </c>
      <c r="AI83" s="242">
        <f t="shared" si="20"/>
        <v>2.1842999999999999</v>
      </c>
      <c r="AJ83" s="242">
        <f t="shared" si="20"/>
        <v>2.1111</v>
      </c>
      <c r="AK83" s="242">
        <f t="shared" si="20"/>
        <v>2.0817000000000001</v>
      </c>
      <c r="AL83" s="242">
        <f t="shared" ref="AL83:BA89" si="23">VLOOKUP($A83,$A$11:$CC$15,AL$49)</f>
        <v>2.0962999999999998</v>
      </c>
      <c r="AM83" s="242">
        <f t="shared" si="23"/>
        <v>1.9462999999999999</v>
      </c>
      <c r="AN83" s="242">
        <f t="shared" si="23"/>
        <v>1.7655000000000001</v>
      </c>
      <c r="AO83" s="242">
        <f t="shared" si="23"/>
        <v>1.6788000000000001</v>
      </c>
      <c r="AP83" s="242">
        <f t="shared" si="23"/>
        <v>1.6352</v>
      </c>
      <c r="AQ83" s="242">
        <f t="shared" si="23"/>
        <v>1.6375</v>
      </c>
      <c r="AR83" s="242">
        <f t="shared" si="23"/>
        <v>1.6308</v>
      </c>
      <c r="AS83" s="242">
        <f t="shared" si="23"/>
        <v>1.6197999999999999</v>
      </c>
      <c r="AT83" s="242">
        <f t="shared" si="23"/>
        <v>1.5960000000000001</v>
      </c>
      <c r="AU83" s="242">
        <f t="shared" si="23"/>
        <v>1.5688</v>
      </c>
      <c r="AV83" s="242">
        <f t="shared" si="23"/>
        <v>1.5366</v>
      </c>
      <c r="AW83" s="242">
        <f t="shared" si="23"/>
        <v>1.4963</v>
      </c>
      <c r="AX83" s="242">
        <f t="shared" si="23"/>
        <v>1.4543999999999999</v>
      </c>
      <c r="AY83" s="242">
        <f t="shared" si="23"/>
        <v>1.4016</v>
      </c>
      <c r="AZ83" s="242">
        <f t="shared" si="23"/>
        <v>1.3602000000000001</v>
      </c>
      <c r="BA83" s="242">
        <f t="shared" si="23"/>
        <v>1.3555999999999999</v>
      </c>
      <c r="BB83" s="242">
        <f t="shared" ref="BB83:BQ89" si="24">VLOOKUP($A83,$A$11:$CC$15,BB$49)</f>
        <v>1.3571</v>
      </c>
      <c r="BC83" s="242">
        <f t="shared" si="24"/>
        <v>1.3633</v>
      </c>
      <c r="BD83" s="242">
        <f t="shared" si="24"/>
        <v>1.4</v>
      </c>
      <c r="BE83" s="242">
        <f t="shared" si="24"/>
        <v>1.425</v>
      </c>
      <c r="BF83" s="242">
        <f t="shared" si="24"/>
        <v>1.4300999999999999</v>
      </c>
      <c r="BG83" s="242">
        <f t="shared" si="24"/>
        <v>1.4283999999999999</v>
      </c>
      <c r="BH83" s="242">
        <f t="shared" si="24"/>
        <v>1.3886000000000001</v>
      </c>
      <c r="BI83" s="242">
        <f t="shared" si="24"/>
        <v>1.3854</v>
      </c>
      <c r="BJ83" s="242">
        <f t="shared" si="24"/>
        <v>1.4098999999999999</v>
      </c>
      <c r="BK83" s="242">
        <f t="shared" si="24"/>
        <v>1.4335</v>
      </c>
      <c r="BL83" s="242">
        <f t="shared" si="24"/>
        <v>1.4081999999999999</v>
      </c>
      <c r="BM83" s="242">
        <f t="shared" si="24"/>
        <v>1.3680000000000001</v>
      </c>
      <c r="BN83" s="242">
        <f t="shared" si="24"/>
        <v>1.3344</v>
      </c>
      <c r="BO83" s="242">
        <f t="shared" si="24"/>
        <v>1.2787999999999999</v>
      </c>
      <c r="BP83" s="242">
        <f t="shared" si="24"/>
        <v>1.2403999999999999</v>
      </c>
      <c r="BQ83" s="242">
        <f t="shared" si="24"/>
        <v>1.2534000000000001</v>
      </c>
      <c r="BR83" s="242">
        <f t="shared" ref="BN83:CC89" si="25">VLOOKUP($A83,$A$11:$CC$15,BR$49)</f>
        <v>1.2775000000000001</v>
      </c>
      <c r="BS83" s="242">
        <f t="shared" si="25"/>
        <v>1.2353000000000001</v>
      </c>
      <c r="BT83" s="242">
        <f t="shared" si="25"/>
        <v>1.2302</v>
      </c>
      <c r="BU83" s="242">
        <f t="shared" si="25"/>
        <v>1.2315</v>
      </c>
      <c r="BV83" s="242">
        <f t="shared" si="25"/>
        <v>1.2226999999999999</v>
      </c>
      <c r="BW83" s="242">
        <f t="shared" si="25"/>
        <v>1.1970000000000001</v>
      </c>
      <c r="BX83" s="242">
        <f t="shared" si="25"/>
        <v>1.1970000000000001</v>
      </c>
      <c r="BY83" s="242">
        <f t="shared" si="25"/>
        <v>1.1644000000000001</v>
      </c>
      <c r="BZ83" s="242">
        <f t="shared" si="25"/>
        <v>1.1155999999999999</v>
      </c>
      <c r="CA83" s="242">
        <f t="shared" si="25"/>
        <v>1.0754999999999999</v>
      </c>
      <c r="CB83" s="242">
        <f t="shared" si="25"/>
        <v>1.0546</v>
      </c>
      <c r="CC83" s="242">
        <f t="shared" si="25"/>
        <v>1</v>
      </c>
    </row>
    <row r="84" spans="1:81" outlineLevel="1">
      <c r="A84" s="241">
        <v>5</v>
      </c>
      <c r="B84" s="229" t="s">
        <v>381</v>
      </c>
      <c r="C84" s="190"/>
      <c r="D84" s="156">
        <v>30</v>
      </c>
      <c r="E84" s="285">
        <v>35</v>
      </c>
      <c r="F84" s="233">
        <f t="shared" si="22"/>
        <v>0</v>
      </c>
      <c r="G84" s="233">
        <f t="shared" si="22"/>
        <v>0</v>
      </c>
      <c r="H84" s="233">
        <f t="shared" si="22"/>
        <v>0</v>
      </c>
      <c r="I84" s="233">
        <f t="shared" si="22"/>
        <v>4.1372</v>
      </c>
      <c r="J84" s="242">
        <f t="shared" si="22"/>
        <v>4.2443999999999997</v>
      </c>
      <c r="K84" s="242">
        <f t="shared" si="22"/>
        <v>3.5813000000000001</v>
      </c>
      <c r="L84" s="242">
        <f t="shared" si="22"/>
        <v>3.5045999999999999</v>
      </c>
      <c r="M84" s="242">
        <f t="shared" si="22"/>
        <v>3.5924999999999998</v>
      </c>
      <c r="N84" s="242">
        <f t="shared" si="22"/>
        <v>3.6497000000000002</v>
      </c>
      <c r="O84" s="242">
        <f t="shared" si="22"/>
        <v>3.5813000000000001</v>
      </c>
      <c r="P84" s="242">
        <f t="shared" si="22"/>
        <v>3.5261999999999998</v>
      </c>
      <c r="Q84" s="242">
        <f t="shared" si="22"/>
        <v>3.4622000000000002</v>
      </c>
      <c r="R84" s="242">
        <f t="shared" si="22"/>
        <v>3.4832999999999998</v>
      </c>
      <c r="S84" s="242">
        <f t="shared" si="22"/>
        <v>3.5045999999999999</v>
      </c>
      <c r="T84" s="242">
        <f t="shared" si="22"/>
        <v>3.4622000000000002</v>
      </c>
      <c r="U84" s="242">
        <f t="shared" si="22"/>
        <v>3.4209000000000001</v>
      </c>
      <c r="V84" s="242">
        <f t="shared" si="20"/>
        <v>3.4005999999999998</v>
      </c>
      <c r="W84" s="242">
        <f t="shared" si="20"/>
        <v>3.3706</v>
      </c>
      <c r="X84" s="242">
        <f t="shared" si="20"/>
        <v>3.3216999999999999</v>
      </c>
      <c r="Y84" s="242">
        <f t="shared" si="20"/>
        <v>3.2465000000000002</v>
      </c>
      <c r="Z84" s="242">
        <f t="shared" si="20"/>
        <v>3.2010999999999998</v>
      </c>
      <c r="AA84" s="242">
        <f t="shared" si="20"/>
        <v>3.2372999999999998</v>
      </c>
      <c r="AB84" s="242">
        <f t="shared" si="20"/>
        <v>3.2465000000000002</v>
      </c>
      <c r="AC84" s="242">
        <f t="shared" si="20"/>
        <v>3.1922000000000001</v>
      </c>
      <c r="AD84" s="242">
        <f t="shared" si="20"/>
        <v>3.0398000000000001</v>
      </c>
      <c r="AE84" s="242">
        <f t="shared" si="20"/>
        <v>2.9235000000000002</v>
      </c>
      <c r="AF84" s="242">
        <f t="shared" si="20"/>
        <v>2.8365999999999998</v>
      </c>
      <c r="AG84" s="242">
        <f t="shared" si="20"/>
        <v>2.6650999999999998</v>
      </c>
      <c r="AH84" s="242">
        <f t="shared" si="20"/>
        <v>2.3483999999999998</v>
      </c>
      <c r="AI84" s="242">
        <f t="shared" si="20"/>
        <v>2.2471000000000001</v>
      </c>
      <c r="AJ84" s="242">
        <f t="shared" si="20"/>
        <v>2.1663999999999999</v>
      </c>
      <c r="AK84" s="242">
        <f t="shared" si="20"/>
        <v>2.1027999999999998</v>
      </c>
      <c r="AL84" s="242">
        <f t="shared" si="23"/>
        <v>2.0798999999999999</v>
      </c>
      <c r="AM84" s="242">
        <f t="shared" si="23"/>
        <v>2.0070000000000001</v>
      </c>
      <c r="AN84" s="242">
        <f t="shared" si="23"/>
        <v>1.8817999999999999</v>
      </c>
      <c r="AO84" s="242">
        <f t="shared" si="23"/>
        <v>1.7630999999999999</v>
      </c>
      <c r="AP84" s="242">
        <f t="shared" si="23"/>
        <v>1.6585000000000001</v>
      </c>
      <c r="AQ84" s="242">
        <f t="shared" si="23"/>
        <v>1.6302000000000001</v>
      </c>
      <c r="AR84" s="242">
        <f t="shared" si="23"/>
        <v>1.5851</v>
      </c>
      <c r="AS84" s="242">
        <f t="shared" si="23"/>
        <v>1.5507</v>
      </c>
      <c r="AT84" s="242">
        <f t="shared" si="23"/>
        <v>1.5633999999999999</v>
      </c>
      <c r="AU84" s="242">
        <f t="shared" si="23"/>
        <v>1.6006</v>
      </c>
      <c r="AV84" s="242">
        <f t="shared" si="23"/>
        <v>1.5763</v>
      </c>
      <c r="AW84" s="242">
        <f t="shared" si="23"/>
        <v>1.5362</v>
      </c>
      <c r="AX84" s="242">
        <f t="shared" si="23"/>
        <v>1.5119</v>
      </c>
      <c r="AY84" s="242">
        <f t="shared" si="23"/>
        <v>1.4805999999999999</v>
      </c>
      <c r="AZ84" s="242">
        <f t="shared" si="23"/>
        <v>1.4599</v>
      </c>
      <c r="BA84" s="242">
        <f t="shared" si="23"/>
        <v>1.458</v>
      </c>
      <c r="BB84" s="242">
        <f t="shared" si="24"/>
        <v>1.4542999999999999</v>
      </c>
      <c r="BC84" s="242">
        <f t="shared" si="24"/>
        <v>1.4289000000000001</v>
      </c>
      <c r="BD84" s="242">
        <f t="shared" si="24"/>
        <v>1.4524999999999999</v>
      </c>
      <c r="BE84" s="242">
        <f t="shared" si="24"/>
        <v>1.4360999999999999</v>
      </c>
      <c r="BF84" s="242">
        <f t="shared" si="24"/>
        <v>1.4360999999999999</v>
      </c>
      <c r="BG84" s="242">
        <f t="shared" si="24"/>
        <v>1.458</v>
      </c>
      <c r="BH84" s="242">
        <f t="shared" si="24"/>
        <v>1.4307000000000001</v>
      </c>
      <c r="BI84" s="242">
        <f t="shared" si="24"/>
        <v>1.3856999999999999</v>
      </c>
      <c r="BJ84" s="242">
        <f t="shared" si="24"/>
        <v>1.3942000000000001</v>
      </c>
      <c r="BK84" s="242">
        <f t="shared" si="24"/>
        <v>1.3741000000000001</v>
      </c>
      <c r="BL84" s="242">
        <f t="shared" si="24"/>
        <v>1.3546</v>
      </c>
      <c r="BM84" s="242">
        <f t="shared" si="24"/>
        <v>1.3051999999999999</v>
      </c>
      <c r="BN84" s="242">
        <f t="shared" si="25"/>
        <v>1.2388999999999999</v>
      </c>
      <c r="BO84" s="242">
        <f t="shared" si="25"/>
        <v>1.2243999999999999</v>
      </c>
      <c r="BP84" s="242">
        <f t="shared" si="25"/>
        <v>1.1646000000000001</v>
      </c>
      <c r="BQ84" s="242">
        <f t="shared" si="25"/>
        <v>1.2050000000000001</v>
      </c>
      <c r="BR84" s="242">
        <f t="shared" si="25"/>
        <v>1.1950000000000001</v>
      </c>
      <c r="BS84" s="242">
        <f t="shared" si="25"/>
        <v>1.1403000000000001</v>
      </c>
      <c r="BT84" s="242">
        <f t="shared" si="25"/>
        <v>1.1246</v>
      </c>
      <c r="BU84" s="242">
        <f t="shared" si="25"/>
        <v>1.1234999999999999</v>
      </c>
      <c r="BV84" s="242">
        <f t="shared" si="25"/>
        <v>1.1313</v>
      </c>
      <c r="BW84" s="242">
        <f t="shared" si="25"/>
        <v>1.1459999999999999</v>
      </c>
      <c r="BX84" s="242">
        <f t="shared" si="25"/>
        <v>1.1623000000000001</v>
      </c>
      <c r="BY84" s="242">
        <f t="shared" si="25"/>
        <v>1.1335</v>
      </c>
      <c r="BZ84" s="242">
        <f t="shared" si="25"/>
        <v>1.1072</v>
      </c>
      <c r="CA84" s="242">
        <f t="shared" si="25"/>
        <v>1.0946</v>
      </c>
      <c r="CB84" s="242">
        <f t="shared" si="25"/>
        <v>1.0998000000000001</v>
      </c>
      <c r="CC84" s="242">
        <f t="shared" si="25"/>
        <v>1</v>
      </c>
    </row>
    <row r="85" spans="1:81" outlineLevel="1">
      <c r="A85" s="241">
        <v>5</v>
      </c>
      <c r="B85" s="229" t="s">
        <v>382</v>
      </c>
      <c r="C85" s="190"/>
      <c r="D85" s="156">
        <v>20</v>
      </c>
      <c r="E85" s="285">
        <v>25</v>
      </c>
      <c r="F85" s="233">
        <f t="shared" si="22"/>
        <v>0</v>
      </c>
      <c r="G85" s="233">
        <f t="shared" si="22"/>
        <v>0</v>
      </c>
      <c r="H85" s="233">
        <f t="shared" si="22"/>
        <v>0</v>
      </c>
      <c r="I85" s="233">
        <f t="shared" si="22"/>
        <v>4.1372</v>
      </c>
      <c r="J85" s="242">
        <f t="shared" si="22"/>
        <v>4.2443999999999997</v>
      </c>
      <c r="K85" s="242">
        <f t="shared" si="22"/>
        <v>3.5813000000000001</v>
      </c>
      <c r="L85" s="242">
        <f t="shared" si="22"/>
        <v>3.5045999999999999</v>
      </c>
      <c r="M85" s="242">
        <f t="shared" si="22"/>
        <v>3.5924999999999998</v>
      </c>
      <c r="N85" s="242">
        <f t="shared" si="22"/>
        <v>3.6497000000000002</v>
      </c>
      <c r="O85" s="242">
        <f t="shared" si="22"/>
        <v>3.5813000000000001</v>
      </c>
      <c r="P85" s="242">
        <f t="shared" si="22"/>
        <v>3.5261999999999998</v>
      </c>
      <c r="Q85" s="242">
        <f t="shared" si="22"/>
        <v>3.4622000000000002</v>
      </c>
      <c r="R85" s="242">
        <f t="shared" si="22"/>
        <v>3.4832999999999998</v>
      </c>
      <c r="S85" s="242">
        <f t="shared" si="22"/>
        <v>3.5045999999999999</v>
      </c>
      <c r="T85" s="242">
        <f t="shared" si="22"/>
        <v>3.4622000000000002</v>
      </c>
      <c r="U85" s="242">
        <f t="shared" si="22"/>
        <v>3.4209000000000001</v>
      </c>
      <c r="V85" s="242">
        <f t="shared" si="20"/>
        <v>3.4005999999999998</v>
      </c>
      <c r="W85" s="242">
        <f t="shared" si="20"/>
        <v>3.3706</v>
      </c>
      <c r="X85" s="242">
        <f t="shared" si="20"/>
        <v>3.3216999999999999</v>
      </c>
      <c r="Y85" s="242">
        <f t="shared" si="20"/>
        <v>3.2465000000000002</v>
      </c>
      <c r="Z85" s="242">
        <f t="shared" si="20"/>
        <v>3.2010999999999998</v>
      </c>
      <c r="AA85" s="242">
        <f t="shared" si="20"/>
        <v>3.2372999999999998</v>
      </c>
      <c r="AB85" s="242">
        <f t="shared" si="20"/>
        <v>3.2465000000000002</v>
      </c>
      <c r="AC85" s="242">
        <f t="shared" si="20"/>
        <v>3.1922000000000001</v>
      </c>
      <c r="AD85" s="242">
        <f t="shared" si="20"/>
        <v>3.0398000000000001</v>
      </c>
      <c r="AE85" s="242">
        <f t="shared" si="20"/>
        <v>2.9235000000000002</v>
      </c>
      <c r="AF85" s="242">
        <f t="shared" si="20"/>
        <v>2.8365999999999998</v>
      </c>
      <c r="AG85" s="242">
        <f t="shared" si="20"/>
        <v>2.6650999999999998</v>
      </c>
      <c r="AH85" s="242">
        <f t="shared" si="20"/>
        <v>2.3483999999999998</v>
      </c>
      <c r="AI85" s="242">
        <f t="shared" si="20"/>
        <v>2.2471000000000001</v>
      </c>
      <c r="AJ85" s="242">
        <f t="shared" si="20"/>
        <v>2.1663999999999999</v>
      </c>
      <c r="AK85" s="242">
        <f t="shared" si="20"/>
        <v>2.1027999999999998</v>
      </c>
      <c r="AL85" s="242">
        <f t="shared" si="23"/>
        <v>2.0798999999999999</v>
      </c>
      <c r="AM85" s="242">
        <f t="shared" si="23"/>
        <v>2.0070000000000001</v>
      </c>
      <c r="AN85" s="242">
        <f t="shared" si="23"/>
        <v>1.8817999999999999</v>
      </c>
      <c r="AO85" s="242">
        <f t="shared" si="23"/>
        <v>1.7630999999999999</v>
      </c>
      <c r="AP85" s="242">
        <f t="shared" si="23"/>
        <v>1.6585000000000001</v>
      </c>
      <c r="AQ85" s="242">
        <f t="shared" si="23"/>
        <v>1.6302000000000001</v>
      </c>
      <c r="AR85" s="242">
        <f t="shared" si="23"/>
        <v>1.5851</v>
      </c>
      <c r="AS85" s="242">
        <f t="shared" si="23"/>
        <v>1.5507</v>
      </c>
      <c r="AT85" s="242">
        <f t="shared" si="23"/>
        <v>1.5633999999999999</v>
      </c>
      <c r="AU85" s="242">
        <f t="shared" si="23"/>
        <v>1.6006</v>
      </c>
      <c r="AV85" s="242">
        <f t="shared" si="23"/>
        <v>1.5763</v>
      </c>
      <c r="AW85" s="242">
        <f t="shared" si="23"/>
        <v>1.5362</v>
      </c>
      <c r="AX85" s="242">
        <f t="shared" si="23"/>
        <v>1.5119</v>
      </c>
      <c r="AY85" s="242">
        <f t="shared" si="23"/>
        <v>1.4805999999999999</v>
      </c>
      <c r="AZ85" s="242">
        <f t="shared" si="23"/>
        <v>1.4599</v>
      </c>
      <c r="BA85" s="242">
        <f t="shared" si="23"/>
        <v>1.458</v>
      </c>
      <c r="BB85" s="242">
        <f t="shared" si="24"/>
        <v>1.4542999999999999</v>
      </c>
      <c r="BC85" s="242">
        <f t="shared" si="24"/>
        <v>1.4289000000000001</v>
      </c>
      <c r="BD85" s="242">
        <f t="shared" si="24"/>
        <v>1.4524999999999999</v>
      </c>
      <c r="BE85" s="242">
        <f t="shared" si="24"/>
        <v>1.4360999999999999</v>
      </c>
      <c r="BF85" s="242">
        <f t="shared" si="24"/>
        <v>1.4360999999999999</v>
      </c>
      <c r="BG85" s="242">
        <f t="shared" si="24"/>
        <v>1.458</v>
      </c>
      <c r="BH85" s="242">
        <f t="shared" si="24"/>
        <v>1.4307000000000001</v>
      </c>
      <c r="BI85" s="242">
        <f t="shared" si="24"/>
        <v>1.3856999999999999</v>
      </c>
      <c r="BJ85" s="242">
        <f t="shared" si="24"/>
        <v>1.3942000000000001</v>
      </c>
      <c r="BK85" s="242">
        <f t="shared" si="24"/>
        <v>1.3741000000000001</v>
      </c>
      <c r="BL85" s="242">
        <f t="shared" si="24"/>
        <v>1.3546</v>
      </c>
      <c r="BM85" s="242">
        <f t="shared" si="24"/>
        <v>1.3051999999999999</v>
      </c>
      <c r="BN85" s="242">
        <f t="shared" si="25"/>
        <v>1.2388999999999999</v>
      </c>
      <c r="BO85" s="242">
        <f t="shared" si="25"/>
        <v>1.2243999999999999</v>
      </c>
      <c r="BP85" s="242">
        <f t="shared" si="25"/>
        <v>1.1646000000000001</v>
      </c>
      <c r="BQ85" s="242">
        <f t="shared" si="25"/>
        <v>1.2050000000000001</v>
      </c>
      <c r="BR85" s="242">
        <f t="shared" si="25"/>
        <v>1.1950000000000001</v>
      </c>
      <c r="BS85" s="242">
        <f t="shared" si="25"/>
        <v>1.1403000000000001</v>
      </c>
      <c r="BT85" s="242">
        <f t="shared" si="25"/>
        <v>1.1246</v>
      </c>
      <c r="BU85" s="242">
        <f t="shared" si="25"/>
        <v>1.1234999999999999</v>
      </c>
      <c r="BV85" s="242">
        <f t="shared" si="25"/>
        <v>1.1313</v>
      </c>
      <c r="BW85" s="242">
        <f t="shared" si="25"/>
        <v>1.1459999999999999</v>
      </c>
      <c r="BX85" s="242">
        <f t="shared" si="25"/>
        <v>1.1623000000000001</v>
      </c>
      <c r="BY85" s="242">
        <f t="shared" si="25"/>
        <v>1.1335</v>
      </c>
      <c r="BZ85" s="242">
        <f t="shared" si="25"/>
        <v>1.1072</v>
      </c>
      <c r="CA85" s="242">
        <f t="shared" si="25"/>
        <v>1.0946</v>
      </c>
      <c r="CB85" s="242">
        <f t="shared" si="25"/>
        <v>1.0998000000000001</v>
      </c>
      <c r="CC85" s="242">
        <f t="shared" si="25"/>
        <v>1</v>
      </c>
    </row>
    <row r="86" spans="1:81" outlineLevel="1">
      <c r="A86" s="241">
        <v>5</v>
      </c>
      <c r="B86" s="229" t="s">
        <v>383</v>
      </c>
      <c r="C86" s="190"/>
      <c r="D86" s="156">
        <v>30</v>
      </c>
      <c r="E86" s="285">
        <v>40</v>
      </c>
      <c r="F86" s="233">
        <f t="shared" si="22"/>
        <v>0</v>
      </c>
      <c r="G86" s="233">
        <f t="shared" si="22"/>
        <v>0</v>
      </c>
      <c r="H86" s="233">
        <f t="shared" si="22"/>
        <v>0</v>
      </c>
      <c r="I86" s="233">
        <f t="shared" si="22"/>
        <v>4.1372</v>
      </c>
      <c r="J86" s="242">
        <f t="shared" si="22"/>
        <v>4.2443999999999997</v>
      </c>
      <c r="K86" s="242">
        <f t="shared" si="22"/>
        <v>3.5813000000000001</v>
      </c>
      <c r="L86" s="242">
        <f t="shared" si="22"/>
        <v>3.5045999999999999</v>
      </c>
      <c r="M86" s="242">
        <f t="shared" si="22"/>
        <v>3.5924999999999998</v>
      </c>
      <c r="N86" s="242">
        <f t="shared" si="22"/>
        <v>3.6497000000000002</v>
      </c>
      <c r="O86" s="242">
        <f t="shared" si="22"/>
        <v>3.5813000000000001</v>
      </c>
      <c r="P86" s="242">
        <f t="shared" si="22"/>
        <v>3.5261999999999998</v>
      </c>
      <c r="Q86" s="242">
        <f t="shared" si="22"/>
        <v>3.4622000000000002</v>
      </c>
      <c r="R86" s="242">
        <f t="shared" si="22"/>
        <v>3.4832999999999998</v>
      </c>
      <c r="S86" s="242">
        <f t="shared" si="22"/>
        <v>3.5045999999999999</v>
      </c>
      <c r="T86" s="242">
        <f t="shared" si="22"/>
        <v>3.4622000000000002</v>
      </c>
      <c r="U86" s="242">
        <f t="shared" si="22"/>
        <v>3.4209000000000001</v>
      </c>
      <c r="V86" s="242">
        <f t="shared" si="20"/>
        <v>3.4005999999999998</v>
      </c>
      <c r="W86" s="242">
        <f t="shared" si="20"/>
        <v>3.3706</v>
      </c>
      <c r="X86" s="242">
        <f t="shared" si="20"/>
        <v>3.3216999999999999</v>
      </c>
      <c r="Y86" s="242">
        <f t="shared" si="20"/>
        <v>3.2465000000000002</v>
      </c>
      <c r="Z86" s="242">
        <f t="shared" si="20"/>
        <v>3.2010999999999998</v>
      </c>
      <c r="AA86" s="242">
        <f t="shared" si="20"/>
        <v>3.2372999999999998</v>
      </c>
      <c r="AB86" s="242">
        <f t="shared" si="20"/>
        <v>3.2465000000000002</v>
      </c>
      <c r="AC86" s="242">
        <f t="shared" si="20"/>
        <v>3.1922000000000001</v>
      </c>
      <c r="AD86" s="242">
        <f t="shared" si="20"/>
        <v>3.0398000000000001</v>
      </c>
      <c r="AE86" s="242">
        <f t="shared" si="20"/>
        <v>2.9235000000000002</v>
      </c>
      <c r="AF86" s="242">
        <f t="shared" si="20"/>
        <v>2.8365999999999998</v>
      </c>
      <c r="AG86" s="242">
        <f t="shared" si="20"/>
        <v>2.6650999999999998</v>
      </c>
      <c r="AH86" s="242">
        <f t="shared" si="20"/>
        <v>2.3483999999999998</v>
      </c>
      <c r="AI86" s="242">
        <f t="shared" si="20"/>
        <v>2.2471000000000001</v>
      </c>
      <c r="AJ86" s="242">
        <f t="shared" si="20"/>
        <v>2.1663999999999999</v>
      </c>
      <c r="AK86" s="242">
        <f t="shared" si="20"/>
        <v>2.1027999999999998</v>
      </c>
      <c r="AL86" s="242">
        <f t="shared" si="23"/>
        <v>2.0798999999999999</v>
      </c>
      <c r="AM86" s="242">
        <f t="shared" si="23"/>
        <v>2.0070000000000001</v>
      </c>
      <c r="AN86" s="242">
        <f t="shared" si="23"/>
        <v>1.8817999999999999</v>
      </c>
      <c r="AO86" s="242">
        <f t="shared" si="23"/>
        <v>1.7630999999999999</v>
      </c>
      <c r="AP86" s="242">
        <f t="shared" si="23"/>
        <v>1.6585000000000001</v>
      </c>
      <c r="AQ86" s="242">
        <f t="shared" si="23"/>
        <v>1.6302000000000001</v>
      </c>
      <c r="AR86" s="242">
        <f t="shared" si="23"/>
        <v>1.5851</v>
      </c>
      <c r="AS86" s="242">
        <f t="shared" si="23"/>
        <v>1.5507</v>
      </c>
      <c r="AT86" s="242">
        <f t="shared" si="23"/>
        <v>1.5633999999999999</v>
      </c>
      <c r="AU86" s="242">
        <f t="shared" si="23"/>
        <v>1.6006</v>
      </c>
      <c r="AV86" s="242">
        <f t="shared" si="23"/>
        <v>1.5763</v>
      </c>
      <c r="AW86" s="242">
        <f t="shared" si="23"/>
        <v>1.5362</v>
      </c>
      <c r="AX86" s="242">
        <f t="shared" si="23"/>
        <v>1.5119</v>
      </c>
      <c r="AY86" s="242">
        <f t="shared" si="23"/>
        <v>1.4805999999999999</v>
      </c>
      <c r="AZ86" s="242">
        <f t="shared" si="23"/>
        <v>1.4599</v>
      </c>
      <c r="BA86" s="242">
        <f t="shared" si="23"/>
        <v>1.458</v>
      </c>
      <c r="BB86" s="242">
        <f t="shared" si="24"/>
        <v>1.4542999999999999</v>
      </c>
      <c r="BC86" s="242">
        <f t="shared" si="24"/>
        <v>1.4289000000000001</v>
      </c>
      <c r="BD86" s="242">
        <f t="shared" si="24"/>
        <v>1.4524999999999999</v>
      </c>
      <c r="BE86" s="242">
        <f t="shared" si="24"/>
        <v>1.4360999999999999</v>
      </c>
      <c r="BF86" s="242">
        <f t="shared" si="24"/>
        <v>1.4360999999999999</v>
      </c>
      <c r="BG86" s="242">
        <f t="shared" si="24"/>
        <v>1.458</v>
      </c>
      <c r="BH86" s="242">
        <f t="shared" si="24"/>
        <v>1.4307000000000001</v>
      </c>
      <c r="BI86" s="242">
        <f t="shared" si="24"/>
        <v>1.3856999999999999</v>
      </c>
      <c r="BJ86" s="242">
        <f t="shared" si="24"/>
        <v>1.3942000000000001</v>
      </c>
      <c r="BK86" s="242">
        <f t="shared" si="24"/>
        <v>1.3741000000000001</v>
      </c>
      <c r="BL86" s="242">
        <f t="shared" si="24"/>
        <v>1.3546</v>
      </c>
      <c r="BM86" s="242">
        <f t="shared" si="24"/>
        <v>1.3051999999999999</v>
      </c>
      <c r="BN86" s="242">
        <f t="shared" si="25"/>
        <v>1.2388999999999999</v>
      </c>
      <c r="BO86" s="242">
        <f t="shared" si="25"/>
        <v>1.2243999999999999</v>
      </c>
      <c r="BP86" s="242">
        <f t="shared" si="25"/>
        <v>1.1646000000000001</v>
      </c>
      <c r="BQ86" s="242">
        <f t="shared" si="25"/>
        <v>1.2050000000000001</v>
      </c>
      <c r="BR86" s="242">
        <f t="shared" si="25"/>
        <v>1.1950000000000001</v>
      </c>
      <c r="BS86" s="242">
        <f t="shared" si="25"/>
        <v>1.1403000000000001</v>
      </c>
      <c r="BT86" s="242">
        <f t="shared" si="25"/>
        <v>1.1246</v>
      </c>
      <c r="BU86" s="242">
        <f t="shared" si="25"/>
        <v>1.1234999999999999</v>
      </c>
      <c r="BV86" s="242">
        <f t="shared" si="25"/>
        <v>1.1313</v>
      </c>
      <c r="BW86" s="242">
        <f t="shared" si="25"/>
        <v>1.1459999999999999</v>
      </c>
      <c r="BX86" s="242">
        <f t="shared" si="25"/>
        <v>1.1623000000000001</v>
      </c>
      <c r="BY86" s="242">
        <f t="shared" si="25"/>
        <v>1.1335</v>
      </c>
      <c r="BZ86" s="242">
        <f t="shared" si="25"/>
        <v>1.1072</v>
      </c>
      <c r="CA86" s="242">
        <f t="shared" si="25"/>
        <v>1.0946</v>
      </c>
      <c r="CB86" s="242">
        <f t="shared" si="25"/>
        <v>1.0998000000000001</v>
      </c>
      <c r="CC86" s="242">
        <f t="shared" si="25"/>
        <v>1</v>
      </c>
    </row>
    <row r="87" spans="1:81" outlineLevel="1">
      <c r="A87" s="241">
        <v>5</v>
      </c>
      <c r="B87" s="229" t="s">
        <v>384</v>
      </c>
      <c r="C87" s="190"/>
      <c r="D87" s="156">
        <v>15</v>
      </c>
      <c r="E87" s="285">
        <v>25</v>
      </c>
      <c r="F87" s="233">
        <f t="shared" si="22"/>
        <v>0</v>
      </c>
      <c r="G87" s="233">
        <f t="shared" si="22"/>
        <v>0</v>
      </c>
      <c r="H87" s="233">
        <f t="shared" si="22"/>
        <v>0</v>
      </c>
      <c r="I87" s="233">
        <f t="shared" si="22"/>
        <v>4.1372</v>
      </c>
      <c r="J87" s="242">
        <f t="shared" si="22"/>
        <v>4.2443999999999997</v>
      </c>
      <c r="K87" s="242">
        <f t="shared" si="22"/>
        <v>3.5813000000000001</v>
      </c>
      <c r="L87" s="242">
        <f t="shared" si="22"/>
        <v>3.5045999999999999</v>
      </c>
      <c r="M87" s="242">
        <f t="shared" si="22"/>
        <v>3.5924999999999998</v>
      </c>
      <c r="N87" s="242">
        <f t="shared" si="22"/>
        <v>3.6497000000000002</v>
      </c>
      <c r="O87" s="242">
        <f t="shared" si="22"/>
        <v>3.5813000000000001</v>
      </c>
      <c r="P87" s="242">
        <f t="shared" si="22"/>
        <v>3.5261999999999998</v>
      </c>
      <c r="Q87" s="242">
        <f t="shared" si="22"/>
        <v>3.4622000000000002</v>
      </c>
      <c r="R87" s="242">
        <f t="shared" si="22"/>
        <v>3.4832999999999998</v>
      </c>
      <c r="S87" s="242">
        <f t="shared" si="22"/>
        <v>3.5045999999999999</v>
      </c>
      <c r="T87" s="242">
        <f t="shared" si="22"/>
        <v>3.4622000000000002</v>
      </c>
      <c r="U87" s="242">
        <f t="shared" si="22"/>
        <v>3.4209000000000001</v>
      </c>
      <c r="V87" s="242">
        <f t="shared" si="20"/>
        <v>3.4005999999999998</v>
      </c>
      <c r="W87" s="242">
        <f t="shared" si="20"/>
        <v>3.3706</v>
      </c>
      <c r="X87" s="242">
        <f t="shared" si="20"/>
        <v>3.3216999999999999</v>
      </c>
      <c r="Y87" s="242">
        <f t="shared" si="20"/>
        <v>3.2465000000000002</v>
      </c>
      <c r="Z87" s="242">
        <f t="shared" si="20"/>
        <v>3.2010999999999998</v>
      </c>
      <c r="AA87" s="242">
        <f t="shared" si="20"/>
        <v>3.2372999999999998</v>
      </c>
      <c r="AB87" s="242">
        <f t="shared" si="20"/>
        <v>3.2465000000000002</v>
      </c>
      <c r="AC87" s="242">
        <f t="shared" si="20"/>
        <v>3.1922000000000001</v>
      </c>
      <c r="AD87" s="242">
        <f t="shared" si="20"/>
        <v>3.0398000000000001</v>
      </c>
      <c r="AE87" s="242">
        <f t="shared" si="20"/>
        <v>2.9235000000000002</v>
      </c>
      <c r="AF87" s="242">
        <f t="shared" si="20"/>
        <v>2.8365999999999998</v>
      </c>
      <c r="AG87" s="242">
        <f t="shared" si="20"/>
        <v>2.6650999999999998</v>
      </c>
      <c r="AH87" s="242">
        <f t="shared" si="20"/>
        <v>2.3483999999999998</v>
      </c>
      <c r="AI87" s="242">
        <f t="shared" si="20"/>
        <v>2.2471000000000001</v>
      </c>
      <c r="AJ87" s="242">
        <f t="shared" si="20"/>
        <v>2.1663999999999999</v>
      </c>
      <c r="AK87" s="242">
        <f t="shared" si="20"/>
        <v>2.1027999999999998</v>
      </c>
      <c r="AL87" s="242">
        <f t="shared" si="23"/>
        <v>2.0798999999999999</v>
      </c>
      <c r="AM87" s="242">
        <f t="shared" si="23"/>
        <v>2.0070000000000001</v>
      </c>
      <c r="AN87" s="242">
        <f t="shared" si="23"/>
        <v>1.8817999999999999</v>
      </c>
      <c r="AO87" s="242">
        <f t="shared" si="23"/>
        <v>1.7630999999999999</v>
      </c>
      <c r="AP87" s="242">
        <f t="shared" si="23"/>
        <v>1.6585000000000001</v>
      </c>
      <c r="AQ87" s="242">
        <f t="shared" si="23"/>
        <v>1.6302000000000001</v>
      </c>
      <c r="AR87" s="242">
        <f t="shared" si="23"/>
        <v>1.5851</v>
      </c>
      <c r="AS87" s="242">
        <f t="shared" si="23"/>
        <v>1.5507</v>
      </c>
      <c r="AT87" s="242">
        <f t="shared" si="23"/>
        <v>1.5633999999999999</v>
      </c>
      <c r="AU87" s="242">
        <f t="shared" si="23"/>
        <v>1.6006</v>
      </c>
      <c r="AV87" s="242">
        <f t="shared" si="23"/>
        <v>1.5763</v>
      </c>
      <c r="AW87" s="242">
        <f t="shared" si="23"/>
        <v>1.5362</v>
      </c>
      <c r="AX87" s="242">
        <f t="shared" si="23"/>
        <v>1.5119</v>
      </c>
      <c r="AY87" s="242">
        <f t="shared" si="23"/>
        <v>1.4805999999999999</v>
      </c>
      <c r="AZ87" s="242">
        <f t="shared" si="23"/>
        <v>1.4599</v>
      </c>
      <c r="BA87" s="242">
        <f t="shared" si="23"/>
        <v>1.458</v>
      </c>
      <c r="BB87" s="242">
        <f t="shared" si="24"/>
        <v>1.4542999999999999</v>
      </c>
      <c r="BC87" s="242">
        <f t="shared" si="24"/>
        <v>1.4289000000000001</v>
      </c>
      <c r="BD87" s="242">
        <f t="shared" si="24"/>
        <v>1.4524999999999999</v>
      </c>
      <c r="BE87" s="242">
        <f t="shared" si="24"/>
        <v>1.4360999999999999</v>
      </c>
      <c r="BF87" s="242">
        <f t="shared" si="24"/>
        <v>1.4360999999999999</v>
      </c>
      <c r="BG87" s="242">
        <f t="shared" si="24"/>
        <v>1.458</v>
      </c>
      <c r="BH87" s="242">
        <f t="shared" si="24"/>
        <v>1.4307000000000001</v>
      </c>
      <c r="BI87" s="242">
        <f t="shared" si="24"/>
        <v>1.3856999999999999</v>
      </c>
      <c r="BJ87" s="242">
        <f t="shared" si="24"/>
        <v>1.3942000000000001</v>
      </c>
      <c r="BK87" s="242">
        <f t="shared" si="24"/>
        <v>1.3741000000000001</v>
      </c>
      <c r="BL87" s="242">
        <f t="shared" si="24"/>
        <v>1.3546</v>
      </c>
      <c r="BM87" s="242">
        <f t="shared" si="24"/>
        <v>1.3051999999999999</v>
      </c>
      <c r="BN87" s="242">
        <f t="shared" si="25"/>
        <v>1.2388999999999999</v>
      </c>
      <c r="BO87" s="242">
        <f t="shared" si="25"/>
        <v>1.2243999999999999</v>
      </c>
      <c r="BP87" s="242">
        <f t="shared" si="25"/>
        <v>1.1646000000000001</v>
      </c>
      <c r="BQ87" s="242">
        <f t="shared" si="25"/>
        <v>1.2050000000000001</v>
      </c>
      <c r="BR87" s="242">
        <f t="shared" si="25"/>
        <v>1.1950000000000001</v>
      </c>
      <c r="BS87" s="242">
        <f t="shared" si="25"/>
        <v>1.1403000000000001</v>
      </c>
      <c r="BT87" s="242">
        <f t="shared" si="25"/>
        <v>1.1246</v>
      </c>
      <c r="BU87" s="242">
        <f t="shared" si="25"/>
        <v>1.1234999999999999</v>
      </c>
      <c r="BV87" s="242">
        <f t="shared" si="25"/>
        <v>1.1313</v>
      </c>
      <c r="BW87" s="242">
        <f t="shared" si="25"/>
        <v>1.1459999999999999</v>
      </c>
      <c r="BX87" s="242">
        <f t="shared" si="25"/>
        <v>1.1623000000000001</v>
      </c>
      <c r="BY87" s="242">
        <f t="shared" si="25"/>
        <v>1.1335</v>
      </c>
      <c r="BZ87" s="242">
        <f t="shared" si="25"/>
        <v>1.1072</v>
      </c>
      <c r="CA87" s="242">
        <f t="shared" si="25"/>
        <v>1.0946</v>
      </c>
      <c r="CB87" s="242">
        <f t="shared" si="25"/>
        <v>1.0998000000000001</v>
      </c>
      <c r="CC87" s="242">
        <f t="shared" si="25"/>
        <v>1</v>
      </c>
    </row>
    <row r="88" spans="1:81" outlineLevel="1">
      <c r="A88" s="241">
        <v>5</v>
      </c>
      <c r="B88" s="229" t="s">
        <v>385</v>
      </c>
      <c r="C88" s="190"/>
      <c r="D88" s="156">
        <v>13</v>
      </c>
      <c r="E88" s="285">
        <v>18</v>
      </c>
      <c r="F88" s="233">
        <f t="shared" si="22"/>
        <v>0</v>
      </c>
      <c r="G88" s="233">
        <f t="shared" si="22"/>
        <v>0</v>
      </c>
      <c r="H88" s="233">
        <f t="shared" si="22"/>
        <v>0</v>
      </c>
      <c r="I88" s="233">
        <f t="shared" si="22"/>
        <v>4.1372</v>
      </c>
      <c r="J88" s="242">
        <f t="shared" si="22"/>
        <v>4.2443999999999997</v>
      </c>
      <c r="K88" s="242">
        <f t="shared" si="22"/>
        <v>3.5813000000000001</v>
      </c>
      <c r="L88" s="242">
        <f t="shared" si="22"/>
        <v>3.5045999999999999</v>
      </c>
      <c r="M88" s="242">
        <f t="shared" si="22"/>
        <v>3.5924999999999998</v>
      </c>
      <c r="N88" s="242">
        <f t="shared" si="22"/>
        <v>3.6497000000000002</v>
      </c>
      <c r="O88" s="242">
        <f t="shared" si="22"/>
        <v>3.5813000000000001</v>
      </c>
      <c r="P88" s="242">
        <f t="shared" si="22"/>
        <v>3.5261999999999998</v>
      </c>
      <c r="Q88" s="242">
        <f t="shared" si="22"/>
        <v>3.4622000000000002</v>
      </c>
      <c r="R88" s="242">
        <f t="shared" si="22"/>
        <v>3.4832999999999998</v>
      </c>
      <c r="S88" s="242">
        <f t="shared" si="22"/>
        <v>3.5045999999999999</v>
      </c>
      <c r="T88" s="242">
        <f t="shared" si="22"/>
        <v>3.4622000000000002</v>
      </c>
      <c r="U88" s="242">
        <f t="shared" si="22"/>
        <v>3.4209000000000001</v>
      </c>
      <c r="V88" s="242">
        <f t="shared" si="20"/>
        <v>3.4005999999999998</v>
      </c>
      <c r="W88" s="242">
        <f t="shared" si="20"/>
        <v>3.3706</v>
      </c>
      <c r="X88" s="242">
        <f t="shared" si="20"/>
        <v>3.3216999999999999</v>
      </c>
      <c r="Y88" s="242">
        <f t="shared" si="20"/>
        <v>3.2465000000000002</v>
      </c>
      <c r="Z88" s="242">
        <f t="shared" si="20"/>
        <v>3.2010999999999998</v>
      </c>
      <c r="AA88" s="242">
        <f t="shared" si="20"/>
        <v>3.2372999999999998</v>
      </c>
      <c r="AB88" s="242">
        <f t="shared" si="20"/>
        <v>3.2465000000000002</v>
      </c>
      <c r="AC88" s="242">
        <f t="shared" si="20"/>
        <v>3.1922000000000001</v>
      </c>
      <c r="AD88" s="242">
        <f t="shared" si="20"/>
        <v>3.0398000000000001</v>
      </c>
      <c r="AE88" s="242">
        <f t="shared" si="20"/>
        <v>2.9235000000000002</v>
      </c>
      <c r="AF88" s="242">
        <f t="shared" si="20"/>
        <v>2.8365999999999998</v>
      </c>
      <c r="AG88" s="242">
        <f t="shared" si="20"/>
        <v>2.6650999999999998</v>
      </c>
      <c r="AH88" s="242">
        <f t="shared" si="20"/>
        <v>2.3483999999999998</v>
      </c>
      <c r="AI88" s="242">
        <f t="shared" si="20"/>
        <v>2.2471000000000001</v>
      </c>
      <c r="AJ88" s="242">
        <f t="shared" si="20"/>
        <v>2.1663999999999999</v>
      </c>
      <c r="AK88" s="242">
        <f t="shared" si="20"/>
        <v>2.1027999999999998</v>
      </c>
      <c r="AL88" s="242">
        <f t="shared" si="23"/>
        <v>2.0798999999999999</v>
      </c>
      <c r="AM88" s="242">
        <f t="shared" si="23"/>
        <v>2.0070000000000001</v>
      </c>
      <c r="AN88" s="242">
        <f t="shared" si="23"/>
        <v>1.8817999999999999</v>
      </c>
      <c r="AO88" s="242">
        <f t="shared" si="23"/>
        <v>1.7630999999999999</v>
      </c>
      <c r="AP88" s="242">
        <f t="shared" si="23"/>
        <v>1.6585000000000001</v>
      </c>
      <c r="AQ88" s="242">
        <f t="shared" si="23"/>
        <v>1.6302000000000001</v>
      </c>
      <c r="AR88" s="242">
        <f t="shared" si="23"/>
        <v>1.5851</v>
      </c>
      <c r="AS88" s="242">
        <f t="shared" si="23"/>
        <v>1.5507</v>
      </c>
      <c r="AT88" s="242">
        <f t="shared" si="23"/>
        <v>1.5633999999999999</v>
      </c>
      <c r="AU88" s="242">
        <f t="shared" si="23"/>
        <v>1.6006</v>
      </c>
      <c r="AV88" s="242">
        <f t="shared" si="23"/>
        <v>1.5763</v>
      </c>
      <c r="AW88" s="242">
        <f t="shared" si="23"/>
        <v>1.5362</v>
      </c>
      <c r="AX88" s="242">
        <f t="shared" si="23"/>
        <v>1.5119</v>
      </c>
      <c r="AY88" s="242">
        <f t="shared" si="23"/>
        <v>1.4805999999999999</v>
      </c>
      <c r="AZ88" s="242">
        <f t="shared" si="23"/>
        <v>1.4599</v>
      </c>
      <c r="BA88" s="242">
        <f t="shared" si="23"/>
        <v>1.458</v>
      </c>
      <c r="BB88" s="242">
        <f t="shared" si="24"/>
        <v>1.4542999999999999</v>
      </c>
      <c r="BC88" s="242">
        <f t="shared" si="24"/>
        <v>1.4289000000000001</v>
      </c>
      <c r="BD88" s="242">
        <f t="shared" si="24"/>
        <v>1.4524999999999999</v>
      </c>
      <c r="BE88" s="242">
        <f t="shared" si="24"/>
        <v>1.4360999999999999</v>
      </c>
      <c r="BF88" s="242">
        <f t="shared" si="24"/>
        <v>1.4360999999999999</v>
      </c>
      <c r="BG88" s="242">
        <f t="shared" si="24"/>
        <v>1.458</v>
      </c>
      <c r="BH88" s="242">
        <f t="shared" si="24"/>
        <v>1.4307000000000001</v>
      </c>
      <c r="BI88" s="242">
        <f t="shared" si="24"/>
        <v>1.3856999999999999</v>
      </c>
      <c r="BJ88" s="242">
        <f t="shared" si="24"/>
        <v>1.3942000000000001</v>
      </c>
      <c r="BK88" s="242">
        <f t="shared" si="24"/>
        <v>1.3741000000000001</v>
      </c>
      <c r="BL88" s="242">
        <f t="shared" si="24"/>
        <v>1.3546</v>
      </c>
      <c r="BM88" s="242">
        <f t="shared" si="24"/>
        <v>1.3051999999999999</v>
      </c>
      <c r="BN88" s="242">
        <f t="shared" si="25"/>
        <v>1.2388999999999999</v>
      </c>
      <c r="BO88" s="242">
        <f t="shared" si="25"/>
        <v>1.2243999999999999</v>
      </c>
      <c r="BP88" s="242">
        <f t="shared" si="25"/>
        <v>1.1646000000000001</v>
      </c>
      <c r="BQ88" s="242">
        <f t="shared" si="25"/>
        <v>1.2050000000000001</v>
      </c>
      <c r="BR88" s="242">
        <f t="shared" si="25"/>
        <v>1.1950000000000001</v>
      </c>
      <c r="BS88" s="242">
        <f t="shared" si="25"/>
        <v>1.1403000000000001</v>
      </c>
      <c r="BT88" s="242">
        <f t="shared" si="25"/>
        <v>1.1246</v>
      </c>
      <c r="BU88" s="242">
        <f t="shared" si="25"/>
        <v>1.1234999999999999</v>
      </c>
      <c r="BV88" s="242">
        <f t="shared" si="25"/>
        <v>1.1313</v>
      </c>
      <c r="BW88" s="242">
        <f t="shared" si="25"/>
        <v>1.1459999999999999</v>
      </c>
      <c r="BX88" s="242">
        <f t="shared" si="25"/>
        <v>1.1623000000000001</v>
      </c>
      <c r="BY88" s="242">
        <f t="shared" si="25"/>
        <v>1.1335</v>
      </c>
      <c r="BZ88" s="242">
        <f t="shared" si="25"/>
        <v>1.1072</v>
      </c>
      <c r="CA88" s="242">
        <f t="shared" si="25"/>
        <v>1.0946</v>
      </c>
      <c r="CB88" s="242">
        <f t="shared" si="25"/>
        <v>1.0998000000000001</v>
      </c>
      <c r="CC88" s="242">
        <f t="shared" si="25"/>
        <v>1</v>
      </c>
    </row>
    <row r="89" spans="1:81" outlineLevel="1">
      <c r="A89" s="237">
        <v>5</v>
      </c>
      <c r="B89" s="231" t="s">
        <v>386</v>
      </c>
      <c r="C89" s="225"/>
      <c r="D89" s="244">
        <v>8</v>
      </c>
      <c r="E89" s="286">
        <v>13</v>
      </c>
      <c r="F89" s="401">
        <f t="shared" si="22"/>
        <v>0</v>
      </c>
      <c r="G89" s="238">
        <f t="shared" si="22"/>
        <v>0</v>
      </c>
      <c r="H89" s="238">
        <f t="shared" si="22"/>
        <v>0</v>
      </c>
      <c r="I89" s="238">
        <f t="shared" si="22"/>
        <v>4.1372</v>
      </c>
      <c r="J89" s="236">
        <f t="shared" si="22"/>
        <v>4.2443999999999997</v>
      </c>
      <c r="K89" s="236">
        <f t="shared" si="22"/>
        <v>3.5813000000000001</v>
      </c>
      <c r="L89" s="236">
        <f t="shared" si="22"/>
        <v>3.5045999999999999</v>
      </c>
      <c r="M89" s="236">
        <f t="shared" si="22"/>
        <v>3.5924999999999998</v>
      </c>
      <c r="N89" s="236">
        <f t="shared" si="22"/>
        <v>3.6497000000000002</v>
      </c>
      <c r="O89" s="236">
        <f t="shared" si="22"/>
        <v>3.5813000000000001</v>
      </c>
      <c r="P89" s="236">
        <f t="shared" si="22"/>
        <v>3.5261999999999998</v>
      </c>
      <c r="Q89" s="236">
        <f t="shared" si="22"/>
        <v>3.4622000000000002</v>
      </c>
      <c r="R89" s="236">
        <f t="shared" si="22"/>
        <v>3.4832999999999998</v>
      </c>
      <c r="S89" s="236">
        <f t="shared" si="22"/>
        <v>3.5045999999999999</v>
      </c>
      <c r="T89" s="236">
        <f t="shared" si="22"/>
        <v>3.4622000000000002</v>
      </c>
      <c r="U89" s="236">
        <f t="shared" si="22"/>
        <v>3.4209000000000001</v>
      </c>
      <c r="V89" s="236">
        <f t="shared" si="20"/>
        <v>3.4005999999999998</v>
      </c>
      <c r="W89" s="236">
        <f t="shared" si="20"/>
        <v>3.3706</v>
      </c>
      <c r="X89" s="236">
        <f t="shared" si="20"/>
        <v>3.3216999999999999</v>
      </c>
      <c r="Y89" s="236">
        <f t="shared" si="20"/>
        <v>3.2465000000000002</v>
      </c>
      <c r="Z89" s="236">
        <f t="shared" si="20"/>
        <v>3.2010999999999998</v>
      </c>
      <c r="AA89" s="236">
        <f t="shared" si="20"/>
        <v>3.2372999999999998</v>
      </c>
      <c r="AB89" s="236">
        <f t="shared" si="20"/>
        <v>3.2465000000000002</v>
      </c>
      <c r="AC89" s="236">
        <f t="shared" si="20"/>
        <v>3.1922000000000001</v>
      </c>
      <c r="AD89" s="236">
        <f t="shared" si="20"/>
        <v>3.0398000000000001</v>
      </c>
      <c r="AE89" s="236">
        <f t="shared" si="20"/>
        <v>2.9235000000000002</v>
      </c>
      <c r="AF89" s="236">
        <f t="shared" si="20"/>
        <v>2.8365999999999998</v>
      </c>
      <c r="AG89" s="236">
        <f t="shared" si="20"/>
        <v>2.6650999999999998</v>
      </c>
      <c r="AH89" s="236">
        <f t="shared" si="20"/>
        <v>2.3483999999999998</v>
      </c>
      <c r="AI89" s="236">
        <f t="shared" si="20"/>
        <v>2.2471000000000001</v>
      </c>
      <c r="AJ89" s="236">
        <f t="shared" si="20"/>
        <v>2.1663999999999999</v>
      </c>
      <c r="AK89" s="236">
        <f t="shared" si="20"/>
        <v>2.1027999999999998</v>
      </c>
      <c r="AL89" s="236">
        <f t="shared" si="23"/>
        <v>2.0798999999999999</v>
      </c>
      <c r="AM89" s="236">
        <f t="shared" si="23"/>
        <v>2.0070000000000001</v>
      </c>
      <c r="AN89" s="236">
        <f t="shared" si="23"/>
        <v>1.8817999999999999</v>
      </c>
      <c r="AO89" s="236">
        <f t="shared" si="23"/>
        <v>1.7630999999999999</v>
      </c>
      <c r="AP89" s="236">
        <f t="shared" si="23"/>
        <v>1.6585000000000001</v>
      </c>
      <c r="AQ89" s="236">
        <f t="shared" si="23"/>
        <v>1.6302000000000001</v>
      </c>
      <c r="AR89" s="236">
        <f t="shared" si="23"/>
        <v>1.5851</v>
      </c>
      <c r="AS89" s="236">
        <f t="shared" si="23"/>
        <v>1.5507</v>
      </c>
      <c r="AT89" s="236">
        <f t="shared" si="23"/>
        <v>1.5633999999999999</v>
      </c>
      <c r="AU89" s="236">
        <f t="shared" si="23"/>
        <v>1.6006</v>
      </c>
      <c r="AV89" s="236">
        <f t="shared" si="23"/>
        <v>1.5763</v>
      </c>
      <c r="AW89" s="236">
        <f t="shared" si="23"/>
        <v>1.5362</v>
      </c>
      <c r="AX89" s="236">
        <f t="shared" si="23"/>
        <v>1.5119</v>
      </c>
      <c r="AY89" s="236">
        <f t="shared" si="23"/>
        <v>1.4805999999999999</v>
      </c>
      <c r="AZ89" s="236">
        <f t="shared" si="23"/>
        <v>1.4599</v>
      </c>
      <c r="BA89" s="236">
        <f t="shared" si="23"/>
        <v>1.458</v>
      </c>
      <c r="BB89" s="236">
        <f t="shared" si="24"/>
        <v>1.4542999999999999</v>
      </c>
      <c r="BC89" s="236">
        <f t="shared" si="24"/>
        <v>1.4289000000000001</v>
      </c>
      <c r="BD89" s="236">
        <f t="shared" si="24"/>
        <v>1.4524999999999999</v>
      </c>
      <c r="BE89" s="236">
        <f t="shared" si="24"/>
        <v>1.4360999999999999</v>
      </c>
      <c r="BF89" s="236">
        <f t="shared" si="24"/>
        <v>1.4360999999999999</v>
      </c>
      <c r="BG89" s="236">
        <f t="shared" si="24"/>
        <v>1.458</v>
      </c>
      <c r="BH89" s="236">
        <f t="shared" si="24"/>
        <v>1.4307000000000001</v>
      </c>
      <c r="BI89" s="236">
        <f t="shared" si="24"/>
        <v>1.3856999999999999</v>
      </c>
      <c r="BJ89" s="236">
        <f t="shared" si="24"/>
        <v>1.3942000000000001</v>
      </c>
      <c r="BK89" s="236">
        <f t="shared" si="24"/>
        <v>1.3741000000000001</v>
      </c>
      <c r="BL89" s="236">
        <f t="shared" si="24"/>
        <v>1.3546</v>
      </c>
      <c r="BM89" s="236">
        <f t="shared" si="24"/>
        <v>1.3051999999999999</v>
      </c>
      <c r="BN89" s="236">
        <f t="shared" si="25"/>
        <v>1.2388999999999999</v>
      </c>
      <c r="BO89" s="236">
        <f t="shared" si="25"/>
        <v>1.2243999999999999</v>
      </c>
      <c r="BP89" s="236">
        <f t="shared" si="25"/>
        <v>1.1646000000000001</v>
      </c>
      <c r="BQ89" s="236">
        <f t="shared" si="25"/>
        <v>1.2050000000000001</v>
      </c>
      <c r="BR89" s="236">
        <f t="shared" si="25"/>
        <v>1.1950000000000001</v>
      </c>
      <c r="BS89" s="236">
        <f t="shared" si="25"/>
        <v>1.1403000000000001</v>
      </c>
      <c r="BT89" s="236">
        <f t="shared" si="25"/>
        <v>1.1246</v>
      </c>
      <c r="BU89" s="236">
        <f t="shared" si="25"/>
        <v>1.1234999999999999</v>
      </c>
      <c r="BV89" s="236">
        <f t="shared" si="25"/>
        <v>1.1313</v>
      </c>
      <c r="BW89" s="236">
        <f t="shared" si="25"/>
        <v>1.1459999999999999</v>
      </c>
      <c r="BX89" s="236">
        <f t="shared" si="25"/>
        <v>1.1623000000000001</v>
      </c>
      <c r="BY89" s="236">
        <f t="shared" si="25"/>
        <v>1.1335</v>
      </c>
      <c r="BZ89" s="236">
        <f t="shared" si="25"/>
        <v>1.1072</v>
      </c>
      <c r="CA89" s="236">
        <f t="shared" si="25"/>
        <v>1.0946</v>
      </c>
      <c r="CB89" s="236">
        <f t="shared" si="25"/>
        <v>1.0998000000000001</v>
      </c>
      <c r="CC89" s="236">
        <f t="shared" si="25"/>
        <v>1</v>
      </c>
    </row>
    <row r="90" spans="1:81" outlineLevel="1">
      <c r="B90" s="279" t="s">
        <v>511</v>
      </c>
      <c r="K90" s="276"/>
      <c r="L90" s="276" t="s">
        <v>407</v>
      </c>
      <c r="Q90" s="276" t="s">
        <v>408</v>
      </c>
      <c r="V90" s="276" t="s">
        <v>409</v>
      </c>
      <c r="AA90" s="276" t="s">
        <v>410</v>
      </c>
      <c r="AF90" s="276" t="s">
        <v>411</v>
      </c>
      <c r="AK90" s="276" t="s">
        <v>412</v>
      </c>
      <c r="AP90" s="276" t="s">
        <v>414</v>
      </c>
    </row>
    <row r="91" spans="1:81" outlineLevel="1"/>
    <row r="94" spans="1:81">
      <c r="B94" s="162" t="s">
        <v>218</v>
      </c>
    </row>
    <row r="96" spans="1:81">
      <c r="B96" s="158" t="s">
        <v>512</v>
      </c>
      <c r="D96" s="155">
        <f>D$10</f>
        <v>1944</v>
      </c>
      <c r="E96" s="155">
        <f t="shared" ref="E96:BP96" si="26">E$10</f>
        <v>1945</v>
      </c>
      <c r="F96" s="155">
        <f t="shared" si="26"/>
        <v>1946</v>
      </c>
      <c r="G96" s="155">
        <f t="shared" si="26"/>
        <v>1947</v>
      </c>
      <c r="H96" s="155">
        <f t="shared" si="26"/>
        <v>1948</v>
      </c>
      <c r="I96" s="155">
        <f t="shared" si="26"/>
        <v>1949</v>
      </c>
      <c r="J96" s="155">
        <f t="shared" si="26"/>
        <v>1950</v>
      </c>
      <c r="K96" s="155">
        <f t="shared" si="26"/>
        <v>1951</v>
      </c>
      <c r="L96" s="155">
        <f t="shared" si="26"/>
        <v>1952</v>
      </c>
      <c r="M96" s="155">
        <f t="shared" si="26"/>
        <v>1953</v>
      </c>
      <c r="N96" s="155">
        <f t="shared" si="26"/>
        <v>1954</v>
      </c>
      <c r="O96" s="155">
        <f t="shared" si="26"/>
        <v>1955</v>
      </c>
      <c r="P96" s="155">
        <f t="shared" si="26"/>
        <v>1956</v>
      </c>
      <c r="Q96" s="155">
        <f t="shared" si="26"/>
        <v>1957</v>
      </c>
      <c r="R96" s="155">
        <f t="shared" si="26"/>
        <v>1958</v>
      </c>
      <c r="S96" s="155">
        <f t="shared" si="26"/>
        <v>1959</v>
      </c>
      <c r="T96" s="155">
        <f t="shared" si="26"/>
        <v>1960</v>
      </c>
      <c r="U96" s="155">
        <f t="shared" si="26"/>
        <v>1961</v>
      </c>
      <c r="V96" s="155">
        <f t="shared" si="26"/>
        <v>1962</v>
      </c>
      <c r="W96" s="155">
        <f t="shared" si="26"/>
        <v>1963</v>
      </c>
      <c r="X96" s="155">
        <f t="shared" si="26"/>
        <v>1964</v>
      </c>
      <c r="Y96" s="155">
        <f t="shared" si="26"/>
        <v>1965</v>
      </c>
      <c r="Z96" s="155">
        <f t="shared" si="26"/>
        <v>1966</v>
      </c>
      <c r="AA96" s="155">
        <f t="shared" si="26"/>
        <v>1967</v>
      </c>
      <c r="AB96" s="155">
        <f t="shared" si="26"/>
        <v>1968</v>
      </c>
      <c r="AC96" s="155">
        <f t="shared" si="26"/>
        <v>1969</v>
      </c>
      <c r="AD96" s="155">
        <f t="shared" si="26"/>
        <v>1970</v>
      </c>
      <c r="AE96" s="155">
        <f t="shared" si="26"/>
        <v>1971</v>
      </c>
      <c r="AF96" s="155">
        <f t="shared" si="26"/>
        <v>1972</v>
      </c>
      <c r="AG96" s="155">
        <f t="shared" si="26"/>
        <v>1973</v>
      </c>
      <c r="AH96" s="155">
        <f t="shared" si="26"/>
        <v>1974</v>
      </c>
      <c r="AI96" s="155">
        <f t="shared" si="26"/>
        <v>1975</v>
      </c>
      <c r="AJ96" s="155">
        <f t="shared" si="26"/>
        <v>1976</v>
      </c>
      <c r="AK96" s="155">
        <f t="shared" si="26"/>
        <v>1977</v>
      </c>
      <c r="AL96" s="155">
        <f t="shared" si="26"/>
        <v>1978</v>
      </c>
      <c r="AM96" s="155">
        <f t="shared" si="26"/>
        <v>1979</v>
      </c>
      <c r="AN96" s="155">
        <f t="shared" si="26"/>
        <v>1980</v>
      </c>
      <c r="AO96" s="155">
        <f t="shared" si="26"/>
        <v>1981</v>
      </c>
      <c r="AP96" s="155">
        <f t="shared" si="26"/>
        <v>1982</v>
      </c>
      <c r="AQ96" s="155">
        <f t="shared" si="26"/>
        <v>1983</v>
      </c>
      <c r="AR96" s="155">
        <f t="shared" si="26"/>
        <v>1984</v>
      </c>
      <c r="AS96" s="155">
        <f t="shared" si="26"/>
        <v>1985</v>
      </c>
      <c r="AT96" s="155">
        <f t="shared" si="26"/>
        <v>1986</v>
      </c>
      <c r="AU96" s="155">
        <f t="shared" si="26"/>
        <v>1987</v>
      </c>
      <c r="AV96" s="155">
        <f t="shared" si="26"/>
        <v>1988</v>
      </c>
      <c r="AW96" s="155">
        <f t="shared" si="26"/>
        <v>1989</v>
      </c>
      <c r="AX96" s="155">
        <f t="shared" si="26"/>
        <v>1990</v>
      </c>
      <c r="AY96" s="155">
        <f t="shared" si="26"/>
        <v>1991</v>
      </c>
      <c r="AZ96" s="155">
        <f t="shared" si="26"/>
        <v>1992</v>
      </c>
      <c r="BA96" s="155">
        <f t="shared" si="26"/>
        <v>1993</v>
      </c>
      <c r="BB96" s="155">
        <f t="shared" si="26"/>
        <v>1994</v>
      </c>
      <c r="BC96" s="155">
        <f t="shared" si="26"/>
        <v>1995</v>
      </c>
      <c r="BD96" s="155">
        <f t="shared" si="26"/>
        <v>1996</v>
      </c>
      <c r="BE96" s="155">
        <f t="shared" si="26"/>
        <v>1997</v>
      </c>
      <c r="BF96" s="155">
        <f t="shared" si="26"/>
        <v>1998</v>
      </c>
      <c r="BG96" s="155">
        <f t="shared" si="26"/>
        <v>1999</v>
      </c>
      <c r="BH96" s="155">
        <f t="shared" si="26"/>
        <v>2000</v>
      </c>
      <c r="BI96" s="155">
        <f t="shared" si="26"/>
        <v>2001</v>
      </c>
      <c r="BJ96" s="155">
        <f t="shared" si="26"/>
        <v>2002</v>
      </c>
      <c r="BK96" s="155">
        <f t="shared" si="26"/>
        <v>2003</v>
      </c>
      <c r="BL96" s="155">
        <f t="shared" si="26"/>
        <v>2004</v>
      </c>
      <c r="BM96" s="155">
        <f t="shared" si="26"/>
        <v>2005</v>
      </c>
      <c r="BN96" s="155">
        <f t="shared" si="26"/>
        <v>2006</v>
      </c>
      <c r="BO96" s="155">
        <f t="shared" si="26"/>
        <v>2007</v>
      </c>
      <c r="BP96" s="155">
        <f t="shared" si="26"/>
        <v>2008</v>
      </c>
      <c r="BQ96" s="155">
        <f t="shared" ref="BQ96:CC96" si="27">BQ$10</f>
        <v>2009</v>
      </c>
      <c r="BR96" s="155">
        <f t="shared" si="27"/>
        <v>2010</v>
      </c>
      <c r="BS96" s="155">
        <f t="shared" si="27"/>
        <v>2011</v>
      </c>
      <c r="BT96" s="155">
        <f t="shared" si="27"/>
        <v>2012</v>
      </c>
      <c r="BU96" s="155">
        <f t="shared" si="27"/>
        <v>2013</v>
      </c>
      <c r="BV96" s="155">
        <f t="shared" si="27"/>
        <v>2014</v>
      </c>
      <c r="BW96" s="155">
        <f t="shared" si="27"/>
        <v>2015</v>
      </c>
      <c r="BX96" s="155">
        <f t="shared" si="27"/>
        <v>2016</v>
      </c>
      <c r="BY96" s="155">
        <f t="shared" si="27"/>
        <v>2017</v>
      </c>
      <c r="BZ96" s="155">
        <f t="shared" si="27"/>
        <v>2018</v>
      </c>
      <c r="CA96" s="155">
        <f t="shared" si="27"/>
        <v>2019</v>
      </c>
      <c r="CB96" s="155">
        <f t="shared" si="27"/>
        <v>2020</v>
      </c>
      <c r="CC96" s="155">
        <f t="shared" si="27"/>
        <v>2021</v>
      </c>
    </row>
    <row r="97" spans="2:81">
      <c r="B97" s="178" t="s">
        <v>134</v>
      </c>
      <c r="D97" s="179">
        <f>D$11</f>
        <v>19.409099999999999</v>
      </c>
      <c r="E97" s="179">
        <f t="shared" ref="E97:BP97" si="28">E$11</f>
        <v>18.838200000000001</v>
      </c>
      <c r="F97" s="179">
        <f t="shared" si="28"/>
        <v>17.547899999999998</v>
      </c>
      <c r="G97" s="179">
        <f t="shared" si="28"/>
        <v>15.070600000000001</v>
      </c>
      <c r="H97" s="179">
        <f t="shared" si="28"/>
        <v>13.9239</v>
      </c>
      <c r="I97" s="179">
        <f t="shared" si="28"/>
        <v>12.317299999999999</v>
      </c>
      <c r="J97" s="179">
        <f t="shared" si="28"/>
        <v>12.81</v>
      </c>
      <c r="K97" s="179">
        <f t="shared" si="28"/>
        <v>11.139099999999999</v>
      </c>
      <c r="L97" s="179">
        <f t="shared" si="28"/>
        <v>10.4146</v>
      </c>
      <c r="M97" s="179">
        <f t="shared" si="28"/>
        <v>10.764699999999999</v>
      </c>
      <c r="N97" s="179">
        <f t="shared" si="28"/>
        <v>10.764699999999999</v>
      </c>
      <c r="O97" s="179">
        <f t="shared" si="28"/>
        <v>10.166700000000001</v>
      </c>
      <c r="P97" s="179">
        <f t="shared" si="28"/>
        <v>9.9301999999999992</v>
      </c>
      <c r="Q97" s="179">
        <f t="shared" si="28"/>
        <v>9.5596999999999994</v>
      </c>
      <c r="R97" s="179">
        <f t="shared" si="28"/>
        <v>9.2826000000000004</v>
      </c>
      <c r="S97" s="179">
        <f t="shared" si="28"/>
        <v>8.9580000000000002</v>
      </c>
      <c r="T97" s="179">
        <f t="shared" si="28"/>
        <v>8.3725000000000005</v>
      </c>
      <c r="U97" s="179">
        <f t="shared" si="28"/>
        <v>7.8589000000000002</v>
      </c>
      <c r="V97" s="179">
        <f t="shared" si="28"/>
        <v>7.32</v>
      </c>
      <c r="W97" s="179">
        <f t="shared" si="28"/>
        <v>7.0385</v>
      </c>
      <c r="X97" s="179">
        <f t="shared" si="28"/>
        <v>6.7420999999999998</v>
      </c>
      <c r="Y97" s="179">
        <f t="shared" si="28"/>
        <v>6.4696999999999996</v>
      </c>
      <c r="Z97" s="179">
        <f t="shared" si="28"/>
        <v>6.3102999999999998</v>
      </c>
      <c r="AA97" s="179">
        <f t="shared" si="28"/>
        <v>6.6372999999999998</v>
      </c>
      <c r="AB97" s="179">
        <f t="shared" si="28"/>
        <v>6.3102999999999998</v>
      </c>
      <c r="AC97" s="179">
        <f t="shared" si="28"/>
        <v>5.8761000000000001</v>
      </c>
      <c r="AD97" s="179">
        <f t="shared" si="28"/>
        <v>4.9650999999999996</v>
      </c>
      <c r="AE97" s="179">
        <f t="shared" si="28"/>
        <v>4.4790000000000001</v>
      </c>
      <c r="AF97" s="179">
        <f t="shared" si="28"/>
        <v>4.2699999999999996</v>
      </c>
      <c r="AG97" s="179">
        <f t="shared" si="28"/>
        <v>4.0156999999999998</v>
      </c>
      <c r="AH97" s="179">
        <f t="shared" si="28"/>
        <v>3.7898999999999998</v>
      </c>
      <c r="AI97" s="179">
        <f t="shared" si="28"/>
        <v>3.6916000000000002</v>
      </c>
      <c r="AJ97" s="179">
        <f t="shared" si="28"/>
        <v>3.5583</v>
      </c>
      <c r="AK97" s="179">
        <f t="shared" si="28"/>
        <v>3.4159999999999999</v>
      </c>
      <c r="AL97" s="179">
        <f t="shared" si="28"/>
        <v>3.2679</v>
      </c>
      <c r="AM97" s="179">
        <f t="shared" si="28"/>
        <v>3.0428000000000002</v>
      </c>
      <c r="AN97" s="179">
        <f t="shared" si="28"/>
        <v>2.7608000000000001</v>
      </c>
      <c r="AO97" s="179">
        <f t="shared" si="28"/>
        <v>2.6036999999999999</v>
      </c>
      <c r="AP97" s="179">
        <f t="shared" si="28"/>
        <v>2.5019999999999998</v>
      </c>
      <c r="AQ97" s="179">
        <f t="shared" si="28"/>
        <v>2.4586999999999999</v>
      </c>
      <c r="AR97" s="179">
        <f t="shared" si="28"/>
        <v>2.4079000000000002</v>
      </c>
      <c r="AS97" s="179">
        <f t="shared" si="28"/>
        <v>2.3944000000000001</v>
      </c>
      <c r="AT97" s="179">
        <f t="shared" si="28"/>
        <v>2.3462000000000001</v>
      </c>
      <c r="AU97" s="179">
        <f t="shared" si="28"/>
        <v>2.2957000000000001</v>
      </c>
      <c r="AV97" s="179">
        <f t="shared" si="28"/>
        <v>2.2433999999999998</v>
      </c>
      <c r="AW97" s="179">
        <f t="shared" si="28"/>
        <v>2.1675</v>
      </c>
      <c r="AX97" s="179">
        <f t="shared" si="28"/>
        <v>2.0430999999999999</v>
      </c>
      <c r="AY97" s="179">
        <f t="shared" si="28"/>
        <v>1.9262999999999999</v>
      </c>
      <c r="AZ97" s="179">
        <f t="shared" si="28"/>
        <v>1.8119000000000001</v>
      </c>
      <c r="BA97" s="179">
        <f t="shared" si="28"/>
        <v>1.7524</v>
      </c>
      <c r="BB97" s="179">
        <f t="shared" si="28"/>
        <v>1.7172000000000001</v>
      </c>
      <c r="BC97" s="179">
        <f t="shared" si="28"/>
        <v>1.6789000000000001</v>
      </c>
      <c r="BD97" s="179">
        <f t="shared" si="28"/>
        <v>1.6745000000000001</v>
      </c>
      <c r="BE97" s="179">
        <f t="shared" si="28"/>
        <v>1.6833</v>
      </c>
      <c r="BF97" s="179">
        <f t="shared" si="28"/>
        <v>1.6921999999999999</v>
      </c>
      <c r="BG97" s="179">
        <f t="shared" si="28"/>
        <v>1.7012</v>
      </c>
      <c r="BH97" s="179">
        <f t="shared" si="28"/>
        <v>1.69</v>
      </c>
      <c r="BI97" s="179">
        <f t="shared" si="28"/>
        <v>1.6833</v>
      </c>
      <c r="BJ97" s="179">
        <f t="shared" si="28"/>
        <v>1.6789000000000001</v>
      </c>
      <c r="BK97" s="179">
        <f t="shared" si="28"/>
        <v>1.6745000000000001</v>
      </c>
      <c r="BL97" s="179">
        <f t="shared" si="28"/>
        <v>1.6508</v>
      </c>
      <c r="BM97" s="179">
        <f t="shared" si="28"/>
        <v>1.6173999999999999</v>
      </c>
      <c r="BN97" s="179">
        <f t="shared" si="28"/>
        <v>1.5794999999999999</v>
      </c>
      <c r="BO97" s="179">
        <f t="shared" si="28"/>
        <v>1.5142</v>
      </c>
      <c r="BP97" s="179">
        <f t="shared" si="28"/>
        <v>1.4590000000000001</v>
      </c>
      <c r="BQ97" s="179">
        <f t="shared" ref="BQ97:CC97" si="29">BQ$11</f>
        <v>1.4441999999999999</v>
      </c>
      <c r="BR97" s="179">
        <f t="shared" si="29"/>
        <v>1.4280999999999999</v>
      </c>
      <c r="BS97" s="179">
        <f t="shared" si="29"/>
        <v>1.3849</v>
      </c>
      <c r="BT97" s="179">
        <f t="shared" si="29"/>
        <v>1.3512999999999999</v>
      </c>
      <c r="BU97" s="179">
        <f t="shared" si="29"/>
        <v>1.3261000000000001</v>
      </c>
      <c r="BV97" s="179">
        <f t="shared" si="29"/>
        <v>1.3018000000000001</v>
      </c>
      <c r="BW97" s="179">
        <f t="shared" si="29"/>
        <v>1.2809999999999999</v>
      </c>
      <c r="BX97" s="179">
        <f t="shared" si="29"/>
        <v>1.2546999999999999</v>
      </c>
      <c r="BY97" s="179">
        <f t="shared" si="29"/>
        <v>1.2141999999999999</v>
      </c>
      <c r="BZ97" s="179">
        <f t="shared" si="29"/>
        <v>1.1624000000000001</v>
      </c>
      <c r="CA97" s="179">
        <f t="shared" si="29"/>
        <v>1.1129</v>
      </c>
      <c r="CB97" s="179">
        <f t="shared" si="29"/>
        <v>1.0819000000000001</v>
      </c>
      <c r="CC97" s="179">
        <f t="shared" si="29"/>
        <v>1</v>
      </c>
    </row>
    <row r="98" spans="2:81">
      <c r="B98" s="178" t="s">
        <v>0</v>
      </c>
      <c r="D98" s="179"/>
      <c r="E98" s="179"/>
      <c r="F98" s="179"/>
      <c r="G98" s="179"/>
      <c r="H98" s="179"/>
      <c r="I98" s="179"/>
      <c r="J98" s="179"/>
      <c r="K98" s="179"/>
      <c r="L98" s="179"/>
      <c r="M98" s="179"/>
      <c r="N98" s="179"/>
      <c r="O98" s="179"/>
      <c r="P98" s="179"/>
      <c r="Q98" s="179"/>
      <c r="R98" s="179">
        <f t="shared" ref="R98:CC98" si="30">R$12</f>
        <v>2.7425999999999999</v>
      </c>
      <c r="S98" s="179">
        <f t="shared" si="30"/>
        <v>2.6461999999999999</v>
      </c>
      <c r="T98" s="179">
        <f t="shared" si="30"/>
        <v>2.5672000000000001</v>
      </c>
      <c r="U98" s="179">
        <f t="shared" si="30"/>
        <v>2.5836999999999999</v>
      </c>
      <c r="V98" s="179">
        <f t="shared" si="30"/>
        <v>2.5240999999999998</v>
      </c>
      <c r="W98" s="179">
        <f t="shared" si="30"/>
        <v>2.4979</v>
      </c>
      <c r="X98" s="179">
        <f t="shared" si="30"/>
        <v>2.3020999999999998</v>
      </c>
      <c r="Y98" s="179">
        <f t="shared" si="30"/>
        <v>2.1732999999999998</v>
      </c>
      <c r="Z98" s="179">
        <f t="shared" si="30"/>
        <v>2.0337999999999998</v>
      </c>
      <c r="AA98" s="179">
        <f t="shared" si="30"/>
        <v>2.2296</v>
      </c>
      <c r="AB98" s="179">
        <f t="shared" si="30"/>
        <v>2.2254999999999998</v>
      </c>
      <c r="AC98" s="179">
        <f t="shared" si="30"/>
        <v>2.1272000000000002</v>
      </c>
      <c r="AD98" s="179">
        <f t="shared" si="30"/>
        <v>1.9770000000000001</v>
      </c>
      <c r="AE98" s="179">
        <f t="shared" si="30"/>
        <v>2.0304000000000002</v>
      </c>
      <c r="AF98" s="179">
        <f t="shared" si="30"/>
        <v>2.0167999999999999</v>
      </c>
      <c r="AG98" s="179">
        <f t="shared" si="30"/>
        <v>1.9172</v>
      </c>
      <c r="AH98" s="179">
        <f t="shared" si="30"/>
        <v>1.8050999999999999</v>
      </c>
      <c r="AI98" s="179">
        <f t="shared" si="30"/>
        <v>1.8960999999999999</v>
      </c>
      <c r="AJ98" s="179">
        <f t="shared" si="30"/>
        <v>1.8523000000000001</v>
      </c>
      <c r="AK98" s="179">
        <f t="shared" si="30"/>
        <v>1.8326</v>
      </c>
      <c r="AL98" s="179">
        <f t="shared" si="30"/>
        <v>1.7917000000000001</v>
      </c>
      <c r="AM98" s="179">
        <f t="shared" si="30"/>
        <v>1.6471</v>
      </c>
      <c r="AN98" s="179">
        <f t="shared" si="30"/>
        <v>1.5068999999999999</v>
      </c>
      <c r="AO98" s="179">
        <f t="shared" si="30"/>
        <v>1.4559</v>
      </c>
      <c r="AP98" s="179">
        <f t="shared" si="30"/>
        <v>1.4559</v>
      </c>
      <c r="AQ98" s="179">
        <f t="shared" si="30"/>
        <v>1.4198</v>
      </c>
      <c r="AR98" s="179">
        <f t="shared" si="30"/>
        <v>1.3903000000000001</v>
      </c>
      <c r="AS98" s="179">
        <f t="shared" si="30"/>
        <v>1.3713</v>
      </c>
      <c r="AT98" s="179">
        <f t="shared" si="30"/>
        <v>1.3871</v>
      </c>
      <c r="AU98" s="179">
        <f t="shared" si="30"/>
        <v>1.3682000000000001</v>
      </c>
      <c r="AV98" s="179">
        <f t="shared" si="30"/>
        <v>1.3144</v>
      </c>
      <c r="AW98" s="179">
        <f t="shared" si="30"/>
        <v>1.2754000000000001</v>
      </c>
      <c r="AX98" s="179">
        <f t="shared" si="30"/>
        <v>1.2741</v>
      </c>
      <c r="AY98" s="179">
        <f t="shared" si="30"/>
        <v>1.2374000000000001</v>
      </c>
      <c r="AZ98" s="179">
        <f t="shared" si="30"/>
        <v>1.2137</v>
      </c>
      <c r="BA98" s="179">
        <f t="shared" si="30"/>
        <v>1.2248000000000001</v>
      </c>
      <c r="BB98" s="179">
        <f t="shared" si="30"/>
        <v>1.2349000000000001</v>
      </c>
      <c r="BC98" s="179">
        <f t="shared" si="30"/>
        <v>1.2490000000000001</v>
      </c>
      <c r="BD98" s="179">
        <f t="shared" si="30"/>
        <v>1.3044</v>
      </c>
      <c r="BE98" s="179">
        <f t="shared" si="30"/>
        <v>1.3620000000000001</v>
      </c>
      <c r="BF98" s="179">
        <f t="shared" si="30"/>
        <v>1.3903000000000001</v>
      </c>
      <c r="BG98" s="179">
        <f t="shared" si="30"/>
        <v>1.4016</v>
      </c>
      <c r="BH98" s="179">
        <f t="shared" si="30"/>
        <v>1.3651</v>
      </c>
      <c r="BI98" s="179">
        <f t="shared" si="30"/>
        <v>1.3696999999999999</v>
      </c>
      <c r="BJ98" s="179">
        <f t="shared" si="30"/>
        <v>1.3838999999999999</v>
      </c>
      <c r="BK98" s="179">
        <f t="shared" si="30"/>
        <v>1.3984000000000001</v>
      </c>
      <c r="BL98" s="179">
        <f t="shared" si="30"/>
        <v>1.4</v>
      </c>
      <c r="BM98" s="179">
        <f t="shared" si="30"/>
        <v>1.4097999999999999</v>
      </c>
      <c r="BN98" s="179">
        <f t="shared" si="30"/>
        <v>1.3589</v>
      </c>
      <c r="BO98" s="179">
        <f t="shared" si="30"/>
        <v>1.3216000000000001</v>
      </c>
      <c r="BP98" s="179">
        <f t="shared" si="30"/>
        <v>1.3101</v>
      </c>
      <c r="BQ98" s="179">
        <f t="shared" si="30"/>
        <v>1.3304</v>
      </c>
      <c r="BR98" s="179">
        <f t="shared" si="30"/>
        <v>1.3187</v>
      </c>
      <c r="BS98" s="179">
        <f t="shared" si="30"/>
        <v>1.2567999999999999</v>
      </c>
      <c r="BT98" s="179">
        <f t="shared" si="30"/>
        <v>1.24</v>
      </c>
      <c r="BU98" s="179">
        <f t="shared" si="30"/>
        <v>1.2424999999999999</v>
      </c>
      <c r="BV98" s="179">
        <f t="shared" si="30"/>
        <v>1.2386999999999999</v>
      </c>
      <c r="BW98" s="179">
        <f t="shared" si="30"/>
        <v>1.204</v>
      </c>
      <c r="BX98" s="179">
        <f t="shared" si="30"/>
        <v>1.204</v>
      </c>
      <c r="BY98" s="179">
        <f t="shared" si="30"/>
        <v>1.1712</v>
      </c>
      <c r="BZ98" s="179">
        <f t="shared" si="30"/>
        <v>1.1200000000000001</v>
      </c>
      <c r="CA98" s="179">
        <f t="shared" si="30"/>
        <v>1.075</v>
      </c>
      <c r="CB98" s="179">
        <f t="shared" si="30"/>
        <v>1.0561</v>
      </c>
      <c r="CC98" s="179">
        <f t="shared" si="30"/>
        <v>1</v>
      </c>
    </row>
    <row r="99" spans="2:81">
      <c r="B99" s="178" t="s">
        <v>1</v>
      </c>
      <c r="D99" s="179"/>
      <c r="E99" s="179"/>
      <c r="F99" s="179"/>
      <c r="G99" s="179"/>
      <c r="H99" s="179"/>
      <c r="I99" s="179"/>
      <c r="J99" s="179"/>
      <c r="K99" s="179"/>
      <c r="L99" s="179"/>
      <c r="M99" s="179"/>
      <c r="N99" s="179"/>
      <c r="O99" s="179"/>
      <c r="P99" s="179"/>
      <c r="Q99" s="179"/>
      <c r="R99" s="179">
        <f t="shared" ref="R99:CC99" si="31">R$13</f>
        <v>3.1667000000000001</v>
      </c>
      <c r="S99" s="179">
        <f t="shared" si="31"/>
        <v>3.093</v>
      </c>
      <c r="T99" s="179">
        <f t="shared" si="31"/>
        <v>2.9628999999999999</v>
      </c>
      <c r="U99" s="179">
        <f t="shared" si="31"/>
        <v>2.8913000000000002</v>
      </c>
      <c r="V99" s="179">
        <f t="shared" si="31"/>
        <v>2.8298000000000001</v>
      </c>
      <c r="W99" s="179">
        <f t="shared" si="31"/>
        <v>2.85</v>
      </c>
      <c r="X99" s="179">
        <f t="shared" si="31"/>
        <v>2.7517</v>
      </c>
      <c r="Y99" s="179">
        <f t="shared" si="31"/>
        <v>2.6482000000000001</v>
      </c>
      <c r="Z99" s="179">
        <f t="shared" si="31"/>
        <v>2.4990000000000001</v>
      </c>
      <c r="AA99" s="179">
        <f t="shared" si="31"/>
        <v>2.7517</v>
      </c>
      <c r="AB99" s="179">
        <f t="shared" si="31"/>
        <v>2.7902</v>
      </c>
      <c r="AC99" s="179">
        <f t="shared" si="31"/>
        <v>2.5796999999999999</v>
      </c>
      <c r="AD99" s="179">
        <f t="shared" si="31"/>
        <v>2.3064</v>
      </c>
      <c r="AE99" s="179">
        <f t="shared" si="31"/>
        <v>2.3243</v>
      </c>
      <c r="AF99" s="179">
        <f t="shared" si="31"/>
        <v>2.3378999999999999</v>
      </c>
      <c r="AG99" s="179">
        <f t="shared" si="31"/>
        <v>2.2416</v>
      </c>
      <c r="AH99" s="179">
        <f t="shared" si="31"/>
        <v>2.0962999999999998</v>
      </c>
      <c r="AI99" s="179">
        <f t="shared" si="31"/>
        <v>2.1842999999999999</v>
      </c>
      <c r="AJ99" s="179">
        <f t="shared" si="31"/>
        <v>2.1111</v>
      </c>
      <c r="AK99" s="179">
        <f t="shared" si="31"/>
        <v>2.0817000000000001</v>
      </c>
      <c r="AL99" s="179">
        <f t="shared" si="31"/>
        <v>2.0962999999999998</v>
      </c>
      <c r="AM99" s="179">
        <f t="shared" si="31"/>
        <v>1.9462999999999999</v>
      </c>
      <c r="AN99" s="179">
        <f t="shared" si="31"/>
        <v>1.7655000000000001</v>
      </c>
      <c r="AO99" s="179">
        <f t="shared" si="31"/>
        <v>1.6788000000000001</v>
      </c>
      <c r="AP99" s="179">
        <f t="shared" si="31"/>
        <v>1.6352</v>
      </c>
      <c r="AQ99" s="179">
        <f t="shared" si="31"/>
        <v>1.6375</v>
      </c>
      <c r="AR99" s="179">
        <f t="shared" si="31"/>
        <v>1.6308</v>
      </c>
      <c r="AS99" s="179">
        <f t="shared" si="31"/>
        <v>1.6197999999999999</v>
      </c>
      <c r="AT99" s="179">
        <f t="shared" si="31"/>
        <v>1.5960000000000001</v>
      </c>
      <c r="AU99" s="179">
        <f t="shared" si="31"/>
        <v>1.5688</v>
      </c>
      <c r="AV99" s="179">
        <f t="shared" si="31"/>
        <v>1.5366</v>
      </c>
      <c r="AW99" s="179">
        <f t="shared" si="31"/>
        <v>1.4963</v>
      </c>
      <c r="AX99" s="179">
        <f t="shared" si="31"/>
        <v>1.4543999999999999</v>
      </c>
      <c r="AY99" s="179">
        <f t="shared" si="31"/>
        <v>1.4016</v>
      </c>
      <c r="AZ99" s="179">
        <f t="shared" si="31"/>
        <v>1.3602000000000001</v>
      </c>
      <c r="BA99" s="179">
        <f t="shared" si="31"/>
        <v>1.3555999999999999</v>
      </c>
      <c r="BB99" s="179">
        <f t="shared" si="31"/>
        <v>1.3571</v>
      </c>
      <c r="BC99" s="179">
        <f t="shared" si="31"/>
        <v>1.3633</v>
      </c>
      <c r="BD99" s="179">
        <f t="shared" si="31"/>
        <v>1.4</v>
      </c>
      <c r="BE99" s="179">
        <f t="shared" si="31"/>
        <v>1.425</v>
      </c>
      <c r="BF99" s="179">
        <f t="shared" si="31"/>
        <v>1.4300999999999999</v>
      </c>
      <c r="BG99" s="179">
        <f t="shared" si="31"/>
        <v>1.4283999999999999</v>
      </c>
      <c r="BH99" s="179">
        <f t="shared" si="31"/>
        <v>1.3886000000000001</v>
      </c>
      <c r="BI99" s="179">
        <f t="shared" si="31"/>
        <v>1.3854</v>
      </c>
      <c r="BJ99" s="179">
        <f t="shared" si="31"/>
        <v>1.4098999999999999</v>
      </c>
      <c r="BK99" s="179">
        <f t="shared" si="31"/>
        <v>1.4335</v>
      </c>
      <c r="BL99" s="179">
        <f t="shared" si="31"/>
        <v>1.4081999999999999</v>
      </c>
      <c r="BM99" s="179">
        <f t="shared" si="31"/>
        <v>1.3680000000000001</v>
      </c>
      <c r="BN99" s="179">
        <f t="shared" si="31"/>
        <v>1.3344</v>
      </c>
      <c r="BO99" s="179">
        <f t="shared" si="31"/>
        <v>1.2787999999999999</v>
      </c>
      <c r="BP99" s="179">
        <f t="shared" si="31"/>
        <v>1.2403999999999999</v>
      </c>
      <c r="BQ99" s="179">
        <f t="shared" si="31"/>
        <v>1.2534000000000001</v>
      </c>
      <c r="BR99" s="179">
        <f t="shared" si="31"/>
        <v>1.2775000000000001</v>
      </c>
      <c r="BS99" s="179">
        <f t="shared" si="31"/>
        <v>1.2353000000000001</v>
      </c>
      <c r="BT99" s="179">
        <f t="shared" si="31"/>
        <v>1.2302</v>
      </c>
      <c r="BU99" s="179">
        <f t="shared" si="31"/>
        <v>1.2315</v>
      </c>
      <c r="BV99" s="179">
        <f t="shared" si="31"/>
        <v>1.2226999999999999</v>
      </c>
      <c r="BW99" s="179">
        <f t="shared" si="31"/>
        <v>1.1970000000000001</v>
      </c>
      <c r="BX99" s="179">
        <f t="shared" si="31"/>
        <v>1.1970000000000001</v>
      </c>
      <c r="BY99" s="179">
        <f t="shared" si="31"/>
        <v>1.1644000000000001</v>
      </c>
      <c r="BZ99" s="179">
        <f t="shared" si="31"/>
        <v>1.1155999999999999</v>
      </c>
      <c r="CA99" s="179">
        <f t="shared" si="31"/>
        <v>1.0754999999999999</v>
      </c>
      <c r="CB99" s="179">
        <f t="shared" si="31"/>
        <v>1.0546</v>
      </c>
      <c r="CC99" s="179">
        <f t="shared" si="31"/>
        <v>1</v>
      </c>
    </row>
    <row r="100" spans="2:81">
      <c r="B100" s="178" t="s">
        <v>2</v>
      </c>
      <c r="D100" s="179"/>
      <c r="E100" s="179"/>
      <c r="F100" s="179"/>
      <c r="G100" s="179"/>
      <c r="H100" s="179"/>
      <c r="I100" s="179"/>
      <c r="J100" s="179"/>
      <c r="K100" s="179"/>
      <c r="L100" s="179"/>
      <c r="M100" s="179"/>
      <c r="N100" s="179"/>
      <c r="O100" s="179"/>
      <c r="P100" s="179"/>
      <c r="Q100" s="179"/>
      <c r="R100" s="179">
        <f t="shared" ref="R100:CC100" si="32">R$14</f>
        <v>4.1359000000000004</v>
      </c>
      <c r="S100" s="179">
        <f t="shared" si="32"/>
        <v>4.0789999999999997</v>
      </c>
      <c r="T100" s="179">
        <f t="shared" si="32"/>
        <v>3.9567000000000001</v>
      </c>
      <c r="U100" s="179">
        <f t="shared" si="32"/>
        <v>3.8414000000000001</v>
      </c>
      <c r="V100" s="179">
        <f t="shared" si="32"/>
        <v>3.7563</v>
      </c>
      <c r="W100" s="179">
        <f t="shared" si="32"/>
        <v>3.6749000000000001</v>
      </c>
      <c r="X100" s="179">
        <f t="shared" si="32"/>
        <v>3.6189</v>
      </c>
      <c r="Y100" s="179">
        <f t="shared" si="32"/>
        <v>3.597</v>
      </c>
      <c r="Z100" s="179">
        <f t="shared" si="32"/>
        <v>3.5539000000000001</v>
      </c>
      <c r="AA100" s="179">
        <f t="shared" si="32"/>
        <v>3.63</v>
      </c>
      <c r="AB100" s="179">
        <f t="shared" si="32"/>
        <v>3.5752999999999999</v>
      </c>
      <c r="AC100" s="179">
        <f t="shared" si="32"/>
        <v>3.4912000000000001</v>
      </c>
      <c r="AD100" s="179">
        <f t="shared" si="32"/>
        <v>3.2081</v>
      </c>
      <c r="AE100" s="179">
        <f t="shared" si="32"/>
        <v>3.0436000000000001</v>
      </c>
      <c r="AF100" s="179">
        <f t="shared" si="32"/>
        <v>2.9453999999999998</v>
      </c>
      <c r="AG100" s="179">
        <f t="shared" si="32"/>
        <v>2.7928999999999999</v>
      </c>
      <c r="AH100" s="179">
        <f t="shared" si="32"/>
        <v>2.5095000000000001</v>
      </c>
      <c r="AI100" s="179">
        <f t="shared" si="32"/>
        <v>2.4224000000000001</v>
      </c>
      <c r="AJ100" s="179">
        <f t="shared" si="32"/>
        <v>2.3458000000000001</v>
      </c>
      <c r="AK100" s="179">
        <f t="shared" si="32"/>
        <v>2.2738999999999998</v>
      </c>
      <c r="AL100" s="179">
        <f t="shared" si="32"/>
        <v>2.2187000000000001</v>
      </c>
      <c r="AM100" s="179">
        <f t="shared" si="32"/>
        <v>2.1009000000000002</v>
      </c>
      <c r="AN100" s="179">
        <f t="shared" si="32"/>
        <v>1.9427000000000001</v>
      </c>
      <c r="AO100" s="179">
        <f t="shared" si="32"/>
        <v>1.8460000000000001</v>
      </c>
      <c r="AP100" s="179">
        <f t="shared" si="32"/>
        <v>1.7823</v>
      </c>
      <c r="AQ100" s="179">
        <f t="shared" si="32"/>
        <v>1.7637</v>
      </c>
      <c r="AR100" s="179">
        <f t="shared" si="32"/>
        <v>1.7253000000000001</v>
      </c>
      <c r="AS100" s="179">
        <f t="shared" si="32"/>
        <v>1.6980999999999999</v>
      </c>
      <c r="AT100" s="179">
        <f t="shared" si="32"/>
        <v>1.6957</v>
      </c>
      <c r="AU100" s="179">
        <f t="shared" si="32"/>
        <v>1.7128000000000001</v>
      </c>
      <c r="AV100" s="179">
        <f t="shared" si="32"/>
        <v>1.6860999999999999</v>
      </c>
      <c r="AW100" s="179">
        <f t="shared" si="32"/>
        <v>1.6417999999999999</v>
      </c>
      <c r="AX100" s="179">
        <f t="shared" si="32"/>
        <v>1.589</v>
      </c>
      <c r="AY100" s="179">
        <f t="shared" si="32"/>
        <v>1.5296000000000001</v>
      </c>
      <c r="AZ100" s="179">
        <f t="shared" si="32"/>
        <v>1.4838</v>
      </c>
      <c r="BA100" s="179">
        <f t="shared" si="32"/>
        <v>1.4672000000000001</v>
      </c>
      <c r="BB100" s="179">
        <f t="shared" si="32"/>
        <v>1.4581999999999999</v>
      </c>
      <c r="BC100" s="179">
        <f t="shared" si="32"/>
        <v>1.4370000000000001</v>
      </c>
      <c r="BD100" s="179">
        <f t="shared" si="32"/>
        <v>1.4618</v>
      </c>
      <c r="BE100" s="179">
        <f t="shared" si="32"/>
        <v>1.46</v>
      </c>
      <c r="BF100" s="179">
        <f t="shared" si="32"/>
        <v>1.4691000000000001</v>
      </c>
      <c r="BG100" s="179">
        <f t="shared" si="32"/>
        <v>1.4856</v>
      </c>
      <c r="BH100" s="179">
        <f t="shared" si="32"/>
        <v>1.4672000000000001</v>
      </c>
      <c r="BI100" s="179">
        <f t="shared" si="32"/>
        <v>1.4388000000000001</v>
      </c>
      <c r="BJ100" s="179">
        <f t="shared" si="32"/>
        <v>1.4458</v>
      </c>
      <c r="BK100" s="179">
        <f t="shared" si="32"/>
        <v>1.4336</v>
      </c>
      <c r="BL100" s="179">
        <f t="shared" si="32"/>
        <v>1.4198999999999999</v>
      </c>
      <c r="BM100" s="179">
        <f t="shared" si="32"/>
        <v>1.3851</v>
      </c>
      <c r="BN100" s="179">
        <f t="shared" si="32"/>
        <v>1.3263</v>
      </c>
      <c r="BO100" s="179">
        <f t="shared" si="32"/>
        <v>1.3029999999999999</v>
      </c>
      <c r="BP100" s="179">
        <f t="shared" si="32"/>
        <v>1.2482</v>
      </c>
      <c r="BQ100" s="179">
        <f t="shared" si="32"/>
        <v>1.2695000000000001</v>
      </c>
      <c r="BR100" s="179">
        <f t="shared" si="32"/>
        <v>1.2601</v>
      </c>
      <c r="BS100" s="179">
        <f t="shared" si="32"/>
        <v>1.2137</v>
      </c>
      <c r="BT100" s="179">
        <f t="shared" si="32"/>
        <v>1.1930000000000001</v>
      </c>
      <c r="BU100" s="179">
        <f t="shared" si="32"/>
        <v>1.1858</v>
      </c>
      <c r="BV100" s="179">
        <f t="shared" si="32"/>
        <v>1.1846000000000001</v>
      </c>
      <c r="BW100" s="179">
        <f t="shared" si="32"/>
        <v>1.1870000000000001</v>
      </c>
      <c r="BX100" s="179">
        <f t="shared" si="32"/>
        <v>1.1906000000000001</v>
      </c>
      <c r="BY100" s="179">
        <f t="shared" si="32"/>
        <v>1.1569</v>
      </c>
      <c r="BZ100" s="179">
        <f t="shared" si="32"/>
        <v>1.1167</v>
      </c>
      <c r="CA100" s="179">
        <f t="shared" si="32"/>
        <v>1.0860000000000001</v>
      </c>
      <c r="CB100" s="179">
        <f t="shared" si="32"/>
        <v>1.0801000000000001</v>
      </c>
      <c r="CC100" s="179">
        <f t="shared" si="32"/>
        <v>1</v>
      </c>
    </row>
    <row r="101" spans="2:81">
      <c r="B101" s="178" t="s">
        <v>3</v>
      </c>
      <c r="D101" s="179"/>
      <c r="E101" s="179"/>
      <c r="F101" s="179"/>
      <c r="G101" s="179"/>
      <c r="H101" s="179"/>
      <c r="I101" s="179">
        <f t="shared" ref="I101:BT101" si="33">I$15</f>
        <v>4.1372</v>
      </c>
      <c r="J101" s="179">
        <f t="shared" si="33"/>
        <v>4.2443999999999997</v>
      </c>
      <c r="K101" s="179">
        <f t="shared" si="33"/>
        <v>3.5813000000000001</v>
      </c>
      <c r="L101" s="179">
        <f t="shared" si="33"/>
        <v>3.5045999999999999</v>
      </c>
      <c r="M101" s="179">
        <f t="shared" si="33"/>
        <v>3.5924999999999998</v>
      </c>
      <c r="N101" s="179">
        <f t="shared" si="33"/>
        <v>3.6497000000000002</v>
      </c>
      <c r="O101" s="179">
        <f t="shared" si="33"/>
        <v>3.5813000000000001</v>
      </c>
      <c r="P101" s="179">
        <f t="shared" si="33"/>
        <v>3.5261999999999998</v>
      </c>
      <c r="Q101" s="179">
        <f t="shared" si="33"/>
        <v>3.4622000000000002</v>
      </c>
      <c r="R101" s="179">
        <f t="shared" si="33"/>
        <v>3.4832999999999998</v>
      </c>
      <c r="S101" s="179">
        <f t="shared" si="33"/>
        <v>3.5045999999999999</v>
      </c>
      <c r="T101" s="179">
        <f t="shared" si="33"/>
        <v>3.4622000000000002</v>
      </c>
      <c r="U101" s="179">
        <f t="shared" si="33"/>
        <v>3.4209000000000001</v>
      </c>
      <c r="V101" s="179">
        <f t="shared" si="33"/>
        <v>3.4005999999999998</v>
      </c>
      <c r="W101" s="179">
        <f t="shared" si="33"/>
        <v>3.3706</v>
      </c>
      <c r="X101" s="179">
        <f t="shared" si="33"/>
        <v>3.3216999999999999</v>
      </c>
      <c r="Y101" s="179">
        <f t="shared" si="33"/>
        <v>3.2465000000000002</v>
      </c>
      <c r="Z101" s="179">
        <f t="shared" si="33"/>
        <v>3.2010999999999998</v>
      </c>
      <c r="AA101" s="179">
        <f t="shared" si="33"/>
        <v>3.2372999999999998</v>
      </c>
      <c r="AB101" s="179">
        <f t="shared" si="33"/>
        <v>3.2465000000000002</v>
      </c>
      <c r="AC101" s="179">
        <f t="shared" si="33"/>
        <v>3.1922000000000001</v>
      </c>
      <c r="AD101" s="179">
        <f t="shared" si="33"/>
        <v>3.0398000000000001</v>
      </c>
      <c r="AE101" s="179">
        <f t="shared" si="33"/>
        <v>2.9235000000000002</v>
      </c>
      <c r="AF101" s="179">
        <f t="shared" si="33"/>
        <v>2.8365999999999998</v>
      </c>
      <c r="AG101" s="179">
        <f t="shared" si="33"/>
        <v>2.6650999999999998</v>
      </c>
      <c r="AH101" s="179">
        <f t="shared" si="33"/>
        <v>2.3483999999999998</v>
      </c>
      <c r="AI101" s="179">
        <f t="shared" si="33"/>
        <v>2.2471000000000001</v>
      </c>
      <c r="AJ101" s="179">
        <f t="shared" si="33"/>
        <v>2.1663999999999999</v>
      </c>
      <c r="AK101" s="179">
        <f t="shared" si="33"/>
        <v>2.1027999999999998</v>
      </c>
      <c r="AL101" s="179">
        <f t="shared" si="33"/>
        <v>2.0798999999999999</v>
      </c>
      <c r="AM101" s="179">
        <f t="shared" si="33"/>
        <v>2.0070000000000001</v>
      </c>
      <c r="AN101" s="179">
        <f t="shared" si="33"/>
        <v>1.8817999999999999</v>
      </c>
      <c r="AO101" s="179">
        <f t="shared" si="33"/>
        <v>1.7630999999999999</v>
      </c>
      <c r="AP101" s="179">
        <f t="shared" si="33"/>
        <v>1.6585000000000001</v>
      </c>
      <c r="AQ101" s="179">
        <f t="shared" si="33"/>
        <v>1.6302000000000001</v>
      </c>
      <c r="AR101" s="179">
        <f t="shared" si="33"/>
        <v>1.5851</v>
      </c>
      <c r="AS101" s="179">
        <f t="shared" si="33"/>
        <v>1.5507</v>
      </c>
      <c r="AT101" s="179">
        <f t="shared" si="33"/>
        <v>1.5633999999999999</v>
      </c>
      <c r="AU101" s="179">
        <f t="shared" si="33"/>
        <v>1.6006</v>
      </c>
      <c r="AV101" s="179">
        <f t="shared" si="33"/>
        <v>1.5763</v>
      </c>
      <c r="AW101" s="179">
        <f t="shared" si="33"/>
        <v>1.5362</v>
      </c>
      <c r="AX101" s="179">
        <f t="shared" si="33"/>
        <v>1.5119</v>
      </c>
      <c r="AY101" s="179">
        <f t="shared" si="33"/>
        <v>1.4805999999999999</v>
      </c>
      <c r="AZ101" s="179">
        <f t="shared" si="33"/>
        <v>1.4599</v>
      </c>
      <c r="BA101" s="179">
        <f t="shared" si="33"/>
        <v>1.458</v>
      </c>
      <c r="BB101" s="179">
        <f t="shared" si="33"/>
        <v>1.4542999999999999</v>
      </c>
      <c r="BC101" s="179">
        <f t="shared" si="33"/>
        <v>1.4289000000000001</v>
      </c>
      <c r="BD101" s="179">
        <f t="shared" si="33"/>
        <v>1.4524999999999999</v>
      </c>
      <c r="BE101" s="179">
        <f t="shared" si="33"/>
        <v>1.4360999999999999</v>
      </c>
      <c r="BF101" s="179">
        <f t="shared" si="33"/>
        <v>1.4360999999999999</v>
      </c>
      <c r="BG101" s="179">
        <f t="shared" si="33"/>
        <v>1.458</v>
      </c>
      <c r="BH101" s="179">
        <f t="shared" si="33"/>
        <v>1.4307000000000001</v>
      </c>
      <c r="BI101" s="179">
        <f t="shared" si="33"/>
        <v>1.3856999999999999</v>
      </c>
      <c r="BJ101" s="179">
        <f t="shared" si="33"/>
        <v>1.3942000000000001</v>
      </c>
      <c r="BK101" s="179">
        <f t="shared" si="33"/>
        <v>1.3741000000000001</v>
      </c>
      <c r="BL101" s="179">
        <f t="shared" si="33"/>
        <v>1.3546</v>
      </c>
      <c r="BM101" s="179">
        <f t="shared" si="33"/>
        <v>1.3051999999999999</v>
      </c>
      <c r="BN101" s="179">
        <f t="shared" si="33"/>
        <v>1.2388999999999999</v>
      </c>
      <c r="BO101" s="179">
        <f t="shared" si="33"/>
        <v>1.2243999999999999</v>
      </c>
      <c r="BP101" s="179">
        <f t="shared" si="33"/>
        <v>1.1646000000000001</v>
      </c>
      <c r="BQ101" s="179">
        <f t="shared" si="33"/>
        <v>1.2050000000000001</v>
      </c>
      <c r="BR101" s="179">
        <f t="shared" si="33"/>
        <v>1.1950000000000001</v>
      </c>
      <c r="BS101" s="179">
        <f t="shared" si="33"/>
        <v>1.1403000000000001</v>
      </c>
      <c r="BT101" s="179">
        <f t="shared" si="33"/>
        <v>1.1246</v>
      </c>
      <c r="BU101" s="179">
        <f t="shared" ref="BU101:CC101" si="34">BU$15</f>
        <v>1.1234999999999999</v>
      </c>
      <c r="BV101" s="179">
        <f t="shared" si="34"/>
        <v>1.1313</v>
      </c>
      <c r="BW101" s="179">
        <f t="shared" si="34"/>
        <v>1.1459999999999999</v>
      </c>
      <c r="BX101" s="179">
        <f t="shared" si="34"/>
        <v>1.1623000000000001</v>
      </c>
      <c r="BY101" s="179">
        <f t="shared" si="34"/>
        <v>1.1335</v>
      </c>
      <c r="BZ101" s="179">
        <f t="shared" si="34"/>
        <v>1.1072</v>
      </c>
      <c r="CA101" s="179">
        <f t="shared" si="34"/>
        <v>1.0946</v>
      </c>
      <c r="CB101" s="179">
        <f t="shared" si="34"/>
        <v>1.0998000000000001</v>
      </c>
      <c r="CC101" s="179">
        <f t="shared" si="34"/>
        <v>1</v>
      </c>
    </row>
  </sheetData>
  <sheetProtection algorithmName="SHA-512" hashValue="qPhWWoTRnAesXkY0aAaYaIEmmWJLkRNDMBtOEPumPyJxDihNPHbD5XO3g4VmJnhTWEvEz7AQSwkGwYu+h28ClA==" saltValue="eZteSpTqwOBpFCWgfpuTwA==" spinCount="100000" sheet="1" objects="1" scenarios="1"/>
  <mergeCells count="1">
    <mergeCell ref="A1:A2"/>
  </mergeCells>
  <conditionalFormatting sqref="D26:BZ32">
    <cfRule type="cellIs" dxfId="22" priority="4" operator="notEqual">
      <formula>0</formula>
    </cfRule>
  </conditionalFormatting>
  <conditionalFormatting sqref="D41:BZ45">
    <cfRule type="cellIs" dxfId="21" priority="3" operator="notEqual">
      <formula>0</formula>
    </cfRule>
  </conditionalFormatting>
  <conditionalFormatting sqref="CA26:CC32">
    <cfRule type="cellIs" dxfId="20" priority="2" operator="notEqual">
      <formula>0</formula>
    </cfRule>
  </conditionalFormatting>
  <conditionalFormatting sqref="CA41:CC45">
    <cfRule type="cellIs" dxfId="19"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79" fitToWidth="0" orientation="landscape" horizontalDpi="4294967292" r:id="rId1"/>
  <headerFooter>
    <oddHeader xml:space="preserve">&amp;R&amp;"Arial,Kursiv"&amp;8&amp;K00-046© Copyright by ANPLICON GmbH   &amp;G&amp;"-,Standard"&amp;11&amp;K01+000  </oddHeader>
    <oddFooter>&amp;L&amp;"Arial,Standard"&amp;8&amp;K00-043&amp;F / &amp;A&amp;C&amp;"Arial,Standard"&amp;8&amp;K00-043
                                                                                              &amp;D&amp;R&amp;"Arial,Standard"&amp;8&amp;K00-043Seite &amp;P von &amp;N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64F87"/>
    <pageSetUpPr fitToPage="1"/>
  </sheetPr>
  <dimension ref="A1:BL108"/>
  <sheetViews>
    <sheetView zoomScale="80" zoomScaleNormal="80" workbookViewId="0">
      <pane xSplit="2" ySplit="8" topLeftCell="C14"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7" width="20.7109375" style="156" customWidth="1"/>
    <col min="18" max="18" width="9.7109375" style="156" customWidth="1"/>
    <col min="19" max="19" width="6.7109375" style="156" customWidth="1"/>
    <col min="20" max="20" width="9.7109375" style="4" customWidth="1"/>
    <col min="21" max="30" width="20.7109375" style="156" customWidth="1"/>
    <col min="31" max="31" width="9.7109375" style="156" customWidth="1"/>
    <col min="32" max="32" width="6.7109375" style="156" customWidth="1"/>
    <col min="33" max="33" width="9.7109375" style="4" customWidth="1"/>
    <col min="34" max="40" width="20.7109375" style="156" customWidth="1"/>
    <col min="41" max="41" width="9.7109375" style="156" customWidth="1"/>
    <col min="42" max="42" width="6.7109375" style="156" customWidth="1"/>
    <col min="43" max="43" width="9.7109375" style="4" customWidth="1"/>
    <col min="44" max="46" width="20.7109375" style="156" customWidth="1"/>
    <col min="47" max="47" width="9.7109375" style="156" customWidth="1"/>
    <col min="48" max="48" width="9.140625" style="156"/>
    <col min="49" max="49" width="9.7109375" style="4" customWidth="1"/>
    <col min="50" max="64" width="17.28515625" style="156" customWidth="1"/>
    <col min="65" max="16384" width="9.140625" style="156"/>
  </cols>
  <sheetData>
    <row r="1" spans="1:64" s="181" customFormat="1">
      <c r="A1" s="595" t="s">
        <v>71</v>
      </c>
      <c r="B1" s="180"/>
      <c r="J1" s="180"/>
      <c r="T1" s="180"/>
      <c r="AG1" s="180"/>
      <c r="AQ1" s="180"/>
      <c r="AW1" s="4"/>
      <c r="AX1" s="156"/>
      <c r="AY1" s="156"/>
      <c r="AZ1" s="156"/>
      <c r="BA1" s="156"/>
      <c r="BB1" s="156"/>
      <c r="BC1" s="156"/>
      <c r="BD1" s="156"/>
      <c r="BE1" s="156"/>
      <c r="BF1" s="156"/>
      <c r="BG1" s="156"/>
      <c r="BH1" s="156"/>
      <c r="BI1" s="156"/>
      <c r="BJ1" s="156"/>
      <c r="BK1" s="156"/>
      <c r="BL1" s="156"/>
    </row>
    <row r="2" spans="1:64" s="181" customFormat="1" ht="15" customHeight="1">
      <c r="A2" s="595"/>
      <c r="B2" s="180"/>
      <c r="C2" s="156"/>
      <c r="D2" s="156"/>
      <c r="J2" s="180"/>
      <c r="T2" s="180"/>
      <c r="AG2" s="180"/>
      <c r="AQ2" s="180"/>
      <c r="AW2" s="4"/>
      <c r="AX2" s="156"/>
      <c r="AY2" s="156"/>
      <c r="AZ2" s="156"/>
      <c r="BA2" s="156"/>
      <c r="BB2" s="156"/>
      <c r="BC2" s="156"/>
      <c r="BD2" s="156"/>
      <c r="BE2" s="156"/>
      <c r="BF2" s="156"/>
      <c r="BG2" s="156"/>
      <c r="BH2" s="156"/>
      <c r="BI2" s="156"/>
      <c r="BJ2" s="156"/>
      <c r="BK2" s="156"/>
      <c r="BL2" s="156"/>
    </row>
    <row r="3" spans="1:64" s="181" customFormat="1">
      <c r="A3" s="156"/>
      <c r="B3" s="180"/>
      <c r="J3" s="180"/>
      <c r="T3" s="180"/>
      <c r="AG3" s="180"/>
      <c r="AQ3" s="180"/>
      <c r="AW3" s="4"/>
      <c r="AX3" s="156"/>
      <c r="AY3" s="156"/>
      <c r="AZ3" s="156"/>
      <c r="BA3" s="156"/>
      <c r="BB3" s="156"/>
      <c r="BC3" s="156"/>
      <c r="BD3" s="156"/>
      <c r="BE3" s="156"/>
      <c r="BF3" s="156"/>
      <c r="BG3" s="156"/>
      <c r="BH3" s="156"/>
      <c r="BI3" s="156"/>
      <c r="BJ3" s="156"/>
      <c r="BK3" s="156"/>
      <c r="BL3" s="156"/>
    </row>
    <row r="4" spans="1:64" s="181" customFormat="1">
      <c r="A4" s="156"/>
      <c r="B4" s="180"/>
      <c r="J4" s="180"/>
      <c r="T4" s="180"/>
      <c r="AG4" s="180"/>
      <c r="AQ4" s="180"/>
      <c r="AW4" s="279">
        <v>2021</v>
      </c>
      <c r="AX4" s="156"/>
      <c r="AY4" s="156"/>
      <c r="AZ4" s="156"/>
      <c r="BA4" s="156"/>
      <c r="BB4" s="156"/>
      <c r="BC4" s="156"/>
      <c r="BD4" s="156"/>
      <c r="BE4" s="156"/>
      <c r="BF4" s="156"/>
      <c r="BG4" s="156"/>
      <c r="BH4" s="156"/>
      <c r="BI4" s="156"/>
      <c r="BJ4" s="156"/>
      <c r="BK4" s="156"/>
      <c r="BL4" s="156"/>
    </row>
    <row r="5" spans="1:64" s="181" customFormat="1">
      <c r="A5" s="156"/>
      <c r="B5" s="162" t="s">
        <v>516</v>
      </c>
      <c r="C5" s="3"/>
      <c r="J5" s="180"/>
      <c r="T5" s="180"/>
      <c r="AG5" s="180"/>
      <c r="AQ5" s="180"/>
      <c r="AW5" s="4"/>
      <c r="AX5" s="156"/>
      <c r="AY5" s="156"/>
      <c r="AZ5" s="156"/>
      <c r="BA5" s="156"/>
      <c r="BB5" s="156"/>
      <c r="BC5" s="156"/>
      <c r="BD5" s="156"/>
      <c r="BE5" s="156"/>
      <c r="BF5" s="156"/>
      <c r="BG5" s="156"/>
      <c r="BH5" s="156"/>
      <c r="BI5" s="156"/>
      <c r="BJ5" s="156"/>
      <c r="BK5" s="156"/>
      <c r="BL5" s="156"/>
    </row>
    <row r="6" spans="1:64" s="181" customFormat="1">
      <c r="B6" s="180"/>
      <c r="J6" s="180"/>
      <c r="T6" s="180"/>
      <c r="AG6" s="180"/>
      <c r="AQ6" s="180"/>
      <c r="AW6" s="438"/>
      <c r="AX6" s="498" t="s">
        <v>490</v>
      </c>
      <c r="AY6" s="154"/>
      <c r="AZ6" s="154"/>
      <c r="BA6" s="498" t="s">
        <v>536</v>
      </c>
      <c r="BB6" s="154"/>
      <c r="BC6" s="487"/>
      <c r="BD6" s="498" t="s">
        <v>538</v>
      </c>
      <c r="BE6" s="154"/>
      <c r="BF6" s="487"/>
      <c r="BG6" s="498" t="s">
        <v>540</v>
      </c>
      <c r="BH6" s="154"/>
      <c r="BI6" s="154"/>
      <c r="BJ6" s="498" t="s">
        <v>492</v>
      </c>
      <c r="BK6" s="154"/>
      <c r="BL6" s="439"/>
    </row>
    <row r="7" spans="1:64" s="182" customFormat="1">
      <c r="B7" s="326"/>
      <c r="C7" s="327"/>
      <c r="D7" s="328"/>
      <c r="E7" s="329" t="s">
        <v>194</v>
      </c>
      <c r="F7" s="327"/>
      <c r="G7" s="327"/>
      <c r="H7" s="330"/>
      <c r="J7" s="326"/>
      <c r="K7" s="327"/>
      <c r="L7" s="327"/>
      <c r="M7" s="328"/>
      <c r="N7" s="329" t="s">
        <v>195</v>
      </c>
      <c r="O7" s="327"/>
      <c r="P7" s="327"/>
      <c r="Q7" s="327"/>
      <c r="R7" s="330"/>
      <c r="T7" s="326"/>
      <c r="U7" s="327"/>
      <c r="V7" s="327"/>
      <c r="W7" s="327"/>
      <c r="X7" s="327"/>
      <c r="Y7" s="328" t="s">
        <v>196</v>
      </c>
      <c r="Z7" s="327"/>
      <c r="AA7" s="327"/>
      <c r="AB7" s="327"/>
      <c r="AC7" s="327"/>
      <c r="AD7" s="327"/>
      <c r="AE7" s="330"/>
      <c r="AG7" s="326"/>
      <c r="AH7" s="327"/>
      <c r="AI7" s="327"/>
      <c r="AJ7" s="327"/>
      <c r="AK7" s="329" t="s">
        <v>197</v>
      </c>
      <c r="AL7" s="327"/>
      <c r="AM7" s="327"/>
      <c r="AN7" s="327"/>
      <c r="AO7" s="330"/>
      <c r="AQ7" s="326"/>
      <c r="AR7" s="328"/>
      <c r="AS7" s="329" t="s">
        <v>198</v>
      </c>
      <c r="AT7" s="327"/>
      <c r="AU7" s="330"/>
      <c r="AW7" s="326"/>
      <c r="AX7" s="499" t="s">
        <v>534</v>
      </c>
      <c r="AY7" s="329"/>
      <c r="AZ7" s="327"/>
      <c r="BA7" s="499" t="s">
        <v>537</v>
      </c>
      <c r="BB7" s="329"/>
      <c r="BC7" s="327"/>
      <c r="BD7" s="499" t="s">
        <v>539</v>
      </c>
      <c r="BE7" s="329"/>
      <c r="BF7" s="327"/>
      <c r="BG7" s="499" t="s">
        <v>535</v>
      </c>
      <c r="BH7" s="329"/>
      <c r="BI7" s="327"/>
      <c r="BJ7" s="499" t="s">
        <v>541</v>
      </c>
      <c r="BK7" s="329"/>
      <c r="BL7" s="330"/>
    </row>
    <row r="8" spans="1:64" s="183" customFormat="1" ht="79.900000000000006" customHeight="1">
      <c r="B8" s="331" t="s">
        <v>5</v>
      </c>
      <c r="C8" s="287" t="str">
        <f>Übersicht!$B$10</f>
        <v>Gewerbliche Betriebsgebäude, Bauleistungen am Bauwerk ohne USt</v>
      </c>
      <c r="D8" s="289" t="str">
        <f>Übersicht!$B$20</f>
        <v>Gewerbliche Betriebsgebäude, Bauleistungen am Bauwerk, mit USt</v>
      </c>
      <c r="E8" s="289" t="s">
        <v>6</v>
      </c>
      <c r="F8" s="289" t="str">
        <f>Übersicht!$B$22</f>
        <v>Wiederherstellungswerte für 1913/1914 erstellte Wohngebäude</v>
      </c>
      <c r="G8" s="288" t="s">
        <v>202</v>
      </c>
      <c r="H8" s="332" t="s">
        <v>8</v>
      </c>
      <c r="I8" s="184"/>
      <c r="J8" s="343" t="s">
        <v>5</v>
      </c>
      <c r="K8" s="287" t="str">
        <f>Übersicht!$B$11</f>
        <v>Ortskanäle, Bauleistungen am Bauwerk (Tiefbau), ohne USt</v>
      </c>
      <c r="L8" s="289" t="str">
        <f>Übersicht!$B$21</f>
        <v>Ortskanäle, Bauleistungen am Bauwerk (Tiefbau), mit USt</v>
      </c>
      <c r="M8" s="289" t="s">
        <v>204</v>
      </c>
      <c r="N8" s="289" t="str">
        <f>Übersicht!$B$12</f>
        <v>Andere elektrische Leiter für eine Spannung von mehr als 1 000 Volt</v>
      </c>
      <c r="O8" s="289" t="str">
        <f>Übersicht!$B$28</f>
        <v>Kabel</v>
      </c>
      <c r="P8" s="289" t="s">
        <v>208</v>
      </c>
      <c r="Q8" s="288" t="s">
        <v>162</v>
      </c>
      <c r="R8" s="332" t="s">
        <v>8</v>
      </c>
      <c r="T8" s="343" t="s">
        <v>5</v>
      </c>
      <c r="U8" s="287" t="str">
        <f>Übersicht!$B$11</f>
        <v>Ortskanäle, Bauleistungen am Bauwerk (Tiefbau), ohne USt</v>
      </c>
      <c r="V8" s="289" t="str">
        <f>Übersicht!$B$21</f>
        <v>Ortskanäle, Bauleistungen am Bauwerk (Tiefbau), mit USt</v>
      </c>
      <c r="W8" s="289" t="s">
        <v>204</v>
      </c>
      <c r="X8" s="289" t="str">
        <f>Übersicht!$B$12</f>
        <v>Andere elektrische Leiter für eine Spannung von mehr als 1 000 Volt</v>
      </c>
      <c r="Y8" s="289" t="str">
        <f>Übersicht!$B$29</f>
        <v>Isolierte Drähte und Leitungen</v>
      </c>
      <c r="Z8" s="289" t="s">
        <v>207</v>
      </c>
      <c r="AA8" s="289" t="str">
        <f>Übersicht!$B$13</f>
        <v>Türme und Gittermaste, aus Eisen oder Stahl</v>
      </c>
      <c r="AB8" s="289" t="str">
        <f>Übersicht!$B$30</f>
        <v>Fertigteilbauten überwiegend aus Metall, Konstruktionen aus Stahl und Aluminium</v>
      </c>
      <c r="AC8" s="289" t="s">
        <v>203</v>
      </c>
      <c r="AD8" s="288" t="s">
        <v>161</v>
      </c>
      <c r="AE8" s="332" t="s">
        <v>8</v>
      </c>
      <c r="AG8" s="343" t="s">
        <v>5</v>
      </c>
      <c r="AH8" s="287" t="str">
        <f>Übersicht!$B$11</f>
        <v>Ortskanäle, Bauleistungen am Bauwerk (Tiefbau), ohne USt</v>
      </c>
      <c r="AI8" s="289" t="str">
        <f>Übersicht!$B$21</f>
        <v>Ortskanäle, Bauleistungen am Bauwerk (Tiefbau), mit USt</v>
      </c>
      <c r="AJ8" s="289" t="s">
        <v>204</v>
      </c>
      <c r="AK8" s="289" t="str">
        <f>Übersicht!$B$14</f>
        <v>Erzeugerpreise gewerblicher Produkte gesamt (ohne Mineralölerz.)</v>
      </c>
      <c r="AL8" s="289" t="str">
        <f>Übersicht!$B$31</f>
        <v>Erzeugerpreise gewerblicher Produkte gesamt</v>
      </c>
      <c r="AM8" s="289" t="s">
        <v>15</v>
      </c>
      <c r="AN8" s="288" t="s">
        <v>174</v>
      </c>
      <c r="AO8" s="332" t="s">
        <v>8</v>
      </c>
      <c r="AQ8" s="343" t="s">
        <v>5</v>
      </c>
      <c r="AR8" s="287" t="str">
        <f>Übersicht!$B$14</f>
        <v>Erzeugerpreise gewerblicher Produkte gesamt (ohne Mineralölerz.)</v>
      </c>
      <c r="AS8" s="289" t="str">
        <f>Übersicht!$B$31</f>
        <v>Erzeugerpreise gewerblicher Produkte gesamt</v>
      </c>
      <c r="AT8" s="288" t="s">
        <v>15</v>
      </c>
      <c r="AU8" s="332" t="s">
        <v>8</v>
      </c>
      <c r="AW8" s="432" t="s">
        <v>5</v>
      </c>
      <c r="AX8" s="434" t="s">
        <v>533</v>
      </c>
      <c r="AY8" s="289" t="s">
        <v>532</v>
      </c>
      <c r="AZ8" s="437" t="s">
        <v>4</v>
      </c>
      <c r="BA8" s="434" t="s">
        <v>533</v>
      </c>
      <c r="BB8" s="289" t="s">
        <v>532</v>
      </c>
      <c r="BC8" s="437" t="s">
        <v>4</v>
      </c>
      <c r="BD8" s="434" t="s">
        <v>533</v>
      </c>
      <c r="BE8" s="289" t="s">
        <v>532</v>
      </c>
      <c r="BF8" s="437" t="s">
        <v>4</v>
      </c>
      <c r="BG8" s="434" t="s">
        <v>533</v>
      </c>
      <c r="BH8" s="289" t="s">
        <v>532</v>
      </c>
      <c r="BI8" s="437" t="s">
        <v>4</v>
      </c>
      <c r="BJ8" s="434" t="s">
        <v>533</v>
      </c>
      <c r="BK8" s="289" t="s">
        <v>532</v>
      </c>
      <c r="BL8" s="435" t="s">
        <v>4</v>
      </c>
    </row>
    <row r="9" spans="1:64" s="181" customFormat="1" hidden="1">
      <c r="B9" s="333">
        <v>2026</v>
      </c>
      <c r="C9" s="294">
        <f>VLOOKUP(B9,'Basisreihen Destatis 2020 "alt"'!$B$7:$H$90,2,FALSE)</f>
        <v>0</v>
      </c>
      <c r="D9" s="291"/>
      <c r="E9" s="290">
        <f t="shared" ref="E9:E16" si="0">ROUND(IF(C9&gt;0,C9,D9*$C$67/$D$67),1)</f>
        <v>0</v>
      </c>
      <c r="F9" s="290"/>
      <c r="G9" s="295">
        <f t="shared" ref="G9:G16" si="1">ROUND(IF(E9&gt;0,E9,F9*$E$77/$F$77),4)</f>
        <v>0</v>
      </c>
      <c r="H9" s="334"/>
      <c r="I9" s="185"/>
      <c r="J9" s="333">
        <v>2026</v>
      </c>
      <c r="K9" s="294">
        <f>VLOOKUP(J9,'Basisreihen Destatis 2020 "alt"'!$B$7:$H$90,3,FALSE)</f>
        <v>0</v>
      </c>
      <c r="L9" s="290"/>
      <c r="M9" s="290">
        <f t="shared" ref="M9:M66" si="2">ROUND(IF(K9&gt;0,K9,L9*$K$67/$L$67),1)</f>
        <v>0</v>
      </c>
      <c r="N9" s="290">
        <f>VLOOKUP(J9,'Basisreihen Destatis 2020 "alt"'!$B$7:$H$90,4,FALSE)</f>
        <v>0</v>
      </c>
      <c r="O9" s="290"/>
      <c r="P9" s="290">
        <f t="shared" ref="P9:P39" si="3">ROUND(IF(N9&gt;0,N9,O9*$N$40/$O$40),1)</f>
        <v>0</v>
      </c>
      <c r="Q9" s="295">
        <f t="shared" ref="Q9:Q16" si="4">ROUND(0.7*M9+0.3*P9,1)</f>
        <v>0</v>
      </c>
      <c r="R9" s="334"/>
      <c r="T9" s="344">
        <v>2026</v>
      </c>
      <c r="U9" s="294">
        <f>VLOOKUP(T9,'Basisreihen Destatis 2020 "alt"'!$B$7:$H$90,3,FALSE)</f>
        <v>0</v>
      </c>
      <c r="V9" s="290"/>
      <c r="W9" s="290">
        <f t="shared" ref="W9:W16" si="5">ROUND(IF(U9&gt;0,U9,V9*$U$67/$V$67),1)</f>
        <v>0</v>
      </c>
      <c r="X9" s="290">
        <f>VLOOKUP(T9,'Basisreihen Destatis 2020 "alt"'!$B$7:$H$90,4,FALSE)</f>
        <v>0</v>
      </c>
      <c r="Y9" s="290"/>
      <c r="Z9" s="290">
        <f t="shared" ref="Z9:Z39" si="6">ROUND(IF(X9&gt;0,X9,Y9*$X$40/$Y$40),1)</f>
        <v>0</v>
      </c>
      <c r="AA9" s="290">
        <f>VLOOKUP(T9,'Basisreihen Destatis 2020 "alt"'!$B$7:$H$90,5,FALSE)</f>
        <v>0</v>
      </c>
      <c r="AB9" s="290"/>
      <c r="AC9" s="290">
        <f t="shared" ref="AC9:AC58" si="7">ROUND(IF(AA9&gt;0,AA9,AB9*$AA$59/$AB$59),1)</f>
        <v>0</v>
      </c>
      <c r="AD9" s="295">
        <f t="shared" ref="AD9:AD16" si="8">ROUND(0.5*W9+0.15*Z9+0.35*AC9,1)</f>
        <v>0</v>
      </c>
      <c r="AE9" s="334"/>
      <c r="AG9" s="344">
        <v>2026</v>
      </c>
      <c r="AH9" s="294">
        <f>VLOOKUP(AG9,'Basisreihen Destatis 2020 "alt"'!$B$7:$H$90,3,FALSE)</f>
        <v>0</v>
      </c>
      <c r="AI9" s="290"/>
      <c r="AJ9" s="290">
        <f t="shared" ref="AJ9:AJ66" si="9">ROUND(IF(AH9&gt;0,AH9,AI9*$AH$67/$AI$67),1)</f>
        <v>0</v>
      </c>
      <c r="AK9" s="290">
        <f>VLOOKUP(AG9,'Basisreihen Destatis 2020 "alt"'!$B$7:$H$90,6,FALSE)</f>
        <v>0</v>
      </c>
      <c r="AL9" s="290"/>
      <c r="AM9" s="290">
        <f t="shared" ref="AM9:AM16" si="10">ROUND(IF(AK9&gt;0,AK9,AL9*$AK$59/$AL$59),1)</f>
        <v>0</v>
      </c>
      <c r="AN9" s="295">
        <f t="shared" ref="AN9:AN16" si="11">ROUND(0.35*AJ9+0.65*AM9,1)</f>
        <v>0</v>
      </c>
      <c r="AO9" s="334"/>
      <c r="AP9" s="156"/>
      <c r="AQ9" s="344">
        <v>2026</v>
      </c>
      <c r="AR9" s="294">
        <f>VLOOKUP(AQ9,'Basisreihen Destatis 2020 "alt"'!$B$7:$H$90,6,FALSE)</f>
        <v>0</v>
      </c>
      <c r="AS9" s="290"/>
      <c r="AT9" s="295">
        <f t="shared" ref="AT9:AT16" si="12">ROUND(IF(AR9&gt;0,AR9,AS9*$AR$59/$AS$59),1)</f>
        <v>0</v>
      </c>
      <c r="AU9" s="334"/>
      <c r="AW9" s="344"/>
      <c r="AX9" s="303"/>
      <c r="AY9" s="300"/>
      <c r="AZ9" s="304">
        <f t="shared" ref="AZ9:AZ13" si="13">ROUND(IF(AX9&gt;0,AX9,AY9*$AI$59/$AJ$59),1)</f>
        <v>0</v>
      </c>
      <c r="BA9" s="303"/>
      <c r="BB9" s="300"/>
      <c r="BC9" s="304"/>
      <c r="BD9" s="303"/>
      <c r="BE9" s="300"/>
      <c r="BF9" s="304"/>
      <c r="BG9" s="303"/>
      <c r="BH9" s="300"/>
      <c r="BI9" s="304"/>
      <c r="BJ9" s="303"/>
      <c r="BK9" s="300"/>
      <c r="BL9" s="304"/>
    </row>
    <row r="10" spans="1:64" s="181" customFormat="1" hidden="1">
      <c r="B10" s="335">
        <v>2025</v>
      </c>
      <c r="C10" s="296">
        <f>VLOOKUP(B10,'Basisreihen Destatis 2020 "alt"'!$B$7:$H$90,2,FALSE)</f>
        <v>0</v>
      </c>
      <c r="D10" s="292"/>
      <c r="E10" s="292">
        <f t="shared" si="0"/>
        <v>0</v>
      </c>
      <c r="F10" s="292"/>
      <c r="G10" s="297">
        <f t="shared" si="1"/>
        <v>0</v>
      </c>
      <c r="H10" s="336"/>
      <c r="I10" s="185"/>
      <c r="J10" s="335">
        <v>2025</v>
      </c>
      <c r="K10" s="296">
        <f>VLOOKUP(J10,'Basisreihen Destatis 2020 "alt"'!$B$7:$H$90,3,FALSE)</f>
        <v>0</v>
      </c>
      <c r="L10" s="292"/>
      <c r="M10" s="292">
        <f t="shared" si="2"/>
        <v>0</v>
      </c>
      <c r="N10" s="292">
        <f>VLOOKUP(J10,'Basisreihen Destatis 2020 "alt"'!$B$7:$H$90,4,FALSE)</f>
        <v>0</v>
      </c>
      <c r="O10" s="292"/>
      <c r="P10" s="292">
        <f t="shared" si="3"/>
        <v>0</v>
      </c>
      <c r="Q10" s="297">
        <f t="shared" si="4"/>
        <v>0</v>
      </c>
      <c r="R10" s="336"/>
      <c r="T10" s="345">
        <v>2025</v>
      </c>
      <c r="U10" s="296">
        <f>VLOOKUP(T10,'Basisreihen Destatis 2020 "alt"'!$B$7:$H$90,3,FALSE)</f>
        <v>0</v>
      </c>
      <c r="V10" s="292"/>
      <c r="W10" s="292">
        <f t="shared" si="5"/>
        <v>0</v>
      </c>
      <c r="X10" s="292">
        <f>VLOOKUP(T10,'Basisreihen Destatis 2020 "alt"'!$B$7:$H$90,4,FALSE)</f>
        <v>0</v>
      </c>
      <c r="Y10" s="292"/>
      <c r="Z10" s="292">
        <f t="shared" si="6"/>
        <v>0</v>
      </c>
      <c r="AA10" s="292">
        <f>VLOOKUP(T10,'Basisreihen Destatis 2020 "alt"'!$B$7:$H$90,5,FALSE)</f>
        <v>0</v>
      </c>
      <c r="AB10" s="292"/>
      <c r="AC10" s="292">
        <f t="shared" si="7"/>
        <v>0</v>
      </c>
      <c r="AD10" s="297">
        <f t="shared" si="8"/>
        <v>0</v>
      </c>
      <c r="AE10" s="336"/>
      <c r="AG10" s="345">
        <v>2025</v>
      </c>
      <c r="AH10" s="296">
        <f>VLOOKUP(AG10,'Basisreihen Destatis 2020 "alt"'!$B$7:$H$90,3,FALSE)</f>
        <v>0</v>
      </c>
      <c r="AI10" s="292"/>
      <c r="AJ10" s="292">
        <f t="shared" si="9"/>
        <v>0</v>
      </c>
      <c r="AK10" s="292">
        <f>VLOOKUP(AG10,'Basisreihen Destatis 2020 "alt"'!$B$7:$H$90,6,FALSE)</f>
        <v>0</v>
      </c>
      <c r="AL10" s="292"/>
      <c r="AM10" s="292">
        <f t="shared" si="10"/>
        <v>0</v>
      </c>
      <c r="AN10" s="297">
        <f t="shared" si="11"/>
        <v>0</v>
      </c>
      <c r="AO10" s="336"/>
      <c r="AP10" s="156"/>
      <c r="AQ10" s="345">
        <v>2025</v>
      </c>
      <c r="AR10" s="296">
        <f>VLOOKUP(AQ10,'Basisreihen Destatis 2020 "alt"'!$B$7:$H$90,6,FALSE)</f>
        <v>0</v>
      </c>
      <c r="AS10" s="292"/>
      <c r="AT10" s="297">
        <f t="shared" si="12"/>
        <v>0</v>
      </c>
      <c r="AU10" s="336"/>
      <c r="AW10" s="345"/>
      <c r="AX10" s="305"/>
      <c r="AY10" s="301"/>
      <c r="AZ10" s="306">
        <f t="shared" si="13"/>
        <v>0</v>
      </c>
      <c r="BA10" s="305"/>
      <c r="BB10" s="301"/>
      <c r="BC10" s="306"/>
      <c r="BD10" s="305"/>
      <c r="BE10" s="301"/>
      <c r="BF10" s="306"/>
      <c r="BG10" s="305"/>
      <c r="BH10" s="301"/>
      <c r="BI10" s="306"/>
      <c r="BJ10" s="305"/>
      <c r="BK10" s="301"/>
      <c r="BL10" s="306"/>
    </row>
    <row r="11" spans="1:64" s="181" customFormat="1" hidden="1">
      <c r="B11" s="335">
        <v>2024</v>
      </c>
      <c r="C11" s="296">
        <f>VLOOKUP(B11,'Basisreihen Destatis 2020 "alt"'!$B$7:$H$90,2,FALSE)</f>
        <v>0</v>
      </c>
      <c r="D11" s="292"/>
      <c r="E11" s="292">
        <f t="shared" si="0"/>
        <v>0</v>
      </c>
      <c r="F11" s="292"/>
      <c r="G11" s="297">
        <f t="shared" si="1"/>
        <v>0</v>
      </c>
      <c r="H11" s="336"/>
      <c r="I11" s="185"/>
      <c r="J11" s="335">
        <v>2024</v>
      </c>
      <c r="K11" s="296">
        <f>VLOOKUP(J11,'Basisreihen Destatis 2020 "alt"'!$B$7:$H$90,3,FALSE)</f>
        <v>0</v>
      </c>
      <c r="L11" s="292"/>
      <c r="M11" s="292">
        <f t="shared" si="2"/>
        <v>0</v>
      </c>
      <c r="N11" s="292">
        <f>VLOOKUP(J11,'Basisreihen Destatis 2020 "alt"'!$B$7:$H$90,4,FALSE)</f>
        <v>0</v>
      </c>
      <c r="O11" s="292"/>
      <c r="P11" s="292">
        <f t="shared" si="3"/>
        <v>0</v>
      </c>
      <c r="Q11" s="297">
        <f t="shared" si="4"/>
        <v>0</v>
      </c>
      <c r="R11" s="336"/>
      <c r="T11" s="345">
        <v>2024</v>
      </c>
      <c r="U11" s="296">
        <f>VLOOKUP(T11,'Basisreihen Destatis 2020 "alt"'!$B$7:$H$90,3,FALSE)</f>
        <v>0</v>
      </c>
      <c r="V11" s="292"/>
      <c r="W11" s="292">
        <f t="shared" si="5"/>
        <v>0</v>
      </c>
      <c r="X11" s="292">
        <f>VLOOKUP(T11,'Basisreihen Destatis 2020 "alt"'!$B$7:$H$90,4,FALSE)</f>
        <v>0</v>
      </c>
      <c r="Y11" s="292"/>
      <c r="Z11" s="292">
        <f t="shared" si="6"/>
        <v>0</v>
      </c>
      <c r="AA11" s="292">
        <f>VLOOKUP(T11,'Basisreihen Destatis 2020 "alt"'!$B$7:$H$90,5,FALSE)</f>
        <v>0</v>
      </c>
      <c r="AB11" s="292"/>
      <c r="AC11" s="292">
        <f t="shared" si="7"/>
        <v>0</v>
      </c>
      <c r="AD11" s="297">
        <f t="shared" si="8"/>
        <v>0</v>
      </c>
      <c r="AE11" s="336"/>
      <c r="AG11" s="345">
        <v>2024</v>
      </c>
      <c r="AH11" s="296">
        <f>VLOOKUP(AG11,'Basisreihen Destatis 2020 "alt"'!$B$7:$H$90,3,FALSE)</f>
        <v>0</v>
      </c>
      <c r="AI11" s="292"/>
      <c r="AJ11" s="292">
        <f t="shared" si="9"/>
        <v>0</v>
      </c>
      <c r="AK11" s="292">
        <f>VLOOKUP(AG11,'Basisreihen Destatis 2020 "alt"'!$B$7:$H$90,6,FALSE)</f>
        <v>0</v>
      </c>
      <c r="AL11" s="292"/>
      <c r="AM11" s="292">
        <f t="shared" si="10"/>
        <v>0</v>
      </c>
      <c r="AN11" s="297">
        <f t="shared" si="11"/>
        <v>0</v>
      </c>
      <c r="AO11" s="336"/>
      <c r="AP11" s="156"/>
      <c r="AQ11" s="345">
        <v>2024</v>
      </c>
      <c r="AR11" s="296">
        <f>VLOOKUP(AQ11,'Basisreihen Destatis 2020 "alt"'!$B$7:$H$90,6,FALSE)</f>
        <v>0</v>
      </c>
      <c r="AS11" s="292"/>
      <c r="AT11" s="297">
        <f t="shared" si="12"/>
        <v>0</v>
      </c>
      <c r="AU11" s="336"/>
      <c r="AW11" s="345"/>
      <c r="AX11" s="305"/>
      <c r="AY11" s="301"/>
      <c r="AZ11" s="306">
        <f t="shared" si="13"/>
        <v>0</v>
      </c>
      <c r="BA11" s="305"/>
      <c r="BB11" s="301"/>
      <c r="BC11" s="306"/>
      <c r="BD11" s="305"/>
      <c r="BE11" s="301"/>
      <c r="BF11" s="306"/>
      <c r="BG11" s="305"/>
      <c r="BH11" s="301"/>
      <c r="BI11" s="306"/>
      <c r="BJ11" s="305"/>
      <c r="BK11" s="301"/>
      <c r="BL11" s="306"/>
    </row>
    <row r="12" spans="1:64" s="181" customFormat="1" hidden="1">
      <c r="B12" s="335">
        <v>2023</v>
      </c>
      <c r="C12" s="296">
        <f>VLOOKUP(B12,'Basisreihen Destatis 2020 "alt"'!$B$7:$H$90,2,FALSE)</f>
        <v>0</v>
      </c>
      <c r="D12" s="292"/>
      <c r="E12" s="292">
        <f t="shared" si="0"/>
        <v>0</v>
      </c>
      <c r="F12" s="292"/>
      <c r="G12" s="297">
        <f t="shared" si="1"/>
        <v>0</v>
      </c>
      <c r="H12" s="336"/>
      <c r="I12" s="185"/>
      <c r="J12" s="335">
        <v>2023</v>
      </c>
      <c r="K12" s="296">
        <f>VLOOKUP(J12,'Basisreihen Destatis 2020 "alt"'!$B$7:$H$90,3,FALSE)</f>
        <v>0</v>
      </c>
      <c r="L12" s="292"/>
      <c r="M12" s="292">
        <f t="shared" si="2"/>
        <v>0</v>
      </c>
      <c r="N12" s="292">
        <f>VLOOKUP(J12,'Basisreihen Destatis 2020 "alt"'!$B$7:$H$90,4,FALSE)</f>
        <v>0</v>
      </c>
      <c r="O12" s="292"/>
      <c r="P12" s="292">
        <f t="shared" si="3"/>
        <v>0</v>
      </c>
      <c r="Q12" s="297">
        <f t="shared" si="4"/>
        <v>0</v>
      </c>
      <c r="R12" s="336"/>
      <c r="T12" s="345">
        <v>2023</v>
      </c>
      <c r="U12" s="296">
        <f>VLOOKUP(T12,'Basisreihen Destatis 2020 "alt"'!$B$7:$H$90,3,FALSE)</f>
        <v>0</v>
      </c>
      <c r="V12" s="292"/>
      <c r="W12" s="292">
        <f t="shared" si="5"/>
        <v>0</v>
      </c>
      <c r="X12" s="292">
        <f>VLOOKUP(T12,'Basisreihen Destatis 2020 "alt"'!$B$7:$H$90,4,FALSE)</f>
        <v>0</v>
      </c>
      <c r="Y12" s="292"/>
      <c r="Z12" s="292">
        <f t="shared" si="6"/>
        <v>0</v>
      </c>
      <c r="AA12" s="292">
        <f>VLOOKUP(T12,'Basisreihen Destatis 2020 "alt"'!$B$7:$H$90,5,FALSE)</f>
        <v>0</v>
      </c>
      <c r="AB12" s="292"/>
      <c r="AC12" s="292">
        <f t="shared" si="7"/>
        <v>0</v>
      </c>
      <c r="AD12" s="297">
        <f t="shared" si="8"/>
        <v>0</v>
      </c>
      <c r="AE12" s="336"/>
      <c r="AG12" s="345">
        <v>2023</v>
      </c>
      <c r="AH12" s="296">
        <f>VLOOKUP(AG12,'Basisreihen Destatis 2020 "alt"'!$B$7:$H$90,3,FALSE)</f>
        <v>0</v>
      </c>
      <c r="AI12" s="292"/>
      <c r="AJ12" s="292">
        <f t="shared" si="9"/>
        <v>0</v>
      </c>
      <c r="AK12" s="292">
        <f>VLOOKUP(AG12,'Basisreihen Destatis 2020 "alt"'!$B$7:$H$90,6,FALSE)</f>
        <v>0</v>
      </c>
      <c r="AL12" s="292"/>
      <c r="AM12" s="292">
        <f t="shared" si="10"/>
        <v>0</v>
      </c>
      <c r="AN12" s="297">
        <f t="shared" si="11"/>
        <v>0</v>
      </c>
      <c r="AO12" s="336"/>
      <c r="AP12" s="156"/>
      <c r="AQ12" s="345">
        <v>2023</v>
      </c>
      <c r="AR12" s="296">
        <f>VLOOKUP(AQ12,'Basisreihen Destatis 2020 "alt"'!$B$7:$H$90,6,FALSE)</f>
        <v>0</v>
      </c>
      <c r="AS12" s="292"/>
      <c r="AT12" s="297">
        <f t="shared" si="12"/>
        <v>0</v>
      </c>
      <c r="AU12" s="336"/>
      <c r="AW12" s="345"/>
      <c r="AX12" s="305"/>
      <c r="AY12" s="301"/>
      <c r="AZ12" s="306">
        <f t="shared" si="13"/>
        <v>0</v>
      </c>
      <c r="BA12" s="305"/>
      <c r="BB12" s="301"/>
      <c r="BC12" s="306"/>
      <c r="BD12" s="305"/>
      <c r="BE12" s="301"/>
      <c r="BF12" s="306"/>
      <c r="BG12" s="305"/>
      <c r="BH12" s="301"/>
      <c r="BI12" s="306"/>
      <c r="BJ12" s="305"/>
      <c r="BK12" s="301"/>
      <c r="BL12" s="306"/>
    </row>
    <row r="13" spans="1:64" s="181" customFormat="1" hidden="1">
      <c r="B13" s="335">
        <v>2022</v>
      </c>
      <c r="C13" s="296">
        <f>VLOOKUP(B13,'Basisreihen Destatis 2020 "alt"'!$B$7:$H$90,2,FALSE)</f>
        <v>0</v>
      </c>
      <c r="D13" s="292"/>
      <c r="E13" s="292">
        <f t="shared" si="0"/>
        <v>0</v>
      </c>
      <c r="F13" s="292"/>
      <c r="G13" s="297">
        <f t="shared" si="1"/>
        <v>0</v>
      </c>
      <c r="H13" s="336"/>
      <c r="I13" s="185"/>
      <c r="J13" s="335">
        <v>2022</v>
      </c>
      <c r="K13" s="296">
        <f>VLOOKUP(J13,'Basisreihen Destatis 2020 "alt"'!$B$7:$H$90,3,FALSE)</f>
        <v>0</v>
      </c>
      <c r="L13" s="292"/>
      <c r="M13" s="292">
        <f t="shared" si="2"/>
        <v>0</v>
      </c>
      <c r="N13" s="292">
        <f>VLOOKUP(J13,'Basisreihen Destatis 2020 "alt"'!$B$7:$H$90,4,FALSE)</f>
        <v>0</v>
      </c>
      <c r="O13" s="292"/>
      <c r="P13" s="292">
        <f t="shared" si="3"/>
        <v>0</v>
      </c>
      <c r="Q13" s="297">
        <f t="shared" si="4"/>
        <v>0</v>
      </c>
      <c r="R13" s="336"/>
      <c r="T13" s="345">
        <v>2022</v>
      </c>
      <c r="U13" s="296">
        <f>VLOOKUP(T13,'Basisreihen Destatis 2020 "alt"'!$B$7:$H$90,3,FALSE)</f>
        <v>0</v>
      </c>
      <c r="V13" s="292"/>
      <c r="W13" s="292">
        <f t="shared" si="5"/>
        <v>0</v>
      </c>
      <c r="X13" s="292">
        <f>VLOOKUP(T13,'Basisreihen Destatis 2020 "alt"'!$B$7:$H$90,4,FALSE)</f>
        <v>0</v>
      </c>
      <c r="Y13" s="292"/>
      <c r="Z13" s="292">
        <f t="shared" si="6"/>
        <v>0</v>
      </c>
      <c r="AA13" s="292">
        <f>VLOOKUP(T13,'Basisreihen Destatis 2020 "alt"'!$B$7:$H$90,5,FALSE)</f>
        <v>0</v>
      </c>
      <c r="AB13" s="292"/>
      <c r="AC13" s="292">
        <f t="shared" si="7"/>
        <v>0</v>
      </c>
      <c r="AD13" s="297">
        <f t="shared" si="8"/>
        <v>0</v>
      </c>
      <c r="AE13" s="336"/>
      <c r="AG13" s="345">
        <v>2022</v>
      </c>
      <c r="AH13" s="296">
        <f>VLOOKUP(AG13,'Basisreihen Destatis 2020 "alt"'!$B$7:$H$90,3,FALSE)</f>
        <v>0</v>
      </c>
      <c r="AI13" s="292"/>
      <c r="AJ13" s="292">
        <f t="shared" si="9"/>
        <v>0</v>
      </c>
      <c r="AK13" s="292">
        <f>VLOOKUP(AG13,'Basisreihen Destatis 2020 "alt"'!$B$7:$H$90,6,FALSE)</f>
        <v>0</v>
      </c>
      <c r="AL13" s="292"/>
      <c r="AM13" s="292">
        <f t="shared" si="10"/>
        <v>0</v>
      </c>
      <c r="AN13" s="297">
        <f t="shared" si="11"/>
        <v>0</v>
      </c>
      <c r="AO13" s="336"/>
      <c r="AP13" s="156"/>
      <c r="AQ13" s="345">
        <v>2022</v>
      </c>
      <c r="AR13" s="296">
        <f>VLOOKUP(AQ13,'Basisreihen Destatis 2020 "alt"'!$B$7:$H$90,6,FALSE)</f>
        <v>0</v>
      </c>
      <c r="AS13" s="292"/>
      <c r="AT13" s="297">
        <f t="shared" si="12"/>
        <v>0</v>
      </c>
      <c r="AU13" s="336"/>
      <c r="AW13" s="345"/>
      <c r="AX13" s="305"/>
      <c r="AY13" s="301"/>
      <c r="AZ13" s="306">
        <f t="shared" si="13"/>
        <v>0</v>
      </c>
      <c r="BA13" s="305"/>
      <c r="BB13" s="301"/>
      <c r="BC13" s="306"/>
      <c r="BD13" s="305"/>
      <c r="BE13" s="301"/>
      <c r="BF13" s="306"/>
      <c r="BG13" s="305"/>
      <c r="BH13" s="301"/>
      <c r="BI13" s="306"/>
      <c r="BJ13" s="305"/>
      <c r="BK13" s="301"/>
      <c r="BL13" s="306"/>
    </row>
    <row r="14" spans="1:64" s="181" customFormat="1">
      <c r="B14" s="335">
        <v>2021</v>
      </c>
      <c r="C14" s="296">
        <f>VLOOKUP(B14,'Basisreihen Destatis 2021'!$B$7:$I$90,2,FALSE)</f>
        <v>128.1</v>
      </c>
      <c r="D14" s="292"/>
      <c r="E14" s="292">
        <f>ROUND(IF(C14&gt;0,C14,D14*$C$67/$D$67),1)</f>
        <v>128.1</v>
      </c>
      <c r="F14" s="292"/>
      <c r="G14" s="297">
        <f t="shared" si="1"/>
        <v>128.1</v>
      </c>
      <c r="H14" s="336">
        <f>ROUND($G$14/G14,4)</f>
        <v>1</v>
      </c>
      <c r="I14" s="185"/>
      <c r="J14" s="335">
        <v>2021</v>
      </c>
      <c r="K14" s="296">
        <f>VLOOKUP(J14,'Basisreihen Destatis 2021'!$B$7:$I$90,3,FALSE)</f>
        <v>126.3</v>
      </c>
      <c r="L14" s="292"/>
      <c r="M14" s="292">
        <f t="shared" si="2"/>
        <v>126.3</v>
      </c>
      <c r="N14" s="292">
        <f>VLOOKUP(J14,'Basisreihen Destatis 2021'!$B$7:$I$90,4,FALSE)</f>
        <v>106.6</v>
      </c>
      <c r="O14" s="292"/>
      <c r="P14" s="292">
        <f t="shared" si="3"/>
        <v>106.6</v>
      </c>
      <c r="Q14" s="297">
        <f t="shared" si="4"/>
        <v>120.4</v>
      </c>
      <c r="R14" s="336">
        <f>ROUND($Q$14/Q14,4)</f>
        <v>1</v>
      </c>
      <c r="T14" s="345">
        <v>2021</v>
      </c>
      <c r="U14" s="296">
        <f>VLOOKUP(T14,'Basisreihen Destatis 2021'!$B$7:$I$90,3,FALSE)</f>
        <v>126.3</v>
      </c>
      <c r="V14" s="292"/>
      <c r="W14" s="292">
        <f t="shared" si="5"/>
        <v>126.3</v>
      </c>
      <c r="X14" s="292">
        <f>VLOOKUP(T14,'Basisreihen Destatis 2021'!$B$7:$I$90,4,FALSE)</f>
        <v>106.6</v>
      </c>
      <c r="Y14" s="292"/>
      <c r="Z14" s="292">
        <f t="shared" si="6"/>
        <v>106.6</v>
      </c>
      <c r="AA14" s="292">
        <f>VLOOKUP(T14,'Basisreihen Destatis 2021'!$B$7:$I$90,5,FALSE)</f>
        <v>115.8</v>
      </c>
      <c r="AB14" s="292"/>
      <c r="AC14" s="292">
        <f t="shared" si="7"/>
        <v>115.8</v>
      </c>
      <c r="AD14" s="297">
        <f t="shared" si="8"/>
        <v>119.7</v>
      </c>
      <c r="AE14" s="336">
        <f>ROUND($AD$14/AD14,4)</f>
        <v>1</v>
      </c>
      <c r="AG14" s="345">
        <v>2021</v>
      </c>
      <c r="AH14" s="296">
        <f>VLOOKUP(AG14,'Basisreihen Destatis 2021'!$B$7:$I$90,3,FALSE)</f>
        <v>126.3</v>
      </c>
      <c r="AI14" s="292"/>
      <c r="AJ14" s="292">
        <f t="shared" si="9"/>
        <v>126.3</v>
      </c>
      <c r="AK14" s="292">
        <f>VLOOKUP(AG14,'Basisreihen Destatis 2021'!$B$7:$I$90,6,FALSE)</f>
        <v>114.6</v>
      </c>
      <c r="AL14" s="292"/>
      <c r="AM14" s="292">
        <f t="shared" si="10"/>
        <v>114.6</v>
      </c>
      <c r="AN14" s="297">
        <f t="shared" si="11"/>
        <v>118.7</v>
      </c>
      <c r="AO14" s="336">
        <f>ROUND($AN$14/AN14,4)</f>
        <v>1</v>
      </c>
      <c r="AP14" s="156"/>
      <c r="AQ14" s="345">
        <v>2021</v>
      </c>
      <c r="AR14" s="296">
        <f>VLOOKUP(AQ14,'Basisreihen Destatis 2021'!$B$7:$I$90,6,FALSE)</f>
        <v>114.6</v>
      </c>
      <c r="AS14" s="292"/>
      <c r="AT14" s="297">
        <f t="shared" si="12"/>
        <v>114.6</v>
      </c>
      <c r="AU14" s="336">
        <f>ROUND($AT$14/AT14,4)</f>
        <v>1</v>
      </c>
      <c r="AW14" s="345">
        <v>2021</v>
      </c>
      <c r="AX14" s="486">
        <f>VLOOKUP(AW14,'Preisindizes Strom 2021'!$B$7:$H$93,7,FALSE)</f>
        <v>1</v>
      </c>
      <c r="AY14" s="301">
        <f>VLOOKUP(AW14,'Reihen BK8 KP Strom 2021'!$B$2:$AM$73,7,FALSE)</f>
        <v>1</v>
      </c>
      <c r="AZ14" s="306">
        <f>AX14-AY14</f>
        <v>0</v>
      </c>
      <c r="BA14" s="305">
        <f>VLOOKUP(AW14,'Preisindizes Strom 2021'!$J$7:$R$77,9,FALSE)</f>
        <v>1</v>
      </c>
      <c r="BB14" s="301">
        <f>VLOOKUP(AW14,'Reihen BK8 KP Strom 2021'!$B$2:$AM$73,15,FALSE)</f>
        <v>1</v>
      </c>
      <c r="BC14" s="306">
        <f>BA14-BB14</f>
        <v>0</v>
      </c>
      <c r="BD14" s="305">
        <f>VLOOKUP(AW14,'Preisindizes Strom 2021'!$T$7:$AE$77,12,FALSE)</f>
        <v>1</v>
      </c>
      <c r="BE14" s="301">
        <f>VLOOKUP(AW14,'Reihen BK8 KP Strom 2021'!$B$2:$AM$73,26,FALSE)</f>
        <v>1</v>
      </c>
      <c r="BF14" s="306">
        <f>BD14-BE14</f>
        <v>0</v>
      </c>
      <c r="BG14" s="305">
        <f>VLOOKUP(AW14,'Preisindizes Strom 2021'!$AG$7:$AO$77,9,FALSE)</f>
        <v>1</v>
      </c>
      <c r="BH14" s="301">
        <f>VLOOKUP(AW14,'Reihen BK8 KP Strom 2021'!$B$2:$AM$73,34,FALSE)</f>
        <v>1</v>
      </c>
      <c r="BI14" s="306">
        <f>BG14-BH14</f>
        <v>0</v>
      </c>
      <c r="BJ14" s="305">
        <f>VLOOKUP(AW14,'Preisindizes Strom 2021'!$AQ$7:$AU$86,5,FALSE)</f>
        <v>1</v>
      </c>
      <c r="BK14" s="301">
        <f>VLOOKUP(AW14,'Reihen BK8 KP Strom 2021'!$B$2:$AM$73,38,FALSE)</f>
        <v>1</v>
      </c>
      <c r="BL14" s="306">
        <f>BJ14-BK14</f>
        <v>0</v>
      </c>
    </row>
    <row r="15" spans="1:64" s="181" customFormat="1">
      <c r="B15" s="335">
        <v>2020</v>
      </c>
      <c r="C15" s="296">
        <f>VLOOKUP(B15,'Basisreihen Destatis 2021'!$B$7:$I$90,2,FALSE)</f>
        <v>118.4</v>
      </c>
      <c r="D15" s="292"/>
      <c r="E15" s="292">
        <f t="shared" si="0"/>
        <v>118.4</v>
      </c>
      <c r="F15" s="292"/>
      <c r="G15" s="297">
        <f t="shared" si="1"/>
        <v>118.4</v>
      </c>
      <c r="H15" s="336">
        <f>ROUND($G$14/G15,4)</f>
        <v>1.0819000000000001</v>
      </c>
      <c r="I15" s="185"/>
      <c r="J15" s="335">
        <v>2020</v>
      </c>
      <c r="K15" s="296">
        <f>VLOOKUP(J15,'Basisreihen Destatis 2021'!$B$7:$I$90,3,FALSE)</f>
        <v>120.4</v>
      </c>
      <c r="L15" s="292"/>
      <c r="M15" s="292">
        <f t="shared" si="2"/>
        <v>120.4</v>
      </c>
      <c r="N15" s="292">
        <f>VLOOKUP(J15,'Basisreihen Destatis 2021'!$B$7:$I$90,4,FALSE)</f>
        <v>99.2</v>
      </c>
      <c r="O15" s="292"/>
      <c r="P15" s="292">
        <f t="shared" si="3"/>
        <v>99.2</v>
      </c>
      <c r="Q15" s="297">
        <f t="shared" si="4"/>
        <v>114</v>
      </c>
      <c r="R15" s="336">
        <f>ROUND($Q$14/Q15,4)</f>
        <v>1.0561</v>
      </c>
      <c r="T15" s="345">
        <v>2020</v>
      </c>
      <c r="U15" s="296">
        <f>VLOOKUP(T15,'Basisreihen Destatis 2021'!$B$7:$I$90,3,FALSE)</f>
        <v>120.4</v>
      </c>
      <c r="V15" s="292"/>
      <c r="W15" s="292">
        <f t="shared" si="5"/>
        <v>120.4</v>
      </c>
      <c r="X15" s="292">
        <f>VLOOKUP(T15,'Basisreihen Destatis 2021'!$B$7:$I$90,4,FALSE)</f>
        <v>99.2</v>
      </c>
      <c r="Y15" s="292"/>
      <c r="Z15" s="292">
        <f t="shared" si="6"/>
        <v>99.2</v>
      </c>
      <c r="AA15" s="292">
        <f>VLOOKUP(T15,'Basisreihen Destatis 2021'!$B$7:$I$90,5,FALSE)</f>
        <v>109.9</v>
      </c>
      <c r="AB15" s="292"/>
      <c r="AC15" s="292">
        <f t="shared" si="7"/>
        <v>109.9</v>
      </c>
      <c r="AD15" s="297">
        <f t="shared" si="8"/>
        <v>113.5</v>
      </c>
      <c r="AE15" s="336">
        <f>ROUND($AD$14/AD15,4)</f>
        <v>1.0546</v>
      </c>
      <c r="AG15" s="345">
        <v>2020</v>
      </c>
      <c r="AH15" s="296">
        <f>VLOOKUP(AG15,'Basisreihen Destatis 2021'!$B$7:$I$90,3,FALSE)</f>
        <v>120.4</v>
      </c>
      <c r="AI15" s="292"/>
      <c r="AJ15" s="292">
        <f t="shared" si="9"/>
        <v>120.4</v>
      </c>
      <c r="AK15" s="292">
        <f>VLOOKUP(AG15,'Basisreihen Destatis 2021'!$B$7:$I$90,6,FALSE)</f>
        <v>104.2</v>
      </c>
      <c r="AL15" s="292"/>
      <c r="AM15" s="292">
        <f t="shared" si="10"/>
        <v>104.2</v>
      </c>
      <c r="AN15" s="297">
        <f t="shared" si="11"/>
        <v>109.9</v>
      </c>
      <c r="AO15" s="336">
        <f>ROUND($AN$14/AN15,4)</f>
        <v>1.0801000000000001</v>
      </c>
      <c r="AP15" s="156"/>
      <c r="AQ15" s="345">
        <v>2020</v>
      </c>
      <c r="AR15" s="296">
        <f>VLOOKUP(AQ15,'Basisreihen Destatis 2021'!$B$7:$I$90,6,FALSE)</f>
        <v>104.2</v>
      </c>
      <c r="AS15" s="292"/>
      <c r="AT15" s="297">
        <f t="shared" si="12"/>
        <v>104.2</v>
      </c>
      <c r="AU15" s="336">
        <f>ROUND($AT$14/AT15,4)</f>
        <v>1.0998000000000001</v>
      </c>
      <c r="AW15" s="345">
        <v>2020</v>
      </c>
      <c r="AX15" s="486">
        <f>VLOOKUP(AW15,'Preisindizes Strom 2021'!$B$7:$H$93,7,FALSE)</f>
        <v>1.0819000000000001</v>
      </c>
      <c r="AY15" s="301">
        <f>VLOOKUP(AW15,'Reihen BK8 KP Strom 2021'!$B$2:$AM$73,7,FALSE)</f>
        <v>1.0819000000000001</v>
      </c>
      <c r="AZ15" s="306">
        <f t="shared" ref="AZ15:AZ78" si="14">AX15-AY15</f>
        <v>0</v>
      </c>
      <c r="BA15" s="305">
        <f>VLOOKUP(AW15,'Preisindizes Strom 2021'!$J$7:$R$77,9,FALSE)</f>
        <v>1.0561</v>
      </c>
      <c r="BB15" s="301">
        <f>VLOOKUP(AW15,'Reihen BK8 KP Strom 2021'!$B$2:$AM$73,15,FALSE)</f>
        <v>1.0561</v>
      </c>
      <c r="BC15" s="306">
        <f>BA15-BB15</f>
        <v>0</v>
      </c>
      <c r="BD15" s="305">
        <f>VLOOKUP(AW15,'Preisindizes Strom 2021'!$T$7:$AE$77,12,FALSE)</f>
        <v>1.0546</v>
      </c>
      <c r="BE15" s="301">
        <f>VLOOKUP(AW15,'Reihen BK8 KP Strom 2021'!$B$2:$AM$73,26,FALSE)</f>
        <v>1.0546</v>
      </c>
      <c r="BF15" s="306">
        <f>BD15-BE15</f>
        <v>0</v>
      </c>
      <c r="BG15" s="305">
        <f>VLOOKUP(AW15,'Preisindizes Strom 2021'!$AG$7:$AO$77,9,FALSE)</f>
        <v>1.0801000000000001</v>
      </c>
      <c r="BH15" s="301">
        <f>VLOOKUP(AW15,'Reihen BK8 KP Strom 2021'!$B$2:$AM$73,34,FALSE)</f>
        <v>1.0801000000000001</v>
      </c>
      <c r="BI15" s="306">
        <f>BG15-BH15</f>
        <v>0</v>
      </c>
      <c r="BJ15" s="305">
        <f>VLOOKUP(AW15,'Preisindizes Strom 2021'!$AQ$7:$AU$86,5,FALSE)</f>
        <v>1.0998000000000001</v>
      </c>
      <c r="BK15" s="301">
        <f>VLOOKUP(AW15,'Reihen BK8 KP Strom 2021'!$B$2:$AM$73,38,FALSE)</f>
        <v>1.0998000000000001</v>
      </c>
      <c r="BL15" s="306">
        <f>BJ15-BK15</f>
        <v>0</v>
      </c>
    </row>
    <row r="16" spans="1:64">
      <c r="B16" s="335">
        <v>2019</v>
      </c>
      <c r="C16" s="296">
        <f>VLOOKUP(B16,'Basisreihen Destatis 2021'!$B$7:$I$90,2,FALSE)</f>
        <v>115.1</v>
      </c>
      <c r="D16" s="292"/>
      <c r="E16" s="292">
        <f t="shared" si="0"/>
        <v>115.1</v>
      </c>
      <c r="F16" s="292"/>
      <c r="G16" s="297">
        <f t="shared" si="1"/>
        <v>115.1</v>
      </c>
      <c r="H16" s="336">
        <f t="shared" ref="H16:H79" si="15">ROUND($G$14/G16,4)</f>
        <v>1.1129</v>
      </c>
      <c r="I16" s="175"/>
      <c r="J16" s="335">
        <v>2019</v>
      </c>
      <c r="K16" s="296">
        <f>VLOOKUP(J16,'Basisreihen Destatis 2021'!$B$7:$I$90,3,FALSE)</f>
        <v>117.7</v>
      </c>
      <c r="L16" s="292"/>
      <c r="M16" s="292">
        <f t="shared" si="2"/>
        <v>117.7</v>
      </c>
      <c r="N16" s="292">
        <f>VLOOKUP(J16,'Basisreihen Destatis 2021'!$B$7:$I$90,4,FALSE)</f>
        <v>98.8</v>
      </c>
      <c r="O16" s="292"/>
      <c r="P16" s="292">
        <f t="shared" si="3"/>
        <v>98.8</v>
      </c>
      <c r="Q16" s="297">
        <f t="shared" si="4"/>
        <v>112</v>
      </c>
      <c r="R16" s="336">
        <f t="shared" ref="R16:R77" si="16">ROUND($Q$14/Q16,4)</f>
        <v>1.075</v>
      </c>
      <c r="T16" s="345">
        <v>2019</v>
      </c>
      <c r="U16" s="296">
        <f>VLOOKUP(T16,'Basisreihen Destatis 2021'!$B$7:$I$90,3,FALSE)</f>
        <v>117.7</v>
      </c>
      <c r="V16" s="292"/>
      <c r="W16" s="292">
        <f t="shared" si="5"/>
        <v>117.7</v>
      </c>
      <c r="X16" s="292">
        <f>VLOOKUP(T16,'Basisreihen Destatis 2021'!$B$7:$I$90,4,FALSE)</f>
        <v>98.8</v>
      </c>
      <c r="Y16" s="292"/>
      <c r="Z16" s="292">
        <f t="shared" si="6"/>
        <v>98.8</v>
      </c>
      <c r="AA16" s="292">
        <f>VLOOKUP(T16,'Basisreihen Destatis 2021'!$B$7:$I$90,5,FALSE)</f>
        <v>107.6</v>
      </c>
      <c r="AB16" s="292"/>
      <c r="AC16" s="292">
        <f t="shared" si="7"/>
        <v>107.6</v>
      </c>
      <c r="AD16" s="297">
        <f t="shared" si="8"/>
        <v>111.3</v>
      </c>
      <c r="AE16" s="336">
        <f t="shared" ref="AE16:AE77" si="17">ROUND($AD$14/AD16,4)</f>
        <v>1.0754999999999999</v>
      </c>
      <c r="AG16" s="345">
        <v>2019</v>
      </c>
      <c r="AH16" s="296">
        <f>VLOOKUP(AG16,'Basisreihen Destatis 2021'!$B$7:$I$90,3,FALSE)</f>
        <v>117.7</v>
      </c>
      <c r="AI16" s="292"/>
      <c r="AJ16" s="292">
        <f t="shared" si="9"/>
        <v>117.7</v>
      </c>
      <c r="AK16" s="292">
        <f>VLOOKUP(AG16,'Basisreihen Destatis 2021'!$B$7:$I$90,6,FALSE)</f>
        <v>104.7</v>
      </c>
      <c r="AL16" s="292"/>
      <c r="AM16" s="292">
        <f t="shared" si="10"/>
        <v>104.7</v>
      </c>
      <c r="AN16" s="297">
        <f t="shared" si="11"/>
        <v>109.3</v>
      </c>
      <c r="AO16" s="336">
        <f t="shared" ref="AO16:AO77" si="18">ROUND($AN$14/AN16,4)</f>
        <v>1.0860000000000001</v>
      </c>
      <c r="AQ16" s="345">
        <v>2019</v>
      </c>
      <c r="AR16" s="296">
        <f>VLOOKUP(AQ16,'Basisreihen Destatis 2021'!$B$7:$I$90,6,FALSE)</f>
        <v>104.7</v>
      </c>
      <c r="AS16" s="292"/>
      <c r="AT16" s="297">
        <f t="shared" si="12"/>
        <v>104.7</v>
      </c>
      <c r="AU16" s="336">
        <f t="shared" ref="AU16:AU79" si="19">ROUND($AT$14/AT16,4)</f>
        <v>1.0946</v>
      </c>
      <c r="AW16" s="345">
        <v>2019</v>
      </c>
      <c r="AX16" s="486">
        <f>VLOOKUP(AW16,'Preisindizes Strom 2021'!$B$7:$H$93,7,FALSE)</f>
        <v>1.1129</v>
      </c>
      <c r="AY16" s="301">
        <f>VLOOKUP(AW16,'Reihen BK8 KP Strom 2021'!$B$2:$AM$73,7,FALSE)</f>
        <v>1.1129</v>
      </c>
      <c r="AZ16" s="306">
        <f t="shared" si="14"/>
        <v>0</v>
      </c>
      <c r="BA16" s="305">
        <f>VLOOKUP(AW16,'Preisindizes Strom 2021'!$J$7:$R$77,9,FALSE)</f>
        <v>1.075</v>
      </c>
      <c r="BB16" s="301">
        <f>VLOOKUP(AW16,'Reihen BK8 KP Strom 2021'!$B$2:$AM$73,15,FALSE)</f>
        <v>1.075</v>
      </c>
      <c r="BC16" s="306">
        <f>BA16-BB16</f>
        <v>0</v>
      </c>
      <c r="BD16" s="305">
        <f>VLOOKUP(AW16,'Preisindizes Strom 2021'!$T$7:$AE$77,12,FALSE)</f>
        <v>1.0754999999999999</v>
      </c>
      <c r="BE16" s="301">
        <f>VLOOKUP(AW16,'Reihen BK8 KP Strom 2021'!$B$2:$AM$73,26,FALSE)</f>
        <v>1.0754999999999999</v>
      </c>
      <c r="BF16" s="306">
        <f>BD16-BE16</f>
        <v>0</v>
      </c>
      <c r="BG16" s="305">
        <f>VLOOKUP(AW16,'Preisindizes Strom 2021'!$AG$7:$AO$77,9,FALSE)</f>
        <v>1.0860000000000001</v>
      </c>
      <c r="BH16" s="301">
        <f>VLOOKUP(AW16,'Reihen BK8 KP Strom 2021'!$B$2:$AM$73,34,FALSE)</f>
        <v>1.0860000000000001</v>
      </c>
      <c r="BI16" s="306">
        <f>BG16-BH16</f>
        <v>0</v>
      </c>
      <c r="BJ16" s="305">
        <f>VLOOKUP(AW16,'Preisindizes Strom 2021'!$AQ$7:$AU$86,5,FALSE)</f>
        <v>1.0946</v>
      </c>
      <c r="BK16" s="301">
        <f>VLOOKUP(AW16,'Reihen BK8 KP Strom 2021'!$B$2:$AM$73,38,FALSE)</f>
        <v>1.0946</v>
      </c>
      <c r="BL16" s="306">
        <f>BJ16-BK16</f>
        <v>0</v>
      </c>
    </row>
    <row r="17" spans="2:64">
      <c r="B17" s="335">
        <v>2018</v>
      </c>
      <c r="C17" s="296">
        <f>VLOOKUP(B17,'Basisreihen Destatis 2021'!$B$7:$I$90,2,FALSE)</f>
        <v>110.2</v>
      </c>
      <c r="D17" s="292"/>
      <c r="E17" s="292">
        <f>ROUND(IF(C17&gt;0,C17,D17*$C$67/$D$67),1)</f>
        <v>110.2</v>
      </c>
      <c r="F17" s="292"/>
      <c r="G17" s="297">
        <f>ROUND(IF(E17&gt;0,E17,F17*$E$77/$F$77),4)</f>
        <v>110.2</v>
      </c>
      <c r="H17" s="336">
        <f t="shared" si="15"/>
        <v>1.1624000000000001</v>
      </c>
      <c r="I17" s="175"/>
      <c r="J17" s="335">
        <v>2018</v>
      </c>
      <c r="K17" s="296">
        <f>VLOOKUP(J17,'Basisreihen Destatis 2021'!$B$7:$I$90,3,FALSE)</f>
        <v>111.5</v>
      </c>
      <c r="L17" s="292"/>
      <c r="M17" s="292">
        <f t="shared" si="2"/>
        <v>111.5</v>
      </c>
      <c r="N17" s="292">
        <f>VLOOKUP(J17,'Basisreihen Destatis 2021'!$B$7:$I$90,4,FALSE)</f>
        <v>98.3</v>
      </c>
      <c r="O17" s="292"/>
      <c r="P17" s="292">
        <f t="shared" si="3"/>
        <v>98.3</v>
      </c>
      <c r="Q17" s="297">
        <f>ROUND(0.7*M17+0.3*P17,1)</f>
        <v>107.5</v>
      </c>
      <c r="R17" s="336">
        <f>ROUND($Q$14/Q17,4)</f>
        <v>1.1200000000000001</v>
      </c>
      <c r="T17" s="345">
        <v>2018</v>
      </c>
      <c r="U17" s="296">
        <f>VLOOKUP(T17,'Basisreihen Destatis 2021'!$B$7:$I$90,3,FALSE)</f>
        <v>111.5</v>
      </c>
      <c r="V17" s="292"/>
      <c r="W17" s="292">
        <f>ROUND(IF(U17&gt;0,U17,V17*$U$67/$V$67),1)</f>
        <v>111.5</v>
      </c>
      <c r="X17" s="292">
        <f>VLOOKUP(T17,'Basisreihen Destatis 2021'!$B$7:$I$90,4,FALSE)</f>
        <v>98.3</v>
      </c>
      <c r="Y17" s="292"/>
      <c r="Z17" s="292">
        <f t="shared" si="6"/>
        <v>98.3</v>
      </c>
      <c r="AA17" s="292">
        <f>VLOOKUP(T17,'Basisreihen Destatis 2021'!$B$7:$I$90,5,FALSE)</f>
        <v>105.2</v>
      </c>
      <c r="AB17" s="292"/>
      <c r="AC17" s="292">
        <f t="shared" si="7"/>
        <v>105.2</v>
      </c>
      <c r="AD17" s="297">
        <f>ROUND(0.5*W17+0.15*Z17+0.35*AC17,1)</f>
        <v>107.3</v>
      </c>
      <c r="AE17" s="336">
        <f t="shared" si="17"/>
        <v>1.1155999999999999</v>
      </c>
      <c r="AG17" s="345">
        <v>2018</v>
      </c>
      <c r="AH17" s="296">
        <f>VLOOKUP(AG17,'Basisreihen Destatis 2021'!$B$7:$I$90,3,FALSE)</f>
        <v>111.5</v>
      </c>
      <c r="AI17" s="292"/>
      <c r="AJ17" s="292">
        <f t="shared" si="9"/>
        <v>111.5</v>
      </c>
      <c r="AK17" s="292">
        <f>VLOOKUP(AG17,'Basisreihen Destatis 2021'!$B$7:$I$90,6,FALSE)</f>
        <v>103.5</v>
      </c>
      <c r="AL17" s="292"/>
      <c r="AM17" s="292">
        <f>ROUND(IF(AK17&gt;0,AK17,AL17*$AK$59/$AL$59),1)</f>
        <v>103.5</v>
      </c>
      <c r="AN17" s="297">
        <f>ROUND(0.35*AJ17+0.65*AM17,1)</f>
        <v>106.3</v>
      </c>
      <c r="AO17" s="336">
        <f t="shared" si="18"/>
        <v>1.1167</v>
      </c>
      <c r="AQ17" s="345">
        <v>2018</v>
      </c>
      <c r="AR17" s="296">
        <f>VLOOKUP(AQ17,'Basisreihen Destatis 2021'!$B$7:$I$90,6,FALSE)</f>
        <v>103.5</v>
      </c>
      <c r="AS17" s="292"/>
      <c r="AT17" s="297">
        <f>ROUND(IF(AR17&gt;0,AR17,AS17*$AR$59/$AS$59),1)</f>
        <v>103.5</v>
      </c>
      <c r="AU17" s="336">
        <f t="shared" si="19"/>
        <v>1.1072</v>
      </c>
      <c r="AW17" s="345">
        <v>2018</v>
      </c>
      <c r="AX17" s="486">
        <f>VLOOKUP(AW17,'Preisindizes Strom 2021'!$B$7:$H$93,7,FALSE)</f>
        <v>1.1624000000000001</v>
      </c>
      <c r="AY17" s="301">
        <f>VLOOKUP(AW17,'Reihen BK8 KP Strom 2021'!$B$2:$AM$73,7,FALSE)</f>
        <v>1.1624000000000001</v>
      </c>
      <c r="AZ17" s="306">
        <f t="shared" si="14"/>
        <v>0</v>
      </c>
      <c r="BA17" s="305">
        <f>VLOOKUP(AW17,'Preisindizes Strom 2021'!$J$7:$R$77,9,FALSE)</f>
        <v>1.1200000000000001</v>
      </c>
      <c r="BB17" s="301">
        <f>VLOOKUP(AW17,'Reihen BK8 KP Strom 2021'!$B$2:$AM$73,15,FALSE)</f>
        <v>1.1200000000000001</v>
      </c>
      <c r="BC17" s="306">
        <f t="shared" ref="BC17:BC80" si="20">BA17-BB17</f>
        <v>0</v>
      </c>
      <c r="BD17" s="305">
        <f>VLOOKUP(AW17,'Preisindizes Strom 2021'!$T$7:$AE$77,12,FALSE)</f>
        <v>1.1155999999999999</v>
      </c>
      <c r="BE17" s="301">
        <f>VLOOKUP(AW17,'Reihen BK8 KP Strom 2021'!$B$2:$AM$73,26,FALSE)</f>
        <v>1.1155999999999999</v>
      </c>
      <c r="BF17" s="306">
        <f t="shared" ref="BF17:BF80" si="21">BD17-BE17</f>
        <v>0</v>
      </c>
      <c r="BG17" s="305">
        <f>VLOOKUP(AW17,'Preisindizes Strom 2021'!$AG$7:$AO$77,9,FALSE)</f>
        <v>1.1167</v>
      </c>
      <c r="BH17" s="301">
        <f>VLOOKUP(AW17,'Reihen BK8 KP Strom 2021'!$B$2:$AM$73,34,FALSE)</f>
        <v>1.1167</v>
      </c>
      <c r="BI17" s="306">
        <f t="shared" ref="BI17:BI80" si="22">BG17-BH17</f>
        <v>0</v>
      </c>
      <c r="BJ17" s="305">
        <f>VLOOKUP(AW17,'Preisindizes Strom 2021'!$AQ$7:$AU$86,5,FALSE)</f>
        <v>1.1072</v>
      </c>
      <c r="BK17" s="301">
        <f>VLOOKUP(AW17,'Reihen BK8 KP Strom 2021'!$B$2:$AM$73,38,FALSE)</f>
        <v>1.1072</v>
      </c>
      <c r="BL17" s="306">
        <f t="shared" ref="BL17:BL80" si="23">BJ17-BK17</f>
        <v>0</v>
      </c>
    </row>
    <row r="18" spans="2:64">
      <c r="B18" s="335">
        <v>2017</v>
      </c>
      <c r="C18" s="296">
        <f>VLOOKUP(B18,'Basisreihen Destatis 2021'!$B$7:$I$90,2,FALSE)</f>
        <v>105.5</v>
      </c>
      <c r="D18" s="292"/>
      <c r="E18" s="292">
        <f>ROUND(IF(C18&gt;0,C18,D18*$C$67/$D$67),1)</f>
        <v>105.5</v>
      </c>
      <c r="F18" s="292"/>
      <c r="G18" s="297">
        <f>ROUND(IF(E18&gt;0,E18,F18*$E$77/$F$77),1)</f>
        <v>105.5</v>
      </c>
      <c r="H18" s="336">
        <f>ROUND($G$14/G18,4)</f>
        <v>1.2141999999999999</v>
      </c>
      <c r="I18" s="175"/>
      <c r="J18" s="335">
        <v>2017</v>
      </c>
      <c r="K18" s="296">
        <f>VLOOKUP(J18,'Basisreihen Destatis 2021'!$B$7:$I$90,3,FALSE)</f>
        <v>105.3</v>
      </c>
      <c r="L18" s="292"/>
      <c r="M18" s="292">
        <f t="shared" si="2"/>
        <v>105.3</v>
      </c>
      <c r="N18" s="292">
        <f>VLOOKUP(J18,'Basisreihen Destatis 2021'!$B$7:$I$90,4,FALSE)</f>
        <v>97</v>
      </c>
      <c r="O18" s="292"/>
      <c r="P18" s="292">
        <f t="shared" si="3"/>
        <v>97</v>
      </c>
      <c r="Q18" s="297">
        <f>ROUND(0.7*M18+0.3*P18,1)</f>
        <v>102.8</v>
      </c>
      <c r="R18" s="336">
        <f t="shared" si="16"/>
        <v>1.1712</v>
      </c>
      <c r="T18" s="345">
        <v>2017</v>
      </c>
      <c r="U18" s="296">
        <f>VLOOKUP(T18,'Basisreihen Destatis 2021'!$B$7:$I$90,3,FALSE)</f>
        <v>105.3</v>
      </c>
      <c r="V18" s="292"/>
      <c r="W18" s="292">
        <f>ROUND(IF(U18&gt;0,U18,V18*$U$67/$V$67),1)</f>
        <v>105.3</v>
      </c>
      <c r="X18" s="292">
        <f>VLOOKUP(T18,'Basisreihen Destatis 2021'!$B$7:$I$90,4,FALSE)</f>
        <v>97</v>
      </c>
      <c r="Y18" s="292"/>
      <c r="Z18" s="292">
        <f t="shared" si="6"/>
        <v>97</v>
      </c>
      <c r="AA18" s="292">
        <f>VLOOKUP(T18,'Basisreihen Destatis 2021'!$B$7:$I$90,5,FALSE)</f>
        <v>101.6</v>
      </c>
      <c r="AB18" s="292"/>
      <c r="AC18" s="292">
        <f t="shared" si="7"/>
        <v>101.6</v>
      </c>
      <c r="AD18" s="297">
        <f>ROUND(0.5*W18+0.15*Z18+0.35*AC18,1)</f>
        <v>102.8</v>
      </c>
      <c r="AE18" s="336">
        <f t="shared" si="17"/>
        <v>1.1644000000000001</v>
      </c>
      <c r="AG18" s="345">
        <v>2017</v>
      </c>
      <c r="AH18" s="296">
        <f>VLOOKUP(AG18,'Basisreihen Destatis 2021'!$B$7:$I$90,3,FALSE)</f>
        <v>105.3</v>
      </c>
      <c r="AI18" s="292"/>
      <c r="AJ18" s="292">
        <f t="shared" si="9"/>
        <v>105.3</v>
      </c>
      <c r="AK18" s="292">
        <f>VLOOKUP(AG18,'Basisreihen Destatis 2021'!$B$7:$I$90,6,FALSE)</f>
        <v>101.1</v>
      </c>
      <c r="AL18" s="292"/>
      <c r="AM18" s="292">
        <f>ROUND(IF(AK18&gt;0,AK18,AL18*$AK$59/$AL$59),1)</f>
        <v>101.1</v>
      </c>
      <c r="AN18" s="297">
        <f>ROUND(0.35*AJ18+0.65*AM18,1)</f>
        <v>102.6</v>
      </c>
      <c r="AO18" s="336">
        <f t="shared" si="18"/>
        <v>1.1569</v>
      </c>
      <c r="AQ18" s="345">
        <v>2017</v>
      </c>
      <c r="AR18" s="296">
        <f>VLOOKUP(AQ18,'Basisreihen Destatis 2021'!$B$7:$I$90,6,FALSE)</f>
        <v>101.1</v>
      </c>
      <c r="AS18" s="292"/>
      <c r="AT18" s="297">
        <f>ROUND(IF(AR18&gt;0,AR18,AS18*$AR$59/$AS$59),1)</f>
        <v>101.1</v>
      </c>
      <c r="AU18" s="336">
        <f t="shared" si="19"/>
        <v>1.1335</v>
      </c>
      <c r="AW18" s="345">
        <v>2017</v>
      </c>
      <c r="AX18" s="486">
        <f>VLOOKUP(AW18,'Preisindizes Strom 2021'!$B$7:$H$93,7,FALSE)</f>
        <v>1.2141999999999999</v>
      </c>
      <c r="AY18" s="301">
        <f>VLOOKUP(AW18,'Reihen BK8 KP Strom 2021'!$B$2:$AM$73,7,FALSE)</f>
        <v>1.2141999999999999</v>
      </c>
      <c r="AZ18" s="306">
        <f t="shared" si="14"/>
        <v>0</v>
      </c>
      <c r="BA18" s="305">
        <f>VLOOKUP(AW18,'Preisindizes Strom 2021'!$J$7:$R$77,9,FALSE)</f>
        <v>1.1712</v>
      </c>
      <c r="BB18" s="301">
        <f>VLOOKUP(AW18,'Reihen BK8 KP Strom 2021'!$B$2:$AM$73,15,FALSE)</f>
        <v>1.1712</v>
      </c>
      <c r="BC18" s="306">
        <f t="shared" si="20"/>
        <v>0</v>
      </c>
      <c r="BD18" s="305">
        <f>VLOOKUP(AW18,'Preisindizes Strom 2021'!$T$7:$AE$77,12,FALSE)</f>
        <v>1.1644000000000001</v>
      </c>
      <c r="BE18" s="301">
        <f>VLOOKUP(AW18,'Reihen BK8 KP Strom 2021'!$B$2:$AM$73,26,FALSE)</f>
        <v>1.1644000000000001</v>
      </c>
      <c r="BF18" s="306">
        <f t="shared" si="21"/>
        <v>0</v>
      </c>
      <c r="BG18" s="305">
        <f>VLOOKUP(AW18,'Preisindizes Strom 2021'!$AG$7:$AO$77,9,FALSE)</f>
        <v>1.1569</v>
      </c>
      <c r="BH18" s="301">
        <f>VLOOKUP(AW18,'Reihen BK8 KP Strom 2021'!$B$2:$AM$73,34,FALSE)</f>
        <v>1.1569</v>
      </c>
      <c r="BI18" s="306">
        <f t="shared" si="22"/>
        <v>0</v>
      </c>
      <c r="BJ18" s="305">
        <f>VLOOKUP(AW18,'Preisindizes Strom 2021'!$AQ$7:$AU$86,5,FALSE)</f>
        <v>1.1335</v>
      </c>
      <c r="BK18" s="301">
        <f>VLOOKUP(AW18,'Reihen BK8 KP Strom 2021'!$B$2:$AM$73,38,FALSE)</f>
        <v>1.1335</v>
      </c>
      <c r="BL18" s="306">
        <f t="shared" si="23"/>
        <v>0</v>
      </c>
    </row>
    <row r="19" spans="2:64">
      <c r="B19" s="335">
        <v>2016</v>
      </c>
      <c r="C19" s="296">
        <f>VLOOKUP(B19,'Basisreihen Destatis 2021'!$B$7:$I$90,2,FALSE)</f>
        <v>102.1</v>
      </c>
      <c r="D19" s="292"/>
      <c r="E19" s="292">
        <f t="shared" ref="E19:E66" si="24">ROUND(IF(C19&gt;0,C19,D19*$C$67/$D$67),1)</f>
        <v>102.1</v>
      </c>
      <c r="F19" s="292"/>
      <c r="G19" s="297">
        <f>ROUND(IF(E19&gt;0,E19,F19*$E$77/$F$77),1)</f>
        <v>102.1</v>
      </c>
      <c r="H19" s="336">
        <f t="shared" si="15"/>
        <v>1.2546999999999999</v>
      </c>
      <c r="I19" s="175"/>
      <c r="J19" s="335">
        <v>2016</v>
      </c>
      <c r="K19" s="296">
        <f>VLOOKUP(J19,'Basisreihen Destatis 2021'!$B$7:$I$90,3,FALSE)</f>
        <v>101.7</v>
      </c>
      <c r="L19" s="292"/>
      <c r="M19" s="292">
        <f t="shared" si="2"/>
        <v>101.7</v>
      </c>
      <c r="N19" s="292">
        <f>VLOOKUP(J19,'Basisreihen Destatis 2021'!$B$7:$I$90,4,FALSE)</f>
        <v>96.1</v>
      </c>
      <c r="O19" s="292"/>
      <c r="P19" s="292">
        <f t="shared" si="3"/>
        <v>96.1</v>
      </c>
      <c r="Q19" s="297">
        <f t="shared" ref="Q19:Q77" si="25">ROUND(0.7*M19+0.3*P19,1)</f>
        <v>100</v>
      </c>
      <c r="R19" s="336">
        <f t="shared" si="16"/>
        <v>1.204</v>
      </c>
      <c r="T19" s="345">
        <v>2016</v>
      </c>
      <c r="U19" s="296">
        <f>VLOOKUP(T19,'Basisreihen Destatis 2021'!$B$7:$I$90,3,FALSE)</f>
        <v>101.7</v>
      </c>
      <c r="V19" s="292"/>
      <c r="W19" s="292">
        <f t="shared" ref="W19:W66" si="26">ROUND(IF(U19&gt;0,U19,V19*$U$67/$V$67),1)</f>
        <v>101.7</v>
      </c>
      <c r="X19" s="292">
        <f>VLOOKUP(T19,'Basisreihen Destatis 2021'!$B$7:$I$90,4,FALSE)</f>
        <v>96.1</v>
      </c>
      <c r="Y19" s="292"/>
      <c r="Z19" s="292">
        <f t="shared" si="6"/>
        <v>96.1</v>
      </c>
      <c r="AA19" s="292">
        <f>VLOOKUP(T19,'Basisreihen Destatis 2021'!$B$7:$I$90,5,FALSE)</f>
        <v>99.2</v>
      </c>
      <c r="AB19" s="292"/>
      <c r="AC19" s="292">
        <f t="shared" si="7"/>
        <v>99.2</v>
      </c>
      <c r="AD19" s="297">
        <f>ROUND(0.5*W19+0.15*Z19+0.35*AC19,1)</f>
        <v>100</v>
      </c>
      <c r="AE19" s="336">
        <f t="shared" si="17"/>
        <v>1.1970000000000001</v>
      </c>
      <c r="AG19" s="345">
        <v>2016</v>
      </c>
      <c r="AH19" s="296">
        <f>VLOOKUP(AG19,'Basisreihen Destatis 2021'!$B$7:$I$90,3,FALSE)</f>
        <v>101.7</v>
      </c>
      <c r="AI19" s="292"/>
      <c r="AJ19" s="292">
        <f t="shared" si="9"/>
        <v>101.7</v>
      </c>
      <c r="AK19" s="292">
        <f>VLOOKUP(AG19,'Basisreihen Destatis 2021'!$B$7:$I$90,6,FALSE)</f>
        <v>98.6</v>
      </c>
      <c r="AL19" s="292"/>
      <c r="AM19" s="292">
        <f t="shared" ref="AM19:AM58" si="27">ROUND(IF(AK19&gt;0,AK19,AL19*$AK$59/$AL$59),1)</f>
        <v>98.6</v>
      </c>
      <c r="AN19" s="297">
        <f>ROUND(0.35*AJ19+0.65*AM19,1)</f>
        <v>99.7</v>
      </c>
      <c r="AO19" s="336">
        <f t="shared" si="18"/>
        <v>1.1906000000000001</v>
      </c>
      <c r="AQ19" s="345">
        <v>2016</v>
      </c>
      <c r="AR19" s="296">
        <f>VLOOKUP(AQ19,'Basisreihen Destatis 2021'!$B$7:$I$90,6,FALSE)</f>
        <v>98.6</v>
      </c>
      <c r="AS19" s="292"/>
      <c r="AT19" s="297">
        <f t="shared" ref="AT19:AT58" si="28">ROUND(IF(AR19&gt;0,AR19,AS19*$AR$59/$AS$59),1)</f>
        <v>98.6</v>
      </c>
      <c r="AU19" s="336">
        <f t="shared" si="19"/>
        <v>1.1623000000000001</v>
      </c>
      <c r="AW19" s="345">
        <v>2016</v>
      </c>
      <c r="AX19" s="486">
        <f>VLOOKUP(AW19,'Preisindizes Strom 2021'!$B$7:$H$93,7,FALSE)</f>
        <v>1.2546999999999999</v>
      </c>
      <c r="AY19" s="301">
        <f>VLOOKUP(AW19,'Reihen BK8 KP Strom 2021'!$B$2:$AM$73,7,FALSE)</f>
        <v>1.2546999999999999</v>
      </c>
      <c r="AZ19" s="306">
        <f t="shared" si="14"/>
        <v>0</v>
      </c>
      <c r="BA19" s="305">
        <f>VLOOKUP(AW19,'Preisindizes Strom 2021'!$J$7:$R$77,9,FALSE)</f>
        <v>1.204</v>
      </c>
      <c r="BB19" s="301">
        <f>VLOOKUP(AW19,'Reihen BK8 KP Strom 2021'!$B$2:$AM$73,15,FALSE)</f>
        <v>1.204</v>
      </c>
      <c r="BC19" s="306">
        <f t="shared" si="20"/>
        <v>0</v>
      </c>
      <c r="BD19" s="305">
        <f>VLOOKUP(AW19,'Preisindizes Strom 2021'!$T$7:$AE$77,12,FALSE)</f>
        <v>1.1970000000000001</v>
      </c>
      <c r="BE19" s="301">
        <f>VLOOKUP(AW19,'Reihen BK8 KP Strom 2021'!$B$2:$AM$73,26,FALSE)</f>
        <v>1.1970000000000001</v>
      </c>
      <c r="BF19" s="306">
        <f t="shared" si="21"/>
        <v>0</v>
      </c>
      <c r="BG19" s="305">
        <f>VLOOKUP(AW19,'Preisindizes Strom 2021'!$AG$7:$AO$77,9,FALSE)</f>
        <v>1.1906000000000001</v>
      </c>
      <c r="BH19" s="301">
        <f>VLOOKUP(AW19,'Reihen BK8 KP Strom 2021'!$B$2:$AM$73,34,FALSE)</f>
        <v>1.1906000000000001</v>
      </c>
      <c r="BI19" s="306">
        <f t="shared" si="22"/>
        <v>0</v>
      </c>
      <c r="BJ19" s="305">
        <f>VLOOKUP(AW19,'Preisindizes Strom 2021'!$AQ$7:$AU$86,5,FALSE)</f>
        <v>1.1623000000000001</v>
      </c>
      <c r="BK19" s="301">
        <f>VLOOKUP(AW19,'Reihen BK8 KP Strom 2021'!$B$2:$AM$73,38,FALSE)</f>
        <v>1.1623000000000001</v>
      </c>
      <c r="BL19" s="306">
        <f t="shared" si="23"/>
        <v>0</v>
      </c>
    </row>
    <row r="20" spans="2:64">
      <c r="B20" s="335">
        <v>2015</v>
      </c>
      <c r="C20" s="296">
        <f>VLOOKUP(B20,'Basisreihen Destatis 2021'!$B$7:$I$90,2,FALSE)</f>
        <v>100</v>
      </c>
      <c r="D20" s="292"/>
      <c r="E20" s="292">
        <f t="shared" si="24"/>
        <v>100</v>
      </c>
      <c r="F20" s="292"/>
      <c r="G20" s="297">
        <f t="shared" ref="G20:G83" si="29">ROUND(IF(E20&gt;0,E20,F20*$E$77/$F$77),1)</f>
        <v>100</v>
      </c>
      <c r="H20" s="336">
        <f t="shared" si="15"/>
        <v>1.2809999999999999</v>
      </c>
      <c r="I20" s="175"/>
      <c r="J20" s="335">
        <v>2015</v>
      </c>
      <c r="K20" s="296">
        <f>VLOOKUP(J20,'Basisreihen Destatis 2021'!$B$7:$I$90,3,FALSE)</f>
        <v>100</v>
      </c>
      <c r="L20" s="292"/>
      <c r="M20" s="292">
        <f t="shared" si="2"/>
        <v>100</v>
      </c>
      <c r="N20" s="292">
        <f>VLOOKUP(J20,'Basisreihen Destatis 2021'!$B$7:$I$90,4,FALSE)</f>
        <v>100</v>
      </c>
      <c r="O20" s="292"/>
      <c r="P20" s="292">
        <f t="shared" si="3"/>
        <v>100</v>
      </c>
      <c r="Q20" s="297">
        <f t="shared" si="25"/>
        <v>100</v>
      </c>
      <c r="R20" s="336">
        <f t="shared" si="16"/>
        <v>1.204</v>
      </c>
      <c r="T20" s="335">
        <v>2015</v>
      </c>
      <c r="U20" s="296">
        <f>VLOOKUP(T20,'Basisreihen Destatis 2021'!$B$7:$I$90,3,FALSE)</f>
        <v>100</v>
      </c>
      <c r="V20" s="292"/>
      <c r="W20" s="292">
        <f t="shared" si="26"/>
        <v>100</v>
      </c>
      <c r="X20" s="292">
        <f>VLOOKUP(T20,'Basisreihen Destatis 2021'!$B$7:$I$90,4,FALSE)</f>
        <v>100</v>
      </c>
      <c r="Y20" s="292"/>
      <c r="Z20" s="292">
        <f t="shared" si="6"/>
        <v>100</v>
      </c>
      <c r="AA20" s="292">
        <f>VLOOKUP(T20,'Basisreihen Destatis 2021'!$B$7:$I$90,5,FALSE)</f>
        <v>100</v>
      </c>
      <c r="AB20" s="292"/>
      <c r="AC20" s="292">
        <f t="shared" si="7"/>
        <v>100</v>
      </c>
      <c r="AD20" s="297">
        <f t="shared" ref="AD20:AD77" si="30">ROUND(0.5*W20+0.15*Z20+0.35*AC20,1)</f>
        <v>100</v>
      </c>
      <c r="AE20" s="336">
        <f t="shared" si="17"/>
        <v>1.1970000000000001</v>
      </c>
      <c r="AG20" s="335">
        <v>2015</v>
      </c>
      <c r="AH20" s="296">
        <f>VLOOKUP(AG20,'Basisreihen Destatis 2021'!$B$7:$I$90,3,FALSE)</f>
        <v>100</v>
      </c>
      <c r="AI20" s="292"/>
      <c r="AJ20" s="292">
        <f t="shared" si="9"/>
        <v>100</v>
      </c>
      <c r="AK20" s="292">
        <f>VLOOKUP(AG20,'Basisreihen Destatis 2021'!$B$7:$I$90,6,FALSE)</f>
        <v>100</v>
      </c>
      <c r="AL20" s="292"/>
      <c r="AM20" s="292">
        <f t="shared" si="27"/>
        <v>100</v>
      </c>
      <c r="AN20" s="297">
        <f t="shared" ref="AN20:AN77" si="31">ROUND(0.35*AJ20+0.65*AM20,1)</f>
        <v>100</v>
      </c>
      <c r="AO20" s="336">
        <f t="shared" si="18"/>
        <v>1.1870000000000001</v>
      </c>
      <c r="AQ20" s="335">
        <v>2015</v>
      </c>
      <c r="AR20" s="296">
        <f>VLOOKUP(AQ20,'Basisreihen Destatis 2021'!$B$7:$I$90,6,FALSE)</f>
        <v>100</v>
      </c>
      <c r="AS20" s="292"/>
      <c r="AT20" s="297">
        <f t="shared" si="28"/>
        <v>100</v>
      </c>
      <c r="AU20" s="336">
        <f t="shared" si="19"/>
        <v>1.1459999999999999</v>
      </c>
      <c r="AW20" s="345">
        <v>2015</v>
      </c>
      <c r="AX20" s="486">
        <f>VLOOKUP(AW20,'Preisindizes Strom 2021'!$B$7:$H$93,7,FALSE)</f>
        <v>1.2809999999999999</v>
      </c>
      <c r="AY20" s="301">
        <f>VLOOKUP(AW20,'Reihen BK8 KP Strom 2021'!$B$2:$AM$73,7,FALSE)</f>
        <v>1.2809999999999999</v>
      </c>
      <c r="AZ20" s="306">
        <f t="shared" si="14"/>
        <v>0</v>
      </c>
      <c r="BA20" s="305">
        <f>VLOOKUP(AW20,'Preisindizes Strom 2021'!$J$7:$R$77,9,FALSE)</f>
        <v>1.204</v>
      </c>
      <c r="BB20" s="301">
        <f>VLOOKUP(AW20,'Reihen BK8 KP Strom 2021'!$B$2:$AM$73,15,FALSE)</f>
        <v>1.204</v>
      </c>
      <c r="BC20" s="306">
        <f t="shared" si="20"/>
        <v>0</v>
      </c>
      <c r="BD20" s="305">
        <f>VLOOKUP(AW20,'Preisindizes Strom 2021'!$T$7:$AE$77,12,FALSE)</f>
        <v>1.1970000000000001</v>
      </c>
      <c r="BE20" s="301">
        <f>VLOOKUP(AW20,'Reihen BK8 KP Strom 2021'!$B$2:$AM$73,26,FALSE)</f>
        <v>1.1970000000000001</v>
      </c>
      <c r="BF20" s="306">
        <f t="shared" si="21"/>
        <v>0</v>
      </c>
      <c r="BG20" s="305">
        <f>VLOOKUP(AW20,'Preisindizes Strom 2021'!$AG$7:$AO$77,9,FALSE)</f>
        <v>1.1870000000000001</v>
      </c>
      <c r="BH20" s="301">
        <f>VLOOKUP(AW20,'Reihen BK8 KP Strom 2021'!$B$2:$AM$73,34,FALSE)</f>
        <v>1.1870000000000001</v>
      </c>
      <c r="BI20" s="306">
        <f t="shared" si="22"/>
        <v>0</v>
      </c>
      <c r="BJ20" s="305">
        <f>VLOOKUP(AW20,'Preisindizes Strom 2021'!$AQ$7:$AU$86,5,FALSE)</f>
        <v>1.1459999999999999</v>
      </c>
      <c r="BK20" s="301">
        <f>VLOOKUP(AW20,'Reihen BK8 KP Strom 2021'!$B$2:$AM$73,38,FALSE)</f>
        <v>1.1459999999999999</v>
      </c>
      <c r="BL20" s="306">
        <f t="shared" si="23"/>
        <v>0</v>
      </c>
    </row>
    <row r="21" spans="2:64">
      <c r="B21" s="335">
        <v>2014</v>
      </c>
      <c r="C21" s="296">
        <f>VLOOKUP(B21,'Basisreihen Destatis 2021'!$B$7:$I$90,2,FALSE)</f>
        <v>98.4</v>
      </c>
      <c r="D21" s="292"/>
      <c r="E21" s="292">
        <f t="shared" si="24"/>
        <v>98.4</v>
      </c>
      <c r="F21" s="292"/>
      <c r="G21" s="297">
        <f t="shared" si="29"/>
        <v>98.4</v>
      </c>
      <c r="H21" s="336">
        <f t="shared" si="15"/>
        <v>1.3018000000000001</v>
      </c>
      <c r="I21" s="175"/>
      <c r="J21" s="335">
        <v>2014</v>
      </c>
      <c r="K21" s="296">
        <f>VLOOKUP(J21,'Basisreihen Destatis 2021'!$B$7:$I$90,3,FALSE)</f>
        <v>98.2</v>
      </c>
      <c r="L21" s="292"/>
      <c r="M21" s="292">
        <f t="shared" si="2"/>
        <v>98.2</v>
      </c>
      <c r="N21" s="292">
        <f>VLOOKUP(J21,'Basisreihen Destatis 2021'!$B$7:$I$90,4,FALSE)</f>
        <v>94.7</v>
      </c>
      <c r="O21" s="292"/>
      <c r="P21" s="292">
        <f t="shared" si="3"/>
        <v>94.7</v>
      </c>
      <c r="Q21" s="297">
        <f t="shared" si="25"/>
        <v>97.2</v>
      </c>
      <c r="R21" s="336">
        <f t="shared" si="16"/>
        <v>1.2386999999999999</v>
      </c>
      <c r="T21" s="335">
        <v>2014</v>
      </c>
      <c r="U21" s="296">
        <f>VLOOKUP(T21,'Basisreihen Destatis 2021'!$B$7:$I$90,3,FALSE)</f>
        <v>98.2</v>
      </c>
      <c r="V21" s="292"/>
      <c r="W21" s="292">
        <f t="shared" si="26"/>
        <v>98.2</v>
      </c>
      <c r="X21" s="292">
        <f>VLOOKUP(T21,'Basisreihen Destatis 2021'!$B$7:$I$90,4,FALSE)</f>
        <v>94.7</v>
      </c>
      <c r="Y21" s="292"/>
      <c r="Z21" s="292">
        <f t="shared" si="6"/>
        <v>94.7</v>
      </c>
      <c r="AA21" s="292">
        <f>VLOOKUP(T21,'Basisreihen Destatis 2021'!$B$7:$I$90,5,FALSE)</f>
        <v>98.7</v>
      </c>
      <c r="AB21" s="292"/>
      <c r="AC21" s="292">
        <f t="shared" si="7"/>
        <v>98.7</v>
      </c>
      <c r="AD21" s="297">
        <f>ROUND(0.5*W21+0.15*Z21+0.35*AC21,1)</f>
        <v>97.9</v>
      </c>
      <c r="AE21" s="336">
        <f t="shared" si="17"/>
        <v>1.2226999999999999</v>
      </c>
      <c r="AG21" s="335">
        <v>2014</v>
      </c>
      <c r="AH21" s="296">
        <f>VLOOKUP(AG21,'Basisreihen Destatis 2021'!$B$7:$I$90,3,FALSE)</f>
        <v>98.2</v>
      </c>
      <c r="AI21" s="292"/>
      <c r="AJ21" s="292">
        <f t="shared" si="9"/>
        <v>98.2</v>
      </c>
      <c r="AK21" s="292">
        <f>VLOOKUP(AG21,'Basisreihen Destatis 2021'!$B$7:$I$90,6,FALSE)</f>
        <v>101.3</v>
      </c>
      <c r="AL21" s="292"/>
      <c r="AM21" s="292">
        <f t="shared" si="27"/>
        <v>101.3</v>
      </c>
      <c r="AN21" s="297">
        <f t="shared" si="31"/>
        <v>100.2</v>
      </c>
      <c r="AO21" s="336">
        <f t="shared" si="18"/>
        <v>1.1846000000000001</v>
      </c>
      <c r="AQ21" s="335">
        <v>2014</v>
      </c>
      <c r="AR21" s="296">
        <f>VLOOKUP(AQ21,'Basisreihen Destatis 2021'!$B$7:$I$90,6,FALSE)</f>
        <v>101.3</v>
      </c>
      <c r="AS21" s="292"/>
      <c r="AT21" s="297">
        <f t="shared" si="28"/>
        <v>101.3</v>
      </c>
      <c r="AU21" s="336">
        <f t="shared" si="19"/>
        <v>1.1313</v>
      </c>
      <c r="AW21" s="345">
        <v>2014</v>
      </c>
      <c r="AX21" s="486">
        <f>VLOOKUP(AW21,'Preisindizes Strom 2021'!$B$7:$H$93,7,FALSE)</f>
        <v>1.3018000000000001</v>
      </c>
      <c r="AY21" s="301">
        <f>VLOOKUP(AW21,'Reihen BK8 KP Strom 2021'!$B$2:$AM$73,7,FALSE)</f>
        <v>1.3018000000000001</v>
      </c>
      <c r="AZ21" s="306">
        <f t="shared" si="14"/>
        <v>0</v>
      </c>
      <c r="BA21" s="305">
        <f>VLOOKUP(AW21,'Preisindizes Strom 2021'!$J$7:$R$77,9,FALSE)</f>
        <v>1.2386999999999999</v>
      </c>
      <c r="BB21" s="301">
        <f>VLOOKUP(AW21,'Reihen BK8 KP Strom 2021'!$B$2:$AM$73,15,FALSE)</f>
        <v>1.2386999999999999</v>
      </c>
      <c r="BC21" s="306">
        <f t="shared" si="20"/>
        <v>0</v>
      </c>
      <c r="BD21" s="305">
        <f>VLOOKUP(AW21,'Preisindizes Strom 2021'!$T$7:$AE$77,12,FALSE)</f>
        <v>1.2226999999999999</v>
      </c>
      <c r="BE21" s="301">
        <f>VLOOKUP(AW21,'Reihen BK8 KP Strom 2021'!$B$2:$AM$73,26,FALSE)</f>
        <v>1.2226999999999999</v>
      </c>
      <c r="BF21" s="306">
        <f t="shared" si="21"/>
        <v>0</v>
      </c>
      <c r="BG21" s="305">
        <f>VLOOKUP(AW21,'Preisindizes Strom 2021'!$AG$7:$AO$77,9,FALSE)</f>
        <v>1.1846000000000001</v>
      </c>
      <c r="BH21" s="301">
        <f>VLOOKUP(AW21,'Reihen BK8 KP Strom 2021'!$B$2:$AM$73,34,FALSE)</f>
        <v>1.1846000000000001</v>
      </c>
      <c r="BI21" s="306">
        <f t="shared" si="22"/>
        <v>0</v>
      </c>
      <c r="BJ21" s="305">
        <f>VLOOKUP(AW21,'Preisindizes Strom 2021'!$AQ$7:$AU$86,5,FALSE)</f>
        <v>1.1313</v>
      </c>
      <c r="BK21" s="301">
        <f>VLOOKUP(AW21,'Reihen BK8 KP Strom 2021'!$B$2:$AM$73,38,FALSE)</f>
        <v>1.1313</v>
      </c>
      <c r="BL21" s="306">
        <f t="shared" si="23"/>
        <v>0</v>
      </c>
    </row>
    <row r="22" spans="2:64">
      <c r="B22" s="335">
        <v>2013</v>
      </c>
      <c r="C22" s="296">
        <f>VLOOKUP(B22,'Basisreihen Destatis 2021'!$B$7:$I$90,2,FALSE)</f>
        <v>96.6</v>
      </c>
      <c r="D22" s="292"/>
      <c r="E22" s="292">
        <f t="shared" si="24"/>
        <v>96.6</v>
      </c>
      <c r="F22" s="292"/>
      <c r="G22" s="297">
        <f t="shared" si="29"/>
        <v>96.6</v>
      </c>
      <c r="H22" s="336">
        <f t="shared" si="15"/>
        <v>1.3261000000000001</v>
      </c>
      <c r="I22" s="175"/>
      <c r="J22" s="335">
        <v>2013</v>
      </c>
      <c r="K22" s="296">
        <f>VLOOKUP(J22,'Basisreihen Destatis 2021'!$B$7:$I$90,3,FALSE)</f>
        <v>96.7</v>
      </c>
      <c r="L22" s="292"/>
      <c r="M22" s="292">
        <f t="shared" si="2"/>
        <v>96.7</v>
      </c>
      <c r="N22" s="292">
        <f>VLOOKUP(J22,'Basisreihen Destatis 2021'!$B$7:$I$90,4,FALSE)</f>
        <v>97.3</v>
      </c>
      <c r="O22" s="292"/>
      <c r="P22" s="292">
        <f t="shared" si="3"/>
        <v>97.3</v>
      </c>
      <c r="Q22" s="297">
        <f t="shared" si="25"/>
        <v>96.9</v>
      </c>
      <c r="R22" s="336">
        <f t="shared" si="16"/>
        <v>1.2424999999999999</v>
      </c>
      <c r="T22" s="335">
        <v>2013</v>
      </c>
      <c r="U22" s="296">
        <f>VLOOKUP(T22,'Basisreihen Destatis 2021'!$B$7:$I$90,3,FALSE)</f>
        <v>96.7</v>
      </c>
      <c r="V22" s="292"/>
      <c r="W22" s="292">
        <f t="shared" si="26"/>
        <v>96.7</v>
      </c>
      <c r="X22" s="292">
        <f>VLOOKUP(T22,'Basisreihen Destatis 2021'!$B$7:$I$90,4,FALSE)</f>
        <v>97.3</v>
      </c>
      <c r="Y22" s="292"/>
      <c r="Z22" s="292">
        <f t="shared" si="6"/>
        <v>97.3</v>
      </c>
      <c r="AA22" s="292">
        <f>VLOOKUP(T22,'Basisreihen Destatis 2021'!$B$7:$I$90,5,FALSE)</f>
        <v>97.9</v>
      </c>
      <c r="AB22" s="292"/>
      <c r="AC22" s="292">
        <f t="shared" si="7"/>
        <v>97.9</v>
      </c>
      <c r="AD22" s="297">
        <f t="shared" si="30"/>
        <v>97.2</v>
      </c>
      <c r="AE22" s="336">
        <f t="shared" si="17"/>
        <v>1.2315</v>
      </c>
      <c r="AG22" s="335">
        <v>2013</v>
      </c>
      <c r="AH22" s="296">
        <f>VLOOKUP(AG22,'Basisreihen Destatis 2021'!$B$7:$I$90,3,FALSE)</f>
        <v>96.7</v>
      </c>
      <c r="AI22" s="292"/>
      <c r="AJ22" s="292">
        <f t="shared" si="9"/>
        <v>96.7</v>
      </c>
      <c r="AK22" s="292">
        <f>VLOOKUP(AG22,'Basisreihen Destatis 2021'!$B$7:$I$90,6,FALSE)</f>
        <v>102</v>
      </c>
      <c r="AL22" s="292"/>
      <c r="AM22" s="292">
        <f t="shared" si="27"/>
        <v>102</v>
      </c>
      <c r="AN22" s="297">
        <f t="shared" si="31"/>
        <v>100.1</v>
      </c>
      <c r="AO22" s="336">
        <f t="shared" si="18"/>
        <v>1.1858</v>
      </c>
      <c r="AQ22" s="335">
        <v>2013</v>
      </c>
      <c r="AR22" s="296">
        <f>VLOOKUP(AQ22,'Basisreihen Destatis 2021'!$B$7:$I$90,6,FALSE)</f>
        <v>102</v>
      </c>
      <c r="AS22" s="292"/>
      <c r="AT22" s="297">
        <f t="shared" si="28"/>
        <v>102</v>
      </c>
      <c r="AU22" s="336">
        <f t="shared" si="19"/>
        <v>1.1234999999999999</v>
      </c>
      <c r="AW22" s="345">
        <v>2013</v>
      </c>
      <c r="AX22" s="486">
        <f>VLOOKUP(AW22,'Preisindizes Strom 2021'!$B$7:$H$93,7,FALSE)</f>
        <v>1.3261000000000001</v>
      </c>
      <c r="AY22" s="301">
        <f>VLOOKUP(AW22,'Reihen BK8 KP Strom 2021'!$B$2:$AM$73,7,FALSE)</f>
        <v>1.3261000000000001</v>
      </c>
      <c r="AZ22" s="306">
        <f t="shared" si="14"/>
        <v>0</v>
      </c>
      <c r="BA22" s="305">
        <f>VLOOKUP(AW22,'Preisindizes Strom 2021'!$J$7:$R$77,9,FALSE)</f>
        <v>1.2424999999999999</v>
      </c>
      <c r="BB22" s="301">
        <f>VLOOKUP(AW22,'Reihen BK8 KP Strom 2021'!$B$2:$AM$73,15,FALSE)</f>
        <v>1.2424999999999999</v>
      </c>
      <c r="BC22" s="306">
        <f t="shared" si="20"/>
        <v>0</v>
      </c>
      <c r="BD22" s="305">
        <f>VLOOKUP(AW22,'Preisindizes Strom 2021'!$T$7:$AE$77,12,FALSE)</f>
        <v>1.2315</v>
      </c>
      <c r="BE22" s="301">
        <f>VLOOKUP(AW22,'Reihen BK8 KP Strom 2021'!$B$2:$AM$73,26,FALSE)</f>
        <v>1.2315</v>
      </c>
      <c r="BF22" s="306">
        <f t="shared" si="21"/>
        <v>0</v>
      </c>
      <c r="BG22" s="305">
        <f>VLOOKUP(AW22,'Preisindizes Strom 2021'!$AG$7:$AO$77,9,FALSE)</f>
        <v>1.1858</v>
      </c>
      <c r="BH22" s="301">
        <f>VLOOKUP(AW22,'Reihen BK8 KP Strom 2021'!$B$2:$AM$73,34,FALSE)</f>
        <v>1.1858</v>
      </c>
      <c r="BI22" s="306">
        <f t="shared" si="22"/>
        <v>0</v>
      </c>
      <c r="BJ22" s="305">
        <f>VLOOKUP(AW22,'Preisindizes Strom 2021'!$AQ$7:$AU$86,5,FALSE)</f>
        <v>1.1234999999999999</v>
      </c>
      <c r="BK22" s="301">
        <f>VLOOKUP(AW22,'Reihen BK8 KP Strom 2021'!$B$2:$AM$73,38,FALSE)</f>
        <v>1.1234999999999999</v>
      </c>
      <c r="BL22" s="306">
        <f t="shared" si="23"/>
        <v>0</v>
      </c>
    </row>
    <row r="23" spans="2:64">
      <c r="B23" s="335">
        <v>2012</v>
      </c>
      <c r="C23" s="296">
        <f>VLOOKUP(B23,'Basisreihen Destatis 2021'!$B$7:$I$90,2,FALSE)</f>
        <v>94.8</v>
      </c>
      <c r="D23" s="292"/>
      <c r="E23" s="292">
        <f>ROUND(IF(C23&gt;0,C23,D23*$C$67/$D$67),1)</f>
        <v>94.8</v>
      </c>
      <c r="F23" s="292"/>
      <c r="G23" s="297">
        <f t="shared" si="29"/>
        <v>94.8</v>
      </c>
      <c r="H23" s="336">
        <f t="shared" si="15"/>
        <v>1.3512999999999999</v>
      </c>
      <c r="I23" s="175"/>
      <c r="J23" s="335">
        <v>2012</v>
      </c>
      <c r="K23" s="296">
        <f>VLOOKUP(J23,'Basisreihen Destatis 2021'!$B$7:$I$90,3,FALSE)</f>
        <v>95.1</v>
      </c>
      <c r="L23" s="292"/>
      <c r="M23" s="292">
        <f t="shared" si="2"/>
        <v>95.1</v>
      </c>
      <c r="N23" s="292">
        <f>VLOOKUP(J23,'Basisreihen Destatis 2021'!$B$7:$I$90,4,FALSE)</f>
        <v>101.8</v>
      </c>
      <c r="O23" s="292"/>
      <c r="P23" s="292">
        <f t="shared" si="3"/>
        <v>101.8</v>
      </c>
      <c r="Q23" s="297">
        <f t="shared" si="25"/>
        <v>97.1</v>
      </c>
      <c r="R23" s="336">
        <f t="shared" si="16"/>
        <v>1.24</v>
      </c>
      <c r="T23" s="335">
        <v>2012</v>
      </c>
      <c r="U23" s="296">
        <f>VLOOKUP(T23,'Basisreihen Destatis 2021'!$B$7:$I$90,3,FALSE)</f>
        <v>95.1</v>
      </c>
      <c r="V23" s="292"/>
      <c r="W23" s="292">
        <f t="shared" si="26"/>
        <v>95.1</v>
      </c>
      <c r="X23" s="292">
        <f>VLOOKUP(T23,'Basisreihen Destatis 2021'!$B$7:$I$90,4,FALSE)</f>
        <v>101.8</v>
      </c>
      <c r="Y23" s="292"/>
      <c r="Z23" s="292">
        <f t="shared" si="6"/>
        <v>101.8</v>
      </c>
      <c r="AA23" s="292">
        <f>VLOOKUP(T23,'Basisreihen Destatis 2021'!$B$7:$I$90,5,FALSE)</f>
        <v>98.4</v>
      </c>
      <c r="AB23" s="292"/>
      <c r="AC23" s="292">
        <f t="shared" si="7"/>
        <v>98.4</v>
      </c>
      <c r="AD23" s="297">
        <f t="shared" si="30"/>
        <v>97.3</v>
      </c>
      <c r="AE23" s="336">
        <f t="shared" si="17"/>
        <v>1.2302</v>
      </c>
      <c r="AG23" s="335">
        <v>2012</v>
      </c>
      <c r="AH23" s="296">
        <f>VLOOKUP(AG23,'Basisreihen Destatis 2021'!$B$7:$I$90,3,FALSE)</f>
        <v>95.1</v>
      </c>
      <c r="AI23" s="292"/>
      <c r="AJ23" s="292">
        <f t="shared" si="9"/>
        <v>95.1</v>
      </c>
      <c r="AK23" s="292">
        <f>VLOOKUP(AG23,'Basisreihen Destatis 2021'!$B$7:$I$90,6,FALSE)</f>
        <v>101.9</v>
      </c>
      <c r="AL23" s="292"/>
      <c r="AM23" s="292">
        <f t="shared" si="27"/>
        <v>101.9</v>
      </c>
      <c r="AN23" s="297">
        <f t="shared" si="31"/>
        <v>99.5</v>
      </c>
      <c r="AO23" s="336">
        <f t="shared" si="18"/>
        <v>1.1930000000000001</v>
      </c>
      <c r="AQ23" s="335">
        <v>2012</v>
      </c>
      <c r="AR23" s="296">
        <f>VLOOKUP(AQ23,'Basisreihen Destatis 2021'!$B$7:$I$90,6,FALSE)</f>
        <v>101.9</v>
      </c>
      <c r="AS23" s="292"/>
      <c r="AT23" s="297">
        <f t="shared" si="28"/>
        <v>101.9</v>
      </c>
      <c r="AU23" s="336">
        <f t="shared" si="19"/>
        <v>1.1246</v>
      </c>
      <c r="AW23" s="345">
        <v>2012</v>
      </c>
      <c r="AX23" s="486">
        <f>VLOOKUP(AW23,'Preisindizes Strom 2021'!$B$7:$H$93,7,FALSE)</f>
        <v>1.3512999999999999</v>
      </c>
      <c r="AY23" s="301">
        <f>VLOOKUP(AW23,'Reihen BK8 KP Strom 2021'!$B$2:$AM$73,7,FALSE)</f>
        <v>1.3512999999999999</v>
      </c>
      <c r="AZ23" s="306">
        <f t="shared" si="14"/>
        <v>0</v>
      </c>
      <c r="BA23" s="305">
        <f>VLOOKUP(AW23,'Preisindizes Strom 2021'!$J$7:$R$77,9,FALSE)</f>
        <v>1.24</v>
      </c>
      <c r="BB23" s="301">
        <f>VLOOKUP(AW23,'Reihen BK8 KP Strom 2021'!$B$2:$AM$73,15,FALSE)</f>
        <v>1.24</v>
      </c>
      <c r="BC23" s="306">
        <f t="shared" si="20"/>
        <v>0</v>
      </c>
      <c r="BD23" s="305">
        <f>VLOOKUP(AW23,'Preisindizes Strom 2021'!$T$7:$AE$77,12,FALSE)</f>
        <v>1.2302</v>
      </c>
      <c r="BE23" s="301">
        <f>VLOOKUP(AW23,'Reihen BK8 KP Strom 2021'!$B$2:$AM$73,26,FALSE)</f>
        <v>1.2302</v>
      </c>
      <c r="BF23" s="306">
        <f t="shared" si="21"/>
        <v>0</v>
      </c>
      <c r="BG23" s="305">
        <f>VLOOKUP(AW23,'Preisindizes Strom 2021'!$AG$7:$AO$77,9,FALSE)</f>
        <v>1.1930000000000001</v>
      </c>
      <c r="BH23" s="301">
        <f>VLOOKUP(AW23,'Reihen BK8 KP Strom 2021'!$B$2:$AM$73,34,FALSE)</f>
        <v>1.1930000000000001</v>
      </c>
      <c r="BI23" s="306">
        <f t="shared" si="22"/>
        <v>0</v>
      </c>
      <c r="BJ23" s="305">
        <f>VLOOKUP(AW23,'Preisindizes Strom 2021'!$AQ$7:$AU$86,5,FALSE)</f>
        <v>1.1246</v>
      </c>
      <c r="BK23" s="301">
        <f>VLOOKUP(AW23,'Reihen BK8 KP Strom 2021'!$B$2:$AM$73,38,FALSE)</f>
        <v>1.1246</v>
      </c>
      <c r="BL23" s="306">
        <f t="shared" si="23"/>
        <v>0</v>
      </c>
    </row>
    <row r="24" spans="2:64">
      <c r="B24" s="335">
        <v>2011</v>
      </c>
      <c r="C24" s="296">
        <f>VLOOKUP(B24,'Basisreihen Destatis 2021'!$B$7:$I$90,2,FALSE)</f>
        <v>92.5</v>
      </c>
      <c r="D24" s="292"/>
      <c r="E24" s="292">
        <f t="shared" si="24"/>
        <v>92.5</v>
      </c>
      <c r="F24" s="292"/>
      <c r="G24" s="297">
        <f t="shared" si="29"/>
        <v>92.5</v>
      </c>
      <c r="H24" s="336">
        <f t="shared" si="15"/>
        <v>1.3849</v>
      </c>
      <c r="J24" s="335">
        <v>2011</v>
      </c>
      <c r="K24" s="296">
        <f>VLOOKUP(J24,'Basisreihen Destatis 2021'!$B$7:$I$90,3,FALSE)</f>
        <v>92.7</v>
      </c>
      <c r="L24" s="292"/>
      <c r="M24" s="292">
        <f t="shared" si="2"/>
        <v>92.7</v>
      </c>
      <c r="N24" s="292">
        <f>VLOOKUP(J24,'Basisreihen Destatis 2021'!$B$7:$I$90,4,FALSE)</f>
        <v>103</v>
      </c>
      <c r="O24" s="292"/>
      <c r="P24" s="292">
        <f t="shared" si="3"/>
        <v>103</v>
      </c>
      <c r="Q24" s="297">
        <f t="shared" si="25"/>
        <v>95.8</v>
      </c>
      <c r="R24" s="336">
        <f t="shared" si="16"/>
        <v>1.2567999999999999</v>
      </c>
      <c r="S24" s="176"/>
      <c r="T24" s="335">
        <v>2011</v>
      </c>
      <c r="U24" s="296">
        <f>VLOOKUP(T24,'Basisreihen Destatis 2021'!$B$7:$I$90,3,FALSE)</f>
        <v>92.7</v>
      </c>
      <c r="V24" s="292"/>
      <c r="W24" s="292">
        <f t="shared" si="26"/>
        <v>92.7</v>
      </c>
      <c r="X24" s="292">
        <f>VLOOKUP(T24,'Basisreihen Destatis 2021'!$B$7:$I$90,4,FALSE)</f>
        <v>103</v>
      </c>
      <c r="Y24" s="292"/>
      <c r="Z24" s="292">
        <f t="shared" si="6"/>
        <v>103</v>
      </c>
      <c r="AA24" s="292">
        <f>VLOOKUP(T24,'Basisreihen Destatis 2021'!$B$7:$I$90,5,FALSE)</f>
        <v>100.3</v>
      </c>
      <c r="AB24" s="292"/>
      <c r="AC24" s="292">
        <f t="shared" si="7"/>
        <v>100.3</v>
      </c>
      <c r="AD24" s="297">
        <f t="shared" si="30"/>
        <v>96.9</v>
      </c>
      <c r="AE24" s="336">
        <f t="shared" si="17"/>
        <v>1.2353000000000001</v>
      </c>
      <c r="AG24" s="335">
        <v>2011</v>
      </c>
      <c r="AH24" s="296">
        <f>VLOOKUP(AG24,'Basisreihen Destatis 2021'!$B$7:$I$90,3,FALSE)</f>
        <v>92.7</v>
      </c>
      <c r="AI24" s="292"/>
      <c r="AJ24" s="292">
        <f t="shared" si="9"/>
        <v>92.7</v>
      </c>
      <c r="AK24" s="292">
        <f>VLOOKUP(AG24,'Basisreihen Destatis 2021'!$B$7:$I$90,6,FALSE)</f>
        <v>100.5</v>
      </c>
      <c r="AL24" s="292"/>
      <c r="AM24" s="292">
        <f t="shared" si="27"/>
        <v>100.5</v>
      </c>
      <c r="AN24" s="297">
        <f t="shared" si="31"/>
        <v>97.8</v>
      </c>
      <c r="AO24" s="336">
        <f t="shared" si="18"/>
        <v>1.2137</v>
      </c>
      <c r="AQ24" s="335">
        <v>2011</v>
      </c>
      <c r="AR24" s="296">
        <f>VLOOKUP(AQ24,'Basisreihen Destatis 2021'!$B$7:$I$90,6,FALSE)</f>
        <v>100.5</v>
      </c>
      <c r="AS24" s="292"/>
      <c r="AT24" s="297">
        <f t="shared" si="28"/>
        <v>100.5</v>
      </c>
      <c r="AU24" s="336">
        <f t="shared" si="19"/>
        <v>1.1403000000000001</v>
      </c>
      <c r="AW24" s="345">
        <v>2011</v>
      </c>
      <c r="AX24" s="486">
        <f>VLOOKUP(AW24,'Preisindizes Strom 2021'!$B$7:$H$93,7,FALSE)</f>
        <v>1.3849</v>
      </c>
      <c r="AY24" s="301">
        <f>VLOOKUP(AW24,'Reihen BK8 KP Strom 2021'!$B$2:$AM$73,7,FALSE)</f>
        <v>1.3849</v>
      </c>
      <c r="AZ24" s="306">
        <f t="shared" si="14"/>
        <v>0</v>
      </c>
      <c r="BA24" s="305">
        <f>VLOOKUP(AW24,'Preisindizes Strom 2021'!$J$7:$R$77,9,FALSE)</f>
        <v>1.2567999999999999</v>
      </c>
      <c r="BB24" s="301">
        <f>VLOOKUP(AW24,'Reihen BK8 KP Strom 2021'!$B$2:$AM$73,15,FALSE)</f>
        <v>1.2567999999999999</v>
      </c>
      <c r="BC24" s="306">
        <f t="shared" si="20"/>
        <v>0</v>
      </c>
      <c r="BD24" s="305">
        <f>VLOOKUP(AW24,'Preisindizes Strom 2021'!$T$7:$AE$77,12,FALSE)</f>
        <v>1.2353000000000001</v>
      </c>
      <c r="BE24" s="301">
        <f>VLOOKUP(AW24,'Reihen BK8 KP Strom 2021'!$B$2:$AM$73,26,FALSE)</f>
        <v>1.2353000000000001</v>
      </c>
      <c r="BF24" s="306">
        <f t="shared" si="21"/>
        <v>0</v>
      </c>
      <c r="BG24" s="305">
        <f>VLOOKUP(AW24,'Preisindizes Strom 2021'!$AG$7:$AO$77,9,FALSE)</f>
        <v>1.2137</v>
      </c>
      <c r="BH24" s="301">
        <f>VLOOKUP(AW24,'Reihen BK8 KP Strom 2021'!$B$2:$AM$73,34,FALSE)</f>
        <v>1.2137</v>
      </c>
      <c r="BI24" s="306">
        <f t="shared" si="22"/>
        <v>0</v>
      </c>
      <c r="BJ24" s="305">
        <f>VLOOKUP(AW24,'Preisindizes Strom 2021'!$AQ$7:$AU$86,5,FALSE)</f>
        <v>1.1403000000000001</v>
      </c>
      <c r="BK24" s="301">
        <f>VLOOKUP(AW24,'Reihen BK8 KP Strom 2021'!$B$2:$AM$73,38,FALSE)</f>
        <v>1.1403000000000001</v>
      </c>
      <c r="BL24" s="306">
        <f t="shared" si="23"/>
        <v>0</v>
      </c>
    </row>
    <row r="25" spans="2:64">
      <c r="B25" s="335">
        <v>2010</v>
      </c>
      <c r="C25" s="296">
        <f>VLOOKUP(B25,'Basisreihen Destatis 2021'!$B$7:$I$90,2,FALSE)</f>
        <v>89.7</v>
      </c>
      <c r="D25" s="292"/>
      <c r="E25" s="292">
        <f t="shared" si="24"/>
        <v>89.7</v>
      </c>
      <c r="F25" s="292"/>
      <c r="G25" s="297">
        <f t="shared" si="29"/>
        <v>89.7</v>
      </c>
      <c r="H25" s="336">
        <f t="shared" si="15"/>
        <v>1.4280999999999999</v>
      </c>
      <c r="J25" s="335">
        <v>2010</v>
      </c>
      <c r="K25" s="296">
        <f>VLOOKUP(J25,'Basisreihen Destatis 2021'!$B$7:$I$90,3,FALSE)</f>
        <v>91</v>
      </c>
      <c r="L25" s="292"/>
      <c r="M25" s="292">
        <f t="shared" si="2"/>
        <v>91</v>
      </c>
      <c r="N25" s="292">
        <f>VLOOKUP(J25,'Basisreihen Destatis 2021'!$B$7:$I$90,4,FALSE)</f>
        <v>92</v>
      </c>
      <c r="O25" s="292"/>
      <c r="P25" s="292">
        <f t="shared" si="3"/>
        <v>92</v>
      </c>
      <c r="Q25" s="297">
        <f t="shared" si="25"/>
        <v>91.3</v>
      </c>
      <c r="R25" s="336">
        <f t="shared" si="16"/>
        <v>1.3187</v>
      </c>
      <c r="S25" s="176"/>
      <c r="T25" s="335">
        <v>2010</v>
      </c>
      <c r="U25" s="296">
        <f>VLOOKUP(T25,'Basisreihen Destatis 2021'!$B$7:$I$90,3,FALSE)</f>
        <v>91</v>
      </c>
      <c r="V25" s="292"/>
      <c r="W25" s="292">
        <f t="shared" si="26"/>
        <v>91</v>
      </c>
      <c r="X25" s="292">
        <f>VLOOKUP(T25,'Basisreihen Destatis 2021'!$B$7:$I$90,4,FALSE)</f>
        <v>92</v>
      </c>
      <c r="Y25" s="292"/>
      <c r="Z25" s="292">
        <f t="shared" si="6"/>
        <v>92</v>
      </c>
      <c r="AA25" s="292">
        <f>VLOOKUP(T25,'Basisreihen Destatis 2021'!$B$7:$I$90,5,FALSE)</f>
        <v>98.3</v>
      </c>
      <c r="AB25" s="292"/>
      <c r="AC25" s="292">
        <f t="shared" si="7"/>
        <v>98.3</v>
      </c>
      <c r="AD25" s="297">
        <f t="shared" si="30"/>
        <v>93.7</v>
      </c>
      <c r="AE25" s="336">
        <f t="shared" si="17"/>
        <v>1.2775000000000001</v>
      </c>
      <c r="AG25" s="335">
        <v>2010</v>
      </c>
      <c r="AH25" s="296">
        <f>VLOOKUP(AG25,'Basisreihen Destatis 2021'!$B$7:$I$90,3,FALSE)</f>
        <v>91</v>
      </c>
      <c r="AI25" s="292"/>
      <c r="AJ25" s="292">
        <f t="shared" si="9"/>
        <v>91</v>
      </c>
      <c r="AK25" s="292">
        <f>VLOOKUP(AG25,'Basisreihen Destatis 2021'!$B$7:$I$90,6,FALSE)</f>
        <v>95.9</v>
      </c>
      <c r="AL25" s="292"/>
      <c r="AM25" s="292">
        <f t="shared" si="27"/>
        <v>95.9</v>
      </c>
      <c r="AN25" s="297">
        <f t="shared" si="31"/>
        <v>94.2</v>
      </c>
      <c r="AO25" s="336">
        <f t="shared" si="18"/>
        <v>1.2601</v>
      </c>
      <c r="AQ25" s="335">
        <v>2010</v>
      </c>
      <c r="AR25" s="296">
        <f>VLOOKUP(AQ25,'Basisreihen Destatis 2021'!$B$7:$I$90,6,FALSE)</f>
        <v>95.9</v>
      </c>
      <c r="AS25" s="292"/>
      <c r="AT25" s="297">
        <f t="shared" si="28"/>
        <v>95.9</v>
      </c>
      <c r="AU25" s="336">
        <f t="shared" si="19"/>
        <v>1.1950000000000001</v>
      </c>
      <c r="AW25" s="345">
        <v>2010</v>
      </c>
      <c r="AX25" s="486">
        <f>VLOOKUP(AW25,'Preisindizes Strom 2021'!$B$7:$H$93,7,FALSE)</f>
        <v>1.4280999999999999</v>
      </c>
      <c r="AY25" s="301">
        <f>VLOOKUP(AW25,'Reihen BK8 KP Strom 2021'!$B$2:$AM$73,7,FALSE)</f>
        <v>1.4280999999999999</v>
      </c>
      <c r="AZ25" s="306">
        <f t="shared" si="14"/>
        <v>0</v>
      </c>
      <c r="BA25" s="305">
        <f>VLOOKUP(AW25,'Preisindizes Strom 2021'!$J$7:$R$77,9,FALSE)</f>
        <v>1.3187</v>
      </c>
      <c r="BB25" s="301">
        <f>VLOOKUP(AW25,'Reihen BK8 KP Strom 2021'!$B$2:$AM$73,15,FALSE)</f>
        <v>1.3187</v>
      </c>
      <c r="BC25" s="306">
        <f t="shared" si="20"/>
        <v>0</v>
      </c>
      <c r="BD25" s="305">
        <f>VLOOKUP(AW25,'Preisindizes Strom 2021'!$T$7:$AE$77,12,FALSE)</f>
        <v>1.2775000000000001</v>
      </c>
      <c r="BE25" s="301">
        <f>VLOOKUP(AW25,'Reihen BK8 KP Strom 2021'!$B$2:$AM$73,26,FALSE)</f>
        <v>1.2775000000000001</v>
      </c>
      <c r="BF25" s="306">
        <f t="shared" si="21"/>
        <v>0</v>
      </c>
      <c r="BG25" s="305">
        <f>VLOOKUP(AW25,'Preisindizes Strom 2021'!$AG$7:$AO$77,9,FALSE)</f>
        <v>1.2601</v>
      </c>
      <c r="BH25" s="301">
        <f>VLOOKUP(AW25,'Reihen BK8 KP Strom 2021'!$B$2:$AM$73,34,FALSE)</f>
        <v>1.2601</v>
      </c>
      <c r="BI25" s="306">
        <f t="shared" si="22"/>
        <v>0</v>
      </c>
      <c r="BJ25" s="305">
        <f>VLOOKUP(AW25,'Preisindizes Strom 2021'!$AQ$7:$AU$86,5,FALSE)</f>
        <v>1.1950000000000001</v>
      </c>
      <c r="BK25" s="301">
        <f>VLOOKUP(AW25,'Reihen BK8 KP Strom 2021'!$B$2:$AM$73,38,FALSE)</f>
        <v>1.1950000000000001</v>
      </c>
      <c r="BL25" s="306">
        <f t="shared" si="23"/>
        <v>0</v>
      </c>
    </row>
    <row r="26" spans="2:64">
      <c r="B26" s="335">
        <v>2009</v>
      </c>
      <c r="C26" s="296">
        <f>VLOOKUP(B26,'Basisreihen Destatis 2021'!$B$7:$I$90,2,FALSE)</f>
        <v>88.7</v>
      </c>
      <c r="D26" s="292"/>
      <c r="E26" s="292">
        <f t="shared" si="24"/>
        <v>88.7</v>
      </c>
      <c r="F26" s="292"/>
      <c r="G26" s="297">
        <f t="shared" si="29"/>
        <v>88.7</v>
      </c>
      <c r="H26" s="336">
        <f t="shared" si="15"/>
        <v>1.4441999999999999</v>
      </c>
      <c r="J26" s="335">
        <v>2009</v>
      </c>
      <c r="K26" s="296">
        <f>VLOOKUP(J26,'Basisreihen Destatis 2021'!$B$7:$I$90,3,FALSE)</f>
        <v>90.5</v>
      </c>
      <c r="L26" s="292"/>
      <c r="M26" s="292">
        <f t="shared" si="2"/>
        <v>90.5</v>
      </c>
      <c r="N26" s="292">
        <f>VLOOKUP(J26,'Basisreihen Destatis 2021'!$B$7:$I$90,4,FALSE)</f>
        <v>90.4</v>
      </c>
      <c r="O26" s="292"/>
      <c r="P26" s="292">
        <f t="shared" si="3"/>
        <v>90.4</v>
      </c>
      <c r="Q26" s="297">
        <f t="shared" si="25"/>
        <v>90.5</v>
      </c>
      <c r="R26" s="336">
        <f t="shared" si="16"/>
        <v>1.3304</v>
      </c>
      <c r="S26" s="176"/>
      <c r="T26" s="335">
        <v>2009</v>
      </c>
      <c r="U26" s="296">
        <f>VLOOKUP(T26,'Basisreihen Destatis 2021'!$B$7:$I$90,3,FALSE)</f>
        <v>90.5</v>
      </c>
      <c r="V26" s="292"/>
      <c r="W26" s="292">
        <f t="shared" si="26"/>
        <v>90.5</v>
      </c>
      <c r="X26" s="292">
        <f>VLOOKUP(T26,'Basisreihen Destatis 2021'!$B$7:$I$90,4,FALSE)</f>
        <v>90.4</v>
      </c>
      <c r="Y26" s="292"/>
      <c r="Z26" s="292">
        <f t="shared" si="6"/>
        <v>90.4</v>
      </c>
      <c r="AA26" s="292">
        <f>VLOOKUP(T26,'Basisreihen Destatis 2021'!$B$7:$I$90,5,FALSE)</f>
        <v>104.8</v>
      </c>
      <c r="AB26" s="292"/>
      <c r="AC26" s="292">
        <f t="shared" si="7"/>
        <v>104.8</v>
      </c>
      <c r="AD26" s="297">
        <f t="shared" si="30"/>
        <v>95.5</v>
      </c>
      <c r="AE26" s="336">
        <f t="shared" si="17"/>
        <v>1.2534000000000001</v>
      </c>
      <c r="AG26" s="335">
        <v>2009</v>
      </c>
      <c r="AH26" s="296">
        <f>VLOOKUP(AG26,'Basisreihen Destatis 2021'!$B$7:$I$90,3,FALSE)</f>
        <v>90.5</v>
      </c>
      <c r="AI26" s="292"/>
      <c r="AJ26" s="292">
        <f t="shared" si="9"/>
        <v>90.5</v>
      </c>
      <c r="AK26" s="292">
        <f>VLOOKUP(AG26,'Basisreihen Destatis 2021'!$B$7:$I$90,6,FALSE)</f>
        <v>95.1</v>
      </c>
      <c r="AL26" s="292"/>
      <c r="AM26" s="292">
        <f t="shared" si="27"/>
        <v>95.1</v>
      </c>
      <c r="AN26" s="297">
        <f t="shared" si="31"/>
        <v>93.5</v>
      </c>
      <c r="AO26" s="336">
        <f t="shared" si="18"/>
        <v>1.2695000000000001</v>
      </c>
      <c r="AQ26" s="335">
        <v>2009</v>
      </c>
      <c r="AR26" s="296">
        <f>VLOOKUP(AQ26,'Basisreihen Destatis 2021'!$B$7:$I$90,6,FALSE)</f>
        <v>95.1</v>
      </c>
      <c r="AS26" s="292"/>
      <c r="AT26" s="297">
        <f t="shared" si="28"/>
        <v>95.1</v>
      </c>
      <c r="AU26" s="336">
        <f t="shared" si="19"/>
        <v>1.2050000000000001</v>
      </c>
      <c r="AW26" s="345">
        <v>2009</v>
      </c>
      <c r="AX26" s="486">
        <f>VLOOKUP(AW26,'Preisindizes Strom 2021'!$B$7:$H$93,7,FALSE)</f>
        <v>1.4441999999999999</v>
      </c>
      <c r="AY26" s="301">
        <f>VLOOKUP(AW26,'Reihen BK8 KP Strom 2021'!$B$2:$AM$73,7,FALSE)</f>
        <v>1.4441999999999999</v>
      </c>
      <c r="AZ26" s="306">
        <f t="shared" si="14"/>
        <v>0</v>
      </c>
      <c r="BA26" s="305">
        <f>VLOOKUP(AW26,'Preisindizes Strom 2021'!$J$7:$R$77,9,FALSE)</f>
        <v>1.3304</v>
      </c>
      <c r="BB26" s="301">
        <f>VLOOKUP(AW26,'Reihen BK8 KP Strom 2021'!$B$2:$AM$73,15,FALSE)</f>
        <v>1.3304</v>
      </c>
      <c r="BC26" s="306">
        <f t="shared" si="20"/>
        <v>0</v>
      </c>
      <c r="BD26" s="305">
        <f>VLOOKUP(AW26,'Preisindizes Strom 2021'!$T$7:$AE$77,12,FALSE)</f>
        <v>1.2534000000000001</v>
      </c>
      <c r="BE26" s="301">
        <f>VLOOKUP(AW26,'Reihen BK8 KP Strom 2021'!$B$2:$AM$73,26,FALSE)</f>
        <v>1.2534000000000001</v>
      </c>
      <c r="BF26" s="306">
        <f t="shared" si="21"/>
        <v>0</v>
      </c>
      <c r="BG26" s="305">
        <f>VLOOKUP(AW26,'Preisindizes Strom 2021'!$AG$7:$AO$77,9,FALSE)</f>
        <v>1.2695000000000001</v>
      </c>
      <c r="BH26" s="301">
        <f>VLOOKUP(AW26,'Reihen BK8 KP Strom 2021'!$B$2:$AM$73,34,FALSE)</f>
        <v>1.2695000000000001</v>
      </c>
      <c r="BI26" s="306">
        <f t="shared" si="22"/>
        <v>0</v>
      </c>
      <c r="BJ26" s="305">
        <f>VLOOKUP(AW26,'Preisindizes Strom 2021'!$AQ$7:$AU$86,5,FALSE)</f>
        <v>1.2050000000000001</v>
      </c>
      <c r="BK26" s="301">
        <f>VLOOKUP(AW26,'Reihen BK8 KP Strom 2021'!$B$2:$AM$73,38,FALSE)</f>
        <v>1.2050000000000001</v>
      </c>
      <c r="BL26" s="306">
        <f t="shared" si="23"/>
        <v>0</v>
      </c>
    </row>
    <row r="27" spans="2:64">
      <c r="B27" s="335">
        <v>2008</v>
      </c>
      <c r="C27" s="296">
        <f>VLOOKUP(B27,'Basisreihen Destatis 2021'!$B$7:$I$90,2,FALSE)</f>
        <v>87.8</v>
      </c>
      <c r="D27" s="292"/>
      <c r="E27" s="292">
        <f t="shared" si="24"/>
        <v>87.8</v>
      </c>
      <c r="F27" s="292"/>
      <c r="G27" s="297">
        <f t="shared" si="29"/>
        <v>87.8</v>
      </c>
      <c r="H27" s="336">
        <f t="shared" si="15"/>
        <v>1.4590000000000001</v>
      </c>
      <c r="J27" s="335">
        <v>2008</v>
      </c>
      <c r="K27" s="296">
        <f>VLOOKUP(J27,'Basisreihen Destatis 2021'!$B$7:$I$90,3,FALSE)</f>
        <v>89</v>
      </c>
      <c r="L27" s="292"/>
      <c r="M27" s="292">
        <f t="shared" si="2"/>
        <v>89</v>
      </c>
      <c r="N27" s="292">
        <f>VLOOKUP(J27,'Basisreihen Destatis 2021'!$B$7:$I$90,4,FALSE)</f>
        <v>98.7</v>
      </c>
      <c r="O27" s="292"/>
      <c r="P27" s="292">
        <f t="shared" si="3"/>
        <v>98.7</v>
      </c>
      <c r="Q27" s="297">
        <f t="shared" si="25"/>
        <v>91.9</v>
      </c>
      <c r="R27" s="336">
        <f t="shared" si="16"/>
        <v>1.3101</v>
      </c>
      <c r="S27" s="176"/>
      <c r="T27" s="335">
        <v>2008</v>
      </c>
      <c r="U27" s="296">
        <f>VLOOKUP(T27,'Basisreihen Destatis 2021'!$B$7:$I$90,3,FALSE)</f>
        <v>89</v>
      </c>
      <c r="V27" s="292"/>
      <c r="W27" s="292">
        <f t="shared" si="26"/>
        <v>89</v>
      </c>
      <c r="X27" s="292">
        <f>VLOOKUP(T27,'Basisreihen Destatis 2021'!$B$7:$I$90,4,FALSE)</f>
        <v>98.7</v>
      </c>
      <c r="Y27" s="292"/>
      <c r="Z27" s="292">
        <f t="shared" si="6"/>
        <v>98.7</v>
      </c>
      <c r="AA27" s="292">
        <f>VLOOKUP(T27,'Basisreihen Destatis 2021'!$B$7:$I$90,5,FALSE)</f>
        <v>106.4</v>
      </c>
      <c r="AB27" s="292"/>
      <c r="AC27" s="292">
        <f t="shared" si="7"/>
        <v>106.4</v>
      </c>
      <c r="AD27" s="297">
        <f t="shared" si="30"/>
        <v>96.5</v>
      </c>
      <c r="AE27" s="336">
        <f t="shared" si="17"/>
        <v>1.2403999999999999</v>
      </c>
      <c r="AG27" s="335">
        <v>2008</v>
      </c>
      <c r="AH27" s="296">
        <f>VLOOKUP(AG27,'Basisreihen Destatis 2021'!$B$7:$I$90,3,FALSE)</f>
        <v>89</v>
      </c>
      <c r="AI27" s="292"/>
      <c r="AJ27" s="292">
        <f t="shared" si="9"/>
        <v>89</v>
      </c>
      <c r="AK27" s="292">
        <f>VLOOKUP(AG27,'Basisreihen Destatis 2021'!$B$7:$I$90,6,FALSE)</f>
        <v>98.4</v>
      </c>
      <c r="AL27" s="292"/>
      <c r="AM27" s="292">
        <f t="shared" si="27"/>
        <v>98.4</v>
      </c>
      <c r="AN27" s="297">
        <f t="shared" si="31"/>
        <v>95.1</v>
      </c>
      <c r="AO27" s="336">
        <f t="shared" si="18"/>
        <v>1.2482</v>
      </c>
      <c r="AQ27" s="335">
        <v>2008</v>
      </c>
      <c r="AR27" s="296">
        <f>VLOOKUP(AQ27,'Basisreihen Destatis 2021'!$B$7:$I$90,6,FALSE)</f>
        <v>98.4</v>
      </c>
      <c r="AS27" s="292"/>
      <c r="AT27" s="297">
        <f t="shared" si="28"/>
        <v>98.4</v>
      </c>
      <c r="AU27" s="336">
        <f t="shared" si="19"/>
        <v>1.1646000000000001</v>
      </c>
      <c r="AW27" s="345">
        <v>2008</v>
      </c>
      <c r="AX27" s="486">
        <f>VLOOKUP(AW27,'Preisindizes Strom 2021'!$B$7:$H$93,7,FALSE)</f>
        <v>1.4590000000000001</v>
      </c>
      <c r="AY27" s="301">
        <f>VLOOKUP(AW27,'Reihen BK8 KP Strom 2021'!$B$2:$AM$73,7,FALSE)</f>
        <v>1.4590000000000001</v>
      </c>
      <c r="AZ27" s="306">
        <f t="shared" si="14"/>
        <v>0</v>
      </c>
      <c r="BA27" s="305">
        <f>VLOOKUP(AW27,'Preisindizes Strom 2021'!$J$7:$R$77,9,FALSE)</f>
        <v>1.3101</v>
      </c>
      <c r="BB27" s="301">
        <f>VLOOKUP(AW27,'Reihen BK8 KP Strom 2021'!$B$2:$AM$73,15,FALSE)</f>
        <v>1.3101</v>
      </c>
      <c r="BC27" s="306">
        <f t="shared" si="20"/>
        <v>0</v>
      </c>
      <c r="BD27" s="305">
        <f>VLOOKUP(AW27,'Preisindizes Strom 2021'!$T$7:$AE$77,12,FALSE)</f>
        <v>1.2403999999999999</v>
      </c>
      <c r="BE27" s="301">
        <f>VLOOKUP(AW27,'Reihen BK8 KP Strom 2021'!$B$2:$AM$73,26,FALSE)</f>
        <v>1.2403999999999999</v>
      </c>
      <c r="BF27" s="306">
        <f t="shared" si="21"/>
        <v>0</v>
      </c>
      <c r="BG27" s="305">
        <f>VLOOKUP(AW27,'Preisindizes Strom 2021'!$AG$7:$AO$77,9,FALSE)</f>
        <v>1.2482</v>
      </c>
      <c r="BH27" s="301">
        <f>VLOOKUP(AW27,'Reihen BK8 KP Strom 2021'!$B$2:$AM$73,34,FALSE)</f>
        <v>1.2482</v>
      </c>
      <c r="BI27" s="306">
        <f t="shared" si="22"/>
        <v>0</v>
      </c>
      <c r="BJ27" s="305">
        <f>VLOOKUP(AW27,'Preisindizes Strom 2021'!$AQ$7:$AU$86,5,FALSE)</f>
        <v>1.1646000000000001</v>
      </c>
      <c r="BK27" s="301">
        <f>VLOOKUP(AW27,'Reihen BK8 KP Strom 2021'!$B$2:$AM$73,38,FALSE)</f>
        <v>1.1646000000000001</v>
      </c>
      <c r="BL27" s="306">
        <f t="shared" si="23"/>
        <v>0</v>
      </c>
    </row>
    <row r="28" spans="2:64">
      <c r="B28" s="335">
        <v>2007</v>
      </c>
      <c r="C28" s="296">
        <f>VLOOKUP(B28,'Basisreihen Destatis 2021'!$B$7:$I$90,2,FALSE)</f>
        <v>84.6</v>
      </c>
      <c r="D28" s="292"/>
      <c r="E28" s="292">
        <f t="shared" si="24"/>
        <v>84.6</v>
      </c>
      <c r="F28" s="292"/>
      <c r="G28" s="297">
        <f t="shared" si="29"/>
        <v>84.6</v>
      </c>
      <c r="H28" s="336">
        <f t="shared" si="15"/>
        <v>1.5142</v>
      </c>
      <c r="J28" s="335">
        <v>2007</v>
      </c>
      <c r="K28" s="296">
        <f>VLOOKUP(J28,'Basisreihen Destatis 2021'!$B$7:$I$90,3,FALSE)</f>
        <v>86.4</v>
      </c>
      <c r="L28" s="292"/>
      <c r="M28" s="292">
        <f t="shared" si="2"/>
        <v>86.4</v>
      </c>
      <c r="N28" s="292">
        <f>VLOOKUP(J28,'Basisreihen Destatis 2021'!$B$7:$I$90,4,FALSE)</f>
        <v>102</v>
      </c>
      <c r="O28" s="292"/>
      <c r="P28" s="292">
        <f t="shared" si="3"/>
        <v>102</v>
      </c>
      <c r="Q28" s="297">
        <f t="shared" si="25"/>
        <v>91.1</v>
      </c>
      <c r="R28" s="336">
        <f t="shared" si="16"/>
        <v>1.3216000000000001</v>
      </c>
      <c r="S28" s="176"/>
      <c r="T28" s="335">
        <v>2007</v>
      </c>
      <c r="U28" s="296">
        <f>VLOOKUP(T28,'Basisreihen Destatis 2021'!$B$7:$I$90,3,FALSE)</f>
        <v>86.4</v>
      </c>
      <c r="V28" s="292"/>
      <c r="W28" s="292">
        <f t="shared" si="26"/>
        <v>86.4</v>
      </c>
      <c r="X28" s="292">
        <f>VLOOKUP(T28,'Basisreihen Destatis 2021'!$B$7:$I$90,4,FALSE)</f>
        <v>102</v>
      </c>
      <c r="Y28" s="292"/>
      <c r="Z28" s="292">
        <f t="shared" si="6"/>
        <v>102</v>
      </c>
      <c r="AA28" s="292">
        <f>VLOOKUP(T28,'Basisreihen Destatis 2021'!$B$7:$I$90,5,FALSE)</f>
        <v>100.3</v>
      </c>
      <c r="AB28" s="292"/>
      <c r="AC28" s="292">
        <f t="shared" si="7"/>
        <v>100.3</v>
      </c>
      <c r="AD28" s="297">
        <f t="shared" si="30"/>
        <v>93.6</v>
      </c>
      <c r="AE28" s="336">
        <f t="shared" si="17"/>
        <v>1.2787999999999999</v>
      </c>
      <c r="AG28" s="335">
        <v>2007</v>
      </c>
      <c r="AH28" s="296">
        <f>VLOOKUP(AG28,'Basisreihen Destatis 2021'!$B$7:$I$90,3,FALSE)</f>
        <v>86.4</v>
      </c>
      <c r="AI28" s="292"/>
      <c r="AJ28" s="292">
        <f t="shared" si="9"/>
        <v>86.4</v>
      </c>
      <c r="AK28" s="292">
        <f>VLOOKUP(AG28,'Basisreihen Destatis 2021'!$B$7:$I$90,6,FALSE)</f>
        <v>93.6</v>
      </c>
      <c r="AL28" s="292"/>
      <c r="AM28" s="292">
        <f t="shared" si="27"/>
        <v>93.6</v>
      </c>
      <c r="AN28" s="297">
        <f t="shared" si="31"/>
        <v>91.1</v>
      </c>
      <c r="AO28" s="336">
        <f t="shared" si="18"/>
        <v>1.3029999999999999</v>
      </c>
      <c r="AQ28" s="335">
        <v>2007</v>
      </c>
      <c r="AR28" s="296">
        <f>VLOOKUP(AQ28,'Basisreihen Destatis 2021'!$B$7:$I$90,6,FALSE)</f>
        <v>93.6</v>
      </c>
      <c r="AS28" s="292"/>
      <c r="AT28" s="297">
        <f t="shared" si="28"/>
        <v>93.6</v>
      </c>
      <c r="AU28" s="336">
        <f t="shared" si="19"/>
        <v>1.2243999999999999</v>
      </c>
      <c r="AW28" s="345">
        <v>2007</v>
      </c>
      <c r="AX28" s="486">
        <f>VLOOKUP(AW28,'Preisindizes Strom 2021'!$B$7:$H$93,7,FALSE)</f>
        <v>1.5142</v>
      </c>
      <c r="AY28" s="301">
        <f>VLOOKUP(AW28,'Reihen BK8 KP Strom 2021'!$B$2:$AM$73,7,FALSE)</f>
        <v>1.5142</v>
      </c>
      <c r="AZ28" s="306">
        <f t="shared" si="14"/>
        <v>0</v>
      </c>
      <c r="BA28" s="305">
        <f>VLOOKUP(AW28,'Preisindizes Strom 2021'!$J$7:$R$77,9,FALSE)</f>
        <v>1.3216000000000001</v>
      </c>
      <c r="BB28" s="301">
        <f>VLOOKUP(AW28,'Reihen BK8 KP Strom 2021'!$B$2:$AM$73,15,FALSE)</f>
        <v>1.3216000000000001</v>
      </c>
      <c r="BC28" s="306">
        <f t="shared" si="20"/>
        <v>0</v>
      </c>
      <c r="BD28" s="305">
        <f>VLOOKUP(AW28,'Preisindizes Strom 2021'!$T$7:$AE$77,12,FALSE)</f>
        <v>1.2787999999999999</v>
      </c>
      <c r="BE28" s="301">
        <f>VLOOKUP(AW28,'Reihen BK8 KP Strom 2021'!$B$2:$AM$73,26,FALSE)</f>
        <v>1.2787999999999999</v>
      </c>
      <c r="BF28" s="306">
        <f t="shared" si="21"/>
        <v>0</v>
      </c>
      <c r="BG28" s="305">
        <f>VLOOKUP(AW28,'Preisindizes Strom 2021'!$AG$7:$AO$77,9,FALSE)</f>
        <v>1.3029999999999999</v>
      </c>
      <c r="BH28" s="301">
        <f>VLOOKUP(AW28,'Reihen BK8 KP Strom 2021'!$B$2:$AM$73,34,FALSE)</f>
        <v>1.3029999999999999</v>
      </c>
      <c r="BI28" s="306">
        <f t="shared" si="22"/>
        <v>0</v>
      </c>
      <c r="BJ28" s="305">
        <f>VLOOKUP(AW28,'Preisindizes Strom 2021'!$AQ$7:$AU$86,5,FALSE)</f>
        <v>1.2243999999999999</v>
      </c>
      <c r="BK28" s="301">
        <f>VLOOKUP(AW28,'Reihen BK8 KP Strom 2021'!$B$2:$AM$73,38,FALSE)</f>
        <v>1.2243999999999999</v>
      </c>
      <c r="BL28" s="306">
        <f t="shared" si="23"/>
        <v>0</v>
      </c>
    </row>
    <row r="29" spans="2:64">
      <c r="B29" s="335">
        <v>2006</v>
      </c>
      <c r="C29" s="296">
        <f>VLOOKUP(B29,'Basisreihen Destatis 2021'!$B$7:$I$90,2,FALSE)</f>
        <v>81.099999999999994</v>
      </c>
      <c r="D29" s="292"/>
      <c r="E29" s="292">
        <f t="shared" si="24"/>
        <v>81.099999999999994</v>
      </c>
      <c r="F29" s="292"/>
      <c r="G29" s="297">
        <f t="shared" si="29"/>
        <v>81.099999999999994</v>
      </c>
      <c r="H29" s="336">
        <f t="shared" si="15"/>
        <v>1.5794999999999999</v>
      </c>
      <c r="J29" s="335">
        <v>2006</v>
      </c>
      <c r="K29" s="296">
        <f>VLOOKUP(J29,'Basisreihen Destatis 2021'!$B$7:$I$90,3,FALSE)</f>
        <v>83.8</v>
      </c>
      <c r="L29" s="292"/>
      <c r="M29" s="292">
        <f t="shared" si="2"/>
        <v>83.8</v>
      </c>
      <c r="N29" s="292">
        <f>VLOOKUP(J29,'Basisreihen Destatis 2021'!$B$7:$I$90,4,FALSE)</f>
        <v>99.8</v>
      </c>
      <c r="O29" s="292"/>
      <c r="P29" s="292">
        <f t="shared" si="3"/>
        <v>99.8</v>
      </c>
      <c r="Q29" s="297">
        <f t="shared" si="25"/>
        <v>88.6</v>
      </c>
      <c r="R29" s="336">
        <f t="shared" si="16"/>
        <v>1.3589</v>
      </c>
      <c r="S29" s="176"/>
      <c r="T29" s="335">
        <v>2006</v>
      </c>
      <c r="U29" s="296">
        <f>VLOOKUP(T29,'Basisreihen Destatis 2021'!$B$7:$I$90,3,FALSE)</f>
        <v>83.8</v>
      </c>
      <c r="V29" s="292"/>
      <c r="W29" s="292">
        <f t="shared" si="26"/>
        <v>83.8</v>
      </c>
      <c r="X29" s="292">
        <f>VLOOKUP(T29,'Basisreihen Destatis 2021'!$B$7:$I$90,4,FALSE)</f>
        <v>99.8</v>
      </c>
      <c r="Y29" s="292"/>
      <c r="Z29" s="292">
        <f t="shared" si="6"/>
        <v>99.8</v>
      </c>
      <c r="AA29" s="292">
        <f>VLOOKUP(T29,'Basisreihen Destatis 2021'!$B$7:$I$90,5,FALSE)</f>
        <v>93.8</v>
      </c>
      <c r="AB29" s="292"/>
      <c r="AC29" s="292">
        <f t="shared" si="7"/>
        <v>93.8</v>
      </c>
      <c r="AD29" s="297">
        <f t="shared" si="30"/>
        <v>89.7</v>
      </c>
      <c r="AE29" s="336">
        <f t="shared" si="17"/>
        <v>1.3344</v>
      </c>
      <c r="AG29" s="335">
        <v>2006</v>
      </c>
      <c r="AH29" s="296">
        <f>VLOOKUP(AG29,'Basisreihen Destatis 2021'!$B$7:$I$90,3,FALSE)</f>
        <v>83.8</v>
      </c>
      <c r="AI29" s="292"/>
      <c r="AJ29" s="292">
        <f t="shared" si="9"/>
        <v>83.8</v>
      </c>
      <c r="AK29" s="292">
        <f>VLOOKUP(AG29,'Basisreihen Destatis 2021'!$B$7:$I$90,6,FALSE)</f>
        <v>92.5</v>
      </c>
      <c r="AL29" s="292"/>
      <c r="AM29" s="292">
        <f t="shared" si="27"/>
        <v>92.5</v>
      </c>
      <c r="AN29" s="297">
        <f t="shared" si="31"/>
        <v>89.5</v>
      </c>
      <c r="AO29" s="336">
        <f t="shared" si="18"/>
        <v>1.3263</v>
      </c>
      <c r="AQ29" s="335">
        <v>2006</v>
      </c>
      <c r="AR29" s="296">
        <f>VLOOKUP(AQ29,'Basisreihen Destatis 2021'!$B$7:$I$90,6,FALSE)</f>
        <v>92.5</v>
      </c>
      <c r="AS29" s="292"/>
      <c r="AT29" s="297">
        <f t="shared" si="28"/>
        <v>92.5</v>
      </c>
      <c r="AU29" s="336">
        <f t="shared" si="19"/>
        <v>1.2388999999999999</v>
      </c>
      <c r="AW29" s="345">
        <v>2006</v>
      </c>
      <c r="AX29" s="486">
        <f>VLOOKUP(AW29,'Preisindizes Strom 2021'!$B$7:$H$93,7,FALSE)</f>
        <v>1.5794999999999999</v>
      </c>
      <c r="AY29" s="301">
        <f>VLOOKUP(AW29,'Reihen BK8 KP Strom 2021'!$B$2:$AM$73,7,FALSE)</f>
        <v>1.5794999999999999</v>
      </c>
      <c r="AZ29" s="306">
        <f t="shared" si="14"/>
        <v>0</v>
      </c>
      <c r="BA29" s="305">
        <f>VLOOKUP(AW29,'Preisindizes Strom 2021'!$J$7:$R$77,9,FALSE)</f>
        <v>1.3589</v>
      </c>
      <c r="BB29" s="301">
        <f>VLOOKUP(AW29,'Reihen BK8 KP Strom 2021'!$B$2:$AM$73,15,FALSE)</f>
        <v>1.3589</v>
      </c>
      <c r="BC29" s="306">
        <f t="shared" si="20"/>
        <v>0</v>
      </c>
      <c r="BD29" s="305">
        <f>VLOOKUP(AW29,'Preisindizes Strom 2021'!$T$7:$AE$77,12,FALSE)</f>
        <v>1.3344</v>
      </c>
      <c r="BE29" s="301">
        <f>VLOOKUP(AW29,'Reihen BK8 KP Strom 2021'!$B$2:$AM$73,26,FALSE)</f>
        <v>1.3344</v>
      </c>
      <c r="BF29" s="306">
        <f t="shared" si="21"/>
        <v>0</v>
      </c>
      <c r="BG29" s="305">
        <f>VLOOKUP(AW29,'Preisindizes Strom 2021'!$AG$7:$AO$77,9,FALSE)</f>
        <v>1.3263</v>
      </c>
      <c r="BH29" s="301">
        <f>VLOOKUP(AW29,'Reihen BK8 KP Strom 2021'!$B$2:$AM$73,34,FALSE)</f>
        <v>1.3263</v>
      </c>
      <c r="BI29" s="306">
        <f t="shared" si="22"/>
        <v>0</v>
      </c>
      <c r="BJ29" s="305">
        <f>VLOOKUP(AW29,'Preisindizes Strom 2021'!$AQ$7:$AU$86,5,FALSE)</f>
        <v>1.2388999999999999</v>
      </c>
      <c r="BK29" s="301">
        <f>VLOOKUP(AW29,'Reihen BK8 KP Strom 2021'!$B$2:$AM$73,38,FALSE)</f>
        <v>1.2388999999999999</v>
      </c>
      <c r="BL29" s="306">
        <f t="shared" si="23"/>
        <v>0</v>
      </c>
    </row>
    <row r="30" spans="2:64">
      <c r="B30" s="335">
        <v>2005</v>
      </c>
      <c r="C30" s="296">
        <f>VLOOKUP(B30,'Basisreihen Destatis 2021'!$B$7:$I$90,2,FALSE)</f>
        <v>79.2</v>
      </c>
      <c r="D30" s="292"/>
      <c r="E30" s="292">
        <f t="shared" si="24"/>
        <v>79.2</v>
      </c>
      <c r="F30" s="292"/>
      <c r="G30" s="297">
        <f t="shared" si="29"/>
        <v>79.2</v>
      </c>
      <c r="H30" s="336">
        <f t="shared" si="15"/>
        <v>1.6173999999999999</v>
      </c>
      <c r="J30" s="335">
        <v>2005</v>
      </c>
      <c r="K30" s="296">
        <f>VLOOKUP(J30,'Basisreihen Destatis 2021'!$B$7:$I$90,3,FALSE)</f>
        <v>81.8</v>
      </c>
      <c r="L30" s="292"/>
      <c r="M30" s="292">
        <f t="shared" si="2"/>
        <v>81.8</v>
      </c>
      <c r="N30" s="292">
        <f>VLOOKUP(J30,'Basisreihen Destatis 2021'!$B$7:$I$90,4,FALSE)</f>
        <v>93.7</v>
      </c>
      <c r="O30" s="292"/>
      <c r="P30" s="292">
        <f t="shared" si="3"/>
        <v>93.7</v>
      </c>
      <c r="Q30" s="297">
        <f t="shared" si="25"/>
        <v>85.4</v>
      </c>
      <c r="R30" s="336">
        <f t="shared" si="16"/>
        <v>1.4097999999999999</v>
      </c>
      <c r="S30" s="176"/>
      <c r="T30" s="335">
        <v>2005</v>
      </c>
      <c r="U30" s="296">
        <f>VLOOKUP(T30,'Basisreihen Destatis 2021'!$B$7:$I$90,3,FALSE)</f>
        <v>81.8</v>
      </c>
      <c r="V30" s="292"/>
      <c r="W30" s="292">
        <f t="shared" si="26"/>
        <v>81.8</v>
      </c>
      <c r="X30" s="292">
        <f>VLOOKUP(T30,'Basisreihen Destatis 2021'!$B$7:$I$90,4,FALSE)</f>
        <v>93.7</v>
      </c>
      <c r="Y30" s="292"/>
      <c r="Z30" s="292">
        <f t="shared" si="6"/>
        <v>93.7</v>
      </c>
      <c r="AA30" s="292">
        <f>VLOOKUP(T30,'Basisreihen Destatis 2021'!$B$7:$I$90,5,FALSE)</f>
        <v>93</v>
      </c>
      <c r="AB30" s="292"/>
      <c r="AC30" s="292">
        <f t="shared" si="7"/>
        <v>93</v>
      </c>
      <c r="AD30" s="297">
        <f t="shared" si="30"/>
        <v>87.5</v>
      </c>
      <c r="AE30" s="336">
        <f t="shared" si="17"/>
        <v>1.3680000000000001</v>
      </c>
      <c r="AG30" s="335">
        <v>2005</v>
      </c>
      <c r="AH30" s="296">
        <f>VLOOKUP(AG30,'Basisreihen Destatis 2021'!$B$7:$I$90,3,FALSE)</f>
        <v>81.8</v>
      </c>
      <c r="AI30" s="292"/>
      <c r="AJ30" s="292">
        <f t="shared" si="9"/>
        <v>81.8</v>
      </c>
      <c r="AK30" s="292">
        <f>VLOOKUP(AG30,'Basisreihen Destatis 2021'!$B$7:$I$90,6,FALSE)</f>
        <v>87.8</v>
      </c>
      <c r="AL30" s="292"/>
      <c r="AM30" s="292">
        <f t="shared" si="27"/>
        <v>87.8</v>
      </c>
      <c r="AN30" s="297">
        <f t="shared" si="31"/>
        <v>85.7</v>
      </c>
      <c r="AO30" s="336">
        <f t="shared" si="18"/>
        <v>1.3851</v>
      </c>
      <c r="AQ30" s="335">
        <v>2005</v>
      </c>
      <c r="AR30" s="296">
        <f>VLOOKUP(AQ30,'Basisreihen Destatis 2021'!$B$7:$I$90,6,FALSE)</f>
        <v>87.8</v>
      </c>
      <c r="AS30" s="292"/>
      <c r="AT30" s="297">
        <f t="shared" si="28"/>
        <v>87.8</v>
      </c>
      <c r="AU30" s="336">
        <f t="shared" si="19"/>
        <v>1.3051999999999999</v>
      </c>
      <c r="AW30" s="345">
        <v>2005</v>
      </c>
      <c r="AX30" s="486">
        <f>VLOOKUP(AW30,'Preisindizes Strom 2021'!$B$7:$H$93,7,FALSE)</f>
        <v>1.6173999999999999</v>
      </c>
      <c r="AY30" s="301">
        <f>VLOOKUP(AW30,'Reihen BK8 KP Strom 2021'!$B$2:$AM$73,7,FALSE)</f>
        <v>1.6173999999999999</v>
      </c>
      <c r="AZ30" s="306">
        <f t="shared" si="14"/>
        <v>0</v>
      </c>
      <c r="BA30" s="305">
        <f>VLOOKUP(AW30,'Preisindizes Strom 2021'!$J$7:$R$77,9,FALSE)</f>
        <v>1.4097999999999999</v>
      </c>
      <c r="BB30" s="301">
        <f>VLOOKUP(AW30,'Reihen BK8 KP Strom 2021'!$B$2:$AM$73,15,FALSE)</f>
        <v>1.4097999999999999</v>
      </c>
      <c r="BC30" s="306">
        <f t="shared" si="20"/>
        <v>0</v>
      </c>
      <c r="BD30" s="305">
        <f>VLOOKUP(AW30,'Preisindizes Strom 2021'!$T$7:$AE$77,12,FALSE)</f>
        <v>1.3680000000000001</v>
      </c>
      <c r="BE30" s="301">
        <f>VLOOKUP(AW30,'Reihen BK8 KP Strom 2021'!$B$2:$AM$73,26,FALSE)</f>
        <v>1.3680000000000001</v>
      </c>
      <c r="BF30" s="306">
        <f t="shared" si="21"/>
        <v>0</v>
      </c>
      <c r="BG30" s="305">
        <f>VLOOKUP(AW30,'Preisindizes Strom 2021'!$AG$7:$AO$77,9,FALSE)</f>
        <v>1.3851</v>
      </c>
      <c r="BH30" s="301">
        <f>VLOOKUP(AW30,'Reihen BK8 KP Strom 2021'!$B$2:$AM$73,34,FALSE)</f>
        <v>1.3851</v>
      </c>
      <c r="BI30" s="306">
        <f t="shared" si="22"/>
        <v>0</v>
      </c>
      <c r="BJ30" s="305">
        <f>VLOOKUP(AW30,'Preisindizes Strom 2021'!$AQ$7:$AU$86,5,FALSE)</f>
        <v>1.3051999999999999</v>
      </c>
      <c r="BK30" s="301">
        <f>VLOOKUP(AW30,'Reihen BK8 KP Strom 2021'!$B$2:$AM$73,38,FALSE)</f>
        <v>1.3051999999999999</v>
      </c>
      <c r="BL30" s="306">
        <f t="shared" si="23"/>
        <v>0</v>
      </c>
    </row>
    <row r="31" spans="2:64">
      <c r="B31" s="335">
        <v>2004</v>
      </c>
      <c r="C31" s="296">
        <f>VLOOKUP(B31,'Basisreihen Destatis 2021'!$B$7:$I$90,2,FALSE)</f>
        <v>77.599999999999994</v>
      </c>
      <c r="D31" s="292"/>
      <c r="E31" s="292">
        <f t="shared" si="24"/>
        <v>77.599999999999994</v>
      </c>
      <c r="F31" s="292"/>
      <c r="G31" s="297">
        <f t="shared" si="29"/>
        <v>77.599999999999994</v>
      </c>
      <c r="H31" s="336">
        <f t="shared" si="15"/>
        <v>1.6508</v>
      </c>
      <c r="J31" s="335">
        <v>2004</v>
      </c>
      <c r="K31" s="296">
        <f>VLOOKUP(J31,'Basisreihen Destatis 2021'!$B$7:$I$90,3,FALSE)</f>
        <v>81.7</v>
      </c>
      <c r="L31" s="292"/>
      <c r="M31" s="292">
        <f t="shared" si="2"/>
        <v>81.7</v>
      </c>
      <c r="N31" s="292">
        <f>VLOOKUP(J31,'Basisreihen Destatis 2021'!$B$7:$I$90,4,FALSE)</f>
        <v>96</v>
      </c>
      <c r="O31" s="292"/>
      <c r="P31" s="292">
        <f t="shared" si="3"/>
        <v>96</v>
      </c>
      <c r="Q31" s="297">
        <f t="shared" si="25"/>
        <v>86</v>
      </c>
      <c r="R31" s="336">
        <f t="shared" si="16"/>
        <v>1.4</v>
      </c>
      <c r="S31" s="176"/>
      <c r="T31" s="335">
        <v>2004</v>
      </c>
      <c r="U31" s="296">
        <f>VLOOKUP(T31,'Basisreihen Destatis 2021'!$B$7:$I$90,3,FALSE)</f>
        <v>81.7</v>
      </c>
      <c r="V31" s="292"/>
      <c r="W31" s="292">
        <f t="shared" si="26"/>
        <v>81.7</v>
      </c>
      <c r="X31" s="292">
        <f>VLOOKUP(T31,'Basisreihen Destatis 2021'!$B$7:$I$90,4,FALSE)</f>
        <v>96</v>
      </c>
      <c r="Y31" s="292"/>
      <c r="Z31" s="292">
        <f t="shared" si="6"/>
        <v>96</v>
      </c>
      <c r="AA31" s="292">
        <f>VLOOKUP(T31,'Basisreihen Destatis 2021'!$B$7:$I$90,5,FALSE)</f>
        <v>85</v>
      </c>
      <c r="AB31" s="292"/>
      <c r="AC31" s="292">
        <f t="shared" si="7"/>
        <v>85</v>
      </c>
      <c r="AD31" s="297">
        <f t="shared" si="30"/>
        <v>85</v>
      </c>
      <c r="AE31" s="336">
        <f t="shared" si="17"/>
        <v>1.4081999999999999</v>
      </c>
      <c r="AG31" s="335">
        <v>2004</v>
      </c>
      <c r="AH31" s="296">
        <f>VLOOKUP(AG31,'Basisreihen Destatis 2021'!$B$7:$I$90,3,FALSE)</f>
        <v>81.7</v>
      </c>
      <c r="AI31" s="292"/>
      <c r="AJ31" s="292">
        <f t="shared" si="9"/>
        <v>81.7</v>
      </c>
      <c r="AK31" s="292">
        <f>VLOOKUP(AG31,'Basisreihen Destatis 2021'!$B$7:$I$90,6,FALSE)</f>
        <v>84.6</v>
      </c>
      <c r="AL31" s="292"/>
      <c r="AM31" s="292">
        <f t="shared" si="27"/>
        <v>84.6</v>
      </c>
      <c r="AN31" s="297">
        <f t="shared" si="31"/>
        <v>83.6</v>
      </c>
      <c r="AO31" s="336">
        <f t="shared" si="18"/>
        <v>1.4198999999999999</v>
      </c>
      <c r="AQ31" s="335">
        <v>2004</v>
      </c>
      <c r="AR31" s="296">
        <f>VLOOKUP(AQ31,'Basisreihen Destatis 2021'!$B$7:$I$90,6,FALSE)</f>
        <v>84.6</v>
      </c>
      <c r="AS31" s="292"/>
      <c r="AT31" s="297">
        <f t="shared" si="28"/>
        <v>84.6</v>
      </c>
      <c r="AU31" s="336">
        <f t="shared" si="19"/>
        <v>1.3546</v>
      </c>
      <c r="AW31" s="345">
        <v>2004</v>
      </c>
      <c r="AX31" s="486">
        <f>VLOOKUP(AW31,'Preisindizes Strom 2021'!$B$7:$H$93,7,FALSE)</f>
        <v>1.6508</v>
      </c>
      <c r="AY31" s="301">
        <f>VLOOKUP(AW31,'Reihen BK8 KP Strom 2021'!$B$2:$AM$73,7,FALSE)</f>
        <v>1.6508</v>
      </c>
      <c r="AZ31" s="306">
        <f t="shared" si="14"/>
        <v>0</v>
      </c>
      <c r="BA31" s="305">
        <f>VLOOKUP(AW31,'Preisindizes Strom 2021'!$J$7:$R$77,9,FALSE)</f>
        <v>1.4</v>
      </c>
      <c r="BB31" s="301">
        <f>VLOOKUP(AW31,'Reihen BK8 KP Strom 2021'!$B$2:$AM$73,15,FALSE)</f>
        <v>1.4</v>
      </c>
      <c r="BC31" s="306">
        <f t="shared" si="20"/>
        <v>0</v>
      </c>
      <c r="BD31" s="305">
        <f>VLOOKUP(AW31,'Preisindizes Strom 2021'!$T$7:$AE$77,12,FALSE)</f>
        <v>1.4081999999999999</v>
      </c>
      <c r="BE31" s="301">
        <f>VLOOKUP(AW31,'Reihen BK8 KP Strom 2021'!$B$2:$AM$73,26,FALSE)</f>
        <v>1.4081999999999999</v>
      </c>
      <c r="BF31" s="306">
        <f t="shared" si="21"/>
        <v>0</v>
      </c>
      <c r="BG31" s="305">
        <f>VLOOKUP(AW31,'Preisindizes Strom 2021'!$AG$7:$AO$77,9,FALSE)</f>
        <v>1.4198999999999999</v>
      </c>
      <c r="BH31" s="301">
        <f>VLOOKUP(AW31,'Reihen BK8 KP Strom 2021'!$B$2:$AM$73,34,FALSE)</f>
        <v>1.4198999999999999</v>
      </c>
      <c r="BI31" s="306">
        <f>BG31-BH31</f>
        <v>0</v>
      </c>
      <c r="BJ31" s="305">
        <f>VLOOKUP(AW31,'Preisindizes Strom 2021'!$AQ$7:$AU$86,5,FALSE)</f>
        <v>1.3546</v>
      </c>
      <c r="BK31" s="301">
        <f>VLOOKUP(AW31,'Reihen BK8 KP Strom 2021'!$B$2:$AM$73,38,FALSE)</f>
        <v>1.3546</v>
      </c>
      <c r="BL31" s="306">
        <f t="shared" si="23"/>
        <v>0</v>
      </c>
    </row>
    <row r="32" spans="2:64">
      <c r="B32" s="335">
        <v>2003</v>
      </c>
      <c r="C32" s="296">
        <f>VLOOKUP(B32,'Basisreihen Destatis 2021'!$B$7:$I$90,2,FALSE)</f>
        <v>76.5</v>
      </c>
      <c r="D32" s="292"/>
      <c r="E32" s="292">
        <f t="shared" si="24"/>
        <v>76.5</v>
      </c>
      <c r="F32" s="292"/>
      <c r="G32" s="297">
        <f t="shared" si="29"/>
        <v>76.5</v>
      </c>
      <c r="H32" s="336">
        <f t="shared" si="15"/>
        <v>1.6745000000000001</v>
      </c>
      <c r="J32" s="335">
        <v>2003</v>
      </c>
      <c r="K32" s="296">
        <f>VLOOKUP(J32,'Basisreihen Destatis 2021'!$B$7:$I$90,3,FALSE)</f>
        <v>81.7</v>
      </c>
      <c r="L32" s="292"/>
      <c r="M32" s="292">
        <f t="shared" si="2"/>
        <v>81.7</v>
      </c>
      <c r="N32" s="292">
        <f>VLOOKUP(J32,'Basisreihen Destatis 2021'!$B$7:$I$90,4,FALSE)</f>
        <v>96.2</v>
      </c>
      <c r="O32" s="292"/>
      <c r="P32" s="292">
        <f t="shared" si="3"/>
        <v>96.2</v>
      </c>
      <c r="Q32" s="297">
        <f t="shared" si="25"/>
        <v>86.1</v>
      </c>
      <c r="R32" s="336">
        <f t="shared" si="16"/>
        <v>1.3984000000000001</v>
      </c>
      <c r="S32" s="176"/>
      <c r="T32" s="335">
        <v>2003</v>
      </c>
      <c r="U32" s="296">
        <f>VLOOKUP(T32,'Basisreihen Destatis 2021'!$B$7:$I$90,3,FALSE)</f>
        <v>81.7</v>
      </c>
      <c r="V32" s="292"/>
      <c r="W32" s="292">
        <f t="shared" si="26"/>
        <v>81.7</v>
      </c>
      <c r="X32" s="292">
        <f>VLOOKUP(T32,'Basisreihen Destatis 2021'!$B$7:$I$90,4,FALSE)</f>
        <v>96.2</v>
      </c>
      <c r="Y32" s="292"/>
      <c r="Z32" s="292">
        <f t="shared" si="6"/>
        <v>96.2</v>
      </c>
      <c r="AA32" s="292">
        <f>VLOOKUP(T32,'Basisreihen Destatis 2021'!$B$7:$I$90,5,FALSE)</f>
        <v>80.7</v>
      </c>
      <c r="AB32" s="292"/>
      <c r="AC32" s="292">
        <f t="shared" si="7"/>
        <v>80.7</v>
      </c>
      <c r="AD32" s="297">
        <f t="shared" si="30"/>
        <v>83.5</v>
      </c>
      <c r="AE32" s="336">
        <f t="shared" si="17"/>
        <v>1.4335</v>
      </c>
      <c r="AG32" s="335">
        <v>2003</v>
      </c>
      <c r="AH32" s="296">
        <f>VLOOKUP(AG32,'Basisreihen Destatis 2021'!$B$7:$I$90,3,FALSE)</f>
        <v>81.7</v>
      </c>
      <c r="AI32" s="292"/>
      <c r="AJ32" s="292">
        <f t="shared" si="9"/>
        <v>81.7</v>
      </c>
      <c r="AK32" s="292">
        <f>VLOOKUP(AG32,'Basisreihen Destatis 2021'!$B$7:$I$90,6,FALSE)</f>
        <v>83.4</v>
      </c>
      <c r="AL32" s="292"/>
      <c r="AM32" s="292">
        <f t="shared" si="27"/>
        <v>83.4</v>
      </c>
      <c r="AN32" s="297">
        <f t="shared" si="31"/>
        <v>82.8</v>
      </c>
      <c r="AO32" s="336">
        <f t="shared" si="18"/>
        <v>1.4336</v>
      </c>
      <c r="AQ32" s="335">
        <v>2003</v>
      </c>
      <c r="AR32" s="296">
        <f>VLOOKUP(AQ32,'Basisreihen Destatis 2021'!$B$7:$I$90,6,FALSE)</f>
        <v>83.4</v>
      </c>
      <c r="AS32" s="292"/>
      <c r="AT32" s="297">
        <f t="shared" si="28"/>
        <v>83.4</v>
      </c>
      <c r="AU32" s="336">
        <f t="shared" si="19"/>
        <v>1.3741000000000001</v>
      </c>
      <c r="AW32" s="345">
        <v>2003</v>
      </c>
      <c r="AX32" s="486">
        <f>VLOOKUP(AW32,'Preisindizes Strom 2021'!$B$7:$H$93,7,FALSE)</f>
        <v>1.6745000000000001</v>
      </c>
      <c r="AY32" s="301">
        <f>VLOOKUP(AW32,'Reihen BK8 KP Strom 2021'!$B$2:$AM$73,7,FALSE)</f>
        <v>1.6745000000000001</v>
      </c>
      <c r="AZ32" s="306">
        <f t="shared" si="14"/>
        <v>0</v>
      </c>
      <c r="BA32" s="305">
        <f>VLOOKUP(AW32,'Preisindizes Strom 2021'!$J$7:$R$77,9,FALSE)</f>
        <v>1.3984000000000001</v>
      </c>
      <c r="BB32" s="301">
        <f>VLOOKUP(AW32,'Reihen BK8 KP Strom 2021'!$B$2:$AM$73,15,FALSE)</f>
        <v>1.3984000000000001</v>
      </c>
      <c r="BC32" s="306">
        <f t="shared" si="20"/>
        <v>0</v>
      </c>
      <c r="BD32" s="305">
        <f>VLOOKUP(AW32,'Preisindizes Strom 2021'!$T$7:$AE$77,12,FALSE)</f>
        <v>1.4335</v>
      </c>
      <c r="BE32" s="301">
        <f>VLOOKUP(AW32,'Reihen BK8 KP Strom 2021'!$B$2:$AM$73,26,FALSE)</f>
        <v>1.4335</v>
      </c>
      <c r="BF32" s="306">
        <f t="shared" si="21"/>
        <v>0</v>
      </c>
      <c r="BG32" s="305">
        <f>VLOOKUP(AW32,'Preisindizes Strom 2021'!$AG$7:$AO$77,9,FALSE)</f>
        <v>1.4336</v>
      </c>
      <c r="BH32" s="301">
        <f>VLOOKUP(AW32,'Reihen BK8 KP Strom 2021'!$B$2:$AM$73,34,FALSE)</f>
        <v>1.4336</v>
      </c>
      <c r="BI32" s="306">
        <f t="shared" si="22"/>
        <v>0</v>
      </c>
      <c r="BJ32" s="305">
        <f>VLOOKUP(AW32,'Preisindizes Strom 2021'!$AQ$7:$AU$86,5,FALSE)</f>
        <v>1.3741000000000001</v>
      </c>
      <c r="BK32" s="301">
        <f>VLOOKUP(AW32,'Reihen BK8 KP Strom 2021'!$B$2:$AM$73,38,FALSE)</f>
        <v>1.3741000000000001</v>
      </c>
      <c r="BL32" s="306">
        <f t="shared" si="23"/>
        <v>0</v>
      </c>
    </row>
    <row r="33" spans="2:64">
      <c r="B33" s="335">
        <v>2002</v>
      </c>
      <c r="C33" s="296">
        <f>VLOOKUP(B33,'Basisreihen Destatis 2021'!$B$7:$I$90,2,FALSE)</f>
        <v>76.3</v>
      </c>
      <c r="D33" s="292"/>
      <c r="E33" s="292">
        <f t="shared" si="24"/>
        <v>76.3</v>
      </c>
      <c r="F33" s="292"/>
      <c r="G33" s="297">
        <f t="shared" si="29"/>
        <v>76.3</v>
      </c>
      <c r="H33" s="336">
        <f t="shared" si="15"/>
        <v>1.6789000000000001</v>
      </c>
      <c r="J33" s="335">
        <v>2002</v>
      </c>
      <c r="K33" s="296">
        <f>VLOOKUP(J33,'Basisreihen Destatis 2021'!$B$7:$I$90,3,FALSE)</f>
        <v>82</v>
      </c>
      <c r="L33" s="292"/>
      <c r="M33" s="292">
        <f t="shared" si="2"/>
        <v>82</v>
      </c>
      <c r="N33" s="292">
        <f>VLOOKUP(J33,'Basisreihen Destatis 2021'!$B$7:$I$90,4,FALSE)</f>
        <v>98.6</v>
      </c>
      <c r="O33" s="292"/>
      <c r="P33" s="292">
        <f t="shared" si="3"/>
        <v>98.6</v>
      </c>
      <c r="Q33" s="297">
        <f t="shared" si="25"/>
        <v>87</v>
      </c>
      <c r="R33" s="336">
        <f t="shared" si="16"/>
        <v>1.3838999999999999</v>
      </c>
      <c r="S33" s="176"/>
      <c r="T33" s="335">
        <v>2002</v>
      </c>
      <c r="U33" s="296">
        <f>VLOOKUP(T33,'Basisreihen Destatis 2021'!$B$7:$I$90,3,FALSE)</f>
        <v>82</v>
      </c>
      <c r="V33" s="292"/>
      <c r="W33" s="292">
        <f t="shared" si="26"/>
        <v>82</v>
      </c>
      <c r="X33" s="292">
        <f>VLOOKUP(T33,'Basisreihen Destatis 2021'!$B$7:$I$90,4,FALSE)</f>
        <v>98.6</v>
      </c>
      <c r="Y33" s="292"/>
      <c r="Z33" s="292">
        <f t="shared" si="6"/>
        <v>98.6</v>
      </c>
      <c r="AA33" s="292">
        <f>VLOOKUP(T33,'Basisreihen Destatis 2021'!$B$7:$I$90,5,FALSE)</f>
        <v>83.2</v>
      </c>
      <c r="AB33" s="292"/>
      <c r="AC33" s="292">
        <f t="shared" si="7"/>
        <v>83.2</v>
      </c>
      <c r="AD33" s="297">
        <f t="shared" si="30"/>
        <v>84.9</v>
      </c>
      <c r="AE33" s="336">
        <f t="shared" si="17"/>
        <v>1.4098999999999999</v>
      </c>
      <c r="AG33" s="335">
        <v>2002</v>
      </c>
      <c r="AH33" s="296">
        <f>VLOOKUP(AG33,'Basisreihen Destatis 2021'!$B$7:$I$90,3,FALSE)</f>
        <v>82</v>
      </c>
      <c r="AI33" s="292"/>
      <c r="AJ33" s="292">
        <f t="shared" si="9"/>
        <v>82</v>
      </c>
      <c r="AK33" s="292">
        <f>VLOOKUP(AG33,'Basisreihen Destatis 2021'!$B$7:$I$90,6,FALSE)</f>
        <v>82.2</v>
      </c>
      <c r="AL33" s="292"/>
      <c r="AM33" s="292">
        <f t="shared" si="27"/>
        <v>82.2</v>
      </c>
      <c r="AN33" s="297">
        <f t="shared" si="31"/>
        <v>82.1</v>
      </c>
      <c r="AO33" s="336">
        <f t="shared" si="18"/>
        <v>1.4458</v>
      </c>
      <c r="AQ33" s="335">
        <v>2002</v>
      </c>
      <c r="AR33" s="296">
        <f>VLOOKUP(AQ33,'Basisreihen Destatis 2021'!$B$7:$I$90,6,FALSE)</f>
        <v>82.2</v>
      </c>
      <c r="AS33" s="292"/>
      <c r="AT33" s="297">
        <f t="shared" si="28"/>
        <v>82.2</v>
      </c>
      <c r="AU33" s="336">
        <f t="shared" si="19"/>
        <v>1.3942000000000001</v>
      </c>
      <c r="AW33" s="345">
        <v>2002</v>
      </c>
      <c r="AX33" s="486">
        <f>VLOOKUP(AW33,'Preisindizes Strom 2021'!$B$7:$H$93,7,FALSE)</f>
        <v>1.6789000000000001</v>
      </c>
      <c r="AY33" s="301">
        <f>VLOOKUP(AW33,'Reihen BK8 KP Strom 2021'!$B$2:$AM$73,7,FALSE)</f>
        <v>1.6789000000000001</v>
      </c>
      <c r="AZ33" s="306">
        <f t="shared" si="14"/>
        <v>0</v>
      </c>
      <c r="BA33" s="305">
        <f>VLOOKUP(AW33,'Preisindizes Strom 2021'!$J$7:$R$77,9,FALSE)</f>
        <v>1.3838999999999999</v>
      </c>
      <c r="BB33" s="301">
        <f>VLOOKUP(AW33,'Reihen BK8 KP Strom 2021'!$B$2:$AM$73,15,FALSE)</f>
        <v>1.3838999999999999</v>
      </c>
      <c r="BC33" s="306">
        <f t="shared" si="20"/>
        <v>0</v>
      </c>
      <c r="BD33" s="305">
        <f>VLOOKUP(AW33,'Preisindizes Strom 2021'!$T$7:$AE$77,12,FALSE)</f>
        <v>1.4098999999999999</v>
      </c>
      <c r="BE33" s="301">
        <f>VLOOKUP(AW33,'Reihen BK8 KP Strom 2021'!$B$2:$AM$73,26,FALSE)</f>
        <v>1.4098999999999999</v>
      </c>
      <c r="BF33" s="306">
        <f t="shared" si="21"/>
        <v>0</v>
      </c>
      <c r="BG33" s="305">
        <f>VLOOKUP(AW33,'Preisindizes Strom 2021'!$AG$7:$AO$77,9,FALSE)</f>
        <v>1.4458</v>
      </c>
      <c r="BH33" s="301">
        <f>VLOOKUP(AW33,'Reihen BK8 KP Strom 2021'!$B$2:$AM$73,34,FALSE)</f>
        <v>1.4458</v>
      </c>
      <c r="BI33" s="306">
        <f t="shared" si="22"/>
        <v>0</v>
      </c>
      <c r="BJ33" s="305">
        <f>VLOOKUP(AW33,'Preisindizes Strom 2021'!$AQ$7:$AU$86,5,FALSE)</f>
        <v>1.3942000000000001</v>
      </c>
      <c r="BK33" s="301">
        <f>VLOOKUP(AW33,'Reihen BK8 KP Strom 2021'!$B$2:$AM$73,38,FALSE)</f>
        <v>1.3942000000000001</v>
      </c>
      <c r="BL33" s="306">
        <f t="shared" si="23"/>
        <v>0</v>
      </c>
    </row>
    <row r="34" spans="2:64">
      <c r="B34" s="335">
        <v>2001</v>
      </c>
      <c r="C34" s="296">
        <f>VLOOKUP(B34,'Basisreihen Destatis 2021'!$B$7:$I$90,2,FALSE)</f>
        <v>76.099999999999994</v>
      </c>
      <c r="D34" s="292"/>
      <c r="E34" s="292">
        <f t="shared" si="24"/>
        <v>76.099999999999994</v>
      </c>
      <c r="F34" s="292"/>
      <c r="G34" s="297">
        <f t="shared" si="29"/>
        <v>76.099999999999994</v>
      </c>
      <c r="H34" s="336">
        <f t="shared" si="15"/>
        <v>1.6833</v>
      </c>
      <c r="J34" s="335">
        <v>2001</v>
      </c>
      <c r="K34" s="296">
        <f>VLOOKUP(J34,'Basisreihen Destatis 2021'!$B$7:$I$90,3,FALSE)</f>
        <v>82.2</v>
      </c>
      <c r="L34" s="292"/>
      <c r="M34" s="292">
        <f t="shared" si="2"/>
        <v>82.2</v>
      </c>
      <c r="N34" s="292">
        <f>VLOOKUP(J34,'Basisreihen Destatis 2021'!$B$7:$I$90,4,FALSE)</f>
        <v>101.1</v>
      </c>
      <c r="O34" s="292"/>
      <c r="P34" s="292">
        <f t="shared" si="3"/>
        <v>101.1</v>
      </c>
      <c r="Q34" s="297">
        <f t="shared" si="25"/>
        <v>87.9</v>
      </c>
      <c r="R34" s="336">
        <f t="shared" si="16"/>
        <v>1.3696999999999999</v>
      </c>
      <c r="S34" s="176"/>
      <c r="T34" s="335">
        <v>2001</v>
      </c>
      <c r="U34" s="296">
        <f>VLOOKUP(T34,'Basisreihen Destatis 2021'!$B$7:$I$90,3,FALSE)</f>
        <v>82.2</v>
      </c>
      <c r="V34" s="292"/>
      <c r="W34" s="292">
        <f t="shared" si="26"/>
        <v>82.2</v>
      </c>
      <c r="X34" s="292">
        <f>VLOOKUP(T34,'Basisreihen Destatis 2021'!$B$7:$I$90,4,FALSE)</f>
        <v>101.1</v>
      </c>
      <c r="Y34" s="292"/>
      <c r="Z34" s="292">
        <f t="shared" si="6"/>
        <v>101.1</v>
      </c>
      <c r="AA34" s="292">
        <f>VLOOKUP(T34,'Basisreihen Destatis 2021'!$B$7:$I$90,5,FALSE)</f>
        <v>86.2</v>
      </c>
      <c r="AB34" s="292"/>
      <c r="AC34" s="292">
        <f t="shared" si="7"/>
        <v>86.2</v>
      </c>
      <c r="AD34" s="297">
        <f t="shared" si="30"/>
        <v>86.4</v>
      </c>
      <c r="AE34" s="336">
        <f t="shared" si="17"/>
        <v>1.3854</v>
      </c>
      <c r="AG34" s="335">
        <v>2001</v>
      </c>
      <c r="AH34" s="296">
        <f>VLOOKUP(AG34,'Basisreihen Destatis 2021'!$B$7:$I$90,3,FALSE)</f>
        <v>82.2</v>
      </c>
      <c r="AI34" s="292"/>
      <c r="AJ34" s="292">
        <f t="shared" si="9"/>
        <v>82.2</v>
      </c>
      <c r="AK34" s="292">
        <f>VLOOKUP(AG34,'Basisreihen Destatis 2021'!$B$7:$I$90,6,FALSE)</f>
        <v>82.7</v>
      </c>
      <c r="AL34" s="292"/>
      <c r="AM34" s="292">
        <f t="shared" si="27"/>
        <v>82.7</v>
      </c>
      <c r="AN34" s="297">
        <f t="shared" si="31"/>
        <v>82.5</v>
      </c>
      <c r="AO34" s="336">
        <f t="shared" si="18"/>
        <v>1.4388000000000001</v>
      </c>
      <c r="AQ34" s="335">
        <v>2001</v>
      </c>
      <c r="AR34" s="296">
        <f>VLOOKUP(AQ34,'Basisreihen Destatis 2021'!$B$7:$I$90,6,FALSE)</f>
        <v>82.7</v>
      </c>
      <c r="AS34" s="292"/>
      <c r="AT34" s="297">
        <f t="shared" si="28"/>
        <v>82.7</v>
      </c>
      <c r="AU34" s="336">
        <f t="shared" si="19"/>
        <v>1.3856999999999999</v>
      </c>
      <c r="AW34" s="345">
        <v>2001</v>
      </c>
      <c r="AX34" s="486">
        <f>VLOOKUP(AW34,'Preisindizes Strom 2021'!$B$7:$H$93,7,FALSE)</f>
        <v>1.6833</v>
      </c>
      <c r="AY34" s="301">
        <f>VLOOKUP(AW34,'Reihen BK8 KP Strom 2021'!$B$2:$AM$73,7,FALSE)</f>
        <v>1.6833</v>
      </c>
      <c r="AZ34" s="306">
        <f t="shared" si="14"/>
        <v>0</v>
      </c>
      <c r="BA34" s="305">
        <f>VLOOKUP(AW34,'Preisindizes Strom 2021'!$J$7:$R$77,9,FALSE)</f>
        <v>1.3696999999999999</v>
      </c>
      <c r="BB34" s="301">
        <f>VLOOKUP(AW34,'Reihen BK8 KP Strom 2021'!$B$2:$AM$73,15,FALSE)</f>
        <v>1.3696999999999999</v>
      </c>
      <c r="BC34" s="306">
        <f t="shared" si="20"/>
        <v>0</v>
      </c>
      <c r="BD34" s="305">
        <f>VLOOKUP(AW34,'Preisindizes Strom 2021'!$T$7:$AE$77,12,FALSE)</f>
        <v>1.3854</v>
      </c>
      <c r="BE34" s="301">
        <f>VLOOKUP(AW34,'Reihen BK8 KP Strom 2021'!$B$2:$AM$73,26,FALSE)</f>
        <v>1.3854</v>
      </c>
      <c r="BF34" s="306">
        <f t="shared" si="21"/>
        <v>0</v>
      </c>
      <c r="BG34" s="305">
        <f>VLOOKUP(AW34,'Preisindizes Strom 2021'!$AG$7:$AO$77,9,FALSE)</f>
        <v>1.4388000000000001</v>
      </c>
      <c r="BH34" s="301">
        <f>VLOOKUP(AW34,'Reihen BK8 KP Strom 2021'!$B$2:$AM$73,34,FALSE)</f>
        <v>1.4388000000000001</v>
      </c>
      <c r="BI34" s="306">
        <f t="shared" si="22"/>
        <v>0</v>
      </c>
      <c r="BJ34" s="305">
        <f>VLOOKUP(AW34,'Preisindizes Strom 2021'!$AQ$7:$AU$86,5,FALSE)</f>
        <v>1.3856999999999999</v>
      </c>
      <c r="BK34" s="301">
        <f>VLOOKUP(AW34,'Reihen BK8 KP Strom 2021'!$B$2:$AM$73,38,FALSE)</f>
        <v>1.3856999999999999</v>
      </c>
      <c r="BL34" s="306">
        <f t="shared" si="23"/>
        <v>0</v>
      </c>
    </row>
    <row r="35" spans="2:64">
      <c r="B35" s="335">
        <v>2000</v>
      </c>
      <c r="C35" s="296">
        <f>VLOOKUP(B35,'Basisreihen Destatis 2021'!$B$7:$I$90,2,FALSE)</f>
        <v>75.8</v>
      </c>
      <c r="D35" s="292"/>
      <c r="E35" s="292">
        <f t="shared" si="24"/>
        <v>75.8</v>
      </c>
      <c r="F35" s="292"/>
      <c r="G35" s="297">
        <f t="shared" si="29"/>
        <v>75.8</v>
      </c>
      <c r="H35" s="336">
        <f t="shared" si="15"/>
        <v>1.69</v>
      </c>
      <c r="J35" s="335">
        <v>2000</v>
      </c>
      <c r="K35" s="296">
        <f>VLOOKUP(J35,'Basisreihen Destatis 2021'!$B$7:$I$90,3,FALSE)</f>
        <v>82.4</v>
      </c>
      <c r="L35" s="292"/>
      <c r="M35" s="292">
        <f t="shared" si="2"/>
        <v>82.4</v>
      </c>
      <c r="N35" s="292">
        <f>VLOOKUP(J35,'Basisreihen Destatis 2021'!$B$7:$I$90,4,FALSE)</f>
        <v>101.8</v>
      </c>
      <c r="O35" s="292"/>
      <c r="P35" s="292">
        <f t="shared" si="3"/>
        <v>101.8</v>
      </c>
      <c r="Q35" s="297">
        <f t="shared" si="25"/>
        <v>88.2</v>
      </c>
      <c r="R35" s="336">
        <f t="shared" si="16"/>
        <v>1.3651</v>
      </c>
      <c r="S35" s="176"/>
      <c r="T35" s="335">
        <v>2000</v>
      </c>
      <c r="U35" s="296">
        <f>VLOOKUP(T35,'Basisreihen Destatis 2021'!$B$7:$I$90,3,FALSE)</f>
        <v>82.4</v>
      </c>
      <c r="V35" s="292"/>
      <c r="W35" s="292">
        <f t="shared" si="26"/>
        <v>82.4</v>
      </c>
      <c r="X35" s="292">
        <f>VLOOKUP(T35,'Basisreihen Destatis 2021'!$B$7:$I$90,4,FALSE)</f>
        <v>101.8</v>
      </c>
      <c r="Y35" s="292"/>
      <c r="Z35" s="292">
        <f t="shared" si="6"/>
        <v>101.8</v>
      </c>
      <c r="AA35" s="292">
        <f>VLOOKUP(T35,'Basisreihen Destatis 2021'!$B$7:$I$90,5,FALSE)</f>
        <v>85</v>
      </c>
      <c r="AB35" s="292"/>
      <c r="AC35" s="292">
        <f t="shared" si="7"/>
        <v>85</v>
      </c>
      <c r="AD35" s="297">
        <f t="shared" si="30"/>
        <v>86.2</v>
      </c>
      <c r="AE35" s="336">
        <f t="shared" si="17"/>
        <v>1.3886000000000001</v>
      </c>
      <c r="AG35" s="335">
        <v>2000</v>
      </c>
      <c r="AH35" s="296">
        <f>VLOOKUP(AG35,'Basisreihen Destatis 2021'!$B$7:$I$90,3,FALSE)</f>
        <v>82.4</v>
      </c>
      <c r="AI35" s="292"/>
      <c r="AJ35" s="292">
        <f t="shared" si="9"/>
        <v>82.4</v>
      </c>
      <c r="AK35" s="292">
        <f>VLOOKUP(AG35,'Basisreihen Destatis 2021'!$B$7:$I$90,6,FALSE)</f>
        <v>80.099999999999994</v>
      </c>
      <c r="AL35" s="292"/>
      <c r="AM35" s="292">
        <f t="shared" si="27"/>
        <v>80.099999999999994</v>
      </c>
      <c r="AN35" s="297">
        <f t="shared" si="31"/>
        <v>80.900000000000006</v>
      </c>
      <c r="AO35" s="336">
        <f t="shared" si="18"/>
        <v>1.4672000000000001</v>
      </c>
      <c r="AQ35" s="335">
        <v>2000</v>
      </c>
      <c r="AR35" s="296">
        <f>VLOOKUP(AQ35,'Basisreihen Destatis 2021'!$B$7:$I$90,6,FALSE)</f>
        <v>80.099999999999994</v>
      </c>
      <c r="AS35" s="292"/>
      <c r="AT35" s="297">
        <f t="shared" si="28"/>
        <v>80.099999999999994</v>
      </c>
      <c r="AU35" s="336">
        <f t="shared" si="19"/>
        <v>1.4307000000000001</v>
      </c>
      <c r="AW35" s="345">
        <v>2000</v>
      </c>
      <c r="AX35" s="486">
        <f>VLOOKUP(AW35,'Preisindizes Strom 2021'!$B$7:$H$93,7,FALSE)</f>
        <v>1.69</v>
      </c>
      <c r="AY35" s="301">
        <f>VLOOKUP(AW35,'Reihen BK8 KP Strom 2021'!$B$2:$AM$73,7,FALSE)</f>
        <v>1.69</v>
      </c>
      <c r="AZ35" s="306">
        <f t="shared" si="14"/>
        <v>0</v>
      </c>
      <c r="BA35" s="305">
        <f>VLOOKUP(AW35,'Preisindizes Strom 2021'!$J$7:$R$77,9,FALSE)</f>
        <v>1.3651</v>
      </c>
      <c r="BB35" s="301">
        <f>VLOOKUP(AW35,'Reihen BK8 KP Strom 2021'!$B$2:$AM$73,15,FALSE)</f>
        <v>1.3651</v>
      </c>
      <c r="BC35" s="306">
        <f t="shared" si="20"/>
        <v>0</v>
      </c>
      <c r="BD35" s="305">
        <f>VLOOKUP(AW35,'Preisindizes Strom 2021'!$T$7:$AE$77,12,FALSE)</f>
        <v>1.3886000000000001</v>
      </c>
      <c r="BE35" s="301">
        <f>VLOOKUP(AW35,'Reihen BK8 KP Strom 2021'!$B$2:$AM$73,26,FALSE)</f>
        <v>1.3886000000000001</v>
      </c>
      <c r="BF35" s="306">
        <f t="shared" si="21"/>
        <v>0</v>
      </c>
      <c r="BG35" s="305">
        <f>VLOOKUP(AW35,'Preisindizes Strom 2021'!$AG$7:$AO$77,9,FALSE)</f>
        <v>1.4672000000000001</v>
      </c>
      <c r="BH35" s="301">
        <f>VLOOKUP(AW35,'Reihen BK8 KP Strom 2021'!$B$2:$AM$73,34,FALSE)</f>
        <v>1.4672000000000001</v>
      </c>
      <c r="BI35" s="306">
        <f t="shared" si="22"/>
        <v>0</v>
      </c>
      <c r="BJ35" s="305">
        <f>VLOOKUP(AW35,'Preisindizes Strom 2021'!$AQ$7:$AU$86,5,FALSE)</f>
        <v>1.4307000000000001</v>
      </c>
      <c r="BK35" s="301">
        <f>VLOOKUP(AW35,'Reihen BK8 KP Strom 2021'!$B$2:$AM$73,38,FALSE)</f>
        <v>1.4307000000000001</v>
      </c>
      <c r="BL35" s="306">
        <f t="shared" si="23"/>
        <v>0</v>
      </c>
    </row>
    <row r="36" spans="2:64">
      <c r="B36" s="335">
        <v>1999</v>
      </c>
      <c r="C36" s="296">
        <f>VLOOKUP(B36,'Basisreihen Destatis 2021'!$B$7:$I$90,2,FALSE)</f>
        <v>75.3</v>
      </c>
      <c r="D36" s="292"/>
      <c r="E36" s="292">
        <f t="shared" si="24"/>
        <v>75.3</v>
      </c>
      <c r="F36" s="292"/>
      <c r="G36" s="297">
        <f t="shared" si="29"/>
        <v>75.3</v>
      </c>
      <c r="H36" s="336">
        <f t="shared" si="15"/>
        <v>1.7012</v>
      </c>
      <c r="J36" s="335">
        <v>1999</v>
      </c>
      <c r="K36" s="296">
        <f>VLOOKUP(J36,'Basisreihen Destatis 2021'!$B$7:$I$90,3,FALSE)</f>
        <v>82.2</v>
      </c>
      <c r="L36" s="292"/>
      <c r="M36" s="292">
        <f t="shared" si="2"/>
        <v>82.2</v>
      </c>
      <c r="N36" s="292">
        <f>VLOOKUP(J36,'Basisreihen Destatis 2021'!$B$7:$I$90,4,FALSE)</f>
        <v>94.4</v>
      </c>
      <c r="O36" s="292"/>
      <c r="P36" s="292">
        <f t="shared" si="3"/>
        <v>94.4</v>
      </c>
      <c r="Q36" s="297">
        <f t="shared" si="25"/>
        <v>85.9</v>
      </c>
      <c r="R36" s="336">
        <f t="shared" si="16"/>
        <v>1.4016</v>
      </c>
      <c r="S36" s="176"/>
      <c r="T36" s="335">
        <v>1999</v>
      </c>
      <c r="U36" s="296">
        <f>VLOOKUP(T36,'Basisreihen Destatis 2021'!$B$7:$I$90,3,FALSE)</f>
        <v>82.2</v>
      </c>
      <c r="V36" s="292"/>
      <c r="W36" s="292">
        <f t="shared" si="26"/>
        <v>82.2</v>
      </c>
      <c r="X36" s="292">
        <f>VLOOKUP(T36,'Basisreihen Destatis 2021'!$B$7:$I$90,4,FALSE)</f>
        <v>94.4</v>
      </c>
      <c r="Y36" s="292"/>
      <c r="Z36" s="292">
        <f t="shared" si="6"/>
        <v>94.4</v>
      </c>
      <c r="AA36" s="292">
        <f>VLOOKUP(T36,'Basisreihen Destatis 2021'!$B$7:$I$90,5,FALSE)</f>
        <v>81.400000000000006</v>
      </c>
      <c r="AB36" s="292"/>
      <c r="AC36" s="292">
        <f t="shared" si="7"/>
        <v>81.400000000000006</v>
      </c>
      <c r="AD36" s="297">
        <f t="shared" si="30"/>
        <v>83.8</v>
      </c>
      <c r="AE36" s="336">
        <f t="shared" si="17"/>
        <v>1.4283999999999999</v>
      </c>
      <c r="AG36" s="335">
        <v>1999</v>
      </c>
      <c r="AH36" s="296">
        <f>VLOOKUP(AG36,'Basisreihen Destatis 2021'!$B$7:$I$90,3,FALSE)</f>
        <v>82.2</v>
      </c>
      <c r="AI36" s="292"/>
      <c r="AJ36" s="292">
        <f t="shared" si="9"/>
        <v>82.2</v>
      </c>
      <c r="AK36" s="292">
        <f>VLOOKUP(AG36,'Basisreihen Destatis 2021'!$B$7:$I$90,6,FALSE)</f>
        <v>78.599999999999994</v>
      </c>
      <c r="AL36" s="292"/>
      <c r="AM36" s="292">
        <f t="shared" si="27"/>
        <v>78.599999999999994</v>
      </c>
      <c r="AN36" s="297">
        <f t="shared" si="31"/>
        <v>79.900000000000006</v>
      </c>
      <c r="AO36" s="336">
        <f t="shared" si="18"/>
        <v>1.4856</v>
      </c>
      <c r="AQ36" s="335">
        <v>1999</v>
      </c>
      <c r="AR36" s="296">
        <f>VLOOKUP(AQ36,'Basisreihen Destatis 2021'!$B$7:$I$90,6,FALSE)</f>
        <v>78.599999999999994</v>
      </c>
      <c r="AS36" s="292"/>
      <c r="AT36" s="297">
        <f t="shared" si="28"/>
        <v>78.599999999999994</v>
      </c>
      <c r="AU36" s="336">
        <f t="shared" si="19"/>
        <v>1.458</v>
      </c>
      <c r="AW36" s="345">
        <v>1999</v>
      </c>
      <c r="AX36" s="486">
        <f>VLOOKUP(AW36,'Preisindizes Strom 2021'!$B$7:$H$93,7,FALSE)</f>
        <v>1.7012</v>
      </c>
      <c r="AY36" s="301">
        <f>VLOOKUP(AW36,'Reihen BK8 KP Strom 2021'!$B$2:$AM$73,7,FALSE)</f>
        <v>1.7012</v>
      </c>
      <c r="AZ36" s="306">
        <f t="shared" si="14"/>
        <v>0</v>
      </c>
      <c r="BA36" s="305">
        <f>VLOOKUP(AW36,'Preisindizes Strom 2021'!$J$7:$R$77,9,FALSE)</f>
        <v>1.4016</v>
      </c>
      <c r="BB36" s="301">
        <f>VLOOKUP(AW36,'Reihen BK8 KP Strom 2021'!$B$2:$AM$73,15,FALSE)</f>
        <v>1.4016</v>
      </c>
      <c r="BC36" s="306">
        <f t="shared" si="20"/>
        <v>0</v>
      </c>
      <c r="BD36" s="305">
        <f>VLOOKUP(AW36,'Preisindizes Strom 2021'!$T$7:$AE$77,12,FALSE)</f>
        <v>1.4283999999999999</v>
      </c>
      <c r="BE36" s="301">
        <f>VLOOKUP(AW36,'Reihen BK8 KP Strom 2021'!$B$2:$AM$73,26,FALSE)</f>
        <v>1.4283999999999999</v>
      </c>
      <c r="BF36" s="306">
        <f t="shared" si="21"/>
        <v>0</v>
      </c>
      <c r="BG36" s="305">
        <f>VLOOKUP(AW36,'Preisindizes Strom 2021'!$AG$7:$AO$77,9,FALSE)</f>
        <v>1.4856</v>
      </c>
      <c r="BH36" s="301">
        <f>VLOOKUP(AW36,'Reihen BK8 KP Strom 2021'!$B$2:$AM$73,34,FALSE)</f>
        <v>1.4856</v>
      </c>
      <c r="BI36" s="306">
        <f t="shared" si="22"/>
        <v>0</v>
      </c>
      <c r="BJ36" s="305">
        <f>VLOOKUP(AW36,'Preisindizes Strom 2021'!$AQ$7:$AU$86,5,FALSE)</f>
        <v>1.458</v>
      </c>
      <c r="BK36" s="301">
        <f>VLOOKUP(AW36,'Reihen BK8 KP Strom 2021'!$B$2:$AM$73,38,FALSE)</f>
        <v>1.458</v>
      </c>
      <c r="BL36" s="306">
        <f t="shared" si="23"/>
        <v>0</v>
      </c>
    </row>
    <row r="37" spans="2:64">
      <c r="B37" s="335">
        <v>1998</v>
      </c>
      <c r="C37" s="296">
        <f>VLOOKUP(B37,'Basisreihen Destatis 2021'!$B$7:$I$90,2,FALSE)</f>
        <v>75.7</v>
      </c>
      <c r="D37" s="292"/>
      <c r="E37" s="292">
        <f t="shared" si="24"/>
        <v>75.7</v>
      </c>
      <c r="F37" s="292"/>
      <c r="G37" s="297">
        <f t="shared" si="29"/>
        <v>75.7</v>
      </c>
      <c r="H37" s="336">
        <f t="shared" si="15"/>
        <v>1.6921999999999999</v>
      </c>
      <c r="J37" s="335">
        <v>1998</v>
      </c>
      <c r="K37" s="296">
        <f>VLOOKUP(J37,'Basisreihen Destatis 2021'!$B$7:$I$90,3,FALSE)</f>
        <v>82.6</v>
      </c>
      <c r="L37" s="292"/>
      <c r="M37" s="292">
        <f t="shared" si="2"/>
        <v>82.6</v>
      </c>
      <c r="N37" s="292">
        <f>VLOOKUP(J37,'Basisreihen Destatis 2021'!$B$7:$I$90,4,FALSE)</f>
        <v>96</v>
      </c>
      <c r="O37" s="292"/>
      <c r="P37" s="292">
        <f t="shared" si="3"/>
        <v>96</v>
      </c>
      <c r="Q37" s="297">
        <f t="shared" si="25"/>
        <v>86.6</v>
      </c>
      <c r="R37" s="336">
        <f t="shared" si="16"/>
        <v>1.3903000000000001</v>
      </c>
      <c r="S37" s="176"/>
      <c r="T37" s="335">
        <v>1998</v>
      </c>
      <c r="U37" s="296">
        <f>VLOOKUP(T37,'Basisreihen Destatis 2021'!$B$7:$I$90,3,FALSE)</f>
        <v>82.6</v>
      </c>
      <c r="V37" s="292"/>
      <c r="W37" s="292">
        <f t="shared" si="26"/>
        <v>82.6</v>
      </c>
      <c r="X37" s="292">
        <f>VLOOKUP(T37,'Basisreihen Destatis 2021'!$B$7:$I$90,4,FALSE)</f>
        <v>96</v>
      </c>
      <c r="Y37" s="292"/>
      <c r="Z37" s="292">
        <f t="shared" si="6"/>
        <v>96</v>
      </c>
      <c r="AA37" s="292">
        <f>VLOOKUP(T37,'Basisreihen Destatis 2021'!$B$7:$I$90,5,FALSE)</f>
        <v>79.900000000000006</v>
      </c>
      <c r="AB37" s="292"/>
      <c r="AC37" s="292">
        <f t="shared" si="7"/>
        <v>79.900000000000006</v>
      </c>
      <c r="AD37" s="297">
        <f t="shared" si="30"/>
        <v>83.7</v>
      </c>
      <c r="AE37" s="336">
        <f t="shared" si="17"/>
        <v>1.4300999999999999</v>
      </c>
      <c r="AG37" s="335">
        <v>1998</v>
      </c>
      <c r="AH37" s="296">
        <f>VLOOKUP(AG37,'Basisreihen Destatis 2021'!$B$7:$I$90,3,FALSE)</f>
        <v>82.6</v>
      </c>
      <c r="AI37" s="292"/>
      <c r="AJ37" s="292">
        <f t="shared" si="9"/>
        <v>82.6</v>
      </c>
      <c r="AK37" s="292">
        <f>VLOOKUP(AG37,'Basisreihen Destatis 2021'!$B$7:$I$90,6,FALSE)</f>
        <v>79.8</v>
      </c>
      <c r="AL37" s="292"/>
      <c r="AM37" s="292">
        <f t="shared" si="27"/>
        <v>79.8</v>
      </c>
      <c r="AN37" s="297">
        <f t="shared" si="31"/>
        <v>80.8</v>
      </c>
      <c r="AO37" s="336">
        <f t="shared" si="18"/>
        <v>1.4691000000000001</v>
      </c>
      <c r="AQ37" s="335">
        <v>1998</v>
      </c>
      <c r="AR37" s="296">
        <f>VLOOKUP(AQ37,'Basisreihen Destatis 2021'!$B$7:$I$90,6,FALSE)</f>
        <v>79.8</v>
      </c>
      <c r="AS37" s="292"/>
      <c r="AT37" s="297">
        <f t="shared" si="28"/>
        <v>79.8</v>
      </c>
      <c r="AU37" s="336">
        <f t="shared" si="19"/>
        <v>1.4360999999999999</v>
      </c>
      <c r="AW37" s="345">
        <v>1998</v>
      </c>
      <c r="AX37" s="486">
        <f>VLOOKUP(AW37,'Preisindizes Strom 2021'!$B$7:$H$93,7,FALSE)</f>
        <v>1.6921999999999999</v>
      </c>
      <c r="AY37" s="301">
        <f>VLOOKUP(AW37,'Reihen BK8 KP Strom 2021'!$B$2:$AM$73,7,FALSE)</f>
        <v>1.6921999999999999</v>
      </c>
      <c r="AZ37" s="306">
        <f t="shared" si="14"/>
        <v>0</v>
      </c>
      <c r="BA37" s="305">
        <f>VLOOKUP(AW37,'Preisindizes Strom 2021'!$J$7:$R$77,9,FALSE)</f>
        <v>1.3903000000000001</v>
      </c>
      <c r="BB37" s="301">
        <f>VLOOKUP(AW37,'Reihen BK8 KP Strom 2021'!$B$2:$AM$73,15,FALSE)</f>
        <v>1.3903000000000001</v>
      </c>
      <c r="BC37" s="306">
        <f t="shared" si="20"/>
        <v>0</v>
      </c>
      <c r="BD37" s="305">
        <f>VLOOKUP(AW37,'Preisindizes Strom 2021'!$T$7:$AE$77,12,FALSE)</f>
        <v>1.4300999999999999</v>
      </c>
      <c r="BE37" s="301">
        <f>VLOOKUP(AW37,'Reihen BK8 KP Strom 2021'!$B$2:$AM$73,26,FALSE)</f>
        <v>1.4300999999999999</v>
      </c>
      <c r="BF37" s="306">
        <f t="shared" si="21"/>
        <v>0</v>
      </c>
      <c r="BG37" s="305">
        <f>VLOOKUP(AW37,'Preisindizes Strom 2021'!$AG$7:$AO$77,9,FALSE)</f>
        <v>1.4691000000000001</v>
      </c>
      <c r="BH37" s="301">
        <f>VLOOKUP(AW37,'Reihen BK8 KP Strom 2021'!$B$2:$AM$73,34,FALSE)</f>
        <v>1.4691000000000001</v>
      </c>
      <c r="BI37" s="306">
        <f t="shared" si="22"/>
        <v>0</v>
      </c>
      <c r="BJ37" s="305">
        <f>VLOOKUP(AW37,'Preisindizes Strom 2021'!$AQ$7:$AU$86,5,FALSE)</f>
        <v>1.4360999999999999</v>
      </c>
      <c r="BK37" s="301">
        <f>VLOOKUP(AW37,'Reihen BK8 KP Strom 2021'!$B$2:$AM$73,38,FALSE)</f>
        <v>1.4360999999999999</v>
      </c>
      <c r="BL37" s="306">
        <f t="shared" si="23"/>
        <v>0</v>
      </c>
    </row>
    <row r="38" spans="2:64">
      <c r="B38" s="335">
        <v>1997</v>
      </c>
      <c r="C38" s="296">
        <f>VLOOKUP(B38,'Basisreihen Destatis 2021'!$B$7:$I$90,2,FALSE)</f>
        <v>76.099999999999994</v>
      </c>
      <c r="D38" s="292"/>
      <c r="E38" s="292">
        <f t="shared" si="24"/>
        <v>76.099999999999994</v>
      </c>
      <c r="F38" s="292"/>
      <c r="G38" s="297">
        <f t="shared" si="29"/>
        <v>76.099999999999994</v>
      </c>
      <c r="H38" s="336">
        <f t="shared" si="15"/>
        <v>1.6833</v>
      </c>
      <c r="J38" s="335">
        <v>1997</v>
      </c>
      <c r="K38" s="296">
        <f>VLOOKUP(J38,'Basisreihen Destatis 2021'!$B$7:$I$90,3,FALSE)</f>
        <v>84.1</v>
      </c>
      <c r="L38" s="292"/>
      <c r="M38" s="292">
        <f t="shared" si="2"/>
        <v>84.1</v>
      </c>
      <c r="N38" s="292">
        <f>VLOOKUP(J38,'Basisreihen Destatis 2021'!$B$7:$I$90,4,FALSE)</f>
        <v>98.5</v>
      </c>
      <c r="O38" s="292"/>
      <c r="P38" s="292">
        <f t="shared" si="3"/>
        <v>98.5</v>
      </c>
      <c r="Q38" s="297">
        <f t="shared" si="25"/>
        <v>88.4</v>
      </c>
      <c r="R38" s="336">
        <f t="shared" si="16"/>
        <v>1.3620000000000001</v>
      </c>
      <c r="S38" s="176"/>
      <c r="T38" s="335">
        <v>1997</v>
      </c>
      <c r="U38" s="296">
        <f>VLOOKUP(T38,'Basisreihen Destatis 2021'!$B$7:$I$90,3,FALSE)</f>
        <v>84.1</v>
      </c>
      <c r="V38" s="292"/>
      <c r="W38" s="292">
        <f t="shared" si="26"/>
        <v>84.1</v>
      </c>
      <c r="X38" s="292">
        <f>VLOOKUP(T38,'Basisreihen Destatis 2021'!$B$7:$I$90,4,FALSE)</f>
        <v>98.5</v>
      </c>
      <c r="Y38" s="292"/>
      <c r="Z38" s="292">
        <f t="shared" si="6"/>
        <v>98.5</v>
      </c>
      <c r="AA38" s="292">
        <f>VLOOKUP(T38,'Basisreihen Destatis 2021'!$B$7:$I$90,5,FALSE)</f>
        <v>77.7</v>
      </c>
      <c r="AB38" s="292"/>
      <c r="AC38" s="292">
        <f t="shared" si="7"/>
        <v>77.7</v>
      </c>
      <c r="AD38" s="297">
        <f t="shared" si="30"/>
        <v>84</v>
      </c>
      <c r="AE38" s="336">
        <f t="shared" si="17"/>
        <v>1.425</v>
      </c>
      <c r="AG38" s="335">
        <v>1997</v>
      </c>
      <c r="AH38" s="296">
        <f>VLOOKUP(AG38,'Basisreihen Destatis 2021'!$B$7:$I$90,3,FALSE)</f>
        <v>84.1</v>
      </c>
      <c r="AI38" s="292"/>
      <c r="AJ38" s="292">
        <f t="shared" si="9"/>
        <v>84.1</v>
      </c>
      <c r="AK38" s="292">
        <f>VLOOKUP(AG38,'Basisreihen Destatis 2021'!$B$7:$I$90,6,FALSE)</f>
        <v>79.8</v>
      </c>
      <c r="AL38" s="292"/>
      <c r="AM38" s="292">
        <f t="shared" si="27"/>
        <v>79.8</v>
      </c>
      <c r="AN38" s="297">
        <f t="shared" si="31"/>
        <v>81.3</v>
      </c>
      <c r="AO38" s="336">
        <f t="shared" si="18"/>
        <v>1.46</v>
      </c>
      <c r="AQ38" s="335">
        <v>1997</v>
      </c>
      <c r="AR38" s="296">
        <f>VLOOKUP(AQ38,'Basisreihen Destatis 2021'!$B$7:$I$90,6,FALSE)</f>
        <v>79.8</v>
      </c>
      <c r="AS38" s="292"/>
      <c r="AT38" s="297">
        <f t="shared" si="28"/>
        <v>79.8</v>
      </c>
      <c r="AU38" s="336">
        <f t="shared" si="19"/>
        <v>1.4360999999999999</v>
      </c>
      <c r="AW38" s="345">
        <v>1997</v>
      </c>
      <c r="AX38" s="486">
        <f>VLOOKUP(AW38,'Preisindizes Strom 2021'!$B$7:$H$93,7,FALSE)</f>
        <v>1.6833</v>
      </c>
      <c r="AY38" s="301">
        <f>VLOOKUP(AW38,'Reihen BK8 KP Strom 2021'!$B$2:$AM$73,7,FALSE)</f>
        <v>1.6833</v>
      </c>
      <c r="AZ38" s="306">
        <f t="shared" si="14"/>
        <v>0</v>
      </c>
      <c r="BA38" s="305">
        <f>VLOOKUP(AW38,'Preisindizes Strom 2021'!$J$7:$R$77,9,FALSE)</f>
        <v>1.3620000000000001</v>
      </c>
      <c r="BB38" s="301">
        <f>VLOOKUP(AW38,'Reihen BK8 KP Strom 2021'!$B$2:$AM$73,15,FALSE)</f>
        <v>1.3620000000000001</v>
      </c>
      <c r="BC38" s="306">
        <f t="shared" si="20"/>
        <v>0</v>
      </c>
      <c r="BD38" s="305">
        <f>VLOOKUP(AW38,'Preisindizes Strom 2021'!$T$7:$AE$77,12,FALSE)</f>
        <v>1.425</v>
      </c>
      <c r="BE38" s="301">
        <f>VLOOKUP(AW38,'Reihen BK8 KP Strom 2021'!$B$2:$AM$73,26,FALSE)</f>
        <v>1.425</v>
      </c>
      <c r="BF38" s="306">
        <f t="shared" si="21"/>
        <v>0</v>
      </c>
      <c r="BG38" s="305">
        <f>VLOOKUP(AW38,'Preisindizes Strom 2021'!$AG$7:$AO$77,9,FALSE)</f>
        <v>1.46</v>
      </c>
      <c r="BH38" s="301">
        <f>VLOOKUP(AW38,'Reihen BK8 KP Strom 2021'!$B$2:$AM$73,34,FALSE)</f>
        <v>1.46</v>
      </c>
      <c r="BI38" s="306">
        <f t="shared" si="22"/>
        <v>0</v>
      </c>
      <c r="BJ38" s="305">
        <f>VLOOKUP(AW38,'Preisindizes Strom 2021'!$AQ$7:$AU$86,5,FALSE)</f>
        <v>1.4360999999999999</v>
      </c>
      <c r="BK38" s="301">
        <f>VLOOKUP(AW38,'Reihen BK8 KP Strom 2021'!$B$2:$AM$73,38,FALSE)</f>
        <v>1.4360999999999999</v>
      </c>
      <c r="BL38" s="306">
        <f t="shared" si="23"/>
        <v>0</v>
      </c>
    </row>
    <row r="39" spans="2:64">
      <c r="B39" s="335">
        <v>1996</v>
      </c>
      <c r="C39" s="296">
        <f>VLOOKUP(B39,'Basisreihen Destatis 2021'!$B$7:$I$90,2,FALSE)</f>
        <v>76.5</v>
      </c>
      <c r="D39" s="292"/>
      <c r="E39" s="292">
        <f t="shared" si="24"/>
        <v>76.5</v>
      </c>
      <c r="F39" s="292"/>
      <c r="G39" s="297">
        <f t="shared" si="29"/>
        <v>76.5</v>
      </c>
      <c r="H39" s="336">
        <f t="shared" si="15"/>
        <v>1.6745000000000001</v>
      </c>
      <c r="J39" s="335">
        <v>1996</v>
      </c>
      <c r="K39" s="296">
        <f>VLOOKUP(J39,'Basisreihen Destatis 2021'!$B$7:$I$90,3,FALSE)</f>
        <v>85.6</v>
      </c>
      <c r="L39" s="292"/>
      <c r="M39" s="292">
        <f t="shared" si="2"/>
        <v>85.6</v>
      </c>
      <c r="N39" s="292">
        <f>VLOOKUP(J39,'Basisreihen Destatis 2021'!$B$7:$I$90,4,FALSE)</f>
        <v>107.8</v>
      </c>
      <c r="O39" s="292"/>
      <c r="P39" s="292">
        <f t="shared" si="3"/>
        <v>107.8</v>
      </c>
      <c r="Q39" s="297">
        <f t="shared" si="25"/>
        <v>92.3</v>
      </c>
      <c r="R39" s="336">
        <f t="shared" si="16"/>
        <v>1.3044</v>
      </c>
      <c r="S39" s="176"/>
      <c r="T39" s="335">
        <v>1996</v>
      </c>
      <c r="U39" s="296">
        <f>VLOOKUP(T39,'Basisreihen Destatis 2021'!$B$7:$I$90,3,FALSE)</f>
        <v>85.6</v>
      </c>
      <c r="V39" s="292"/>
      <c r="W39" s="292">
        <f t="shared" si="26"/>
        <v>85.6</v>
      </c>
      <c r="X39" s="292">
        <f>VLOOKUP(T39,'Basisreihen Destatis 2021'!$B$7:$I$90,4,FALSE)</f>
        <v>107.8</v>
      </c>
      <c r="Y39" s="292"/>
      <c r="Z39" s="292">
        <f t="shared" si="6"/>
        <v>107.8</v>
      </c>
      <c r="AA39" s="292">
        <f>VLOOKUP(T39,'Basisreihen Destatis 2021'!$B$7:$I$90,5,FALSE)</f>
        <v>75.900000000000006</v>
      </c>
      <c r="AB39" s="292"/>
      <c r="AC39" s="292">
        <f t="shared" si="7"/>
        <v>75.900000000000006</v>
      </c>
      <c r="AD39" s="297">
        <f t="shared" si="30"/>
        <v>85.5</v>
      </c>
      <c r="AE39" s="336">
        <f t="shared" si="17"/>
        <v>1.4</v>
      </c>
      <c r="AG39" s="335">
        <v>1996</v>
      </c>
      <c r="AH39" s="296">
        <f>VLOOKUP(AG39,'Basisreihen Destatis 2021'!$B$7:$I$90,3,FALSE)</f>
        <v>85.6</v>
      </c>
      <c r="AI39" s="292"/>
      <c r="AJ39" s="292">
        <f t="shared" si="9"/>
        <v>85.6</v>
      </c>
      <c r="AK39" s="292">
        <f>VLOOKUP(AG39,'Basisreihen Destatis 2021'!$B$7:$I$90,6,FALSE)</f>
        <v>78.900000000000006</v>
      </c>
      <c r="AL39" s="292"/>
      <c r="AM39" s="292">
        <f t="shared" si="27"/>
        <v>78.900000000000006</v>
      </c>
      <c r="AN39" s="297">
        <f t="shared" si="31"/>
        <v>81.2</v>
      </c>
      <c r="AO39" s="336">
        <f t="shared" si="18"/>
        <v>1.4618</v>
      </c>
      <c r="AQ39" s="335">
        <v>1996</v>
      </c>
      <c r="AR39" s="296">
        <f>VLOOKUP(AQ39,'Basisreihen Destatis 2021'!$B$7:$I$90,6,FALSE)</f>
        <v>78.900000000000006</v>
      </c>
      <c r="AS39" s="292"/>
      <c r="AT39" s="297">
        <f t="shared" si="28"/>
        <v>78.900000000000006</v>
      </c>
      <c r="AU39" s="336">
        <f t="shared" si="19"/>
        <v>1.4524999999999999</v>
      </c>
      <c r="AW39" s="345">
        <v>1996</v>
      </c>
      <c r="AX39" s="486">
        <f>VLOOKUP(AW39,'Preisindizes Strom 2021'!$B$7:$H$93,7,FALSE)</f>
        <v>1.6745000000000001</v>
      </c>
      <c r="AY39" s="301">
        <f>VLOOKUP(AW39,'Reihen BK8 KP Strom 2021'!$B$2:$AM$73,7,FALSE)</f>
        <v>1.6745000000000001</v>
      </c>
      <c r="AZ39" s="306">
        <f t="shared" si="14"/>
        <v>0</v>
      </c>
      <c r="BA39" s="305">
        <f>VLOOKUP(AW39,'Preisindizes Strom 2021'!$J$7:$R$77,9,FALSE)</f>
        <v>1.3044</v>
      </c>
      <c r="BB39" s="301">
        <f>VLOOKUP(AW39,'Reihen BK8 KP Strom 2021'!$B$2:$AM$73,15,FALSE)</f>
        <v>1.3044</v>
      </c>
      <c r="BC39" s="306">
        <f t="shared" si="20"/>
        <v>0</v>
      </c>
      <c r="BD39" s="305">
        <f>VLOOKUP(AW39,'Preisindizes Strom 2021'!$T$7:$AE$77,12,FALSE)</f>
        <v>1.4</v>
      </c>
      <c r="BE39" s="301">
        <f>VLOOKUP(AW39,'Reihen BK8 KP Strom 2021'!$B$2:$AM$73,26,FALSE)</f>
        <v>1.4</v>
      </c>
      <c r="BF39" s="306">
        <f t="shared" si="21"/>
        <v>0</v>
      </c>
      <c r="BG39" s="305">
        <f>VLOOKUP(AW39,'Preisindizes Strom 2021'!$AG$7:$AO$77,9,FALSE)</f>
        <v>1.4618</v>
      </c>
      <c r="BH39" s="301">
        <f>VLOOKUP(AW39,'Reihen BK8 KP Strom 2021'!$B$2:$AM$73,34,FALSE)</f>
        <v>1.4618</v>
      </c>
      <c r="BI39" s="306">
        <f t="shared" si="22"/>
        <v>0</v>
      </c>
      <c r="BJ39" s="305">
        <f>VLOOKUP(AW39,'Preisindizes Strom 2021'!$AQ$7:$AU$86,5,FALSE)</f>
        <v>1.4524999999999999</v>
      </c>
      <c r="BK39" s="301">
        <f>VLOOKUP(AW39,'Reihen BK8 KP Strom 2021'!$B$2:$AM$73,38,FALSE)</f>
        <v>1.4524999999999999</v>
      </c>
      <c r="BL39" s="306">
        <f t="shared" si="23"/>
        <v>0</v>
      </c>
    </row>
    <row r="40" spans="2:64">
      <c r="B40" s="335">
        <v>1995</v>
      </c>
      <c r="C40" s="296">
        <f>VLOOKUP(B40,'Basisreihen Destatis 2021'!$B$7:$I$90,2,FALSE)</f>
        <v>76.3</v>
      </c>
      <c r="D40" s="292"/>
      <c r="E40" s="292">
        <f t="shared" si="24"/>
        <v>76.3</v>
      </c>
      <c r="F40" s="292"/>
      <c r="G40" s="297">
        <f t="shared" si="29"/>
        <v>76.3</v>
      </c>
      <c r="H40" s="336">
        <f t="shared" si="15"/>
        <v>1.6789000000000001</v>
      </c>
      <c r="J40" s="335">
        <v>1995</v>
      </c>
      <c r="K40" s="296">
        <f>VLOOKUP(J40,'Basisreihen Destatis 2021'!$B$7:$I$90,3,FALSE)</f>
        <v>87.1</v>
      </c>
      <c r="L40" s="292"/>
      <c r="M40" s="292">
        <f t="shared" si="2"/>
        <v>87.1</v>
      </c>
      <c r="N40" s="292">
        <f>VLOOKUP(J40,'Basisreihen Destatis 2021'!$B$7:$I$90,4,FALSE)</f>
        <v>118</v>
      </c>
      <c r="O40" s="292">
        <f>VLOOKUP(J40,'Basisreihen Destatis 2021'!$K$7:$R$86,5,FALSE)</f>
        <v>82.7</v>
      </c>
      <c r="P40" s="292">
        <f>ROUND(IF(N40&gt;0,N40,O40*$N$40/$O$40),1)</f>
        <v>118</v>
      </c>
      <c r="Q40" s="297">
        <f t="shared" si="25"/>
        <v>96.4</v>
      </c>
      <c r="R40" s="336">
        <f t="shared" si="16"/>
        <v>1.2490000000000001</v>
      </c>
      <c r="S40" s="176"/>
      <c r="T40" s="335">
        <v>1995</v>
      </c>
      <c r="U40" s="296">
        <f>VLOOKUP(T40,'Basisreihen Destatis 2021'!$B$7:$I$90,3,FALSE)</f>
        <v>87.1</v>
      </c>
      <c r="V40" s="292"/>
      <c r="W40" s="292">
        <f t="shared" si="26"/>
        <v>87.1</v>
      </c>
      <c r="X40" s="292">
        <f>VLOOKUP(T40,'Basisreihen Destatis 2021'!$B$7:$I$90,4,FALSE)</f>
        <v>118</v>
      </c>
      <c r="Y40" s="292">
        <f>VLOOKUP(T40,'Basisreihen Destatis 2021'!$K$7:$R$86,6,FALSE)</f>
        <v>99.2</v>
      </c>
      <c r="Z40" s="292">
        <f>ROUND(IF(X40&gt;0,X40,Y40*$X$40/$Y$40),1)</f>
        <v>118</v>
      </c>
      <c r="AA40" s="292">
        <f>VLOOKUP(T40,'Basisreihen Destatis 2021'!$B$7:$I$90,5,FALSE)</f>
        <v>75.900000000000006</v>
      </c>
      <c r="AB40" s="292"/>
      <c r="AC40" s="292">
        <f t="shared" si="7"/>
        <v>75.900000000000006</v>
      </c>
      <c r="AD40" s="297">
        <f t="shared" si="30"/>
        <v>87.8</v>
      </c>
      <c r="AE40" s="336">
        <f t="shared" si="17"/>
        <v>1.3633</v>
      </c>
      <c r="AG40" s="335">
        <v>1995</v>
      </c>
      <c r="AH40" s="296">
        <f>VLOOKUP(AG40,'Basisreihen Destatis 2021'!$B$7:$I$90,3,FALSE)</f>
        <v>87.1</v>
      </c>
      <c r="AI40" s="292"/>
      <c r="AJ40" s="292">
        <f t="shared" si="9"/>
        <v>87.1</v>
      </c>
      <c r="AK40" s="292">
        <f>VLOOKUP(AG40,'Basisreihen Destatis 2021'!$B$7:$I$90,6,FALSE)</f>
        <v>80.2</v>
      </c>
      <c r="AL40" s="292"/>
      <c r="AM40" s="292">
        <f t="shared" si="27"/>
        <v>80.2</v>
      </c>
      <c r="AN40" s="297">
        <f t="shared" si="31"/>
        <v>82.6</v>
      </c>
      <c r="AO40" s="336">
        <f t="shared" si="18"/>
        <v>1.4370000000000001</v>
      </c>
      <c r="AQ40" s="335">
        <v>1995</v>
      </c>
      <c r="AR40" s="296">
        <f>VLOOKUP(AQ40,'Basisreihen Destatis 2021'!$B$7:$I$90,6,FALSE)</f>
        <v>80.2</v>
      </c>
      <c r="AS40" s="292"/>
      <c r="AT40" s="297">
        <f t="shared" si="28"/>
        <v>80.2</v>
      </c>
      <c r="AU40" s="336">
        <f t="shared" si="19"/>
        <v>1.4289000000000001</v>
      </c>
      <c r="AW40" s="345">
        <v>1995</v>
      </c>
      <c r="AX40" s="486">
        <f>VLOOKUP(AW40,'Preisindizes Strom 2021'!$B$7:$H$93,7,FALSE)</f>
        <v>1.6789000000000001</v>
      </c>
      <c r="AY40" s="301">
        <f>VLOOKUP(AW40,'Reihen BK8 KP Strom 2021'!$B$2:$AM$73,7,FALSE)</f>
        <v>1.6789000000000001</v>
      </c>
      <c r="AZ40" s="306">
        <f t="shared" si="14"/>
        <v>0</v>
      </c>
      <c r="BA40" s="305">
        <f>VLOOKUP(AW40,'Preisindizes Strom 2021'!$J$7:$R$77,9,FALSE)</f>
        <v>1.2490000000000001</v>
      </c>
      <c r="BB40" s="301">
        <f>VLOOKUP(AW40,'Reihen BK8 KP Strom 2021'!$B$2:$AM$73,15,FALSE)</f>
        <v>1.2490000000000001</v>
      </c>
      <c r="BC40" s="306">
        <f t="shared" si="20"/>
        <v>0</v>
      </c>
      <c r="BD40" s="305">
        <f>VLOOKUP(AW40,'Preisindizes Strom 2021'!$T$7:$AE$77,12,FALSE)</f>
        <v>1.3633</v>
      </c>
      <c r="BE40" s="301">
        <f>VLOOKUP(AW40,'Reihen BK8 KP Strom 2021'!$B$2:$AM$73,26,FALSE)</f>
        <v>1.3633</v>
      </c>
      <c r="BF40" s="306">
        <f t="shared" si="21"/>
        <v>0</v>
      </c>
      <c r="BG40" s="305">
        <f>VLOOKUP(AW40,'Preisindizes Strom 2021'!$AG$7:$AO$77,9,FALSE)</f>
        <v>1.4370000000000001</v>
      </c>
      <c r="BH40" s="301">
        <f>VLOOKUP(AW40,'Reihen BK8 KP Strom 2021'!$B$2:$AM$73,34,FALSE)</f>
        <v>1.4370000000000001</v>
      </c>
      <c r="BI40" s="306">
        <f t="shared" si="22"/>
        <v>0</v>
      </c>
      <c r="BJ40" s="305">
        <f>VLOOKUP(AW40,'Preisindizes Strom 2021'!$AQ$7:$AU$86,5,FALSE)</f>
        <v>1.4289000000000001</v>
      </c>
      <c r="BK40" s="301">
        <f>VLOOKUP(AW40,'Reihen BK8 KP Strom 2021'!$B$2:$AM$73,38,FALSE)</f>
        <v>1.4289000000000001</v>
      </c>
      <c r="BL40" s="306">
        <f t="shared" si="23"/>
        <v>0</v>
      </c>
    </row>
    <row r="41" spans="2:64">
      <c r="B41" s="335">
        <v>1994</v>
      </c>
      <c r="C41" s="296">
        <f>VLOOKUP(B41,'Basisreihen Destatis 2021'!$B$7:$I$90,2,FALSE)</f>
        <v>74.599999999999994</v>
      </c>
      <c r="D41" s="292"/>
      <c r="E41" s="292">
        <f t="shared" si="24"/>
        <v>74.599999999999994</v>
      </c>
      <c r="F41" s="292"/>
      <c r="G41" s="297">
        <f t="shared" si="29"/>
        <v>74.599999999999994</v>
      </c>
      <c r="H41" s="336">
        <f t="shared" si="15"/>
        <v>1.7172000000000001</v>
      </c>
      <c r="J41" s="335">
        <v>1994</v>
      </c>
      <c r="K41" s="296">
        <f>VLOOKUP(J41,'Basisreihen Destatis 2021'!$B$7:$I$90,3,FALSE)</f>
        <v>86.3</v>
      </c>
      <c r="L41" s="292"/>
      <c r="M41" s="292">
        <f t="shared" si="2"/>
        <v>86.3</v>
      </c>
      <c r="N41" s="292"/>
      <c r="O41" s="292">
        <f>VLOOKUP(J41,'Basisreihen Destatis 2021'!$K$7:$R$86,5,FALSE)</f>
        <v>86.7</v>
      </c>
      <c r="P41" s="292">
        <f t="shared" ref="P41:P77" si="32">ROUND(IF(N41&gt;0,N41,O41*$N$40/$O$40),1)</f>
        <v>123.7</v>
      </c>
      <c r="Q41" s="297">
        <f t="shared" si="25"/>
        <v>97.5</v>
      </c>
      <c r="R41" s="336">
        <f t="shared" si="16"/>
        <v>1.2349000000000001</v>
      </c>
      <c r="S41" s="176"/>
      <c r="T41" s="335">
        <v>1994</v>
      </c>
      <c r="U41" s="296">
        <f>VLOOKUP(T41,'Basisreihen Destatis 2021'!$B$7:$I$90,3,FALSE)</f>
        <v>86.3</v>
      </c>
      <c r="V41" s="292"/>
      <c r="W41" s="292">
        <f t="shared" si="26"/>
        <v>86.3</v>
      </c>
      <c r="X41" s="292"/>
      <c r="Y41" s="292">
        <f>VLOOKUP(T41,'Basisreihen Destatis 2021'!$K$7:$R$86,6,FALSE)</f>
        <v>96.6</v>
      </c>
      <c r="Z41" s="292">
        <f t="shared" ref="Z41:Z77" si="33">ROUND(IF(X41&gt;0,X41,Y41*$X$40/$Y$40),1)</f>
        <v>114.9</v>
      </c>
      <c r="AA41" s="292">
        <f>VLOOKUP(T41,'Basisreihen Destatis 2021'!$B$7:$I$90,5,FALSE)</f>
        <v>79.5</v>
      </c>
      <c r="AB41" s="292"/>
      <c r="AC41" s="292">
        <f t="shared" si="7"/>
        <v>79.5</v>
      </c>
      <c r="AD41" s="297">
        <f t="shared" si="30"/>
        <v>88.2</v>
      </c>
      <c r="AE41" s="336">
        <f t="shared" si="17"/>
        <v>1.3571</v>
      </c>
      <c r="AG41" s="335">
        <v>1994</v>
      </c>
      <c r="AH41" s="296">
        <f>VLOOKUP(AG41,'Basisreihen Destatis 2021'!$B$7:$I$90,3,FALSE)</f>
        <v>86.3</v>
      </c>
      <c r="AI41" s="292"/>
      <c r="AJ41" s="292">
        <f t="shared" si="9"/>
        <v>86.3</v>
      </c>
      <c r="AK41" s="292">
        <f>VLOOKUP(AG41,'Basisreihen Destatis 2021'!$B$7:$I$90,6,FALSE)</f>
        <v>78.8</v>
      </c>
      <c r="AL41" s="292"/>
      <c r="AM41" s="292">
        <f t="shared" si="27"/>
        <v>78.8</v>
      </c>
      <c r="AN41" s="297">
        <f t="shared" si="31"/>
        <v>81.400000000000006</v>
      </c>
      <c r="AO41" s="336">
        <f t="shared" si="18"/>
        <v>1.4581999999999999</v>
      </c>
      <c r="AQ41" s="335">
        <v>1994</v>
      </c>
      <c r="AR41" s="296">
        <f>VLOOKUP(AQ41,'Basisreihen Destatis 2021'!$B$7:$I$90,6,FALSE)</f>
        <v>78.8</v>
      </c>
      <c r="AS41" s="292"/>
      <c r="AT41" s="297">
        <f t="shared" si="28"/>
        <v>78.8</v>
      </c>
      <c r="AU41" s="336">
        <f t="shared" si="19"/>
        <v>1.4542999999999999</v>
      </c>
      <c r="AW41" s="345">
        <v>1994</v>
      </c>
      <c r="AX41" s="486">
        <f>VLOOKUP(AW41,'Preisindizes Strom 2021'!$B$7:$H$93,7,FALSE)</f>
        <v>1.7172000000000001</v>
      </c>
      <c r="AY41" s="301">
        <f>VLOOKUP(AW41,'Reihen BK8 KP Strom 2021'!$B$2:$AM$73,7,FALSE)</f>
        <v>1.7172000000000001</v>
      </c>
      <c r="AZ41" s="306">
        <f t="shared" si="14"/>
        <v>0</v>
      </c>
      <c r="BA41" s="305">
        <f>VLOOKUP(AW41,'Preisindizes Strom 2021'!$J$7:$R$77,9,FALSE)</f>
        <v>1.2349000000000001</v>
      </c>
      <c r="BB41" s="301">
        <f>VLOOKUP(AW41,'Reihen BK8 KP Strom 2021'!$B$2:$AM$73,15,FALSE)</f>
        <v>1.2349000000000001</v>
      </c>
      <c r="BC41" s="306">
        <f t="shared" si="20"/>
        <v>0</v>
      </c>
      <c r="BD41" s="305">
        <f>VLOOKUP(AW41,'Preisindizes Strom 2021'!$T$7:$AE$77,12,FALSE)</f>
        <v>1.3571</v>
      </c>
      <c r="BE41" s="301">
        <f>VLOOKUP(AW41,'Reihen BK8 KP Strom 2021'!$B$2:$AM$73,26,FALSE)</f>
        <v>1.3571</v>
      </c>
      <c r="BF41" s="306">
        <f t="shared" si="21"/>
        <v>0</v>
      </c>
      <c r="BG41" s="305">
        <f>VLOOKUP(AW41,'Preisindizes Strom 2021'!$AG$7:$AO$77,9,FALSE)</f>
        <v>1.4581999999999999</v>
      </c>
      <c r="BH41" s="301">
        <f>VLOOKUP(AW41,'Reihen BK8 KP Strom 2021'!$B$2:$AM$73,34,FALSE)</f>
        <v>1.4581999999999999</v>
      </c>
      <c r="BI41" s="306">
        <f t="shared" si="22"/>
        <v>0</v>
      </c>
      <c r="BJ41" s="305">
        <f>VLOOKUP(AW41,'Preisindizes Strom 2021'!$AQ$7:$AU$86,5,FALSE)</f>
        <v>1.4542999999999999</v>
      </c>
      <c r="BK41" s="301">
        <f>VLOOKUP(AW41,'Reihen BK8 KP Strom 2021'!$B$2:$AM$73,38,FALSE)</f>
        <v>1.4542999999999999</v>
      </c>
      <c r="BL41" s="306">
        <f t="shared" si="23"/>
        <v>0</v>
      </c>
    </row>
    <row r="42" spans="2:64">
      <c r="B42" s="335">
        <v>1993</v>
      </c>
      <c r="C42" s="296">
        <f>VLOOKUP(B42,'Basisreihen Destatis 2021'!$B$7:$I$90,2,FALSE)</f>
        <v>73.099999999999994</v>
      </c>
      <c r="D42" s="292"/>
      <c r="E42" s="292">
        <f t="shared" si="24"/>
        <v>73.099999999999994</v>
      </c>
      <c r="F42" s="292"/>
      <c r="G42" s="297">
        <f t="shared" si="29"/>
        <v>73.099999999999994</v>
      </c>
      <c r="H42" s="336">
        <f t="shared" si="15"/>
        <v>1.7524</v>
      </c>
      <c r="J42" s="335">
        <v>1993</v>
      </c>
      <c r="K42" s="296">
        <f>VLOOKUP(J42,'Basisreihen Destatis 2021'!$B$7:$I$90,3,FALSE)</f>
        <v>85.3</v>
      </c>
      <c r="L42" s="292"/>
      <c r="M42" s="292">
        <f t="shared" si="2"/>
        <v>85.3</v>
      </c>
      <c r="N42" s="292"/>
      <c r="O42" s="292">
        <f>VLOOKUP(J42,'Basisreihen Destatis 2021'!$K$7:$R$86,5,FALSE)</f>
        <v>90.2</v>
      </c>
      <c r="P42" s="292">
        <f t="shared" si="32"/>
        <v>128.69999999999999</v>
      </c>
      <c r="Q42" s="297">
        <f t="shared" si="25"/>
        <v>98.3</v>
      </c>
      <c r="R42" s="336">
        <f t="shared" si="16"/>
        <v>1.2248000000000001</v>
      </c>
      <c r="S42" s="176"/>
      <c r="T42" s="335">
        <v>1993</v>
      </c>
      <c r="U42" s="296">
        <f>VLOOKUP(T42,'Basisreihen Destatis 2021'!$B$7:$I$90,3,FALSE)</f>
        <v>85.3</v>
      </c>
      <c r="V42" s="292"/>
      <c r="W42" s="292">
        <f t="shared" si="26"/>
        <v>85.3</v>
      </c>
      <c r="X42" s="292"/>
      <c r="Y42" s="292">
        <f>VLOOKUP(T42,'Basisreihen Destatis 2021'!$K$7:$R$86,6,FALSE)</f>
        <v>96.5</v>
      </c>
      <c r="Z42" s="292">
        <f t="shared" si="33"/>
        <v>114.8</v>
      </c>
      <c r="AA42" s="292">
        <f>VLOOKUP(T42,'Basisreihen Destatis 2021'!$B$7:$I$90,5,FALSE)</f>
        <v>81.2</v>
      </c>
      <c r="AB42" s="292"/>
      <c r="AC42" s="292">
        <f t="shared" si="7"/>
        <v>81.2</v>
      </c>
      <c r="AD42" s="297">
        <f t="shared" si="30"/>
        <v>88.3</v>
      </c>
      <c r="AE42" s="336">
        <f t="shared" si="17"/>
        <v>1.3555999999999999</v>
      </c>
      <c r="AG42" s="335">
        <v>1993</v>
      </c>
      <c r="AH42" s="296">
        <f>VLOOKUP(AG42,'Basisreihen Destatis 2021'!$B$7:$I$90,3,FALSE)</f>
        <v>85.3</v>
      </c>
      <c r="AI42" s="292"/>
      <c r="AJ42" s="292">
        <f t="shared" si="9"/>
        <v>85.3</v>
      </c>
      <c r="AK42" s="292">
        <f>VLOOKUP(AG42,'Basisreihen Destatis 2021'!$B$7:$I$90,6,FALSE)</f>
        <v>78.599999999999994</v>
      </c>
      <c r="AL42" s="292"/>
      <c r="AM42" s="292">
        <f t="shared" si="27"/>
        <v>78.599999999999994</v>
      </c>
      <c r="AN42" s="297">
        <f t="shared" si="31"/>
        <v>80.900000000000006</v>
      </c>
      <c r="AO42" s="336">
        <f t="shared" si="18"/>
        <v>1.4672000000000001</v>
      </c>
      <c r="AQ42" s="335">
        <v>1993</v>
      </c>
      <c r="AR42" s="296">
        <f>VLOOKUP(AQ42,'Basisreihen Destatis 2021'!$B$7:$I$90,6,FALSE)</f>
        <v>78.599999999999994</v>
      </c>
      <c r="AS42" s="292"/>
      <c r="AT42" s="297">
        <f>ROUND(IF(AR42&gt;0,AR42,AS42*$AR$59/$AS$59),1)</f>
        <v>78.599999999999994</v>
      </c>
      <c r="AU42" s="336">
        <f t="shared" si="19"/>
        <v>1.458</v>
      </c>
      <c r="AW42" s="345">
        <v>1993</v>
      </c>
      <c r="AX42" s="486">
        <f>VLOOKUP(AW42,'Preisindizes Strom 2021'!$B$7:$H$93,7,FALSE)</f>
        <v>1.7524</v>
      </c>
      <c r="AY42" s="301">
        <f>VLOOKUP(AW42,'Reihen BK8 KP Strom 2021'!$B$2:$AM$73,7,FALSE)</f>
        <v>1.7524</v>
      </c>
      <c r="AZ42" s="306">
        <f t="shared" si="14"/>
        <v>0</v>
      </c>
      <c r="BA42" s="305">
        <f>VLOOKUP(AW42,'Preisindizes Strom 2021'!$J$7:$R$77,9,FALSE)</f>
        <v>1.2248000000000001</v>
      </c>
      <c r="BB42" s="301">
        <f>VLOOKUP(AW42,'Reihen BK8 KP Strom 2021'!$B$2:$AM$73,15,FALSE)</f>
        <v>1.2248000000000001</v>
      </c>
      <c r="BC42" s="306">
        <f t="shared" si="20"/>
        <v>0</v>
      </c>
      <c r="BD42" s="305">
        <f>VLOOKUP(AW42,'Preisindizes Strom 2021'!$T$7:$AE$77,12,FALSE)</f>
        <v>1.3555999999999999</v>
      </c>
      <c r="BE42" s="301">
        <f>VLOOKUP(AW42,'Reihen BK8 KP Strom 2021'!$B$2:$AM$73,26,FALSE)</f>
        <v>1.3555999999999999</v>
      </c>
      <c r="BF42" s="306">
        <f t="shared" si="21"/>
        <v>0</v>
      </c>
      <c r="BG42" s="305">
        <f>VLOOKUP(AW42,'Preisindizes Strom 2021'!$AG$7:$AO$77,9,FALSE)</f>
        <v>1.4672000000000001</v>
      </c>
      <c r="BH42" s="301">
        <f>VLOOKUP(AW42,'Reihen BK8 KP Strom 2021'!$B$2:$AM$73,34,FALSE)</f>
        <v>1.4672000000000001</v>
      </c>
      <c r="BI42" s="306">
        <f t="shared" si="22"/>
        <v>0</v>
      </c>
      <c r="BJ42" s="305">
        <f>VLOOKUP(AW42,'Preisindizes Strom 2021'!$AQ$7:$AU$86,5,FALSE)</f>
        <v>1.458</v>
      </c>
      <c r="BK42" s="301">
        <f>VLOOKUP(AW42,'Reihen BK8 KP Strom 2021'!$B$2:$AM$73,38,FALSE)</f>
        <v>1.458</v>
      </c>
      <c r="BL42" s="306">
        <f t="shared" si="23"/>
        <v>0</v>
      </c>
    </row>
    <row r="43" spans="2:64">
      <c r="B43" s="335">
        <v>1992</v>
      </c>
      <c r="C43" s="296">
        <f>VLOOKUP(B43,'Basisreihen Destatis 2021'!$B$7:$I$90,2,FALSE)</f>
        <v>70.7</v>
      </c>
      <c r="D43" s="292"/>
      <c r="E43" s="292">
        <f t="shared" si="24"/>
        <v>70.7</v>
      </c>
      <c r="F43" s="292"/>
      <c r="G43" s="297">
        <f t="shared" si="29"/>
        <v>70.7</v>
      </c>
      <c r="H43" s="336">
        <f t="shared" si="15"/>
        <v>1.8119000000000001</v>
      </c>
      <c r="J43" s="335">
        <v>1992</v>
      </c>
      <c r="K43" s="296">
        <f>VLOOKUP(J43,'Basisreihen Destatis 2021'!$B$7:$I$90,3,FALSE)</f>
        <v>82.9</v>
      </c>
      <c r="L43" s="292"/>
      <c r="M43" s="292">
        <f t="shared" si="2"/>
        <v>82.9</v>
      </c>
      <c r="N43" s="292"/>
      <c r="O43" s="292">
        <f>VLOOKUP(J43,'Basisreihen Destatis 2021'!$K$7:$R$86,5,FALSE)</f>
        <v>96.2</v>
      </c>
      <c r="P43" s="292">
        <f t="shared" si="32"/>
        <v>137.30000000000001</v>
      </c>
      <c r="Q43" s="297">
        <f t="shared" si="25"/>
        <v>99.2</v>
      </c>
      <c r="R43" s="336">
        <f t="shared" si="16"/>
        <v>1.2137</v>
      </c>
      <c r="S43" s="176"/>
      <c r="T43" s="335">
        <v>1992</v>
      </c>
      <c r="U43" s="296">
        <f>VLOOKUP(T43,'Basisreihen Destatis 2021'!$B$7:$I$90,3,FALSE)</f>
        <v>82.9</v>
      </c>
      <c r="V43" s="292"/>
      <c r="W43" s="292">
        <f t="shared" si="26"/>
        <v>82.9</v>
      </c>
      <c r="X43" s="292"/>
      <c r="Y43" s="292">
        <f>VLOOKUP(T43,'Basisreihen Destatis 2021'!$K$7:$R$86,6,FALSE)</f>
        <v>99.2</v>
      </c>
      <c r="Z43" s="292">
        <f t="shared" si="33"/>
        <v>118</v>
      </c>
      <c r="AA43" s="292">
        <f>VLOOKUP(T43,'Basisreihen Destatis 2021'!$B$7:$I$90,5,FALSE)</f>
        <v>82.4</v>
      </c>
      <c r="AB43" s="292"/>
      <c r="AC43" s="292">
        <f t="shared" si="7"/>
        <v>82.4</v>
      </c>
      <c r="AD43" s="297">
        <f t="shared" si="30"/>
        <v>88</v>
      </c>
      <c r="AE43" s="336">
        <f t="shared" si="17"/>
        <v>1.3602000000000001</v>
      </c>
      <c r="AG43" s="335">
        <v>1992</v>
      </c>
      <c r="AH43" s="296">
        <f>VLOOKUP(AG43,'Basisreihen Destatis 2021'!$B$7:$I$90,3,FALSE)</f>
        <v>82.9</v>
      </c>
      <c r="AI43" s="292"/>
      <c r="AJ43" s="292">
        <f t="shared" si="9"/>
        <v>82.9</v>
      </c>
      <c r="AK43" s="292">
        <f>VLOOKUP(AG43,'Basisreihen Destatis 2021'!$B$7:$I$90,6,FALSE)</f>
        <v>78.5</v>
      </c>
      <c r="AL43" s="292"/>
      <c r="AM43" s="292">
        <f t="shared" si="27"/>
        <v>78.5</v>
      </c>
      <c r="AN43" s="297">
        <f t="shared" si="31"/>
        <v>80</v>
      </c>
      <c r="AO43" s="336">
        <f t="shared" si="18"/>
        <v>1.4838</v>
      </c>
      <c r="AQ43" s="335">
        <v>1992</v>
      </c>
      <c r="AR43" s="296">
        <f>VLOOKUP(AQ43,'Basisreihen Destatis 2021'!$B$7:$I$90,6,FALSE)</f>
        <v>78.5</v>
      </c>
      <c r="AS43" s="292"/>
      <c r="AT43" s="297">
        <f t="shared" si="28"/>
        <v>78.5</v>
      </c>
      <c r="AU43" s="336">
        <f t="shared" si="19"/>
        <v>1.4599</v>
      </c>
      <c r="AW43" s="345">
        <v>1992</v>
      </c>
      <c r="AX43" s="486">
        <f>VLOOKUP(AW43,'Preisindizes Strom 2021'!$B$7:$H$93,7,FALSE)</f>
        <v>1.8119000000000001</v>
      </c>
      <c r="AY43" s="301">
        <f>VLOOKUP(AW43,'Reihen BK8 KP Strom 2021'!$B$2:$AM$73,7,FALSE)</f>
        <v>1.8119000000000001</v>
      </c>
      <c r="AZ43" s="306">
        <f t="shared" si="14"/>
        <v>0</v>
      </c>
      <c r="BA43" s="305">
        <f>VLOOKUP(AW43,'Preisindizes Strom 2021'!$J$7:$R$77,9,FALSE)</f>
        <v>1.2137</v>
      </c>
      <c r="BB43" s="301">
        <f>VLOOKUP(AW43,'Reihen BK8 KP Strom 2021'!$B$2:$AM$73,15,FALSE)</f>
        <v>1.2137</v>
      </c>
      <c r="BC43" s="306">
        <f t="shared" si="20"/>
        <v>0</v>
      </c>
      <c r="BD43" s="305">
        <f>VLOOKUP(AW43,'Preisindizes Strom 2021'!$T$7:$AE$77,12,FALSE)</f>
        <v>1.3602000000000001</v>
      </c>
      <c r="BE43" s="301">
        <f>VLOOKUP(AW43,'Reihen BK8 KP Strom 2021'!$B$2:$AM$73,26,FALSE)</f>
        <v>1.3602000000000001</v>
      </c>
      <c r="BF43" s="306">
        <f t="shared" si="21"/>
        <v>0</v>
      </c>
      <c r="BG43" s="305">
        <f>VLOOKUP(AW43,'Preisindizes Strom 2021'!$AG$7:$AO$77,9,FALSE)</f>
        <v>1.4838</v>
      </c>
      <c r="BH43" s="301">
        <f>VLOOKUP(AW43,'Reihen BK8 KP Strom 2021'!$B$2:$AM$73,34,FALSE)</f>
        <v>1.4838</v>
      </c>
      <c r="BI43" s="306">
        <f t="shared" si="22"/>
        <v>0</v>
      </c>
      <c r="BJ43" s="305">
        <f>VLOOKUP(AW43,'Preisindizes Strom 2021'!$AQ$7:$AU$86,5,FALSE)</f>
        <v>1.4599</v>
      </c>
      <c r="BK43" s="301">
        <f>VLOOKUP(AW43,'Reihen BK8 KP Strom 2021'!$B$2:$AM$73,38,FALSE)</f>
        <v>1.4599</v>
      </c>
      <c r="BL43" s="306">
        <f t="shared" si="23"/>
        <v>0</v>
      </c>
    </row>
    <row r="44" spans="2:64">
      <c r="B44" s="335">
        <v>1991</v>
      </c>
      <c r="C44" s="296">
        <f>VLOOKUP(B44,'Basisreihen Destatis 2021'!$B$7:$I$90,2,FALSE)</f>
        <v>66.5</v>
      </c>
      <c r="D44" s="292"/>
      <c r="E44" s="292">
        <f t="shared" si="24"/>
        <v>66.5</v>
      </c>
      <c r="F44" s="292"/>
      <c r="G44" s="297">
        <f t="shared" si="29"/>
        <v>66.5</v>
      </c>
      <c r="H44" s="336">
        <f t="shared" si="15"/>
        <v>1.9262999999999999</v>
      </c>
      <c r="J44" s="335">
        <v>1991</v>
      </c>
      <c r="K44" s="296">
        <f>VLOOKUP(J44,'Basisreihen Destatis 2021'!$B$7:$I$90,3,FALSE)</f>
        <v>77.900000000000006</v>
      </c>
      <c r="L44" s="292"/>
      <c r="M44" s="292">
        <f t="shared" si="2"/>
        <v>77.900000000000006</v>
      </c>
      <c r="N44" s="292"/>
      <c r="O44" s="292">
        <f>VLOOKUP(J44,'Basisreihen Destatis 2021'!$K$7:$R$86,5,FALSE)</f>
        <v>100</v>
      </c>
      <c r="P44" s="292">
        <f t="shared" si="32"/>
        <v>142.69999999999999</v>
      </c>
      <c r="Q44" s="297">
        <f t="shared" si="25"/>
        <v>97.3</v>
      </c>
      <c r="R44" s="336">
        <f t="shared" si="16"/>
        <v>1.2374000000000001</v>
      </c>
      <c r="S44" s="176"/>
      <c r="T44" s="335">
        <v>1991</v>
      </c>
      <c r="U44" s="296">
        <f>VLOOKUP(T44,'Basisreihen Destatis 2021'!$B$7:$I$90,3,FALSE)</f>
        <v>77.900000000000006</v>
      </c>
      <c r="V44" s="292"/>
      <c r="W44" s="292">
        <f t="shared" si="26"/>
        <v>77.900000000000006</v>
      </c>
      <c r="X44" s="292"/>
      <c r="Y44" s="292">
        <f>VLOOKUP(T44,'Basisreihen Destatis 2021'!$K$7:$R$86,6,FALSE)</f>
        <v>100</v>
      </c>
      <c r="Z44" s="292">
        <f t="shared" si="33"/>
        <v>119</v>
      </c>
      <c r="AA44" s="292">
        <f>VLOOKUP(T44,'Basisreihen Destatis 2021'!$B$7:$I$90,5,FALSE)</f>
        <v>81.7</v>
      </c>
      <c r="AB44" s="292"/>
      <c r="AC44" s="292">
        <f t="shared" si="7"/>
        <v>81.7</v>
      </c>
      <c r="AD44" s="297">
        <f t="shared" si="30"/>
        <v>85.4</v>
      </c>
      <c r="AE44" s="336">
        <f t="shared" si="17"/>
        <v>1.4016</v>
      </c>
      <c r="AG44" s="335">
        <v>1991</v>
      </c>
      <c r="AH44" s="296">
        <f>VLOOKUP(AG44,'Basisreihen Destatis 2021'!$B$7:$I$90,3,FALSE)</f>
        <v>77.900000000000006</v>
      </c>
      <c r="AI44" s="292"/>
      <c r="AJ44" s="292">
        <f t="shared" si="9"/>
        <v>77.900000000000006</v>
      </c>
      <c r="AK44" s="292">
        <f>VLOOKUP(AG44,'Basisreihen Destatis 2021'!$B$7:$I$90,6,FALSE)</f>
        <v>77.400000000000006</v>
      </c>
      <c r="AL44" s="292"/>
      <c r="AM44" s="292">
        <f t="shared" si="27"/>
        <v>77.400000000000006</v>
      </c>
      <c r="AN44" s="297">
        <f t="shared" si="31"/>
        <v>77.599999999999994</v>
      </c>
      <c r="AO44" s="336">
        <f t="shared" si="18"/>
        <v>1.5296000000000001</v>
      </c>
      <c r="AQ44" s="335">
        <v>1991</v>
      </c>
      <c r="AR44" s="296">
        <f>VLOOKUP(AQ44,'Basisreihen Destatis 2021'!$B$7:$I$90,6,FALSE)</f>
        <v>77.400000000000006</v>
      </c>
      <c r="AS44" s="292"/>
      <c r="AT44" s="297">
        <f t="shared" si="28"/>
        <v>77.400000000000006</v>
      </c>
      <c r="AU44" s="336">
        <f t="shared" si="19"/>
        <v>1.4805999999999999</v>
      </c>
      <c r="AW44" s="345">
        <v>1991</v>
      </c>
      <c r="AX44" s="486">
        <f>VLOOKUP(AW44,'Preisindizes Strom 2021'!$B$7:$H$93,7,FALSE)</f>
        <v>1.9262999999999999</v>
      </c>
      <c r="AY44" s="301">
        <f>VLOOKUP(AW44,'Reihen BK8 KP Strom 2021'!$B$2:$AM$73,7,FALSE)</f>
        <v>1.9262999999999999</v>
      </c>
      <c r="AZ44" s="306">
        <f t="shared" si="14"/>
        <v>0</v>
      </c>
      <c r="BA44" s="305">
        <f>VLOOKUP(AW44,'Preisindizes Strom 2021'!$J$7:$R$77,9,FALSE)</f>
        <v>1.2374000000000001</v>
      </c>
      <c r="BB44" s="301">
        <f>VLOOKUP(AW44,'Reihen BK8 KP Strom 2021'!$B$2:$AM$73,15,FALSE)</f>
        <v>1.2374000000000001</v>
      </c>
      <c r="BC44" s="306">
        <f t="shared" si="20"/>
        <v>0</v>
      </c>
      <c r="BD44" s="305">
        <f>VLOOKUP(AW44,'Preisindizes Strom 2021'!$T$7:$AE$77,12,FALSE)</f>
        <v>1.4016</v>
      </c>
      <c r="BE44" s="301">
        <f>VLOOKUP(AW44,'Reihen BK8 KP Strom 2021'!$B$2:$AM$73,26,FALSE)</f>
        <v>1.4016</v>
      </c>
      <c r="BF44" s="306">
        <f t="shared" si="21"/>
        <v>0</v>
      </c>
      <c r="BG44" s="305">
        <f>VLOOKUP(AW44,'Preisindizes Strom 2021'!$AG$7:$AO$77,9,FALSE)</f>
        <v>1.5296000000000001</v>
      </c>
      <c r="BH44" s="301">
        <f>VLOOKUP(AW44,'Reihen BK8 KP Strom 2021'!$B$2:$AM$73,34,FALSE)</f>
        <v>1.5296000000000001</v>
      </c>
      <c r="BI44" s="306">
        <f t="shared" si="22"/>
        <v>0</v>
      </c>
      <c r="BJ44" s="305">
        <f>VLOOKUP(AW44,'Preisindizes Strom 2021'!$AQ$7:$AU$86,5,FALSE)</f>
        <v>1.4805999999999999</v>
      </c>
      <c r="BK44" s="301">
        <f>VLOOKUP(AW44,'Reihen BK8 KP Strom 2021'!$B$2:$AM$73,38,FALSE)</f>
        <v>1.4805999999999999</v>
      </c>
      <c r="BL44" s="306">
        <f t="shared" si="23"/>
        <v>0</v>
      </c>
    </row>
    <row r="45" spans="2:64">
      <c r="B45" s="335">
        <v>1990</v>
      </c>
      <c r="C45" s="296">
        <f>VLOOKUP(B45,'Basisreihen Destatis 2021'!$B$7:$I$90,2,FALSE)</f>
        <v>62.7</v>
      </c>
      <c r="D45" s="292"/>
      <c r="E45" s="292">
        <f t="shared" si="24"/>
        <v>62.7</v>
      </c>
      <c r="F45" s="292"/>
      <c r="G45" s="297">
        <f t="shared" si="29"/>
        <v>62.7</v>
      </c>
      <c r="H45" s="336">
        <f t="shared" si="15"/>
        <v>2.0430999999999999</v>
      </c>
      <c r="J45" s="335">
        <v>1990</v>
      </c>
      <c r="K45" s="296">
        <f>VLOOKUP(J45,'Basisreihen Destatis 2021'!$B$7:$I$90,3,FALSE)</f>
        <v>72.599999999999994</v>
      </c>
      <c r="L45" s="292"/>
      <c r="M45" s="292">
        <f t="shared" si="2"/>
        <v>72.599999999999994</v>
      </c>
      <c r="N45" s="292"/>
      <c r="O45" s="292">
        <f>VLOOKUP(J45,'Basisreihen Destatis 2021'!$K$7:$R$86,5,FALSE)</f>
        <v>102</v>
      </c>
      <c r="P45" s="292">
        <f t="shared" si="32"/>
        <v>145.5</v>
      </c>
      <c r="Q45" s="297">
        <f t="shared" si="25"/>
        <v>94.5</v>
      </c>
      <c r="R45" s="336">
        <f t="shared" si="16"/>
        <v>1.2741</v>
      </c>
      <c r="S45" s="176"/>
      <c r="T45" s="335">
        <v>1990</v>
      </c>
      <c r="U45" s="296">
        <f>VLOOKUP(T45,'Basisreihen Destatis 2021'!$B$7:$I$90,3,FALSE)</f>
        <v>72.599999999999994</v>
      </c>
      <c r="V45" s="292"/>
      <c r="W45" s="292">
        <f t="shared" si="26"/>
        <v>72.599999999999994</v>
      </c>
      <c r="X45" s="292"/>
      <c r="Y45" s="292">
        <f>VLOOKUP(T45,'Basisreihen Destatis 2021'!$K$7:$R$86,6,FALSE)</f>
        <v>100</v>
      </c>
      <c r="Z45" s="292">
        <f t="shared" si="33"/>
        <v>119</v>
      </c>
      <c r="AA45" s="292">
        <f>VLOOKUP(T45,'Basisreihen Destatis 2021'!$B$7:$I$90,5,FALSE)</f>
        <v>80.400000000000006</v>
      </c>
      <c r="AB45" s="292"/>
      <c r="AC45" s="292">
        <f t="shared" si="7"/>
        <v>80.400000000000006</v>
      </c>
      <c r="AD45" s="297">
        <f t="shared" si="30"/>
        <v>82.3</v>
      </c>
      <c r="AE45" s="336">
        <f t="shared" si="17"/>
        <v>1.4543999999999999</v>
      </c>
      <c r="AG45" s="335">
        <v>1990</v>
      </c>
      <c r="AH45" s="296">
        <f>VLOOKUP(AG45,'Basisreihen Destatis 2021'!$B$7:$I$90,3,FALSE)</f>
        <v>72.599999999999994</v>
      </c>
      <c r="AI45" s="292"/>
      <c r="AJ45" s="292">
        <f t="shared" si="9"/>
        <v>72.599999999999994</v>
      </c>
      <c r="AK45" s="292">
        <f>VLOOKUP(AG45,'Basisreihen Destatis 2021'!$B$7:$I$90,6,FALSE)</f>
        <v>75.8</v>
      </c>
      <c r="AL45" s="292"/>
      <c r="AM45" s="292">
        <f t="shared" si="27"/>
        <v>75.8</v>
      </c>
      <c r="AN45" s="297">
        <f t="shared" si="31"/>
        <v>74.7</v>
      </c>
      <c r="AO45" s="336">
        <f t="shared" si="18"/>
        <v>1.589</v>
      </c>
      <c r="AQ45" s="335">
        <v>1990</v>
      </c>
      <c r="AR45" s="296">
        <f>VLOOKUP(AQ45,'Basisreihen Destatis 2021'!$B$7:$I$90,6,FALSE)</f>
        <v>75.8</v>
      </c>
      <c r="AS45" s="292"/>
      <c r="AT45" s="297">
        <f t="shared" si="28"/>
        <v>75.8</v>
      </c>
      <c r="AU45" s="336">
        <f t="shared" si="19"/>
        <v>1.5119</v>
      </c>
      <c r="AW45" s="345">
        <v>1990</v>
      </c>
      <c r="AX45" s="486">
        <f>VLOOKUP(AW45,'Preisindizes Strom 2021'!$B$7:$H$93,7,FALSE)</f>
        <v>2.0430999999999999</v>
      </c>
      <c r="AY45" s="301">
        <f>VLOOKUP(AW45,'Reihen BK8 KP Strom 2021'!$B$2:$AM$73,7,FALSE)</f>
        <v>2.0430999999999999</v>
      </c>
      <c r="AZ45" s="306">
        <f t="shared" si="14"/>
        <v>0</v>
      </c>
      <c r="BA45" s="305">
        <f>VLOOKUP(AW45,'Preisindizes Strom 2021'!$J$7:$R$77,9,FALSE)</f>
        <v>1.2741</v>
      </c>
      <c r="BB45" s="301">
        <f>VLOOKUP(AW45,'Reihen BK8 KP Strom 2021'!$B$2:$AM$73,15,FALSE)</f>
        <v>1.2741</v>
      </c>
      <c r="BC45" s="306">
        <f t="shared" si="20"/>
        <v>0</v>
      </c>
      <c r="BD45" s="305">
        <f>VLOOKUP(AW45,'Preisindizes Strom 2021'!$T$7:$AE$77,12,FALSE)</f>
        <v>1.4543999999999999</v>
      </c>
      <c r="BE45" s="301">
        <f>VLOOKUP(AW45,'Reihen BK8 KP Strom 2021'!$B$2:$AM$73,26,FALSE)</f>
        <v>1.4543999999999999</v>
      </c>
      <c r="BF45" s="306">
        <f t="shared" si="21"/>
        <v>0</v>
      </c>
      <c r="BG45" s="305">
        <f>VLOOKUP(AW45,'Preisindizes Strom 2021'!$AG$7:$AO$77,9,FALSE)</f>
        <v>1.589</v>
      </c>
      <c r="BH45" s="301">
        <f>VLOOKUP(AW45,'Reihen BK8 KP Strom 2021'!$B$2:$AM$73,34,FALSE)</f>
        <v>1.589</v>
      </c>
      <c r="BI45" s="306">
        <f t="shared" si="22"/>
        <v>0</v>
      </c>
      <c r="BJ45" s="305">
        <f>VLOOKUP(AW45,'Preisindizes Strom 2021'!$AQ$7:$AU$86,5,FALSE)</f>
        <v>1.5119</v>
      </c>
      <c r="BK45" s="301">
        <f>VLOOKUP(AW45,'Reihen BK8 KP Strom 2021'!$B$2:$AM$73,38,FALSE)</f>
        <v>1.5119</v>
      </c>
      <c r="BL45" s="306">
        <f t="shared" si="23"/>
        <v>0</v>
      </c>
    </row>
    <row r="46" spans="2:64">
      <c r="B46" s="335">
        <v>1989</v>
      </c>
      <c r="C46" s="296">
        <f>VLOOKUP(B46,'Basisreihen Destatis 2021'!$B$7:$I$90,2,FALSE)</f>
        <v>59.1</v>
      </c>
      <c r="D46" s="292"/>
      <c r="E46" s="292">
        <f t="shared" si="24"/>
        <v>59.1</v>
      </c>
      <c r="F46" s="292"/>
      <c r="G46" s="297">
        <f t="shared" si="29"/>
        <v>59.1</v>
      </c>
      <c r="H46" s="336">
        <f t="shared" si="15"/>
        <v>2.1675</v>
      </c>
      <c r="J46" s="335">
        <v>1989</v>
      </c>
      <c r="K46" s="296">
        <f>VLOOKUP(J46,'Basisreihen Destatis 2021'!$B$7:$I$90,3,FALSE)</f>
        <v>68</v>
      </c>
      <c r="L46" s="292"/>
      <c r="M46" s="292">
        <f t="shared" si="2"/>
        <v>68</v>
      </c>
      <c r="N46" s="292"/>
      <c r="O46" s="292">
        <f>VLOOKUP(J46,'Basisreihen Destatis 2021'!$K$7:$R$86,5,FALSE)</f>
        <v>109.4</v>
      </c>
      <c r="P46" s="292">
        <f t="shared" si="32"/>
        <v>156.1</v>
      </c>
      <c r="Q46" s="297">
        <f t="shared" si="25"/>
        <v>94.4</v>
      </c>
      <c r="R46" s="336">
        <f t="shared" si="16"/>
        <v>1.2754000000000001</v>
      </c>
      <c r="S46" s="176"/>
      <c r="T46" s="335">
        <v>1989</v>
      </c>
      <c r="U46" s="296">
        <f>VLOOKUP(T46,'Basisreihen Destatis 2021'!$B$7:$I$90,3,FALSE)</f>
        <v>68</v>
      </c>
      <c r="V46" s="292"/>
      <c r="W46" s="292">
        <f t="shared" si="26"/>
        <v>68</v>
      </c>
      <c r="X46" s="292"/>
      <c r="Y46" s="292">
        <f>VLOOKUP(T46,'Basisreihen Destatis 2021'!$K$7:$R$86,6,FALSE)</f>
        <v>101.5</v>
      </c>
      <c r="Z46" s="292">
        <f t="shared" si="33"/>
        <v>120.7</v>
      </c>
      <c r="AA46" s="292">
        <f>VLOOKUP(T46,'Basisreihen Destatis 2021'!$B$7:$I$90,5,FALSE)</f>
        <v>79.599999999999994</v>
      </c>
      <c r="AB46" s="292"/>
      <c r="AC46" s="292">
        <f t="shared" si="7"/>
        <v>79.599999999999994</v>
      </c>
      <c r="AD46" s="297">
        <f t="shared" si="30"/>
        <v>80</v>
      </c>
      <c r="AE46" s="336">
        <f t="shared" si="17"/>
        <v>1.4963</v>
      </c>
      <c r="AG46" s="335">
        <v>1989</v>
      </c>
      <c r="AH46" s="296">
        <f>VLOOKUP(AG46,'Basisreihen Destatis 2021'!$B$7:$I$90,3,FALSE)</f>
        <v>68</v>
      </c>
      <c r="AI46" s="292"/>
      <c r="AJ46" s="292">
        <f t="shared" si="9"/>
        <v>68</v>
      </c>
      <c r="AK46" s="292">
        <f>VLOOKUP(AG46,'Basisreihen Destatis 2021'!$B$7:$I$90,6,FALSE)</f>
        <v>74.599999999999994</v>
      </c>
      <c r="AL46" s="292"/>
      <c r="AM46" s="292">
        <f t="shared" si="27"/>
        <v>74.599999999999994</v>
      </c>
      <c r="AN46" s="297">
        <f t="shared" si="31"/>
        <v>72.3</v>
      </c>
      <c r="AO46" s="336">
        <f t="shared" si="18"/>
        <v>1.6417999999999999</v>
      </c>
      <c r="AQ46" s="335">
        <v>1989</v>
      </c>
      <c r="AR46" s="296">
        <f>VLOOKUP(AQ46,'Basisreihen Destatis 2021'!$B$7:$I$90,6,FALSE)</f>
        <v>74.599999999999994</v>
      </c>
      <c r="AS46" s="292"/>
      <c r="AT46" s="297">
        <f t="shared" si="28"/>
        <v>74.599999999999994</v>
      </c>
      <c r="AU46" s="336">
        <f t="shared" si="19"/>
        <v>1.5362</v>
      </c>
      <c r="AW46" s="345">
        <v>1989</v>
      </c>
      <c r="AX46" s="486">
        <f>VLOOKUP(AW46,'Preisindizes Strom 2021'!$B$7:$H$93,7,FALSE)</f>
        <v>2.1675</v>
      </c>
      <c r="AY46" s="301">
        <f>VLOOKUP(AW46,'Reihen BK8 KP Strom 2021'!$B$2:$AM$73,7,FALSE)</f>
        <v>2.1675</v>
      </c>
      <c r="AZ46" s="306">
        <f t="shared" si="14"/>
        <v>0</v>
      </c>
      <c r="BA46" s="305">
        <f>VLOOKUP(AW46,'Preisindizes Strom 2021'!$J$7:$R$77,9,FALSE)</f>
        <v>1.2754000000000001</v>
      </c>
      <c r="BB46" s="301">
        <f>VLOOKUP(AW46,'Reihen BK8 KP Strom 2021'!$B$2:$AM$73,15,FALSE)</f>
        <v>1.2754000000000001</v>
      </c>
      <c r="BC46" s="306">
        <f t="shared" si="20"/>
        <v>0</v>
      </c>
      <c r="BD46" s="305">
        <f>VLOOKUP(AW46,'Preisindizes Strom 2021'!$T$7:$AE$77,12,FALSE)</f>
        <v>1.4963</v>
      </c>
      <c r="BE46" s="301">
        <f>VLOOKUP(AW46,'Reihen BK8 KP Strom 2021'!$B$2:$AM$73,26,FALSE)</f>
        <v>1.4963</v>
      </c>
      <c r="BF46" s="306">
        <f t="shared" si="21"/>
        <v>0</v>
      </c>
      <c r="BG46" s="305">
        <f>VLOOKUP(AW46,'Preisindizes Strom 2021'!$AG$7:$AO$77,9,FALSE)</f>
        <v>1.6417999999999999</v>
      </c>
      <c r="BH46" s="301">
        <f>VLOOKUP(AW46,'Reihen BK8 KP Strom 2021'!$B$2:$AM$73,34,FALSE)</f>
        <v>1.6417999999999999</v>
      </c>
      <c r="BI46" s="306">
        <f t="shared" si="22"/>
        <v>0</v>
      </c>
      <c r="BJ46" s="305">
        <f>VLOOKUP(AW46,'Preisindizes Strom 2021'!$AQ$7:$AU$86,5,FALSE)</f>
        <v>1.5362</v>
      </c>
      <c r="BK46" s="301">
        <f>VLOOKUP(AW46,'Reihen BK8 KP Strom 2021'!$B$2:$AM$73,38,FALSE)</f>
        <v>1.5362</v>
      </c>
      <c r="BL46" s="306">
        <f t="shared" si="23"/>
        <v>0</v>
      </c>
    </row>
    <row r="47" spans="2:64">
      <c r="B47" s="335">
        <v>1988</v>
      </c>
      <c r="C47" s="296">
        <f>VLOOKUP(B47,'Basisreihen Destatis 2021'!$B$7:$I$90,2,FALSE)</f>
        <v>57.1</v>
      </c>
      <c r="D47" s="292"/>
      <c r="E47" s="292">
        <f t="shared" si="24"/>
        <v>57.1</v>
      </c>
      <c r="F47" s="292"/>
      <c r="G47" s="297">
        <f t="shared" si="29"/>
        <v>57.1</v>
      </c>
      <c r="H47" s="336">
        <f t="shared" si="15"/>
        <v>2.2433999999999998</v>
      </c>
      <c r="J47" s="335">
        <v>1988</v>
      </c>
      <c r="K47" s="296">
        <f>VLOOKUP(J47,'Basisreihen Destatis 2021'!$B$7:$I$90,3,FALSE)</f>
        <v>66</v>
      </c>
      <c r="L47" s="292"/>
      <c r="M47" s="292">
        <f t="shared" si="2"/>
        <v>66</v>
      </c>
      <c r="N47" s="292"/>
      <c r="O47" s="292">
        <f>VLOOKUP(J47,'Basisreihen Destatis 2021'!$K$7:$R$86,5,FALSE)</f>
        <v>106.1</v>
      </c>
      <c r="P47" s="292">
        <f t="shared" si="32"/>
        <v>151.4</v>
      </c>
      <c r="Q47" s="297">
        <f t="shared" si="25"/>
        <v>91.6</v>
      </c>
      <c r="R47" s="336">
        <f t="shared" si="16"/>
        <v>1.3144</v>
      </c>
      <c r="S47" s="176"/>
      <c r="T47" s="335">
        <v>1988</v>
      </c>
      <c r="U47" s="296">
        <f>VLOOKUP(T47,'Basisreihen Destatis 2021'!$B$7:$I$90,3,FALSE)</f>
        <v>66</v>
      </c>
      <c r="V47" s="292"/>
      <c r="W47" s="292">
        <f t="shared" si="26"/>
        <v>66</v>
      </c>
      <c r="X47" s="292"/>
      <c r="Y47" s="292">
        <f>VLOOKUP(T47,'Basisreihen Destatis 2021'!$K$7:$R$86,6,FALSE)</f>
        <v>97.3</v>
      </c>
      <c r="Z47" s="292">
        <f t="shared" si="33"/>
        <v>115.7</v>
      </c>
      <c r="AA47" s="292">
        <f>VLOOKUP(T47,'Basisreihen Destatis 2021'!$B$7:$I$90,5,FALSE)</f>
        <v>78.7</v>
      </c>
      <c r="AB47" s="292"/>
      <c r="AC47" s="292">
        <f t="shared" si="7"/>
        <v>78.7</v>
      </c>
      <c r="AD47" s="297">
        <f t="shared" si="30"/>
        <v>77.900000000000006</v>
      </c>
      <c r="AE47" s="336">
        <f t="shared" si="17"/>
        <v>1.5366</v>
      </c>
      <c r="AG47" s="335">
        <v>1988</v>
      </c>
      <c r="AH47" s="296">
        <f>VLOOKUP(AG47,'Basisreihen Destatis 2021'!$B$7:$I$90,3,FALSE)</f>
        <v>66</v>
      </c>
      <c r="AI47" s="292"/>
      <c r="AJ47" s="292">
        <f t="shared" si="9"/>
        <v>66</v>
      </c>
      <c r="AK47" s="292">
        <f>VLOOKUP(AG47,'Basisreihen Destatis 2021'!$B$7:$I$90,6,FALSE)</f>
        <v>72.7</v>
      </c>
      <c r="AL47" s="292"/>
      <c r="AM47" s="292">
        <f t="shared" si="27"/>
        <v>72.7</v>
      </c>
      <c r="AN47" s="297">
        <f t="shared" si="31"/>
        <v>70.400000000000006</v>
      </c>
      <c r="AO47" s="336">
        <f t="shared" si="18"/>
        <v>1.6860999999999999</v>
      </c>
      <c r="AQ47" s="335">
        <v>1988</v>
      </c>
      <c r="AR47" s="296">
        <f>VLOOKUP(AQ47,'Basisreihen Destatis 2021'!$B$7:$I$90,6,FALSE)</f>
        <v>72.7</v>
      </c>
      <c r="AS47" s="292"/>
      <c r="AT47" s="297">
        <f t="shared" si="28"/>
        <v>72.7</v>
      </c>
      <c r="AU47" s="336">
        <f t="shared" si="19"/>
        <v>1.5763</v>
      </c>
      <c r="AW47" s="345">
        <v>1988</v>
      </c>
      <c r="AX47" s="486">
        <f>VLOOKUP(AW47,'Preisindizes Strom 2021'!$B$7:$H$93,7,FALSE)</f>
        <v>2.2433999999999998</v>
      </c>
      <c r="AY47" s="301">
        <f>VLOOKUP(AW47,'Reihen BK8 KP Strom 2021'!$B$2:$AM$73,7,FALSE)</f>
        <v>2.2433999999999998</v>
      </c>
      <c r="AZ47" s="306">
        <f t="shared" si="14"/>
        <v>0</v>
      </c>
      <c r="BA47" s="305">
        <f>VLOOKUP(AW47,'Preisindizes Strom 2021'!$J$7:$R$77,9,FALSE)</f>
        <v>1.3144</v>
      </c>
      <c r="BB47" s="301">
        <f>VLOOKUP(AW47,'Reihen BK8 KP Strom 2021'!$B$2:$AM$73,15,FALSE)</f>
        <v>1.3144</v>
      </c>
      <c r="BC47" s="306">
        <f t="shared" si="20"/>
        <v>0</v>
      </c>
      <c r="BD47" s="305">
        <f>VLOOKUP(AW47,'Preisindizes Strom 2021'!$T$7:$AE$77,12,FALSE)</f>
        <v>1.5366</v>
      </c>
      <c r="BE47" s="301">
        <f>VLOOKUP(AW47,'Reihen BK8 KP Strom 2021'!$B$2:$AM$73,26,FALSE)</f>
        <v>1.5366</v>
      </c>
      <c r="BF47" s="306">
        <f t="shared" si="21"/>
        <v>0</v>
      </c>
      <c r="BG47" s="305">
        <f>VLOOKUP(AW47,'Preisindizes Strom 2021'!$AG$7:$AO$77,9,FALSE)</f>
        <v>1.6860999999999999</v>
      </c>
      <c r="BH47" s="301">
        <f>VLOOKUP(AW47,'Reihen BK8 KP Strom 2021'!$B$2:$AM$73,34,FALSE)</f>
        <v>1.6860999999999999</v>
      </c>
      <c r="BI47" s="306">
        <f t="shared" si="22"/>
        <v>0</v>
      </c>
      <c r="BJ47" s="305">
        <f>VLOOKUP(AW47,'Preisindizes Strom 2021'!$AQ$7:$AU$86,5,FALSE)</f>
        <v>1.5763</v>
      </c>
      <c r="BK47" s="301">
        <f>VLOOKUP(AW47,'Reihen BK8 KP Strom 2021'!$B$2:$AM$73,38,FALSE)</f>
        <v>1.5763</v>
      </c>
      <c r="BL47" s="306">
        <f t="shared" si="23"/>
        <v>0</v>
      </c>
    </row>
    <row r="48" spans="2:64">
      <c r="B48" s="335">
        <v>1987</v>
      </c>
      <c r="C48" s="296">
        <f>VLOOKUP(B48,'Basisreihen Destatis 2021'!$B$7:$I$90,2,FALSE)</f>
        <v>55.8</v>
      </c>
      <c r="D48" s="292"/>
      <c r="E48" s="292">
        <f t="shared" si="24"/>
        <v>55.8</v>
      </c>
      <c r="F48" s="292"/>
      <c r="G48" s="297">
        <f t="shared" si="29"/>
        <v>55.8</v>
      </c>
      <c r="H48" s="336">
        <f t="shared" si="15"/>
        <v>2.2957000000000001</v>
      </c>
      <c r="J48" s="335">
        <v>1987</v>
      </c>
      <c r="K48" s="296">
        <f>VLOOKUP(J48,'Basisreihen Destatis 2021'!$B$7:$I$90,3,FALSE)</f>
        <v>65.099999999999994</v>
      </c>
      <c r="L48" s="292"/>
      <c r="M48" s="292">
        <f t="shared" si="2"/>
        <v>65.099999999999994</v>
      </c>
      <c r="N48" s="292"/>
      <c r="O48" s="292">
        <f>VLOOKUP(J48,'Basisreihen Destatis 2021'!$K$7:$R$86,5,FALSE)</f>
        <v>99</v>
      </c>
      <c r="P48" s="292">
        <f t="shared" si="32"/>
        <v>141.30000000000001</v>
      </c>
      <c r="Q48" s="297">
        <f t="shared" si="25"/>
        <v>88</v>
      </c>
      <c r="R48" s="336">
        <f t="shared" si="16"/>
        <v>1.3682000000000001</v>
      </c>
      <c r="S48" s="176"/>
      <c r="T48" s="335">
        <v>1987</v>
      </c>
      <c r="U48" s="296">
        <f>VLOOKUP(T48,'Basisreihen Destatis 2021'!$B$7:$I$90,3,FALSE)</f>
        <v>65.099999999999994</v>
      </c>
      <c r="V48" s="292"/>
      <c r="W48" s="292">
        <f t="shared" si="26"/>
        <v>65.099999999999994</v>
      </c>
      <c r="X48" s="292"/>
      <c r="Y48" s="292">
        <f>VLOOKUP(T48,'Basisreihen Destatis 2021'!$K$7:$R$86,6,FALSE)</f>
        <v>91.8</v>
      </c>
      <c r="Z48" s="292">
        <f t="shared" si="33"/>
        <v>109.2</v>
      </c>
      <c r="AA48" s="292">
        <f>VLOOKUP(T48,'Basisreihen Destatis 2021'!$B$7:$I$90,5,FALSE)</f>
        <v>78.099999999999994</v>
      </c>
      <c r="AB48" s="292"/>
      <c r="AC48" s="292">
        <f t="shared" si="7"/>
        <v>78.099999999999994</v>
      </c>
      <c r="AD48" s="297">
        <f t="shared" si="30"/>
        <v>76.3</v>
      </c>
      <c r="AE48" s="336">
        <f t="shared" si="17"/>
        <v>1.5688</v>
      </c>
      <c r="AG48" s="335">
        <v>1987</v>
      </c>
      <c r="AH48" s="296">
        <f>VLOOKUP(AG48,'Basisreihen Destatis 2021'!$B$7:$I$90,3,FALSE)</f>
        <v>65.099999999999994</v>
      </c>
      <c r="AI48" s="292"/>
      <c r="AJ48" s="292">
        <f t="shared" si="9"/>
        <v>65.099999999999994</v>
      </c>
      <c r="AK48" s="292">
        <f>VLOOKUP(AG48,'Basisreihen Destatis 2021'!$B$7:$I$90,6,FALSE)</f>
        <v>71.599999999999994</v>
      </c>
      <c r="AL48" s="292"/>
      <c r="AM48" s="292">
        <f t="shared" si="27"/>
        <v>71.599999999999994</v>
      </c>
      <c r="AN48" s="297">
        <f t="shared" si="31"/>
        <v>69.3</v>
      </c>
      <c r="AO48" s="336">
        <f t="shared" si="18"/>
        <v>1.7128000000000001</v>
      </c>
      <c r="AQ48" s="335">
        <v>1987</v>
      </c>
      <c r="AR48" s="296">
        <f>VLOOKUP(AQ48,'Basisreihen Destatis 2021'!$B$7:$I$90,6,FALSE)</f>
        <v>71.599999999999994</v>
      </c>
      <c r="AS48" s="292"/>
      <c r="AT48" s="297">
        <f t="shared" si="28"/>
        <v>71.599999999999994</v>
      </c>
      <c r="AU48" s="336">
        <f t="shared" si="19"/>
        <v>1.6006</v>
      </c>
      <c r="AW48" s="345">
        <v>1987</v>
      </c>
      <c r="AX48" s="486">
        <f>VLOOKUP(AW48,'Preisindizes Strom 2021'!$B$7:$H$93,7,FALSE)</f>
        <v>2.2957000000000001</v>
      </c>
      <c r="AY48" s="301">
        <f>VLOOKUP(AW48,'Reihen BK8 KP Strom 2021'!$B$2:$AM$73,7,FALSE)</f>
        <v>2.2957000000000001</v>
      </c>
      <c r="AZ48" s="306">
        <f t="shared" si="14"/>
        <v>0</v>
      </c>
      <c r="BA48" s="305">
        <f>VLOOKUP(AW48,'Preisindizes Strom 2021'!$J$7:$R$77,9,FALSE)</f>
        <v>1.3682000000000001</v>
      </c>
      <c r="BB48" s="301">
        <f>VLOOKUP(AW48,'Reihen BK8 KP Strom 2021'!$B$2:$AM$73,15,FALSE)</f>
        <v>1.3682000000000001</v>
      </c>
      <c r="BC48" s="306">
        <f t="shared" si="20"/>
        <v>0</v>
      </c>
      <c r="BD48" s="305">
        <f>VLOOKUP(AW48,'Preisindizes Strom 2021'!$T$7:$AE$77,12,FALSE)</f>
        <v>1.5688</v>
      </c>
      <c r="BE48" s="301">
        <f>VLOOKUP(AW48,'Reihen BK8 KP Strom 2021'!$B$2:$AM$73,26,FALSE)</f>
        <v>1.5688</v>
      </c>
      <c r="BF48" s="306">
        <f t="shared" si="21"/>
        <v>0</v>
      </c>
      <c r="BG48" s="305">
        <f>VLOOKUP(AW48,'Preisindizes Strom 2021'!$AG$7:$AO$77,9,FALSE)</f>
        <v>1.7128000000000001</v>
      </c>
      <c r="BH48" s="301">
        <f>VLOOKUP(AW48,'Reihen BK8 KP Strom 2021'!$B$2:$AM$73,34,FALSE)</f>
        <v>1.7128000000000001</v>
      </c>
      <c r="BI48" s="306">
        <f t="shared" si="22"/>
        <v>0</v>
      </c>
      <c r="BJ48" s="305">
        <f>VLOOKUP(AW48,'Preisindizes Strom 2021'!$AQ$7:$AU$86,5,FALSE)</f>
        <v>1.6006</v>
      </c>
      <c r="BK48" s="301">
        <f>VLOOKUP(AW48,'Reihen BK8 KP Strom 2021'!$B$2:$AM$73,38,FALSE)</f>
        <v>1.6006</v>
      </c>
      <c r="BL48" s="306">
        <f t="shared" si="23"/>
        <v>0</v>
      </c>
    </row>
    <row r="49" spans="2:64">
      <c r="B49" s="335">
        <v>1986</v>
      </c>
      <c r="C49" s="296">
        <f>VLOOKUP(B49,'Basisreihen Destatis 2021'!$B$7:$I$90,2,FALSE)</f>
        <v>54.6</v>
      </c>
      <c r="D49" s="292"/>
      <c r="E49" s="292">
        <f t="shared" si="24"/>
        <v>54.6</v>
      </c>
      <c r="F49" s="292"/>
      <c r="G49" s="297">
        <f t="shared" si="29"/>
        <v>54.6</v>
      </c>
      <c r="H49" s="336">
        <f t="shared" si="15"/>
        <v>2.3462000000000001</v>
      </c>
      <c r="J49" s="335">
        <v>1986</v>
      </c>
      <c r="K49" s="296">
        <f>VLOOKUP(J49,'Basisreihen Destatis 2021'!$B$7:$I$90,3,FALSE)</f>
        <v>63.9</v>
      </c>
      <c r="L49" s="292"/>
      <c r="M49" s="292">
        <f t="shared" si="2"/>
        <v>63.9</v>
      </c>
      <c r="N49" s="292"/>
      <c r="O49" s="292">
        <f>VLOOKUP(J49,'Basisreihen Destatis 2021'!$K$7:$R$86,5,FALSE)</f>
        <v>98.3</v>
      </c>
      <c r="P49" s="292">
        <f t="shared" si="32"/>
        <v>140.30000000000001</v>
      </c>
      <c r="Q49" s="297">
        <f t="shared" si="25"/>
        <v>86.8</v>
      </c>
      <c r="R49" s="336">
        <f t="shared" si="16"/>
        <v>1.3871</v>
      </c>
      <c r="S49" s="176"/>
      <c r="T49" s="335">
        <v>1986</v>
      </c>
      <c r="U49" s="296">
        <f>VLOOKUP(T49,'Basisreihen Destatis 2021'!$B$7:$I$90,3,FALSE)</f>
        <v>63.9</v>
      </c>
      <c r="V49" s="292"/>
      <c r="W49" s="292">
        <f t="shared" si="26"/>
        <v>63.9</v>
      </c>
      <c r="X49" s="292"/>
      <c r="Y49" s="292">
        <f>VLOOKUP(T49,'Basisreihen Destatis 2021'!$K$7:$R$86,6,FALSE)</f>
        <v>90.3</v>
      </c>
      <c r="Z49" s="292">
        <f t="shared" si="33"/>
        <v>107.4</v>
      </c>
      <c r="AA49" s="292">
        <f>VLOOKUP(T49,'Basisreihen Destatis 2021'!$B$7:$I$90,5,FALSE)</f>
        <v>77</v>
      </c>
      <c r="AB49" s="292"/>
      <c r="AC49" s="292">
        <f t="shared" si="7"/>
        <v>77</v>
      </c>
      <c r="AD49" s="297">
        <f t="shared" si="30"/>
        <v>75</v>
      </c>
      <c r="AE49" s="336">
        <f t="shared" si="17"/>
        <v>1.5960000000000001</v>
      </c>
      <c r="AG49" s="335">
        <v>1986</v>
      </c>
      <c r="AH49" s="296">
        <f>VLOOKUP(AG49,'Basisreihen Destatis 2021'!$B$7:$I$90,3,FALSE)</f>
        <v>63.9</v>
      </c>
      <c r="AI49" s="292"/>
      <c r="AJ49" s="292">
        <f t="shared" si="9"/>
        <v>63.9</v>
      </c>
      <c r="AK49" s="292">
        <f>VLOOKUP(AG49,'Basisreihen Destatis 2021'!$B$7:$I$90,6,FALSE)</f>
        <v>73.3</v>
      </c>
      <c r="AL49" s="292"/>
      <c r="AM49" s="292">
        <f t="shared" si="27"/>
        <v>73.3</v>
      </c>
      <c r="AN49" s="297">
        <f t="shared" si="31"/>
        <v>70</v>
      </c>
      <c r="AO49" s="336">
        <f t="shared" si="18"/>
        <v>1.6957</v>
      </c>
      <c r="AQ49" s="335">
        <v>1986</v>
      </c>
      <c r="AR49" s="296">
        <f>VLOOKUP(AQ49,'Basisreihen Destatis 2021'!$B$7:$I$90,6,FALSE)</f>
        <v>73.3</v>
      </c>
      <c r="AS49" s="292"/>
      <c r="AT49" s="297">
        <f t="shared" si="28"/>
        <v>73.3</v>
      </c>
      <c r="AU49" s="336">
        <f t="shared" si="19"/>
        <v>1.5633999999999999</v>
      </c>
      <c r="AW49" s="345">
        <v>1986</v>
      </c>
      <c r="AX49" s="486">
        <f>VLOOKUP(AW49,'Preisindizes Strom 2021'!$B$7:$H$93,7,FALSE)</f>
        <v>2.3462000000000001</v>
      </c>
      <c r="AY49" s="301">
        <f>VLOOKUP(AW49,'Reihen BK8 KP Strom 2021'!$B$2:$AM$73,7,FALSE)</f>
        <v>2.3462000000000001</v>
      </c>
      <c r="AZ49" s="306">
        <f t="shared" si="14"/>
        <v>0</v>
      </c>
      <c r="BA49" s="305">
        <f>VLOOKUP(AW49,'Preisindizes Strom 2021'!$J$7:$R$77,9,FALSE)</f>
        <v>1.3871</v>
      </c>
      <c r="BB49" s="301">
        <f>VLOOKUP(AW49,'Reihen BK8 KP Strom 2021'!$B$2:$AM$73,15,FALSE)</f>
        <v>1.3871</v>
      </c>
      <c r="BC49" s="306">
        <f t="shared" si="20"/>
        <v>0</v>
      </c>
      <c r="BD49" s="305">
        <f>VLOOKUP(AW49,'Preisindizes Strom 2021'!$T$7:$AE$77,12,FALSE)</f>
        <v>1.5960000000000001</v>
      </c>
      <c r="BE49" s="301">
        <f>VLOOKUP(AW49,'Reihen BK8 KP Strom 2021'!$B$2:$AM$73,26,FALSE)</f>
        <v>1.5960000000000001</v>
      </c>
      <c r="BF49" s="306">
        <f t="shared" si="21"/>
        <v>0</v>
      </c>
      <c r="BG49" s="305">
        <f>VLOOKUP(AW49,'Preisindizes Strom 2021'!$AG$7:$AO$77,9,FALSE)</f>
        <v>1.6957</v>
      </c>
      <c r="BH49" s="301">
        <f>VLOOKUP(AW49,'Reihen BK8 KP Strom 2021'!$B$2:$AM$73,34,FALSE)</f>
        <v>1.6957</v>
      </c>
      <c r="BI49" s="306">
        <f t="shared" si="22"/>
        <v>0</v>
      </c>
      <c r="BJ49" s="305">
        <f>VLOOKUP(AW49,'Preisindizes Strom 2021'!$AQ$7:$AU$86,5,FALSE)</f>
        <v>1.5633999999999999</v>
      </c>
      <c r="BK49" s="301">
        <f>VLOOKUP(AW49,'Reihen BK8 KP Strom 2021'!$B$2:$AM$73,38,FALSE)</f>
        <v>1.5633999999999999</v>
      </c>
      <c r="BL49" s="306">
        <f t="shared" si="23"/>
        <v>0</v>
      </c>
    </row>
    <row r="50" spans="2:64">
      <c r="B50" s="335">
        <v>1985</v>
      </c>
      <c r="C50" s="296">
        <f>VLOOKUP(B50,'Basisreihen Destatis 2021'!$B$7:$I$90,2,FALSE)</f>
        <v>53.5</v>
      </c>
      <c r="D50" s="292"/>
      <c r="E50" s="292">
        <f t="shared" si="24"/>
        <v>53.5</v>
      </c>
      <c r="F50" s="292"/>
      <c r="G50" s="297">
        <f t="shared" si="29"/>
        <v>53.5</v>
      </c>
      <c r="H50" s="336">
        <f t="shared" si="15"/>
        <v>2.3944000000000001</v>
      </c>
      <c r="J50" s="335">
        <v>1985</v>
      </c>
      <c r="K50" s="296">
        <f>VLOOKUP(J50,'Basisreihen Destatis 2021'!$B$7:$I$90,3,FALSE)</f>
        <v>62.5</v>
      </c>
      <c r="L50" s="292"/>
      <c r="M50" s="292">
        <f t="shared" si="2"/>
        <v>62.5</v>
      </c>
      <c r="N50" s="292"/>
      <c r="O50" s="292">
        <f>VLOOKUP(J50,'Basisreihen Destatis 2021'!$K$7:$R$86,5,FALSE)</f>
        <v>102.9</v>
      </c>
      <c r="P50" s="292">
        <f t="shared" si="32"/>
        <v>146.80000000000001</v>
      </c>
      <c r="Q50" s="297">
        <f t="shared" si="25"/>
        <v>87.8</v>
      </c>
      <c r="R50" s="336">
        <f t="shared" si="16"/>
        <v>1.3713</v>
      </c>
      <c r="S50" s="176"/>
      <c r="T50" s="335">
        <v>1985</v>
      </c>
      <c r="U50" s="296">
        <f>VLOOKUP(T50,'Basisreihen Destatis 2021'!$B$7:$I$90,3,FALSE)</f>
        <v>62.5</v>
      </c>
      <c r="V50" s="292"/>
      <c r="W50" s="292">
        <f t="shared" si="26"/>
        <v>62.5</v>
      </c>
      <c r="X50" s="292"/>
      <c r="Y50" s="292">
        <f>VLOOKUP(T50,'Basisreihen Destatis 2021'!$K$7:$R$86,6,FALSE)</f>
        <v>93.2</v>
      </c>
      <c r="Z50" s="292">
        <f t="shared" si="33"/>
        <v>110.9</v>
      </c>
      <c r="AA50" s="292">
        <f>VLOOKUP(T50,'Basisreihen Destatis 2021'!$B$7:$I$90,5,FALSE)</f>
        <v>74.2</v>
      </c>
      <c r="AB50" s="292"/>
      <c r="AC50" s="292">
        <f t="shared" si="7"/>
        <v>74.2</v>
      </c>
      <c r="AD50" s="297">
        <f t="shared" si="30"/>
        <v>73.900000000000006</v>
      </c>
      <c r="AE50" s="336">
        <f t="shared" si="17"/>
        <v>1.6197999999999999</v>
      </c>
      <c r="AG50" s="335">
        <v>1985</v>
      </c>
      <c r="AH50" s="296">
        <f>VLOOKUP(AG50,'Basisreihen Destatis 2021'!$B$7:$I$90,3,FALSE)</f>
        <v>62.5</v>
      </c>
      <c r="AI50" s="292"/>
      <c r="AJ50" s="292">
        <f t="shared" si="9"/>
        <v>62.5</v>
      </c>
      <c r="AK50" s="292">
        <f>VLOOKUP(AG50,'Basisreihen Destatis 2021'!$B$7:$I$90,6,FALSE)</f>
        <v>73.900000000000006</v>
      </c>
      <c r="AL50" s="292"/>
      <c r="AM50" s="292">
        <f t="shared" si="27"/>
        <v>73.900000000000006</v>
      </c>
      <c r="AN50" s="297">
        <f t="shared" si="31"/>
        <v>69.900000000000006</v>
      </c>
      <c r="AO50" s="336">
        <f t="shared" si="18"/>
        <v>1.6980999999999999</v>
      </c>
      <c r="AQ50" s="335">
        <v>1985</v>
      </c>
      <c r="AR50" s="296">
        <f>VLOOKUP(AQ50,'Basisreihen Destatis 2021'!$B$7:$I$90,6,FALSE)</f>
        <v>73.900000000000006</v>
      </c>
      <c r="AS50" s="292"/>
      <c r="AT50" s="297">
        <f t="shared" si="28"/>
        <v>73.900000000000006</v>
      </c>
      <c r="AU50" s="336">
        <f t="shared" si="19"/>
        <v>1.5507</v>
      </c>
      <c r="AW50" s="345">
        <v>1985</v>
      </c>
      <c r="AX50" s="486">
        <f>VLOOKUP(AW50,'Preisindizes Strom 2021'!$B$7:$H$93,7,FALSE)</f>
        <v>2.3944000000000001</v>
      </c>
      <c r="AY50" s="301">
        <f>VLOOKUP(AW50,'Reihen BK8 KP Strom 2021'!$B$2:$AM$73,7,FALSE)</f>
        <v>2.3944000000000001</v>
      </c>
      <c r="AZ50" s="306">
        <f t="shared" si="14"/>
        <v>0</v>
      </c>
      <c r="BA50" s="305">
        <f>VLOOKUP(AW50,'Preisindizes Strom 2021'!$J$7:$R$77,9,FALSE)</f>
        <v>1.3713</v>
      </c>
      <c r="BB50" s="301">
        <f>VLOOKUP(AW50,'Reihen BK8 KP Strom 2021'!$B$2:$AM$73,15,FALSE)</f>
        <v>1.3713</v>
      </c>
      <c r="BC50" s="306">
        <f t="shared" si="20"/>
        <v>0</v>
      </c>
      <c r="BD50" s="305">
        <f>VLOOKUP(AW50,'Preisindizes Strom 2021'!$T$7:$AE$77,12,FALSE)</f>
        <v>1.6197999999999999</v>
      </c>
      <c r="BE50" s="301">
        <f>VLOOKUP(AW50,'Reihen BK8 KP Strom 2021'!$B$2:$AM$73,26,FALSE)</f>
        <v>1.6197999999999999</v>
      </c>
      <c r="BF50" s="306">
        <f t="shared" si="21"/>
        <v>0</v>
      </c>
      <c r="BG50" s="305">
        <f>VLOOKUP(AW50,'Preisindizes Strom 2021'!$AG$7:$AO$77,9,FALSE)</f>
        <v>1.6980999999999999</v>
      </c>
      <c r="BH50" s="301">
        <f>VLOOKUP(AW50,'Reihen BK8 KP Strom 2021'!$B$2:$AM$73,34,FALSE)</f>
        <v>1.6980999999999999</v>
      </c>
      <c r="BI50" s="306">
        <f t="shared" si="22"/>
        <v>0</v>
      </c>
      <c r="BJ50" s="305">
        <f>VLOOKUP(AW50,'Preisindizes Strom 2021'!$AQ$7:$AU$86,5,FALSE)</f>
        <v>1.5507</v>
      </c>
      <c r="BK50" s="301">
        <f>VLOOKUP(AW50,'Reihen BK8 KP Strom 2021'!$B$2:$AM$73,38,FALSE)</f>
        <v>1.5507</v>
      </c>
      <c r="BL50" s="306">
        <f t="shared" si="23"/>
        <v>0</v>
      </c>
    </row>
    <row r="51" spans="2:64">
      <c r="B51" s="335">
        <v>1984</v>
      </c>
      <c r="C51" s="296">
        <f>VLOOKUP(B51,'Basisreihen Destatis 2021'!$B$7:$I$90,2,FALSE)</f>
        <v>53.2</v>
      </c>
      <c r="D51" s="292"/>
      <c r="E51" s="292">
        <f t="shared" si="24"/>
        <v>53.2</v>
      </c>
      <c r="F51" s="292"/>
      <c r="G51" s="297">
        <f t="shared" si="29"/>
        <v>53.2</v>
      </c>
      <c r="H51" s="336">
        <f t="shared" si="15"/>
        <v>2.4079000000000002</v>
      </c>
      <c r="J51" s="335">
        <v>1984</v>
      </c>
      <c r="K51" s="296">
        <f>VLOOKUP(J51,'Basisreihen Destatis 2021'!$B$7:$I$90,3,FALSE)</f>
        <v>62.4</v>
      </c>
      <c r="L51" s="292"/>
      <c r="M51" s="292">
        <f t="shared" si="2"/>
        <v>62.4</v>
      </c>
      <c r="N51" s="292"/>
      <c r="O51" s="292">
        <f>VLOOKUP(J51,'Basisreihen Destatis 2021'!$K$7:$R$86,5,FALSE)</f>
        <v>100.3</v>
      </c>
      <c r="P51" s="292">
        <f t="shared" si="32"/>
        <v>143.1</v>
      </c>
      <c r="Q51" s="297">
        <f t="shared" si="25"/>
        <v>86.6</v>
      </c>
      <c r="R51" s="336">
        <f t="shared" si="16"/>
        <v>1.3903000000000001</v>
      </c>
      <c r="S51" s="176"/>
      <c r="T51" s="335">
        <v>1984</v>
      </c>
      <c r="U51" s="296">
        <f>VLOOKUP(T51,'Basisreihen Destatis 2021'!$B$7:$I$90,3,FALSE)</f>
        <v>62.4</v>
      </c>
      <c r="V51" s="292"/>
      <c r="W51" s="292">
        <f t="shared" si="26"/>
        <v>62.4</v>
      </c>
      <c r="X51" s="292"/>
      <c r="Y51" s="292">
        <f>VLOOKUP(T51,'Basisreihen Destatis 2021'!$K$7:$R$86,6,FALSE)</f>
        <v>92.3</v>
      </c>
      <c r="Z51" s="292">
        <f t="shared" si="33"/>
        <v>109.8</v>
      </c>
      <c r="AA51" s="292">
        <f>VLOOKUP(T51,'Basisreihen Destatis 2021'!$B$7:$I$90,5,FALSE)</f>
        <v>73.5</v>
      </c>
      <c r="AB51" s="292"/>
      <c r="AC51" s="292">
        <f t="shared" si="7"/>
        <v>73.5</v>
      </c>
      <c r="AD51" s="297">
        <f>ROUND(0.5*W51+0.15*Z51+0.35*AC51,1)</f>
        <v>73.400000000000006</v>
      </c>
      <c r="AE51" s="336">
        <f t="shared" si="17"/>
        <v>1.6308</v>
      </c>
      <c r="AG51" s="335">
        <v>1984</v>
      </c>
      <c r="AH51" s="296">
        <f>VLOOKUP(AG51,'Basisreihen Destatis 2021'!$B$7:$I$90,3,FALSE)</f>
        <v>62.4</v>
      </c>
      <c r="AI51" s="292"/>
      <c r="AJ51" s="292">
        <f t="shared" si="9"/>
        <v>62.4</v>
      </c>
      <c r="AK51" s="292">
        <f>VLOOKUP(AG51,'Basisreihen Destatis 2021'!$B$7:$I$90,6,FALSE)</f>
        <v>72.3</v>
      </c>
      <c r="AL51" s="292"/>
      <c r="AM51" s="292">
        <f t="shared" si="27"/>
        <v>72.3</v>
      </c>
      <c r="AN51" s="297">
        <f t="shared" si="31"/>
        <v>68.8</v>
      </c>
      <c r="AO51" s="336">
        <f t="shared" si="18"/>
        <v>1.7253000000000001</v>
      </c>
      <c r="AQ51" s="335">
        <v>1984</v>
      </c>
      <c r="AR51" s="296">
        <f>VLOOKUP(AQ51,'Basisreihen Destatis 2021'!$B$7:$I$90,6,FALSE)</f>
        <v>72.3</v>
      </c>
      <c r="AS51" s="292"/>
      <c r="AT51" s="297">
        <f t="shared" si="28"/>
        <v>72.3</v>
      </c>
      <c r="AU51" s="336">
        <f t="shared" si="19"/>
        <v>1.5851</v>
      </c>
      <c r="AW51" s="345">
        <v>1984</v>
      </c>
      <c r="AX51" s="486">
        <f>VLOOKUP(AW51,'Preisindizes Strom 2021'!$B$7:$H$93,7,FALSE)</f>
        <v>2.4079000000000002</v>
      </c>
      <c r="AY51" s="301">
        <f>VLOOKUP(AW51,'Reihen BK8 KP Strom 2021'!$B$2:$AM$73,7,FALSE)</f>
        <v>2.4079000000000002</v>
      </c>
      <c r="AZ51" s="306">
        <f t="shared" si="14"/>
        <v>0</v>
      </c>
      <c r="BA51" s="305">
        <f>VLOOKUP(AW51,'Preisindizes Strom 2021'!$J$7:$R$77,9,FALSE)</f>
        <v>1.3903000000000001</v>
      </c>
      <c r="BB51" s="301">
        <f>VLOOKUP(AW51,'Reihen BK8 KP Strom 2021'!$B$2:$AM$73,15,FALSE)</f>
        <v>1.3903000000000001</v>
      </c>
      <c r="BC51" s="306">
        <f t="shared" si="20"/>
        <v>0</v>
      </c>
      <c r="BD51" s="305">
        <f>VLOOKUP(AW51,'Preisindizes Strom 2021'!$T$7:$AE$77,12,FALSE)</f>
        <v>1.6308</v>
      </c>
      <c r="BE51" s="301">
        <f>VLOOKUP(AW51,'Reihen BK8 KP Strom 2021'!$B$2:$AM$73,26,FALSE)</f>
        <v>1.6308</v>
      </c>
      <c r="BF51" s="306">
        <f t="shared" si="21"/>
        <v>0</v>
      </c>
      <c r="BG51" s="305">
        <f>VLOOKUP(AW51,'Preisindizes Strom 2021'!$AG$7:$AO$77,9,FALSE)</f>
        <v>1.7253000000000001</v>
      </c>
      <c r="BH51" s="301">
        <f>VLOOKUP(AW51,'Reihen BK8 KP Strom 2021'!$B$2:$AM$73,34,FALSE)</f>
        <v>1.7253000000000001</v>
      </c>
      <c r="BI51" s="306">
        <f t="shared" si="22"/>
        <v>0</v>
      </c>
      <c r="BJ51" s="305">
        <f>VLOOKUP(AW51,'Preisindizes Strom 2021'!$AQ$7:$AU$86,5,FALSE)</f>
        <v>1.5851</v>
      </c>
      <c r="BK51" s="301">
        <f>VLOOKUP(AW51,'Reihen BK8 KP Strom 2021'!$B$2:$AM$73,38,FALSE)</f>
        <v>1.5851</v>
      </c>
      <c r="BL51" s="306">
        <f t="shared" si="23"/>
        <v>0</v>
      </c>
    </row>
    <row r="52" spans="2:64">
      <c r="B52" s="335">
        <v>1983</v>
      </c>
      <c r="C52" s="296">
        <f>VLOOKUP(B52,'Basisreihen Destatis 2021'!$B$7:$I$90,2,FALSE)</f>
        <v>52.1</v>
      </c>
      <c r="D52" s="292"/>
      <c r="E52" s="292">
        <f t="shared" si="24"/>
        <v>52.1</v>
      </c>
      <c r="F52" s="292"/>
      <c r="G52" s="297">
        <f t="shared" si="29"/>
        <v>52.1</v>
      </c>
      <c r="H52" s="336">
        <f t="shared" si="15"/>
        <v>2.4586999999999999</v>
      </c>
      <c r="J52" s="335">
        <v>1983</v>
      </c>
      <c r="K52" s="296">
        <f>VLOOKUP(J52,'Basisreihen Destatis 2021'!$B$7:$I$90,3,FALSE)</f>
        <v>61.6</v>
      </c>
      <c r="L52" s="292"/>
      <c r="M52" s="292">
        <f t="shared" si="2"/>
        <v>61.6</v>
      </c>
      <c r="N52" s="292"/>
      <c r="O52" s="292">
        <f>VLOOKUP(J52,'Basisreihen Destatis 2021'!$K$7:$R$86,5,FALSE)</f>
        <v>97.4</v>
      </c>
      <c r="P52" s="292">
        <f t="shared" si="32"/>
        <v>139</v>
      </c>
      <c r="Q52" s="297">
        <f t="shared" si="25"/>
        <v>84.8</v>
      </c>
      <c r="R52" s="336">
        <f t="shared" si="16"/>
        <v>1.4198</v>
      </c>
      <c r="S52" s="176"/>
      <c r="T52" s="335">
        <v>1983</v>
      </c>
      <c r="U52" s="296">
        <f>VLOOKUP(T52,'Basisreihen Destatis 2021'!$B$7:$I$90,3,FALSE)</f>
        <v>61.6</v>
      </c>
      <c r="V52" s="292"/>
      <c r="W52" s="292">
        <f t="shared" si="26"/>
        <v>61.6</v>
      </c>
      <c r="X52" s="292"/>
      <c r="Y52" s="292">
        <f>VLOOKUP(T52,'Basisreihen Destatis 2021'!$K$7:$R$86,6,FALSE)</f>
        <v>93.2</v>
      </c>
      <c r="Z52" s="292">
        <f t="shared" si="33"/>
        <v>110.9</v>
      </c>
      <c r="AA52" s="292">
        <f>VLOOKUP(T52,'Basisreihen Destatis 2021'!$B$7:$I$90,5,FALSE)</f>
        <v>73.400000000000006</v>
      </c>
      <c r="AB52" s="292"/>
      <c r="AC52" s="292">
        <f t="shared" si="7"/>
        <v>73.400000000000006</v>
      </c>
      <c r="AD52" s="297">
        <f t="shared" si="30"/>
        <v>73.099999999999994</v>
      </c>
      <c r="AE52" s="336">
        <f t="shared" si="17"/>
        <v>1.6375</v>
      </c>
      <c r="AG52" s="335">
        <v>1983</v>
      </c>
      <c r="AH52" s="296">
        <f>VLOOKUP(AG52,'Basisreihen Destatis 2021'!$B$7:$I$90,3,FALSE)</f>
        <v>61.6</v>
      </c>
      <c r="AI52" s="292"/>
      <c r="AJ52" s="292">
        <f t="shared" si="9"/>
        <v>61.6</v>
      </c>
      <c r="AK52" s="292">
        <f>VLOOKUP(AG52,'Basisreihen Destatis 2021'!$B$7:$I$90,6,FALSE)</f>
        <v>70.3</v>
      </c>
      <c r="AL52" s="292"/>
      <c r="AM52" s="292">
        <f t="shared" si="27"/>
        <v>70.3</v>
      </c>
      <c r="AN52" s="297">
        <f t="shared" si="31"/>
        <v>67.3</v>
      </c>
      <c r="AO52" s="336">
        <f t="shared" si="18"/>
        <v>1.7637</v>
      </c>
      <c r="AQ52" s="335">
        <v>1983</v>
      </c>
      <c r="AR52" s="296">
        <f>VLOOKUP(AQ52,'Basisreihen Destatis 2021'!$B$7:$I$90,6,FALSE)</f>
        <v>70.3</v>
      </c>
      <c r="AS52" s="292"/>
      <c r="AT52" s="297">
        <f t="shared" si="28"/>
        <v>70.3</v>
      </c>
      <c r="AU52" s="336">
        <f t="shared" si="19"/>
        <v>1.6302000000000001</v>
      </c>
      <c r="AW52" s="345">
        <v>1983</v>
      </c>
      <c r="AX52" s="486">
        <f>VLOOKUP(AW52,'Preisindizes Strom 2021'!$B$7:$H$93,7,FALSE)</f>
        <v>2.4586999999999999</v>
      </c>
      <c r="AY52" s="301">
        <f>VLOOKUP(AW52,'Reihen BK8 KP Strom 2021'!$B$2:$AM$73,7,FALSE)</f>
        <v>2.4586999999999999</v>
      </c>
      <c r="AZ52" s="306">
        <f t="shared" si="14"/>
        <v>0</v>
      </c>
      <c r="BA52" s="305">
        <f>VLOOKUP(AW52,'Preisindizes Strom 2021'!$J$7:$R$77,9,FALSE)</f>
        <v>1.4198</v>
      </c>
      <c r="BB52" s="301">
        <f>VLOOKUP(AW52,'Reihen BK8 KP Strom 2021'!$B$2:$AM$73,15,FALSE)</f>
        <v>1.4198</v>
      </c>
      <c r="BC52" s="306">
        <f t="shared" si="20"/>
        <v>0</v>
      </c>
      <c r="BD52" s="305">
        <f>VLOOKUP(AW52,'Preisindizes Strom 2021'!$T$7:$AE$77,12,FALSE)</f>
        <v>1.6375</v>
      </c>
      <c r="BE52" s="301">
        <f>VLOOKUP(AW52,'Reihen BK8 KP Strom 2021'!$B$2:$AM$73,26,FALSE)</f>
        <v>1.6375</v>
      </c>
      <c r="BF52" s="306">
        <f t="shared" si="21"/>
        <v>0</v>
      </c>
      <c r="BG52" s="305">
        <f>VLOOKUP(AW52,'Preisindizes Strom 2021'!$AG$7:$AO$77,9,FALSE)</f>
        <v>1.7637</v>
      </c>
      <c r="BH52" s="301">
        <f>VLOOKUP(AW52,'Reihen BK8 KP Strom 2021'!$B$2:$AM$73,34,FALSE)</f>
        <v>1.7637</v>
      </c>
      <c r="BI52" s="306">
        <f t="shared" si="22"/>
        <v>0</v>
      </c>
      <c r="BJ52" s="305">
        <f>VLOOKUP(AW52,'Preisindizes Strom 2021'!$AQ$7:$AU$86,5,FALSE)</f>
        <v>1.6302000000000001</v>
      </c>
      <c r="BK52" s="301">
        <f>VLOOKUP(AW52,'Reihen BK8 KP Strom 2021'!$B$2:$AM$73,38,FALSE)</f>
        <v>1.6302000000000001</v>
      </c>
      <c r="BL52" s="306">
        <f t="shared" si="23"/>
        <v>0</v>
      </c>
    </row>
    <row r="53" spans="2:64">
      <c r="B53" s="335">
        <v>1982</v>
      </c>
      <c r="C53" s="296">
        <f>VLOOKUP(B53,'Basisreihen Destatis 2021'!$B$7:$I$90,2,FALSE)</f>
        <v>51.2</v>
      </c>
      <c r="D53" s="292"/>
      <c r="E53" s="292">
        <f t="shared" si="24"/>
        <v>51.2</v>
      </c>
      <c r="F53" s="292"/>
      <c r="G53" s="297">
        <f t="shared" si="29"/>
        <v>51.2</v>
      </c>
      <c r="H53" s="336">
        <f t="shared" si="15"/>
        <v>2.5019999999999998</v>
      </c>
      <c r="J53" s="335">
        <v>1982</v>
      </c>
      <c r="K53" s="296">
        <f>VLOOKUP(J53,'Basisreihen Destatis 2021'!$B$7:$I$90,3,FALSE)</f>
        <v>61.9</v>
      </c>
      <c r="L53" s="292"/>
      <c r="M53" s="292">
        <f t="shared" si="2"/>
        <v>61.9</v>
      </c>
      <c r="N53" s="292"/>
      <c r="O53" s="292">
        <f>VLOOKUP(J53,'Basisreihen Destatis 2021'!$K$7:$R$86,5,FALSE)</f>
        <v>92</v>
      </c>
      <c r="P53" s="292">
        <f t="shared" si="32"/>
        <v>131.30000000000001</v>
      </c>
      <c r="Q53" s="297">
        <f t="shared" si="25"/>
        <v>82.7</v>
      </c>
      <c r="R53" s="336">
        <f t="shared" si="16"/>
        <v>1.4559</v>
      </c>
      <c r="S53" s="176"/>
      <c r="T53" s="335">
        <v>1982</v>
      </c>
      <c r="U53" s="296">
        <f>VLOOKUP(T53,'Basisreihen Destatis 2021'!$B$7:$I$90,3,FALSE)</f>
        <v>61.9</v>
      </c>
      <c r="V53" s="292"/>
      <c r="W53" s="292">
        <f t="shared" si="26"/>
        <v>61.9</v>
      </c>
      <c r="X53" s="292"/>
      <c r="Y53" s="292">
        <f>VLOOKUP(T53,'Basisreihen Destatis 2021'!$K$7:$R$86,6,FALSE)</f>
        <v>93.9</v>
      </c>
      <c r="Z53" s="292">
        <f t="shared" si="33"/>
        <v>111.7</v>
      </c>
      <c r="AA53" s="292">
        <f>VLOOKUP(T53,'Basisreihen Destatis 2021'!$B$7:$I$90,5,FALSE)</f>
        <v>72.900000000000006</v>
      </c>
      <c r="AB53" s="292"/>
      <c r="AC53" s="292">
        <f t="shared" si="7"/>
        <v>72.900000000000006</v>
      </c>
      <c r="AD53" s="297">
        <f t="shared" si="30"/>
        <v>73.2</v>
      </c>
      <c r="AE53" s="336">
        <f t="shared" si="17"/>
        <v>1.6352</v>
      </c>
      <c r="AG53" s="335">
        <v>1982</v>
      </c>
      <c r="AH53" s="296">
        <f>VLOOKUP(AG53,'Basisreihen Destatis 2021'!$B$7:$I$90,3,FALSE)</f>
        <v>61.9</v>
      </c>
      <c r="AI53" s="292"/>
      <c r="AJ53" s="292">
        <f t="shared" si="9"/>
        <v>61.9</v>
      </c>
      <c r="AK53" s="292">
        <f>VLOOKUP(AG53,'Basisreihen Destatis 2021'!$B$7:$I$90,6,FALSE)</f>
        <v>69.099999999999994</v>
      </c>
      <c r="AL53" s="292"/>
      <c r="AM53" s="292">
        <f t="shared" si="27"/>
        <v>69.099999999999994</v>
      </c>
      <c r="AN53" s="297">
        <f t="shared" si="31"/>
        <v>66.599999999999994</v>
      </c>
      <c r="AO53" s="336">
        <f t="shared" si="18"/>
        <v>1.7823</v>
      </c>
      <c r="AQ53" s="335">
        <v>1982</v>
      </c>
      <c r="AR53" s="296">
        <f>VLOOKUP(AQ53,'Basisreihen Destatis 2021'!$B$7:$I$90,6,FALSE)</f>
        <v>69.099999999999994</v>
      </c>
      <c r="AS53" s="292"/>
      <c r="AT53" s="297">
        <f t="shared" si="28"/>
        <v>69.099999999999994</v>
      </c>
      <c r="AU53" s="336">
        <f t="shared" si="19"/>
        <v>1.6585000000000001</v>
      </c>
      <c r="AW53" s="345">
        <v>1982</v>
      </c>
      <c r="AX53" s="486">
        <f>VLOOKUP(AW53,'Preisindizes Strom 2021'!$B$7:$H$93,7,FALSE)</f>
        <v>2.5019999999999998</v>
      </c>
      <c r="AY53" s="301">
        <f>VLOOKUP(AW53,'Reihen BK8 KP Strom 2021'!$B$2:$AM$73,7,FALSE)</f>
        <v>2.5019999999999998</v>
      </c>
      <c r="AZ53" s="306">
        <f t="shared" si="14"/>
        <v>0</v>
      </c>
      <c r="BA53" s="305">
        <f>VLOOKUP(AW53,'Preisindizes Strom 2021'!$J$7:$R$77,9,FALSE)</f>
        <v>1.4559</v>
      </c>
      <c r="BB53" s="301">
        <f>VLOOKUP(AW53,'Reihen BK8 KP Strom 2021'!$B$2:$AM$73,15,FALSE)</f>
        <v>1.4559</v>
      </c>
      <c r="BC53" s="306">
        <f t="shared" si="20"/>
        <v>0</v>
      </c>
      <c r="BD53" s="305">
        <f>VLOOKUP(AW53,'Preisindizes Strom 2021'!$T$7:$AE$77,12,FALSE)</f>
        <v>1.6352</v>
      </c>
      <c r="BE53" s="301">
        <f>VLOOKUP(AW53,'Reihen BK8 KP Strom 2021'!$B$2:$AM$73,26,FALSE)</f>
        <v>1.6352</v>
      </c>
      <c r="BF53" s="306">
        <f t="shared" si="21"/>
        <v>0</v>
      </c>
      <c r="BG53" s="305">
        <f>VLOOKUP(AW53,'Preisindizes Strom 2021'!$AG$7:$AO$77,9,FALSE)</f>
        <v>1.7823</v>
      </c>
      <c r="BH53" s="301">
        <f>VLOOKUP(AW53,'Reihen BK8 KP Strom 2021'!$B$2:$AM$73,34,FALSE)</f>
        <v>1.7823</v>
      </c>
      <c r="BI53" s="306">
        <f t="shared" si="22"/>
        <v>0</v>
      </c>
      <c r="BJ53" s="305">
        <f>VLOOKUP(AW53,'Preisindizes Strom 2021'!$AQ$7:$AU$86,5,FALSE)</f>
        <v>1.6585000000000001</v>
      </c>
      <c r="BK53" s="301">
        <f>VLOOKUP(AW53,'Reihen BK8 KP Strom 2021'!$B$2:$AM$73,38,FALSE)</f>
        <v>1.6585000000000001</v>
      </c>
      <c r="BL53" s="306">
        <f t="shared" si="23"/>
        <v>0</v>
      </c>
    </row>
    <row r="54" spans="2:64">
      <c r="B54" s="335">
        <v>1981</v>
      </c>
      <c r="C54" s="296">
        <f>VLOOKUP(B54,'Basisreihen Destatis 2021'!$B$7:$I$90,2,FALSE)</f>
        <v>49.2</v>
      </c>
      <c r="D54" s="292"/>
      <c r="E54" s="292">
        <f t="shared" si="24"/>
        <v>49.2</v>
      </c>
      <c r="F54" s="292"/>
      <c r="G54" s="297">
        <f t="shared" si="29"/>
        <v>49.2</v>
      </c>
      <c r="H54" s="336">
        <f t="shared" si="15"/>
        <v>2.6036999999999999</v>
      </c>
      <c r="J54" s="335">
        <v>1981</v>
      </c>
      <c r="K54" s="296">
        <f>VLOOKUP(J54,'Basisreihen Destatis 2021'!$B$7:$I$90,3,FALSE)</f>
        <v>63.1</v>
      </c>
      <c r="L54" s="292"/>
      <c r="M54" s="292">
        <f t="shared" si="2"/>
        <v>63.1</v>
      </c>
      <c r="N54" s="292"/>
      <c r="O54" s="292">
        <f>VLOOKUP(J54,'Basisreihen Destatis 2021'!$K$7:$R$86,5,FALSE)</f>
        <v>89.9</v>
      </c>
      <c r="P54" s="292">
        <f t="shared" si="32"/>
        <v>128.30000000000001</v>
      </c>
      <c r="Q54" s="297">
        <f t="shared" si="25"/>
        <v>82.7</v>
      </c>
      <c r="R54" s="336">
        <f t="shared" si="16"/>
        <v>1.4559</v>
      </c>
      <c r="S54" s="176"/>
      <c r="T54" s="335">
        <v>1981</v>
      </c>
      <c r="U54" s="296">
        <f>VLOOKUP(T54,'Basisreihen Destatis 2021'!$B$7:$I$90,3,FALSE)</f>
        <v>63.1</v>
      </c>
      <c r="V54" s="292"/>
      <c r="W54" s="292">
        <f t="shared" si="26"/>
        <v>63.1</v>
      </c>
      <c r="X54" s="292"/>
      <c r="Y54" s="292">
        <f>VLOOKUP(T54,'Basisreihen Destatis 2021'!$K$7:$R$86,6,FALSE)</f>
        <v>94.3</v>
      </c>
      <c r="Z54" s="292">
        <f t="shared" si="33"/>
        <v>112.2</v>
      </c>
      <c r="AA54" s="292">
        <f>VLOOKUP(T54,'Basisreihen Destatis 2021'!$B$7:$I$90,5,FALSE)</f>
        <v>65.5</v>
      </c>
      <c r="AB54" s="292"/>
      <c r="AC54" s="292">
        <f t="shared" si="7"/>
        <v>65.5</v>
      </c>
      <c r="AD54" s="297">
        <f t="shared" si="30"/>
        <v>71.3</v>
      </c>
      <c r="AE54" s="336">
        <f t="shared" si="17"/>
        <v>1.6788000000000001</v>
      </c>
      <c r="AG54" s="335">
        <v>1981</v>
      </c>
      <c r="AH54" s="296">
        <f>VLOOKUP(AG54,'Basisreihen Destatis 2021'!$B$7:$I$90,3,FALSE)</f>
        <v>63.1</v>
      </c>
      <c r="AI54" s="292"/>
      <c r="AJ54" s="292">
        <f t="shared" si="9"/>
        <v>63.1</v>
      </c>
      <c r="AK54" s="292">
        <f>VLOOKUP(AG54,'Basisreihen Destatis 2021'!$B$7:$I$90,6,FALSE)</f>
        <v>65</v>
      </c>
      <c r="AL54" s="292"/>
      <c r="AM54" s="292">
        <f t="shared" si="27"/>
        <v>65</v>
      </c>
      <c r="AN54" s="297">
        <f t="shared" si="31"/>
        <v>64.3</v>
      </c>
      <c r="AO54" s="336">
        <f t="shared" si="18"/>
        <v>1.8460000000000001</v>
      </c>
      <c r="AQ54" s="335">
        <v>1981</v>
      </c>
      <c r="AR54" s="296">
        <f>VLOOKUP(AQ54,'Basisreihen Destatis 2021'!$B$7:$I$90,6,FALSE)</f>
        <v>65</v>
      </c>
      <c r="AS54" s="292"/>
      <c r="AT54" s="297">
        <f t="shared" si="28"/>
        <v>65</v>
      </c>
      <c r="AU54" s="336">
        <f t="shared" si="19"/>
        <v>1.7630999999999999</v>
      </c>
      <c r="AW54" s="345">
        <v>1981</v>
      </c>
      <c r="AX54" s="486">
        <f>VLOOKUP(AW54,'Preisindizes Strom 2021'!$B$7:$H$93,7,FALSE)</f>
        <v>2.6036999999999999</v>
      </c>
      <c r="AY54" s="301">
        <f>VLOOKUP(AW54,'Reihen BK8 KP Strom 2021'!$B$2:$AM$73,7,FALSE)</f>
        <v>2.6036999999999999</v>
      </c>
      <c r="AZ54" s="306">
        <f t="shared" si="14"/>
        <v>0</v>
      </c>
      <c r="BA54" s="305">
        <f>VLOOKUP(AW54,'Preisindizes Strom 2021'!$J$7:$R$77,9,FALSE)</f>
        <v>1.4559</v>
      </c>
      <c r="BB54" s="301">
        <f>VLOOKUP(AW54,'Reihen BK8 KP Strom 2021'!$B$2:$AM$73,15,FALSE)</f>
        <v>1.4559</v>
      </c>
      <c r="BC54" s="306">
        <f t="shared" si="20"/>
        <v>0</v>
      </c>
      <c r="BD54" s="305">
        <f>VLOOKUP(AW54,'Preisindizes Strom 2021'!$T$7:$AE$77,12,FALSE)</f>
        <v>1.6788000000000001</v>
      </c>
      <c r="BE54" s="301">
        <f>VLOOKUP(AW54,'Reihen BK8 KP Strom 2021'!$B$2:$AM$73,26,FALSE)</f>
        <v>1.6788000000000001</v>
      </c>
      <c r="BF54" s="306">
        <f t="shared" si="21"/>
        <v>0</v>
      </c>
      <c r="BG54" s="305">
        <f>VLOOKUP(AW54,'Preisindizes Strom 2021'!$AG$7:$AO$77,9,FALSE)</f>
        <v>1.8460000000000001</v>
      </c>
      <c r="BH54" s="301">
        <f>VLOOKUP(AW54,'Reihen BK8 KP Strom 2021'!$B$2:$AM$73,34,FALSE)</f>
        <v>0</v>
      </c>
      <c r="BI54" s="306">
        <f t="shared" si="22"/>
        <v>1.8460000000000001</v>
      </c>
      <c r="BJ54" s="305">
        <f>VLOOKUP(AW54,'Preisindizes Strom 2021'!$AQ$7:$AU$86,5,FALSE)</f>
        <v>1.7630999999999999</v>
      </c>
      <c r="BK54" s="301">
        <f>VLOOKUP(AW54,'Reihen BK8 KP Strom 2021'!$B$2:$AM$73,38,FALSE)</f>
        <v>1.7630999999999999</v>
      </c>
      <c r="BL54" s="306">
        <f t="shared" si="23"/>
        <v>0</v>
      </c>
    </row>
    <row r="55" spans="2:64">
      <c r="B55" s="335">
        <v>1980</v>
      </c>
      <c r="C55" s="296">
        <f>VLOOKUP(B55,'Basisreihen Destatis 2021'!$B$7:$I$90,2,FALSE)</f>
        <v>46.4</v>
      </c>
      <c r="D55" s="292"/>
      <c r="E55" s="292">
        <f t="shared" si="24"/>
        <v>46.4</v>
      </c>
      <c r="F55" s="292"/>
      <c r="G55" s="297">
        <f t="shared" si="29"/>
        <v>46.4</v>
      </c>
      <c r="H55" s="336">
        <f t="shared" si="15"/>
        <v>2.7608000000000001</v>
      </c>
      <c r="J55" s="335">
        <v>1980</v>
      </c>
      <c r="K55" s="296">
        <f>VLOOKUP(J55,'Basisreihen Destatis 2021'!$B$7:$I$90,3,FALSE)</f>
        <v>61.4</v>
      </c>
      <c r="L55" s="292"/>
      <c r="M55" s="292">
        <f t="shared" si="2"/>
        <v>61.4</v>
      </c>
      <c r="N55" s="292"/>
      <c r="O55" s="292">
        <f>VLOOKUP(J55,'Basisreihen Destatis 2021'!$K$7:$R$86,5,FALSE)</f>
        <v>86.1</v>
      </c>
      <c r="P55" s="292">
        <f t="shared" si="32"/>
        <v>122.9</v>
      </c>
      <c r="Q55" s="297">
        <f t="shared" si="25"/>
        <v>79.900000000000006</v>
      </c>
      <c r="R55" s="336">
        <f t="shared" si="16"/>
        <v>1.5068999999999999</v>
      </c>
      <c r="S55" s="176"/>
      <c r="T55" s="335">
        <v>1980</v>
      </c>
      <c r="U55" s="296">
        <f>VLOOKUP(T55,'Basisreihen Destatis 2021'!$B$7:$I$90,3,FALSE)</f>
        <v>61.4</v>
      </c>
      <c r="V55" s="292"/>
      <c r="W55" s="292">
        <f t="shared" si="26"/>
        <v>61.4</v>
      </c>
      <c r="X55" s="292"/>
      <c r="Y55" s="292">
        <f>VLOOKUP(T55,'Basisreihen Destatis 2021'!$K$7:$R$86,6,FALSE)</f>
        <v>89</v>
      </c>
      <c r="Z55" s="292">
        <f t="shared" si="33"/>
        <v>105.9</v>
      </c>
      <c r="AA55" s="292">
        <f>VLOOKUP(T55,'Basisreihen Destatis 2021'!$B$7:$I$90,5,FALSE)</f>
        <v>60.6</v>
      </c>
      <c r="AB55" s="292"/>
      <c r="AC55" s="292">
        <f t="shared" si="7"/>
        <v>60.6</v>
      </c>
      <c r="AD55" s="297">
        <f t="shared" si="30"/>
        <v>67.8</v>
      </c>
      <c r="AE55" s="336">
        <f t="shared" si="17"/>
        <v>1.7655000000000001</v>
      </c>
      <c r="AG55" s="335">
        <v>1980</v>
      </c>
      <c r="AH55" s="296">
        <f>VLOOKUP(AG55,'Basisreihen Destatis 2021'!$B$7:$I$90,3,FALSE)</f>
        <v>61.4</v>
      </c>
      <c r="AI55" s="292"/>
      <c r="AJ55" s="292">
        <f t="shared" si="9"/>
        <v>61.4</v>
      </c>
      <c r="AK55" s="292">
        <f>VLOOKUP(AG55,'Basisreihen Destatis 2021'!$B$7:$I$90,6,FALSE)</f>
        <v>60.9</v>
      </c>
      <c r="AL55" s="292"/>
      <c r="AM55" s="292">
        <f t="shared" si="27"/>
        <v>60.9</v>
      </c>
      <c r="AN55" s="297">
        <f t="shared" si="31"/>
        <v>61.1</v>
      </c>
      <c r="AO55" s="336">
        <f t="shared" si="18"/>
        <v>1.9427000000000001</v>
      </c>
      <c r="AQ55" s="335">
        <v>1980</v>
      </c>
      <c r="AR55" s="296">
        <f>VLOOKUP(AQ55,'Basisreihen Destatis 2021'!$B$7:$I$90,6,FALSE)</f>
        <v>60.9</v>
      </c>
      <c r="AS55" s="292"/>
      <c r="AT55" s="297">
        <f t="shared" si="28"/>
        <v>60.9</v>
      </c>
      <c r="AU55" s="336">
        <f t="shared" si="19"/>
        <v>1.8817999999999999</v>
      </c>
      <c r="AW55" s="345">
        <v>1980</v>
      </c>
      <c r="AX55" s="486">
        <f>VLOOKUP(AW55,'Preisindizes Strom 2021'!$B$7:$H$93,7,FALSE)</f>
        <v>2.7608000000000001</v>
      </c>
      <c r="AY55" s="301">
        <f>VLOOKUP(AW55,'Reihen BK8 KP Strom 2021'!$B$2:$AM$73,7,FALSE)</f>
        <v>2.7608000000000001</v>
      </c>
      <c r="AZ55" s="306">
        <f t="shared" si="14"/>
        <v>0</v>
      </c>
      <c r="BA55" s="305">
        <f>VLOOKUP(AW55,'Preisindizes Strom 2021'!$J$7:$R$77,9,FALSE)</f>
        <v>1.5068999999999999</v>
      </c>
      <c r="BB55" s="301">
        <f>VLOOKUP(AW55,'Reihen BK8 KP Strom 2021'!$B$2:$AM$73,15,FALSE)</f>
        <v>1.5068999999999999</v>
      </c>
      <c r="BC55" s="306">
        <f t="shared" si="20"/>
        <v>0</v>
      </c>
      <c r="BD55" s="305">
        <f>VLOOKUP(AW55,'Preisindizes Strom 2021'!$T$7:$AE$77,12,FALSE)</f>
        <v>1.7655000000000001</v>
      </c>
      <c r="BE55" s="301">
        <f>VLOOKUP(AW55,'Reihen BK8 KP Strom 2021'!$B$2:$AM$73,26,FALSE)</f>
        <v>1.7655000000000001</v>
      </c>
      <c r="BF55" s="306">
        <f t="shared" si="21"/>
        <v>0</v>
      </c>
      <c r="BG55" s="305">
        <f>VLOOKUP(AW55,'Preisindizes Strom 2021'!$AG$7:$AO$77,9,FALSE)</f>
        <v>1.9427000000000001</v>
      </c>
      <c r="BH55" s="301">
        <f>VLOOKUP(AW55,'Reihen BK8 KP Strom 2021'!$B$2:$AM$73,34,FALSE)</f>
        <v>0</v>
      </c>
      <c r="BI55" s="306">
        <f t="shared" si="22"/>
        <v>1.9427000000000001</v>
      </c>
      <c r="BJ55" s="305">
        <f>VLOOKUP(AW55,'Preisindizes Strom 2021'!$AQ$7:$AU$86,5,FALSE)</f>
        <v>1.8817999999999999</v>
      </c>
      <c r="BK55" s="301">
        <f>VLOOKUP(AW55,'Reihen BK8 KP Strom 2021'!$B$2:$AM$73,38,FALSE)</f>
        <v>1.8817999999999999</v>
      </c>
      <c r="BL55" s="306">
        <f t="shared" si="23"/>
        <v>0</v>
      </c>
    </row>
    <row r="56" spans="2:64">
      <c r="B56" s="335">
        <v>1979</v>
      </c>
      <c r="C56" s="296">
        <f>VLOOKUP(B56,'Basisreihen Destatis 2021'!$B$7:$I$90,2,FALSE)</f>
        <v>42.1</v>
      </c>
      <c r="D56" s="292"/>
      <c r="E56" s="292">
        <f t="shared" si="24"/>
        <v>42.1</v>
      </c>
      <c r="F56" s="292"/>
      <c r="G56" s="297">
        <f t="shared" si="29"/>
        <v>42.1</v>
      </c>
      <c r="H56" s="336">
        <f t="shared" si="15"/>
        <v>3.0428000000000002</v>
      </c>
      <c r="J56" s="335">
        <v>1979</v>
      </c>
      <c r="K56" s="296">
        <f>VLOOKUP(J56,'Basisreihen Destatis 2021'!$B$7:$I$90,3,FALSE)</f>
        <v>55.5</v>
      </c>
      <c r="L56" s="292"/>
      <c r="M56" s="292">
        <f t="shared" si="2"/>
        <v>55.5</v>
      </c>
      <c r="N56" s="292"/>
      <c r="O56" s="292">
        <f>VLOOKUP(J56,'Basisreihen Destatis 2021'!$K$7:$R$86,5,FALSE)</f>
        <v>80</v>
      </c>
      <c r="P56" s="292">
        <f t="shared" si="32"/>
        <v>114.1</v>
      </c>
      <c r="Q56" s="297">
        <f t="shared" si="25"/>
        <v>73.099999999999994</v>
      </c>
      <c r="R56" s="336">
        <f t="shared" si="16"/>
        <v>1.6471</v>
      </c>
      <c r="S56" s="176"/>
      <c r="T56" s="335">
        <v>1979</v>
      </c>
      <c r="U56" s="296">
        <f>VLOOKUP(T56,'Basisreihen Destatis 2021'!$B$7:$I$90,3,FALSE)</f>
        <v>55.5</v>
      </c>
      <c r="V56" s="292"/>
      <c r="W56" s="292">
        <f t="shared" si="26"/>
        <v>55.5</v>
      </c>
      <c r="X56" s="292"/>
      <c r="Y56" s="292">
        <f>VLOOKUP(T56,'Basisreihen Destatis 2021'!$K$7:$R$86,6,FALSE)</f>
        <v>77.2</v>
      </c>
      <c r="Z56" s="292">
        <f t="shared" si="33"/>
        <v>91.8</v>
      </c>
      <c r="AA56" s="292">
        <f>VLOOKUP(T56,'Basisreihen Destatis 2021'!$B$7:$I$90,5,FALSE)</f>
        <v>57.1</v>
      </c>
      <c r="AB56" s="292"/>
      <c r="AC56" s="292">
        <f t="shared" si="7"/>
        <v>57.1</v>
      </c>
      <c r="AD56" s="297">
        <f t="shared" si="30"/>
        <v>61.5</v>
      </c>
      <c r="AE56" s="336">
        <f t="shared" si="17"/>
        <v>1.9462999999999999</v>
      </c>
      <c r="AG56" s="335">
        <v>1979</v>
      </c>
      <c r="AH56" s="296">
        <f>VLOOKUP(AG56,'Basisreihen Destatis 2021'!$B$7:$I$90,3,FALSE)</f>
        <v>55.5</v>
      </c>
      <c r="AI56" s="292"/>
      <c r="AJ56" s="292">
        <f t="shared" si="9"/>
        <v>55.5</v>
      </c>
      <c r="AK56" s="292">
        <f>VLOOKUP(AG56,'Basisreihen Destatis 2021'!$B$7:$I$90,6,FALSE)</f>
        <v>57.1</v>
      </c>
      <c r="AL56" s="292"/>
      <c r="AM56" s="292">
        <f t="shared" si="27"/>
        <v>57.1</v>
      </c>
      <c r="AN56" s="297">
        <f t="shared" si="31"/>
        <v>56.5</v>
      </c>
      <c r="AO56" s="336">
        <f t="shared" si="18"/>
        <v>2.1009000000000002</v>
      </c>
      <c r="AQ56" s="335">
        <v>1979</v>
      </c>
      <c r="AR56" s="296">
        <f>VLOOKUP(AQ56,'Basisreihen Destatis 2021'!$B$7:$I$90,6,FALSE)</f>
        <v>57.1</v>
      </c>
      <c r="AS56" s="292"/>
      <c r="AT56" s="297">
        <f t="shared" si="28"/>
        <v>57.1</v>
      </c>
      <c r="AU56" s="336">
        <f t="shared" si="19"/>
        <v>2.0070000000000001</v>
      </c>
      <c r="AW56" s="345">
        <v>1979</v>
      </c>
      <c r="AX56" s="486">
        <f>VLOOKUP(AW56,'Preisindizes Strom 2021'!$B$7:$H$93,7,FALSE)</f>
        <v>3.0428000000000002</v>
      </c>
      <c r="AY56" s="301">
        <f>VLOOKUP(AW56,'Reihen BK8 KP Strom 2021'!$B$2:$AM$73,7,FALSE)</f>
        <v>3.0428000000000002</v>
      </c>
      <c r="AZ56" s="306">
        <f t="shared" si="14"/>
        <v>0</v>
      </c>
      <c r="BA56" s="305">
        <f>VLOOKUP(AW56,'Preisindizes Strom 2021'!$J$7:$R$77,9,FALSE)</f>
        <v>1.6471</v>
      </c>
      <c r="BB56" s="301">
        <f>VLOOKUP(AW56,'Reihen BK8 KP Strom 2021'!$B$2:$AM$73,15,FALSE)</f>
        <v>1.6471</v>
      </c>
      <c r="BC56" s="306">
        <f t="shared" si="20"/>
        <v>0</v>
      </c>
      <c r="BD56" s="305">
        <f>VLOOKUP(AW56,'Preisindizes Strom 2021'!$T$7:$AE$77,12,FALSE)</f>
        <v>1.9462999999999999</v>
      </c>
      <c r="BE56" s="301">
        <f>VLOOKUP(AW56,'Reihen BK8 KP Strom 2021'!$B$2:$AM$73,26,FALSE)</f>
        <v>1.9462999999999999</v>
      </c>
      <c r="BF56" s="306">
        <f t="shared" si="21"/>
        <v>0</v>
      </c>
      <c r="BG56" s="305">
        <f>VLOOKUP(AW56,'Preisindizes Strom 2021'!$AG$7:$AO$77,9,FALSE)</f>
        <v>2.1009000000000002</v>
      </c>
      <c r="BH56" s="301">
        <f>VLOOKUP(AW56,'Reihen BK8 KP Strom 2021'!$B$2:$AM$73,34,FALSE)</f>
        <v>0</v>
      </c>
      <c r="BI56" s="306">
        <f t="shared" si="22"/>
        <v>2.1009000000000002</v>
      </c>
      <c r="BJ56" s="305">
        <f>VLOOKUP(AW56,'Preisindizes Strom 2021'!$AQ$7:$AU$86,5,FALSE)</f>
        <v>2.0070000000000001</v>
      </c>
      <c r="BK56" s="301">
        <f>VLOOKUP(AW56,'Reihen BK8 KP Strom 2021'!$B$2:$AM$73,38,FALSE)</f>
        <v>2.0070000000000001</v>
      </c>
      <c r="BL56" s="306">
        <f t="shared" si="23"/>
        <v>0</v>
      </c>
    </row>
    <row r="57" spans="2:64">
      <c r="B57" s="335">
        <v>1978</v>
      </c>
      <c r="C57" s="296">
        <f>VLOOKUP(B57,'Basisreihen Destatis 2021'!$B$7:$I$90,2,FALSE)</f>
        <v>39.200000000000003</v>
      </c>
      <c r="D57" s="292"/>
      <c r="E57" s="292">
        <f t="shared" si="24"/>
        <v>39.200000000000003</v>
      </c>
      <c r="F57" s="292"/>
      <c r="G57" s="297">
        <f t="shared" si="29"/>
        <v>39.200000000000003</v>
      </c>
      <c r="H57" s="336">
        <f t="shared" si="15"/>
        <v>3.2679</v>
      </c>
      <c r="J57" s="335">
        <v>1978</v>
      </c>
      <c r="K57" s="296">
        <f>VLOOKUP(J57,'Basisreihen Destatis 2021'!$B$7:$I$90,3,FALSE)</f>
        <v>50.5</v>
      </c>
      <c r="L57" s="292"/>
      <c r="M57" s="292">
        <f t="shared" si="2"/>
        <v>50.5</v>
      </c>
      <c r="N57" s="292"/>
      <c r="O57" s="292">
        <f>VLOOKUP(J57,'Basisreihen Destatis 2021'!$K$7:$R$86,5,FALSE)</f>
        <v>74.3</v>
      </c>
      <c r="P57" s="292">
        <f t="shared" si="32"/>
        <v>106</v>
      </c>
      <c r="Q57" s="297">
        <f t="shared" si="25"/>
        <v>67.2</v>
      </c>
      <c r="R57" s="336">
        <f t="shared" si="16"/>
        <v>1.7917000000000001</v>
      </c>
      <c r="S57" s="176"/>
      <c r="T57" s="335">
        <v>1978</v>
      </c>
      <c r="U57" s="296">
        <f>VLOOKUP(T57,'Basisreihen Destatis 2021'!$B$7:$I$90,3,FALSE)</f>
        <v>50.5</v>
      </c>
      <c r="V57" s="292"/>
      <c r="W57" s="292">
        <f t="shared" si="26"/>
        <v>50.5</v>
      </c>
      <c r="X57" s="292"/>
      <c r="Y57" s="292">
        <f>VLOOKUP(T57,'Basisreihen Destatis 2021'!$K$7:$R$86,6,FALSE)</f>
        <v>70.3</v>
      </c>
      <c r="Z57" s="292">
        <f t="shared" si="33"/>
        <v>83.6</v>
      </c>
      <c r="AA57" s="292">
        <f>VLOOKUP(T57,'Basisreihen Destatis 2021'!$B$7:$I$90,5,FALSE)</f>
        <v>55.3</v>
      </c>
      <c r="AB57" s="292"/>
      <c r="AC57" s="292">
        <f t="shared" si="7"/>
        <v>55.3</v>
      </c>
      <c r="AD57" s="297">
        <f t="shared" si="30"/>
        <v>57.1</v>
      </c>
      <c r="AE57" s="336">
        <f t="shared" si="17"/>
        <v>2.0962999999999998</v>
      </c>
      <c r="AG57" s="335">
        <v>1978</v>
      </c>
      <c r="AH57" s="296">
        <f>VLOOKUP(AG57,'Basisreihen Destatis 2021'!$B$7:$I$90,3,FALSE)</f>
        <v>50.5</v>
      </c>
      <c r="AI57" s="292"/>
      <c r="AJ57" s="292">
        <f t="shared" si="9"/>
        <v>50.5</v>
      </c>
      <c r="AK57" s="292">
        <f>VLOOKUP(AG57,'Basisreihen Destatis 2021'!$B$7:$I$90,6,FALSE)</f>
        <v>55.1</v>
      </c>
      <c r="AL57" s="292"/>
      <c r="AM57" s="292">
        <f t="shared" si="27"/>
        <v>55.1</v>
      </c>
      <c r="AN57" s="297">
        <f t="shared" si="31"/>
        <v>53.5</v>
      </c>
      <c r="AO57" s="336">
        <f t="shared" si="18"/>
        <v>2.2187000000000001</v>
      </c>
      <c r="AQ57" s="335">
        <v>1978</v>
      </c>
      <c r="AR57" s="296">
        <f>VLOOKUP(AQ57,'Basisreihen Destatis 2021'!$B$7:$I$90,6,FALSE)</f>
        <v>55.1</v>
      </c>
      <c r="AS57" s="292"/>
      <c r="AT57" s="297">
        <f t="shared" si="28"/>
        <v>55.1</v>
      </c>
      <c r="AU57" s="336">
        <f t="shared" si="19"/>
        <v>2.0798999999999999</v>
      </c>
      <c r="AW57" s="345">
        <v>1978</v>
      </c>
      <c r="AX57" s="486">
        <f>VLOOKUP(AW57,'Preisindizes Strom 2021'!$B$7:$H$93,7,FALSE)</f>
        <v>3.2679</v>
      </c>
      <c r="AY57" s="301">
        <f>VLOOKUP(AW57,'Reihen BK8 KP Strom 2021'!$B$2:$AM$73,7,FALSE)</f>
        <v>3.2679</v>
      </c>
      <c r="AZ57" s="306">
        <f t="shared" si="14"/>
        <v>0</v>
      </c>
      <c r="BA57" s="305">
        <f>VLOOKUP(AW57,'Preisindizes Strom 2021'!$J$7:$R$77,9,FALSE)</f>
        <v>1.7917000000000001</v>
      </c>
      <c r="BB57" s="301">
        <f>VLOOKUP(AW57,'Reihen BK8 KP Strom 2021'!$B$2:$AM$73,15,FALSE)</f>
        <v>1.7917000000000001</v>
      </c>
      <c r="BC57" s="306">
        <f t="shared" si="20"/>
        <v>0</v>
      </c>
      <c r="BD57" s="305">
        <f>VLOOKUP(AW57,'Preisindizes Strom 2021'!$T$7:$AE$77,12,FALSE)</f>
        <v>2.0962999999999998</v>
      </c>
      <c r="BE57" s="301">
        <f>VLOOKUP(AW57,'Reihen BK8 KP Strom 2021'!$B$2:$AM$73,26,FALSE)</f>
        <v>2.0962999999999998</v>
      </c>
      <c r="BF57" s="306">
        <f t="shared" si="21"/>
        <v>0</v>
      </c>
      <c r="BG57" s="305">
        <f>VLOOKUP(AW57,'Preisindizes Strom 2021'!$AG$7:$AO$77,9,FALSE)</f>
        <v>2.2187000000000001</v>
      </c>
      <c r="BH57" s="301">
        <f>VLOOKUP(AW57,'Reihen BK8 KP Strom 2021'!$B$2:$AM$73,34,FALSE)</f>
        <v>0</v>
      </c>
      <c r="BI57" s="306">
        <f t="shared" si="22"/>
        <v>2.2187000000000001</v>
      </c>
      <c r="BJ57" s="305">
        <f>VLOOKUP(AW57,'Preisindizes Strom 2021'!$AQ$7:$AU$86,5,FALSE)</f>
        <v>2.0798999999999999</v>
      </c>
      <c r="BK57" s="301">
        <f>VLOOKUP(AW57,'Reihen BK8 KP Strom 2021'!$B$2:$AM$73,38,FALSE)</f>
        <v>2.0798999999999999</v>
      </c>
      <c r="BL57" s="306">
        <f t="shared" si="23"/>
        <v>0</v>
      </c>
    </row>
    <row r="58" spans="2:64">
      <c r="B58" s="335">
        <v>1977</v>
      </c>
      <c r="C58" s="296">
        <f>VLOOKUP(B58,'Basisreihen Destatis 2021'!$B$7:$I$90,2,FALSE)</f>
        <v>37.5</v>
      </c>
      <c r="D58" s="292"/>
      <c r="E58" s="292">
        <f t="shared" si="24"/>
        <v>37.5</v>
      </c>
      <c r="F58" s="292"/>
      <c r="G58" s="297">
        <f t="shared" si="29"/>
        <v>37.5</v>
      </c>
      <c r="H58" s="336">
        <f t="shared" si="15"/>
        <v>3.4159999999999999</v>
      </c>
      <c r="J58" s="335">
        <v>1977</v>
      </c>
      <c r="K58" s="296">
        <f>VLOOKUP(J58,'Basisreihen Destatis 2021'!$B$7:$I$90,3,FALSE)</f>
        <v>47.8</v>
      </c>
      <c r="L58" s="292"/>
      <c r="M58" s="292">
        <f t="shared" si="2"/>
        <v>47.8</v>
      </c>
      <c r="N58" s="292"/>
      <c r="O58" s="292">
        <f>VLOOKUP(J58,'Basisreihen Destatis 2021'!$K$7:$R$86,5,FALSE)</f>
        <v>75.2</v>
      </c>
      <c r="P58" s="292">
        <f t="shared" si="32"/>
        <v>107.3</v>
      </c>
      <c r="Q58" s="297">
        <f t="shared" si="25"/>
        <v>65.7</v>
      </c>
      <c r="R58" s="336">
        <f t="shared" si="16"/>
        <v>1.8326</v>
      </c>
      <c r="S58" s="176"/>
      <c r="T58" s="335">
        <v>1977</v>
      </c>
      <c r="U58" s="296">
        <f>VLOOKUP(T58,'Basisreihen Destatis 2021'!$B$7:$I$90,3,FALSE)</f>
        <v>47.8</v>
      </c>
      <c r="V58" s="292"/>
      <c r="W58" s="292">
        <f t="shared" si="26"/>
        <v>47.8</v>
      </c>
      <c r="X58" s="292"/>
      <c r="Y58" s="292">
        <f>VLOOKUP(T58,'Basisreihen Destatis 2021'!$K$7:$R$86,6,FALSE)</f>
        <v>74.599999999999994</v>
      </c>
      <c r="Z58" s="292">
        <f t="shared" si="33"/>
        <v>88.7</v>
      </c>
      <c r="AA58" s="292">
        <f>VLOOKUP(T58,'Basisreihen Destatis 2021'!$B$7:$I$90,5,FALSE)</f>
        <v>58</v>
      </c>
      <c r="AB58" s="292"/>
      <c r="AC58" s="292">
        <f t="shared" si="7"/>
        <v>58</v>
      </c>
      <c r="AD58" s="297">
        <f t="shared" si="30"/>
        <v>57.5</v>
      </c>
      <c r="AE58" s="336">
        <f t="shared" si="17"/>
        <v>2.0817000000000001</v>
      </c>
      <c r="AG58" s="335">
        <v>1977</v>
      </c>
      <c r="AH58" s="296">
        <f>VLOOKUP(AG58,'Basisreihen Destatis 2021'!$B$7:$I$90,3,FALSE)</f>
        <v>47.8</v>
      </c>
      <c r="AI58" s="292"/>
      <c r="AJ58" s="292">
        <f t="shared" si="9"/>
        <v>47.8</v>
      </c>
      <c r="AK58" s="292">
        <f>VLOOKUP(AG58,'Basisreihen Destatis 2021'!$B$7:$I$90,6,FALSE)</f>
        <v>54.5</v>
      </c>
      <c r="AL58" s="292"/>
      <c r="AM58" s="292">
        <f t="shared" si="27"/>
        <v>54.5</v>
      </c>
      <c r="AN58" s="297">
        <f t="shared" si="31"/>
        <v>52.2</v>
      </c>
      <c r="AO58" s="336">
        <f t="shared" si="18"/>
        <v>2.2738999999999998</v>
      </c>
      <c r="AQ58" s="335">
        <v>1977</v>
      </c>
      <c r="AR58" s="296">
        <f>VLOOKUP(AQ58,'Basisreihen Destatis 2021'!$B$7:$I$90,6,FALSE)</f>
        <v>54.5</v>
      </c>
      <c r="AS58" s="292"/>
      <c r="AT58" s="297">
        <f t="shared" si="28"/>
        <v>54.5</v>
      </c>
      <c r="AU58" s="336">
        <f t="shared" si="19"/>
        <v>2.1027999999999998</v>
      </c>
      <c r="AW58" s="345">
        <v>1977</v>
      </c>
      <c r="AX58" s="486">
        <f>VLOOKUP(AW58,'Preisindizes Strom 2021'!$B$7:$H$93,7,FALSE)</f>
        <v>3.4159999999999999</v>
      </c>
      <c r="AY58" s="301">
        <f>VLOOKUP(AW58,'Reihen BK8 KP Strom 2021'!$B$2:$AM$73,7,FALSE)</f>
        <v>3.4159999999999999</v>
      </c>
      <c r="AZ58" s="306">
        <f t="shared" si="14"/>
        <v>0</v>
      </c>
      <c r="BA58" s="305">
        <f>VLOOKUP(AW58,'Preisindizes Strom 2021'!$J$7:$R$77,9,FALSE)</f>
        <v>1.8326</v>
      </c>
      <c r="BB58" s="301">
        <f>VLOOKUP(AW58,'Reihen BK8 KP Strom 2021'!$B$2:$AM$73,15,FALSE)</f>
        <v>1.8326</v>
      </c>
      <c r="BC58" s="306">
        <f t="shared" si="20"/>
        <v>0</v>
      </c>
      <c r="BD58" s="305">
        <f>VLOOKUP(AW58,'Preisindizes Strom 2021'!$T$7:$AE$77,12,FALSE)</f>
        <v>2.0817000000000001</v>
      </c>
      <c r="BE58" s="301">
        <f>VLOOKUP(AW58,'Reihen BK8 KP Strom 2021'!$B$2:$AM$73,26,FALSE)</f>
        <v>2.0817000000000001</v>
      </c>
      <c r="BF58" s="306">
        <f t="shared" si="21"/>
        <v>0</v>
      </c>
      <c r="BG58" s="305">
        <f>VLOOKUP(AW58,'Preisindizes Strom 2021'!$AG$7:$AO$77,9,FALSE)</f>
        <v>2.2738999999999998</v>
      </c>
      <c r="BH58" s="301">
        <f>VLOOKUP(AW58,'Reihen BK8 KP Strom 2021'!$B$2:$AM$73,34,FALSE)</f>
        <v>0</v>
      </c>
      <c r="BI58" s="306">
        <f t="shared" si="22"/>
        <v>2.2738999999999998</v>
      </c>
      <c r="BJ58" s="305">
        <f>VLOOKUP(AW58,'Preisindizes Strom 2021'!$AQ$7:$AU$86,5,FALSE)</f>
        <v>2.1027999999999998</v>
      </c>
      <c r="BK58" s="301">
        <f>VLOOKUP(AW58,'Reihen BK8 KP Strom 2021'!$B$2:$AM$73,38,FALSE)</f>
        <v>2.1027999999999998</v>
      </c>
      <c r="BL58" s="306">
        <f t="shared" si="23"/>
        <v>0</v>
      </c>
    </row>
    <row r="59" spans="2:64">
      <c r="B59" s="335">
        <v>1976</v>
      </c>
      <c r="C59" s="296">
        <f>VLOOKUP(B59,'Basisreihen Destatis 2021'!$B$7:$I$90,2,FALSE)</f>
        <v>36</v>
      </c>
      <c r="D59" s="292"/>
      <c r="E59" s="292">
        <f t="shared" si="24"/>
        <v>36</v>
      </c>
      <c r="F59" s="292"/>
      <c r="G59" s="297">
        <f t="shared" si="29"/>
        <v>36</v>
      </c>
      <c r="H59" s="336">
        <f t="shared" si="15"/>
        <v>3.5583</v>
      </c>
      <c r="J59" s="335">
        <v>1976</v>
      </c>
      <c r="K59" s="296">
        <f>VLOOKUP(J59,'Basisreihen Destatis 2021'!$B$7:$I$90,3,FALSE)</f>
        <v>46.2</v>
      </c>
      <c r="L59" s="292"/>
      <c r="M59" s="292">
        <f t="shared" si="2"/>
        <v>46.2</v>
      </c>
      <c r="N59" s="292"/>
      <c r="O59" s="292">
        <f>VLOOKUP(J59,'Basisreihen Destatis 2021'!$K$7:$R$86,5,FALSE)</f>
        <v>76.400000000000006</v>
      </c>
      <c r="P59" s="292">
        <f t="shared" si="32"/>
        <v>109</v>
      </c>
      <c r="Q59" s="297">
        <f t="shared" si="25"/>
        <v>65</v>
      </c>
      <c r="R59" s="336">
        <f t="shared" si="16"/>
        <v>1.8523000000000001</v>
      </c>
      <c r="S59" s="176"/>
      <c r="T59" s="335">
        <v>1976</v>
      </c>
      <c r="U59" s="296">
        <f>VLOOKUP(T59,'Basisreihen Destatis 2021'!$B$7:$I$90,3,FALSE)</f>
        <v>46.2</v>
      </c>
      <c r="V59" s="292"/>
      <c r="W59" s="292">
        <f t="shared" si="26"/>
        <v>46.2</v>
      </c>
      <c r="X59" s="292"/>
      <c r="Y59" s="292">
        <f>VLOOKUP(T59,'Basisreihen Destatis 2021'!$K$7:$R$86,6,FALSE)</f>
        <v>79.8</v>
      </c>
      <c r="Z59" s="292">
        <f t="shared" si="33"/>
        <v>94.9</v>
      </c>
      <c r="AA59" s="292">
        <f>VLOOKUP(T59,'Basisreihen Destatis 2021'!$B$7:$I$90,5,FALSE)</f>
        <v>55.3</v>
      </c>
      <c r="AB59" s="292">
        <f>VLOOKUP(T59,'Basisreihen Destatis 2021'!$K$7:$R$86,7,FALSE)</f>
        <v>60.8</v>
      </c>
      <c r="AC59" s="292">
        <f>ROUND(IF(AA59&gt;0,AA59,AB59*$AA$59/$AB$59),1)</f>
        <v>55.3</v>
      </c>
      <c r="AD59" s="297">
        <f t="shared" si="30"/>
        <v>56.7</v>
      </c>
      <c r="AE59" s="336">
        <f t="shared" si="17"/>
        <v>2.1111</v>
      </c>
      <c r="AG59" s="335">
        <v>1976</v>
      </c>
      <c r="AH59" s="296">
        <f>VLOOKUP(AG59,'Basisreihen Destatis 2021'!$B$7:$I$90,3,FALSE)</f>
        <v>46.2</v>
      </c>
      <c r="AI59" s="292"/>
      <c r="AJ59" s="292">
        <f t="shared" si="9"/>
        <v>46.2</v>
      </c>
      <c r="AK59" s="292">
        <f>VLOOKUP(AG59,'Basisreihen Destatis 2021'!$B$7:$I$90,6,FALSE)</f>
        <v>52.9</v>
      </c>
      <c r="AL59" s="292">
        <f>VLOOKUP(AG59,'Basisreihen Destatis 2021'!$K$7:$R$86,8,FALSE)</f>
        <v>51.1</v>
      </c>
      <c r="AM59" s="292">
        <f>ROUND(IF(AK59&gt;0,AK59,AL59*$AK$59/$AL$59),1)</f>
        <v>52.9</v>
      </c>
      <c r="AN59" s="297">
        <f t="shared" si="31"/>
        <v>50.6</v>
      </c>
      <c r="AO59" s="336">
        <f t="shared" si="18"/>
        <v>2.3458000000000001</v>
      </c>
      <c r="AQ59" s="335">
        <v>1976</v>
      </c>
      <c r="AR59" s="296">
        <f>VLOOKUP(AQ59,'Basisreihen Destatis 2021'!$B$7:$I$90,6,FALSE)</f>
        <v>52.9</v>
      </c>
      <c r="AS59" s="292">
        <f>VLOOKUP(AQ59,'Basisreihen Destatis 2021'!$K$7:$R$86,8,FALSE)</f>
        <v>51.1</v>
      </c>
      <c r="AT59" s="297">
        <f>ROUND(IF(AR59&gt;0,AR59,AS59*$AR$59/$AS$59),1)</f>
        <v>52.9</v>
      </c>
      <c r="AU59" s="336">
        <f t="shared" si="19"/>
        <v>2.1663999999999999</v>
      </c>
      <c r="AW59" s="345">
        <v>1976</v>
      </c>
      <c r="AX59" s="486">
        <f>VLOOKUP(AW59,'Preisindizes Strom 2021'!$B$7:$H$93,7,FALSE)</f>
        <v>3.5583</v>
      </c>
      <c r="AY59" s="301">
        <f>VLOOKUP(AW59,'Reihen BK8 KP Strom 2021'!$B$2:$AM$73,7,FALSE)</f>
        <v>3.5583</v>
      </c>
      <c r="AZ59" s="306">
        <f t="shared" si="14"/>
        <v>0</v>
      </c>
      <c r="BA59" s="305">
        <f>VLOOKUP(AW59,'Preisindizes Strom 2021'!$J$7:$R$77,9,FALSE)</f>
        <v>1.8523000000000001</v>
      </c>
      <c r="BB59" s="301">
        <f>VLOOKUP(AW59,'Reihen BK8 KP Strom 2021'!$B$2:$AM$73,15,FALSE)</f>
        <v>1.8523000000000001</v>
      </c>
      <c r="BC59" s="306">
        <f t="shared" si="20"/>
        <v>0</v>
      </c>
      <c r="BD59" s="305">
        <f>VLOOKUP(AW59,'Preisindizes Strom 2021'!$T$7:$AE$77,12,FALSE)</f>
        <v>2.1111</v>
      </c>
      <c r="BE59" s="301">
        <f>VLOOKUP(AW59,'Reihen BK8 KP Strom 2021'!$B$2:$AM$73,26,FALSE)</f>
        <v>2.1111</v>
      </c>
      <c r="BF59" s="306">
        <f t="shared" si="21"/>
        <v>0</v>
      </c>
      <c r="BG59" s="305">
        <f>VLOOKUP(AW59,'Preisindizes Strom 2021'!$AG$7:$AO$77,9,FALSE)</f>
        <v>2.3458000000000001</v>
      </c>
      <c r="BH59" s="301">
        <f>VLOOKUP(AW59,'Reihen BK8 KP Strom 2021'!$B$2:$AM$73,34,FALSE)</f>
        <v>0</v>
      </c>
      <c r="BI59" s="306">
        <f t="shared" si="22"/>
        <v>2.3458000000000001</v>
      </c>
      <c r="BJ59" s="305">
        <f>VLOOKUP(AW59,'Preisindizes Strom 2021'!$AQ$7:$AU$86,5,FALSE)</f>
        <v>2.1663999999999999</v>
      </c>
      <c r="BK59" s="301">
        <f>VLOOKUP(AW59,'Reihen BK8 KP Strom 2021'!$B$2:$AM$73,38,FALSE)</f>
        <v>0</v>
      </c>
      <c r="BL59" s="306">
        <f t="shared" si="23"/>
        <v>2.1663999999999999</v>
      </c>
    </row>
    <row r="60" spans="2:64">
      <c r="B60" s="335">
        <v>1975</v>
      </c>
      <c r="C60" s="296">
        <f>VLOOKUP(B60,'Basisreihen Destatis 2021'!$B$7:$I$90,2,FALSE)</f>
        <v>34.700000000000003</v>
      </c>
      <c r="D60" s="292"/>
      <c r="E60" s="292">
        <f t="shared" si="24"/>
        <v>34.700000000000003</v>
      </c>
      <c r="F60" s="292"/>
      <c r="G60" s="297">
        <f t="shared" si="29"/>
        <v>34.700000000000003</v>
      </c>
      <c r="H60" s="336">
        <f t="shared" si="15"/>
        <v>3.6916000000000002</v>
      </c>
      <c r="J60" s="335">
        <v>1975</v>
      </c>
      <c r="K60" s="296">
        <f>VLOOKUP(J60,'Basisreihen Destatis 2021'!$B$7:$I$90,3,FALSE)</f>
        <v>45.2</v>
      </c>
      <c r="L60" s="292"/>
      <c r="M60" s="292">
        <f t="shared" si="2"/>
        <v>45.2</v>
      </c>
      <c r="N60" s="292"/>
      <c r="O60" s="292">
        <f>VLOOKUP(J60,'Basisreihen Destatis 2021'!$K$7:$R$86,5,FALSE)</f>
        <v>74.5</v>
      </c>
      <c r="P60" s="292">
        <f t="shared" si="32"/>
        <v>106.3</v>
      </c>
      <c r="Q60" s="297">
        <f t="shared" si="25"/>
        <v>63.5</v>
      </c>
      <c r="R60" s="336">
        <f t="shared" si="16"/>
        <v>1.8960999999999999</v>
      </c>
      <c r="S60" s="176"/>
      <c r="T60" s="335">
        <v>1975</v>
      </c>
      <c r="U60" s="296">
        <f>VLOOKUP(T60,'Basisreihen Destatis 2021'!$B$7:$I$90,3,FALSE)</f>
        <v>45.2</v>
      </c>
      <c r="V60" s="292"/>
      <c r="W60" s="292">
        <f t="shared" si="26"/>
        <v>45.2</v>
      </c>
      <c r="X60" s="292"/>
      <c r="Y60" s="292">
        <f>VLOOKUP(T60,'Basisreihen Destatis 2021'!$K$7:$R$86,6,FALSE)</f>
        <v>75.8</v>
      </c>
      <c r="Z60" s="292">
        <f t="shared" si="33"/>
        <v>90.2</v>
      </c>
      <c r="AA60" s="292"/>
      <c r="AB60" s="292">
        <f>VLOOKUP(T60,'Basisreihen Destatis 2021'!$K$7:$R$86,7,FALSE)</f>
        <v>58.6</v>
      </c>
      <c r="AC60" s="292">
        <f t="shared" ref="AC60:AC77" si="34">ROUND(IF(AA60&gt;0,AA60,AB60*$AA$59/$AB$59),1)</f>
        <v>53.3</v>
      </c>
      <c r="AD60" s="297">
        <f t="shared" si="30"/>
        <v>54.8</v>
      </c>
      <c r="AE60" s="336">
        <f t="shared" si="17"/>
        <v>2.1842999999999999</v>
      </c>
      <c r="AG60" s="335">
        <v>1975</v>
      </c>
      <c r="AH60" s="296">
        <f>VLOOKUP(AG60,'Basisreihen Destatis 2021'!$B$7:$I$90,3,FALSE)</f>
        <v>45.2</v>
      </c>
      <c r="AI60" s="292"/>
      <c r="AJ60" s="292">
        <f t="shared" si="9"/>
        <v>45.2</v>
      </c>
      <c r="AK60" s="292"/>
      <c r="AL60" s="292">
        <f>VLOOKUP(AG60,'Basisreihen Destatis 2021'!$K$7:$R$86,8,FALSE)</f>
        <v>49.3</v>
      </c>
      <c r="AM60" s="292">
        <f>ROUND(IF(AK60&gt;0,AK60,AL60*$AK$59/$AL$59),1)</f>
        <v>51</v>
      </c>
      <c r="AN60" s="297">
        <f>ROUND(0.35*AJ60+0.65*AM60,1)</f>
        <v>49</v>
      </c>
      <c r="AO60" s="336">
        <f t="shared" si="18"/>
        <v>2.4224000000000001</v>
      </c>
      <c r="AQ60" s="335">
        <v>1975</v>
      </c>
      <c r="AR60" s="296"/>
      <c r="AS60" s="292">
        <f>VLOOKUP(AQ60,'Basisreihen Destatis 2021'!$K$7:$R$86,8,FALSE)</f>
        <v>49.3</v>
      </c>
      <c r="AT60" s="297">
        <f t="shared" ref="AT60:AT85" si="35">ROUND(IF(AR60&gt;0,AR60,AS60*$AR$59/$AS$59),1)</f>
        <v>51</v>
      </c>
      <c r="AU60" s="336">
        <f t="shared" si="19"/>
        <v>2.2471000000000001</v>
      </c>
      <c r="AW60" s="345">
        <v>1975</v>
      </c>
      <c r="AX60" s="486">
        <f>VLOOKUP(AW60,'Preisindizes Strom 2021'!$B$7:$H$93,7,FALSE)</f>
        <v>3.6916000000000002</v>
      </c>
      <c r="AY60" s="301">
        <f>VLOOKUP(AW60,'Reihen BK8 KP Strom 2021'!$B$2:$AM$73,7,FALSE)</f>
        <v>3.6916000000000002</v>
      </c>
      <c r="AZ60" s="306">
        <f t="shared" si="14"/>
        <v>0</v>
      </c>
      <c r="BA60" s="305">
        <f>VLOOKUP(AW60,'Preisindizes Strom 2021'!$J$7:$R$77,9,FALSE)</f>
        <v>1.8960999999999999</v>
      </c>
      <c r="BB60" s="301">
        <f>VLOOKUP(AW60,'Reihen BK8 KP Strom 2021'!$B$2:$AM$73,15,FALSE)</f>
        <v>1.8960999999999999</v>
      </c>
      <c r="BC60" s="306">
        <f t="shared" si="20"/>
        <v>0</v>
      </c>
      <c r="BD60" s="305">
        <f>VLOOKUP(AW60,'Preisindizes Strom 2021'!$T$7:$AE$77,12,FALSE)</f>
        <v>2.1842999999999999</v>
      </c>
      <c r="BE60" s="301">
        <f>VLOOKUP(AW60,'Reihen BK8 KP Strom 2021'!$B$2:$AM$73,26,FALSE)</f>
        <v>2.1842999999999999</v>
      </c>
      <c r="BF60" s="306">
        <f t="shared" si="21"/>
        <v>0</v>
      </c>
      <c r="BG60" s="305">
        <f>VLOOKUP(AW60,'Preisindizes Strom 2021'!$AG$7:$AO$77,9,FALSE)</f>
        <v>2.4224000000000001</v>
      </c>
      <c r="BH60" s="301">
        <f>VLOOKUP(AW60,'Reihen BK8 KP Strom 2021'!$B$2:$AM$73,34,FALSE)</f>
        <v>0</v>
      </c>
      <c r="BI60" s="306">
        <f t="shared" si="22"/>
        <v>2.4224000000000001</v>
      </c>
      <c r="BJ60" s="305">
        <f>VLOOKUP(AW60,'Preisindizes Strom 2021'!$AQ$7:$AU$86,5,FALSE)</f>
        <v>2.2471000000000001</v>
      </c>
      <c r="BK60" s="301">
        <f>VLOOKUP(AW60,'Reihen BK8 KP Strom 2021'!$B$2:$AM$73,38,FALSE)</f>
        <v>0</v>
      </c>
      <c r="BL60" s="306">
        <f t="shared" si="23"/>
        <v>2.2471000000000001</v>
      </c>
    </row>
    <row r="61" spans="2:64">
      <c r="B61" s="335">
        <v>1974</v>
      </c>
      <c r="C61" s="296">
        <f>VLOOKUP(B61,'Basisreihen Destatis 2021'!$B$7:$I$90,2,FALSE)</f>
        <v>33.799999999999997</v>
      </c>
      <c r="D61" s="292"/>
      <c r="E61" s="292">
        <f t="shared" si="24"/>
        <v>33.799999999999997</v>
      </c>
      <c r="F61" s="292"/>
      <c r="G61" s="297">
        <f t="shared" si="29"/>
        <v>33.799999999999997</v>
      </c>
      <c r="H61" s="336">
        <f t="shared" si="15"/>
        <v>3.7898999999999998</v>
      </c>
      <c r="J61" s="335">
        <v>1974</v>
      </c>
      <c r="K61" s="296">
        <f>VLOOKUP(J61,'Basisreihen Destatis 2021'!$B$7:$I$90,3,FALSE)</f>
        <v>44.4</v>
      </c>
      <c r="L61" s="292"/>
      <c r="M61" s="292">
        <f t="shared" si="2"/>
        <v>44.4</v>
      </c>
      <c r="N61" s="292"/>
      <c r="O61" s="292">
        <f>VLOOKUP(J61,'Basisreihen Destatis 2021'!$K$7:$R$86,5,FALSE)</f>
        <v>83.1</v>
      </c>
      <c r="P61" s="292">
        <f t="shared" si="32"/>
        <v>118.6</v>
      </c>
      <c r="Q61" s="297">
        <f t="shared" si="25"/>
        <v>66.7</v>
      </c>
      <c r="R61" s="336">
        <f t="shared" si="16"/>
        <v>1.8050999999999999</v>
      </c>
      <c r="S61" s="176"/>
      <c r="T61" s="335">
        <v>1974</v>
      </c>
      <c r="U61" s="296">
        <f>VLOOKUP(T61,'Basisreihen Destatis 2021'!$B$7:$I$90,3,FALSE)</f>
        <v>44.4</v>
      </c>
      <c r="V61" s="292"/>
      <c r="W61" s="292">
        <f t="shared" si="26"/>
        <v>44.4</v>
      </c>
      <c r="X61" s="292"/>
      <c r="Y61" s="292">
        <f>VLOOKUP(T61,'Basisreihen Destatis 2021'!$K$7:$R$86,6,FALSE)</f>
        <v>97.3</v>
      </c>
      <c r="Z61" s="292">
        <f t="shared" si="33"/>
        <v>115.7</v>
      </c>
      <c r="AA61" s="292"/>
      <c r="AB61" s="292">
        <f>VLOOKUP(T61,'Basisreihen Destatis 2021'!$K$7:$R$86,7,FALSE)</f>
        <v>55</v>
      </c>
      <c r="AC61" s="292">
        <f t="shared" si="34"/>
        <v>50</v>
      </c>
      <c r="AD61" s="297">
        <f t="shared" si="30"/>
        <v>57.1</v>
      </c>
      <c r="AE61" s="336">
        <f t="shared" si="17"/>
        <v>2.0962999999999998</v>
      </c>
      <c r="AG61" s="335">
        <v>1974</v>
      </c>
      <c r="AH61" s="296">
        <f>VLOOKUP(AG61,'Basisreihen Destatis 2021'!$B$7:$I$90,3,FALSE)</f>
        <v>44.4</v>
      </c>
      <c r="AI61" s="292"/>
      <c r="AJ61" s="292">
        <f t="shared" si="9"/>
        <v>44.4</v>
      </c>
      <c r="AK61" s="292"/>
      <c r="AL61" s="292">
        <f>VLOOKUP(AG61,'Basisreihen Destatis 2021'!$K$7:$R$86,8,FALSE)</f>
        <v>47.1</v>
      </c>
      <c r="AM61" s="292">
        <f>ROUND(IF(AK61&gt;0,AK61,AL61*$AK$59/$AL$59),1)</f>
        <v>48.8</v>
      </c>
      <c r="AN61" s="297">
        <f t="shared" si="31"/>
        <v>47.3</v>
      </c>
      <c r="AO61" s="336">
        <f t="shared" si="18"/>
        <v>2.5095000000000001</v>
      </c>
      <c r="AQ61" s="335">
        <v>1974</v>
      </c>
      <c r="AR61" s="296"/>
      <c r="AS61" s="292">
        <f>VLOOKUP(AQ61,'Basisreihen Destatis 2021'!$K$7:$R$86,8,FALSE)</f>
        <v>47.1</v>
      </c>
      <c r="AT61" s="297">
        <f t="shared" si="35"/>
        <v>48.8</v>
      </c>
      <c r="AU61" s="336">
        <f t="shared" si="19"/>
        <v>2.3483999999999998</v>
      </c>
      <c r="AW61" s="345">
        <v>1974</v>
      </c>
      <c r="AX61" s="486">
        <f>VLOOKUP(AW61,'Preisindizes Strom 2021'!$B$7:$H$93,7,FALSE)</f>
        <v>3.7898999999999998</v>
      </c>
      <c r="AY61" s="301">
        <f>VLOOKUP(AW61,'Reihen BK8 KP Strom 2021'!$B$2:$AM$73,7,FALSE)</f>
        <v>3.7898999999999998</v>
      </c>
      <c r="AZ61" s="306">
        <f t="shared" si="14"/>
        <v>0</v>
      </c>
      <c r="BA61" s="305">
        <f>VLOOKUP(AW61,'Preisindizes Strom 2021'!$J$7:$R$77,9,FALSE)</f>
        <v>1.8050999999999999</v>
      </c>
      <c r="BB61" s="301">
        <f>VLOOKUP(AW61,'Reihen BK8 KP Strom 2021'!$B$2:$AM$73,15,FALSE)</f>
        <v>1.8050999999999999</v>
      </c>
      <c r="BC61" s="306">
        <f t="shared" si="20"/>
        <v>0</v>
      </c>
      <c r="BD61" s="305">
        <f>VLOOKUP(AW61,'Preisindizes Strom 2021'!$T$7:$AE$77,12,FALSE)</f>
        <v>2.0962999999999998</v>
      </c>
      <c r="BE61" s="301">
        <f>VLOOKUP(AW61,'Reihen BK8 KP Strom 2021'!$B$2:$AM$73,26,FALSE)</f>
        <v>2.0962999999999998</v>
      </c>
      <c r="BF61" s="306">
        <f t="shared" si="21"/>
        <v>0</v>
      </c>
      <c r="BG61" s="305">
        <f>VLOOKUP(AW61,'Preisindizes Strom 2021'!$AG$7:$AO$77,9,FALSE)</f>
        <v>2.5095000000000001</v>
      </c>
      <c r="BH61" s="301">
        <f>VLOOKUP(AW61,'Reihen BK8 KP Strom 2021'!$B$2:$AM$73,34,FALSE)</f>
        <v>0</v>
      </c>
      <c r="BI61" s="306">
        <f t="shared" si="22"/>
        <v>2.5095000000000001</v>
      </c>
      <c r="BJ61" s="305">
        <f>VLOOKUP(AW61,'Preisindizes Strom 2021'!$AQ$7:$AU$86,5,FALSE)</f>
        <v>2.3483999999999998</v>
      </c>
      <c r="BK61" s="301">
        <f>VLOOKUP(AW61,'Reihen BK8 KP Strom 2021'!$B$2:$AM$73,38,FALSE)</f>
        <v>0</v>
      </c>
      <c r="BL61" s="306">
        <f t="shared" si="23"/>
        <v>2.3483999999999998</v>
      </c>
    </row>
    <row r="62" spans="2:64">
      <c r="B62" s="335">
        <v>1973</v>
      </c>
      <c r="C62" s="296">
        <f>VLOOKUP(B62,'Basisreihen Destatis 2021'!$B$7:$I$90,2,FALSE)</f>
        <v>31.9</v>
      </c>
      <c r="D62" s="292"/>
      <c r="E62" s="292">
        <f t="shared" si="24"/>
        <v>31.9</v>
      </c>
      <c r="F62" s="292"/>
      <c r="G62" s="297">
        <f t="shared" si="29"/>
        <v>31.9</v>
      </c>
      <c r="H62" s="336">
        <f t="shared" si="15"/>
        <v>4.0156999999999998</v>
      </c>
      <c r="J62" s="335">
        <v>1973</v>
      </c>
      <c r="K62" s="296">
        <f>VLOOKUP(J62,'Basisreihen Destatis 2021'!$B$7:$I$90,3,FALSE)</f>
        <v>41.6</v>
      </c>
      <c r="L62" s="292"/>
      <c r="M62" s="292">
        <f t="shared" si="2"/>
        <v>41.6</v>
      </c>
      <c r="N62" s="292"/>
      <c r="O62" s="292">
        <f>VLOOKUP(J62,'Basisreihen Destatis 2021'!$K$7:$R$86,5,FALSE)</f>
        <v>78.599999999999994</v>
      </c>
      <c r="P62" s="292">
        <f t="shared" si="32"/>
        <v>112.1</v>
      </c>
      <c r="Q62" s="297">
        <f t="shared" si="25"/>
        <v>62.8</v>
      </c>
      <c r="R62" s="336">
        <f t="shared" si="16"/>
        <v>1.9172</v>
      </c>
      <c r="S62" s="176"/>
      <c r="T62" s="335">
        <v>1973</v>
      </c>
      <c r="U62" s="296">
        <f>VLOOKUP(T62,'Basisreihen Destatis 2021'!$B$7:$I$90,3,FALSE)</f>
        <v>41.6</v>
      </c>
      <c r="V62" s="292"/>
      <c r="W62" s="292">
        <f t="shared" si="26"/>
        <v>41.6</v>
      </c>
      <c r="X62" s="292"/>
      <c r="Y62" s="292">
        <f>VLOOKUP(T62,'Basisreihen Destatis 2021'!$K$7:$R$86,6,FALSE)</f>
        <v>90.3</v>
      </c>
      <c r="Z62" s="292">
        <f t="shared" si="33"/>
        <v>107.4</v>
      </c>
      <c r="AA62" s="292"/>
      <c r="AB62" s="292">
        <f>VLOOKUP(T62,'Basisreihen Destatis 2021'!$K$7:$R$86,7,FALSE)</f>
        <v>51.9</v>
      </c>
      <c r="AC62" s="292">
        <f t="shared" si="34"/>
        <v>47.2</v>
      </c>
      <c r="AD62" s="297">
        <f t="shared" si="30"/>
        <v>53.4</v>
      </c>
      <c r="AE62" s="336">
        <f t="shared" si="17"/>
        <v>2.2416</v>
      </c>
      <c r="AG62" s="335">
        <v>1973</v>
      </c>
      <c r="AH62" s="296">
        <f>VLOOKUP(AG62,'Basisreihen Destatis 2021'!$B$7:$I$90,3,FALSE)</f>
        <v>41.6</v>
      </c>
      <c r="AI62" s="292"/>
      <c r="AJ62" s="292">
        <f t="shared" si="9"/>
        <v>41.6</v>
      </c>
      <c r="AK62" s="292"/>
      <c r="AL62" s="292">
        <f>VLOOKUP(AG62,'Basisreihen Destatis 2021'!$K$7:$R$86,8,FALSE)</f>
        <v>41.5</v>
      </c>
      <c r="AM62" s="292">
        <f t="shared" ref="AM62:AM77" si="36">ROUND(IF(AK62&gt;0,AK62,AL62*$AK$59/$AL$59),1)</f>
        <v>43</v>
      </c>
      <c r="AN62" s="297">
        <f t="shared" si="31"/>
        <v>42.5</v>
      </c>
      <c r="AO62" s="336">
        <f t="shared" si="18"/>
        <v>2.7928999999999999</v>
      </c>
      <c r="AQ62" s="335">
        <v>1973</v>
      </c>
      <c r="AR62" s="296"/>
      <c r="AS62" s="292">
        <f>VLOOKUP(AQ62,'Basisreihen Destatis 2021'!$K$7:$R$86,8,FALSE)</f>
        <v>41.5</v>
      </c>
      <c r="AT62" s="297">
        <f t="shared" si="35"/>
        <v>43</v>
      </c>
      <c r="AU62" s="336">
        <f t="shared" si="19"/>
        <v>2.6650999999999998</v>
      </c>
      <c r="AW62" s="345">
        <v>1973</v>
      </c>
      <c r="AX62" s="486">
        <f>VLOOKUP(AW62,'Preisindizes Strom 2021'!$B$7:$H$93,7,FALSE)</f>
        <v>4.0156999999999998</v>
      </c>
      <c r="AY62" s="301">
        <f>VLOOKUP(AW62,'Reihen BK8 KP Strom 2021'!$B$2:$AM$73,7,FALSE)</f>
        <v>4.0156999999999998</v>
      </c>
      <c r="AZ62" s="306">
        <f t="shared" si="14"/>
        <v>0</v>
      </c>
      <c r="BA62" s="305">
        <f>VLOOKUP(AW62,'Preisindizes Strom 2021'!$J$7:$R$77,9,FALSE)</f>
        <v>1.9172</v>
      </c>
      <c r="BB62" s="301">
        <f>VLOOKUP(AW62,'Reihen BK8 KP Strom 2021'!$B$2:$AM$73,15,FALSE)</f>
        <v>1.9172</v>
      </c>
      <c r="BC62" s="306">
        <f t="shared" si="20"/>
        <v>0</v>
      </c>
      <c r="BD62" s="305">
        <f>VLOOKUP(AW62,'Preisindizes Strom 2021'!$T$7:$AE$77,12,FALSE)</f>
        <v>2.2416</v>
      </c>
      <c r="BE62" s="301">
        <f>VLOOKUP(AW62,'Reihen BK8 KP Strom 2021'!$B$2:$AM$73,26,FALSE)</f>
        <v>2.2416</v>
      </c>
      <c r="BF62" s="306">
        <f t="shared" si="21"/>
        <v>0</v>
      </c>
      <c r="BG62" s="305">
        <f>VLOOKUP(AW62,'Preisindizes Strom 2021'!$AG$7:$AO$77,9,FALSE)</f>
        <v>2.7928999999999999</v>
      </c>
      <c r="BH62" s="301">
        <f>VLOOKUP(AW62,'Reihen BK8 KP Strom 2021'!$B$2:$AM$73,34,FALSE)</f>
        <v>0</v>
      </c>
      <c r="BI62" s="306">
        <f t="shared" si="22"/>
        <v>2.7928999999999999</v>
      </c>
      <c r="BJ62" s="305">
        <f>VLOOKUP(AW62,'Preisindizes Strom 2021'!$AQ$7:$AU$86,5,FALSE)</f>
        <v>2.6650999999999998</v>
      </c>
      <c r="BK62" s="301">
        <f>VLOOKUP(AW62,'Reihen BK8 KP Strom 2021'!$B$2:$AM$73,38,FALSE)</f>
        <v>0</v>
      </c>
      <c r="BL62" s="306">
        <f t="shared" si="23"/>
        <v>2.6650999999999998</v>
      </c>
    </row>
    <row r="63" spans="2:64">
      <c r="B63" s="335">
        <v>1972</v>
      </c>
      <c r="C63" s="296">
        <f>VLOOKUP(B63,'Basisreihen Destatis 2021'!$B$7:$I$90,2,FALSE)</f>
        <v>30</v>
      </c>
      <c r="D63" s="292"/>
      <c r="E63" s="292">
        <f t="shared" si="24"/>
        <v>30</v>
      </c>
      <c r="F63" s="292"/>
      <c r="G63" s="297">
        <f t="shared" si="29"/>
        <v>30</v>
      </c>
      <c r="H63" s="336">
        <f t="shared" si="15"/>
        <v>4.2699999999999996</v>
      </c>
      <c r="J63" s="335">
        <v>1972</v>
      </c>
      <c r="K63" s="296">
        <f>VLOOKUP(J63,'Basisreihen Destatis 2021'!$B$7:$I$90,3,FALSE)</f>
        <v>40</v>
      </c>
      <c r="L63" s="292"/>
      <c r="M63" s="292">
        <f t="shared" si="2"/>
        <v>40</v>
      </c>
      <c r="N63" s="292"/>
      <c r="O63" s="292">
        <f>VLOOKUP(J63,'Basisreihen Destatis 2021'!$K$7:$R$86,5,FALSE)</f>
        <v>74</v>
      </c>
      <c r="P63" s="292">
        <f t="shared" si="32"/>
        <v>105.6</v>
      </c>
      <c r="Q63" s="297">
        <f t="shared" si="25"/>
        <v>59.7</v>
      </c>
      <c r="R63" s="336">
        <f t="shared" si="16"/>
        <v>2.0167999999999999</v>
      </c>
      <c r="S63" s="176"/>
      <c r="T63" s="335">
        <v>1972</v>
      </c>
      <c r="U63" s="296">
        <f>VLOOKUP(T63,'Basisreihen Destatis 2021'!$B$7:$I$90,3,FALSE)</f>
        <v>40</v>
      </c>
      <c r="V63" s="292"/>
      <c r="W63" s="292">
        <f t="shared" si="26"/>
        <v>40</v>
      </c>
      <c r="X63" s="292"/>
      <c r="Y63" s="292">
        <f>VLOOKUP(T63,'Basisreihen Destatis 2021'!$K$7:$R$86,6,FALSE)</f>
        <v>84.4</v>
      </c>
      <c r="Z63" s="292">
        <f t="shared" si="33"/>
        <v>100.4</v>
      </c>
      <c r="AA63" s="292"/>
      <c r="AB63" s="292">
        <f>VLOOKUP(T63,'Basisreihen Destatis 2021'!$K$7:$R$86,7,FALSE)</f>
        <v>50.8</v>
      </c>
      <c r="AC63" s="292">
        <f t="shared" si="34"/>
        <v>46.2</v>
      </c>
      <c r="AD63" s="297">
        <f t="shared" si="30"/>
        <v>51.2</v>
      </c>
      <c r="AE63" s="336">
        <f t="shared" si="17"/>
        <v>2.3378999999999999</v>
      </c>
      <c r="AG63" s="335">
        <v>1972</v>
      </c>
      <c r="AH63" s="296">
        <f>VLOOKUP(AG63,'Basisreihen Destatis 2021'!$B$7:$I$90,3,FALSE)</f>
        <v>40</v>
      </c>
      <c r="AI63" s="292"/>
      <c r="AJ63" s="292">
        <f t="shared" si="9"/>
        <v>40</v>
      </c>
      <c r="AK63" s="292"/>
      <c r="AL63" s="292">
        <f>VLOOKUP(AG63,'Basisreihen Destatis 2021'!$K$7:$R$86,8,FALSE)</f>
        <v>39</v>
      </c>
      <c r="AM63" s="292">
        <f t="shared" si="36"/>
        <v>40.4</v>
      </c>
      <c r="AN63" s="297">
        <f t="shared" si="31"/>
        <v>40.299999999999997</v>
      </c>
      <c r="AO63" s="336">
        <f t="shared" si="18"/>
        <v>2.9453999999999998</v>
      </c>
      <c r="AQ63" s="335">
        <v>1972</v>
      </c>
      <c r="AR63" s="296"/>
      <c r="AS63" s="292">
        <f>VLOOKUP(AQ63,'Basisreihen Destatis 2021'!$K$7:$R$86,8,FALSE)</f>
        <v>39</v>
      </c>
      <c r="AT63" s="297">
        <f t="shared" si="35"/>
        <v>40.4</v>
      </c>
      <c r="AU63" s="336">
        <f t="shared" si="19"/>
        <v>2.8365999999999998</v>
      </c>
      <c r="AW63" s="345">
        <v>1972</v>
      </c>
      <c r="AX63" s="486">
        <f>VLOOKUP(AW63,'Preisindizes Strom 2021'!$B$7:$H$93,7,FALSE)</f>
        <v>4.2699999999999996</v>
      </c>
      <c r="AY63" s="301">
        <f>VLOOKUP(AW63,'Reihen BK8 KP Strom 2021'!$B$2:$AM$73,7,FALSE)</f>
        <v>4.2699999999999996</v>
      </c>
      <c r="AZ63" s="306">
        <f t="shared" si="14"/>
        <v>0</v>
      </c>
      <c r="BA63" s="305">
        <f>VLOOKUP(AW63,'Preisindizes Strom 2021'!$J$7:$R$77,9,FALSE)</f>
        <v>2.0167999999999999</v>
      </c>
      <c r="BB63" s="301">
        <f>VLOOKUP(AW63,'Reihen BK8 KP Strom 2021'!$B$2:$AM$73,15,FALSE)</f>
        <v>2.0167999999999999</v>
      </c>
      <c r="BC63" s="306">
        <f t="shared" si="20"/>
        <v>0</v>
      </c>
      <c r="BD63" s="305">
        <f>VLOOKUP(AW63,'Preisindizes Strom 2021'!$T$7:$AE$77,12,FALSE)</f>
        <v>2.3378999999999999</v>
      </c>
      <c r="BE63" s="301">
        <f>VLOOKUP(AW63,'Reihen BK8 KP Strom 2021'!$B$2:$AM$73,26,FALSE)</f>
        <v>2.3378999999999999</v>
      </c>
      <c r="BF63" s="306">
        <f t="shared" si="21"/>
        <v>0</v>
      </c>
      <c r="BG63" s="305">
        <f>VLOOKUP(AW63,'Preisindizes Strom 2021'!$AG$7:$AO$77,9,FALSE)</f>
        <v>2.9453999999999998</v>
      </c>
      <c r="BH63" s="301">
        <f>VLOOKUP(AW63,'Reihen BK8 KP Strom 2021'!$B$2:$AM$73,34,FALSE)</f>
        <v>0</v>
      </c>
      <c r="BI63" s="306">
        <f t="shared" si="22"/>
        <v>2.9453999999999998</v>
      </c>
      <c r="BJ63" s="305">
        <f>VLOOKUP(AW63,'Preisindizes Strom 2021'!$AQ$7:$AU$86,5,FALSE)</f>
        <v>2.8365999999999998</v>
      </c>
      <c r="BK63" s="301">
        <f>VLOOKUP(AW63,'Reihen BK8 KP Strom 2021'!$B$2:$AM$73,38,FALSE)</f>
        <v>0</v>
      </c>
      <c r="BL63" s="306">
        <f t="shared" si="23"/>
        <v>2.8365999999999998</v>
      </c>
    </row>
    <row r="64" spans="2:64">
      <c r="B64" s="335">
        <v>1971</v>
      </c>
      <c r="C64" s="296">
        <f>VLOOKUP(B64,'Basisreihen Destatis 2021'!$B$7:$I$90,2,FALSE)</f>
        <v>28.6</v>
      </c>
      <c r="D64" s="292"/>
      <c r="E64" s="292">
        <f>ROUND(IF(C64&gt;0,C64,D64*$C$67/$D$67),1)</f>
        <v>28.6</v>
      </c>
      <c r="F64" s="292"/>
      <c r="G64" s="297">
        <f t="shared" si="29"/>
        <v>28.6</v>
      </c>
      <c r="H64" s="336">
        <f t="shared" si="15"/>
        <v>4.4790000000000001</v>
      </c>
      <c r="J64" s="335">
        <v>1971</v>
      </c>
      <c r="K64" s="296">
        <f>VLOOKUP(J64,'Basisreihen Destatis 2021'!$B$7:$I$90,3,FALSE)</f>
        <v>38.700000000000003</v>
      </c>
      <c r="L64" s="292"/>
      <c r="M64" s="292">
        <f t="shared" si="2"/>
        <v>38.700000000000003</v>
      </c>
      <c r="N64" s="292"/>
      <c r="O64" s="292">
        <f>VLOOKUP(J64,'Basisreihen Destatis 2021'!$K$7:$R$86,5,FALSE)</f>
        <v>75.3</v>
      </c>
      <c r="P64" s="292">
        <f t="shared" si="32"/>
        <v>107.4</v>
      </c>
      <c r="Q64" s="297">
        <f t="shared" si="25"/>
        <v>59.3</v>
      </c>
      <c r="R64" s="336">
        <f t="shared" si="16"/>
        <v>2.0304000000000002</v>
      </c>
      <c r="S64" s="176"/>
      <c r="T64" s="335">
        <v>1971</v>
      </c>
      <c r="U64" s="296">
        <f>VLOOKUP(T64,'Basisreihen Destatis 2021'!$B$7:$I$90,3,FALSE)</f>
        <v>38.700000000000003</v>
      </c>
      <c r="V64" s="292"/>
      <c r="W64" s="292">
        <f t="shared" si="26"/>
        <v>38.700000000000003</v>
      </c>
      <c r="X64" s="292"/>
      <c r="Y64" s="292">
        <f>VLOOKUP(T64,'Basisreihen Destatis 2021'!$K$7:$R$86,6,FALSE)</f>
        <v>89.5</v>
      </c>
      <c r="Z64" s="292">
        <f t="shared" si="33"/>
        <v>106.5</v>
      </c>
      <c r="AA64" s="292"/>
      <c r="AB64" s="292">
        <f>VLOOKUP(T64,'Basisreihen Destatis 2021'!$K$7:$R$86,7,FALSE)</f>
        <v>50.8</v>
      </c>
      <c r="AC64" s="292">
        <f t="shared" si="34"/>
        <v>46.2</v>
      </c>
      <c r="AD64" s="297">
        <f t="shared" si="30"/>
        <v>51.5</v>
      </c>
      <c r="AE64" s="336">
        <f t="shared" si="17"/>
        <v>2.3243</v>
      </c>
      <c r="AG64" s="335">
        <v>1971</v>
      </c>
      <c r="AH64" s="296">
        <f>VLOOKUP(AG64,'Basisreihen Destatis 2021'!$B$7:$I$90,3,FALSE)</f>
        <v>38.700000000000003</v>
      </c>
      <c r="AI64" s="292"/>
      <c r="AJ64" s="292">
        <f t="shared" si="9"/>
        <v>38.700000000000003</v>
      </c>
      <c r="AK64" s="292"/>
      <c r="AL64" s="292">
        <f>VLOOKUP(AG64,'Basisreihen Destatis 2021'!$K$7:$R$86,8,FALSE)</f>
        <v>37.9</v>
      </c>
      <c r="AM64" s="292">
        <f t="shared" si="36"/>
        <v>39.200000000000003</v>
      </c>
      <c r="AN64" s="297">
        <f t="shared" si="31"/>
        <v>39</v>
      </c>
      <c r="AO64" s="336">
        <f t="shared" si="18"/>
        <v>3.0436000000000001</v>
      </c>
      <c r="AQ64" s="335">
        <v>1971</v>
      </c>
      <c r="AR64" s="296"/>
      <c r="AS64" s="292">
        <f>VLOOKUP(AQ64,'Basisreihen Destatis 2021'!$K$7:$R$86,8,FALSE)</f>
        <v>37.9</v>
      </c>
      <c r="AT64" s="297">
        <f t="shared" si="35"/>
        <v>39.200000000000003</v>
      </c>
      <c r="AU64" s="336">
        <f t="shared" si="19"/>
        <v>2.9235000000000002</v>
      </c>
      <c r="AW64" s="345">
        <v>1971</v>
      </c>
      <c r="AX64" s="486">
        <f>VLOOKUP(AW64,'Preisindizes Strom 2021'!$B$7:$H$93,7,FALSE)</f>
        <v>4.4790000000000001</v>
      </c>
      <c r="AY64" s="301">
        <f>VLOOKUP(AW64,'Reihen BK8 KP Strom 2021'!$B$2:$AM$73,7,FALSE)</f>
        <v>4.4790000000000001</v>
      </c>
      <c r="AZ64" s="306">
        <f t="shared" si="14"/>
        <v>0</v>
      </c>
      <c r="BA64" s="305">
        <f>VLOOKUP(AW64,'Preisindizes Strom 2021'!$J$7:$R$77,9,FALSE)</f>
        <v>2.0304000000000002</v>
      </c>
      <c r="BB64" s="301">
        <f>VLOOKUP(AW64,'Reihen BK8 KP Strom 2021'!$B$2:$AM$73,15,FALSE)</f>
        <v>0</v>
      </c>
      <c r="BC64" s="306">
        <f t="shared" si="20"/>
        <v>2.0304000000000002</v>
      </c>
      <c r="BD64" s="305">
        <f>VLOOKUP(AW64,'Preisindizes Strom 2021'!$T$7:$AE$77,12,FALSE)</f>
        <v>2.3243</v>
      </c>
      <c r="BE64" s="301">
        <f>VLOOKUP(AW64,'Reihen BK8 KP Strom 2021'!$B$2:$AM$73,26,FALSE)</f>
        <v>0</v>
      </c>
      <c r="BF64" s="306">
        <f t="shared" si="21"/>
        <v>2.3243</v>
      </c>
      <c r="BG64" s="305">
        <f>VLOOKUP(AW64,'Preisindizes Strom 2021'!$AG$7:$AO$77,9,FALSE)</f>
        <v>3.0436000000000001</v>
      </c>
      <c r="BH64" s="301">
        <f>VLOOKUP(AW64,'Reihen BK8 KP Strom 2021'!$B$2:$AM$73,34,FALSE)</f>
        <v>0</v>
      </c>
      <c r="BI64" s="306">
        <f t="shared" si="22"/>
        <v>3.0436000000000001</v>
      </c>
      <c r="BJ64" s="305">
        <f>VLOOKUP(AW64,'Preisindizes Strom 2021'!$AQ$7:$AU$86,5,FALSE)</f>
        <v>2.9235000000000002</v>
      </c>
      <c r="BK64" s="301">
        <f>VLOOKUP(AW64,'Reihen BK8 KP Strom 2021'!$B$2:$AM$73,38,FALSE)</f>
        <v>0</v>
      </c>
      <c r="BL64" s="306">
        <f t="shared" si="23"/>
        <v>2.9235000000000002</v>
      </c>
    </row>
    <row r="65" spans="2:64">
      <c r="B65" s="335">
        <v>1970</v>
      </c>
      <c r="C65" s="296">
        <f>VLOOKUP(B65,'Basisreihen Destatis 2021'!$B$7:$I$90,2,FALSE)</f>
        <v>25.8</v>
      </c>
      <c r="D65" s="292"/>
      <c r="E65" s="292">
        <f t="shared" si="24"/>
        <v>25.8</v>
      </c>
      <c r="F65" s="292"/>
      <c r="G65" s="297">
        <f t="shared" si="29"/>
        <v>25.8</v>
      </c>
      <c r="H65" s="336">
        <f t="shared" si="15"/>
        <v>4.9650999999999996</v>
      </c>
      <c r="J65" s="335">
        <v>1970</v>
      </c>
      <c r="K65" s="296">
        <f>VLOOKUP(J65,'Basisreihen Destatis 2021'!$B$7:$I$90,3,FALSE)</f>
        <v>35.799999999999997</v>
      </c>
      <c r="L65" s="292"/>
      <c r="M65" s="292">
        <f t="shared" si="2"/>
        <v>35.799999999999997</v>
      </c>
      <c r="N65" s="292"/>
      <c r="O65" s="292">
        <f>VLOOKUP(J65,'Basisreihen Destatis 2021'!$K$7:$R$86,5,FALSE)</f>
        <v>83.8</v>
      </c>
      <c r="P65" s="292">
        <f t="shared" si="32"/>
        <v>119.6</v>
      </c>
      <c r="Q65" s="297">
        <f t="shared" si="25"/>
        <v>60.9</v>
      </c>
      <c r="R65" s="336">
        <f t="shared" si="16"/>
        <v>1.9770000000000001</v>
      </c>
      <c r="S65" s="176"/>
      <c r="T65" s="335">
        <v>1970</v>
      </c>
      <c r="U65" s="296">
        <f>VLOOKUP(T65,'Basisreihen Destatis 2021'!$B$7:$I$90,3,FALSE)</f>
        <v>35.799999999999997</v>
      </c>
      <c r="V65" s="292"/>
      <c r="W65" s="292">
        <f t="shared" si="26"/>
        <v>35.799999999999997</v>
      </c>
      <c r="X65" s="292"/>
      <c r="Y65" s="292">
        <f>VLOOKUP(T65,'Basisreihen Destatis 2021'!$K$7:$R$86,6,FALSE)</f>
        <v>105.3</v>
      </c>
      <c r="Z65" s="292">
        <f t="shared" si="33"/>
        <v>125.3</v>
      </c>
      <c r="AA65" s="292"/>
      <c r="AB65" s="292">
        <f>VLOOKUP(T65,'Basisreihen Destatis 2021'!$K$7:$R$86,7,FALSE)</f>
        <v>47.6</v>
      </c>
      <c r="AC65" s="292">
        <f t="shared" si="34"/>
        <v>43.3</v>
      </c>
      <c r="AD65" s="297">
        <f t="shared" si="30"/>
        <v>51.9</v>
      </c>
      <c r="AE65" s="336">
        <f t="shared" si="17"/>
        <v>2.3064</v>
      </c>
      <c r="AG65" s="335">
        <v>1970</v>
      </c>
      <c r="AH65" s="296">
        <f>VLOOKUP(AG65,'Basisreihen Destatis 2021'!$B$7:$I$90,3,FALSE)</f>
        <v>35.799999999999997</v>
      </c>
      <c r="AI65" s="292"/>
      <c r="AJ65" s="292">
        <f t="shared" si="9"/>
        <v>35.799999999999997</v>
      </c>
      <c r="AK65" s="292"/>
      <c r="AL65" s="292">
        <f>VLOOKUP(AG65,'Basisreihen Destatis 2021'!$K$7:$R$86,8,FALSE)</f>
        <v>36.4</v>
      </c>
      <c r="AM65" s="292">
        <f t="shared" si="36"/>
        <v>37.700000000000003</v>
      </c>
      <c r="AN65" s="297">
        <f t="shared" si="31"/>
        <v>37</v>
      </c>
      <c r="AO65" s="336">
        <f t="shared" si="18"/>
        <v>3.2081</v>
      </c>
      <c r="AQ65" s="335">
        <v>1970</v>
      </c>
      <c r="AR65" s="296"/>
      <c r="AS65" s="292">
        <f>VLOOKUP(AQ65,'Basisreihen Destatis 2021'!$K$7:$R$86,8,FALSE)</f>
        <v>36.4</v>
      </c>
      <c r="AT65" s="297">
        <f t="shared" si="35"/>
        <v>37.700000000000003</v>
      </c>
      <c r="AU65" s="336">
        <f t="shared" si="19"/>
        <v>3.0398000000000001</v>
      </c>
      <c r="AW65" s="345">
        <v>1970</v>
      </c>
      <c r="AX65" s="486">
        <f>VLOOKUP(AW65,'Preisindizes Strom 2021'!$B$7:$H$93,7,FALSE)</f>
        <v>4.9650999999999996</v>
      </c>
      <c r="AY65" s="301">
        <f>VLOOKUP(AW65,'Reihen BK8 KP Strom 2021'!$B$2:$AM$73,7,FALSE)</f>
        <v>4.9650999999999996</v>
      </c>
      <c r="AZ65" s="306">
        <f t="shared" si="14"/>
        <v>0</v>
      </c>
      <c r="BA65" s="305">
        <f>VLOOKUP(AW65,'Preisindizes Strom 2021'!$J$7:$R$77,9,FALSE)</f>
        <v>1.9770000000000001</v>
      </c>
      <c r="BB65" s="301">
        <f>VLOOKUP(AW65,'Reihen BK8 KP Strom 2021'!$B$2:$AM$73,15,FALSE)</f>
        <v>0</v>
      </c>
      <c r="BC65" s="306">
        <f t="shared" si="20"/>
        <v>1.9770000000000001</v>
      </c>
      <c r="BD65" s="305">
        <f>VLOOKUP(AW65,'Preisindizes Strom 2021'!$T$7:$AE$77,12,FALSE)</f>
        <v>2.3064</v>
      </c>
      <c r="BE65" s="301">
        <f>VLOOKUP(AW65,'Reihen BK8 KP Strom 2021'!$B$2:$AM$73,26,FALSE)</f>
        <v>0</v>
      </c>
      <c r="BF65" s="306">
        <f t="shared" si="21"/>
        <v>2.3064</v>
      </c>
      <c r="BG65" s="305">
        <f>VLOOKUP(AW65,'Preisindizes Strom 2021'!$AG$7:$AO$77,9,FALSE)</f>
        <v>3.2081</v>
      </c>
      <c r="BH65" s="301">
        <f>VLOOKUP(AW65,'Reihen BK8 KP Strom 2021'!$B$2:$AM$73,34,FALSE)</f>
        <v>0</v>
      </c>
      <c r="BI65" s="306">
        <f t="shared" si="22"/>
        <v>3.2081</v>
      </c>
      <c r="BJ65" s="305">
        <f>VLOOKUP(AW65,'Preisindizes Strom 2021'!$AQ$7:$AU$86,5,FALSE)</f>
        <v>3.0398000000000001</v>
      </c>
      <c r="BK65" s="301">
        <f>VLOOKUP(AW65,'Reihen BK8 KP Strom 2021'!$B$2:$AM$73,38,FALSE)</f>
        <v>0</v>
      </c>
      <c r="BL65" s="306">
        <f t="shared" si="23"/>
        <v>3.0398000000000001</v>
      </c>
    </row>
    <row r="66" spans="2:64">
      <c r="B66" s="335">
        <v>1969</v>
      </c>
      <c r="C66" s="296">
        <f>VLOOKUP(B66,'Basisreihen Destatis 2021'!$B$7:$I$90,2,FALSE)</f>
        <v>21.8</v>
      </c>
      <c r="D66" s="292"/>
      <c r="E66" s="292">
        <f t="shared" si="24"/>
        <v>21.8</v>
      </c>
      <c r="F66" s="292"/>
      <c r="G66" s="297">
        <f t="shared" si="29"/>
        <v>21.8</v>
      </c>
      <c r="H66" s="336">
        <f t="shared" si="15"/>
        <v>5.8761000000000001</v>
      </c>
      <c r="J66" s="335">
        <v>1969</v>
      </c>
      <c r="K66" s="296">
        <f>VLOOKUP(J66,'Basisreihen Destatis 2021'!$B$7:$I$90,3,FALSE)</f>
        <v>30.6</v>
      </c>
      <c r="L66" s="292"/>
      <c r="M66" s="292">
        <f t="shared" si="2"/>
        <v>30.6</v>
      </c>
      <c r="N66" s="292"/>
      <c r="O66" s="292">
        <f>VLOOKUP(J66,'Basisreihen Destatis 2021'!$K$7:$R$86,5,FALSE)</f>
        <v>82.1</v>
      </c>
      <c r="P66" s="292">
        <f t="shared" si="32"/>
        <v>117.1</v>
      </c>
      <c r="Q66" s="297">
        <f t="shared" si="25"/>
        <v>56.6</v>
      </c>
      <c r="R66" s="336">
        <f t="shared" si="16"/>
        <v>2.1272000000000002</v>
      </c>
      <c r="S66" s="176"/>
      <c r="T66" s="335">
        <v>1969</v>
      </c>
      <c r="U66" s="296">
        <f>VLOOKUP(T66,'Basisreihen Destatis 2021'!$B$7:$I$90,3,FALSE)</f>
        <v>30.6</v>
      </c>
      <c r="V66" s="292"/>
      <c r="W66" s="292">
        <f t="shared" si="26"/>
        <v>30.6</v>
      </c>
      <c r="X66" s="292"/>
      <c r="Y66" s="292">
        <f>VLOOKUP(T66,'Basisreihen Destatis 2021'!$K$7:$R$86,6,FALSE)</f>
        <v>101.6</v>
      </c>
      <c r="Z66" s="292">
        <f t="shared" si="33"/>
        <v>120.9</v>
      </c>
      <c r="AA66" s="292"/>
      <c r="AB66" s="292">
        <f>VLOOKUP(T66,'Basisreihen Destatis 2021'!$K$7:$R$86,7,FALSE)</f>
        <v>40.799999999999997</v>
      </c>
      <c r="AC66" s="292">
        <f t="shared" si="34"/>
        <v>37.1</v>
      </c>
      <c r="AD66" s="297">
        <f t="shared" si="30"/>
        <v>46.4</v>
      </c>
      <c r="AE66" s="336">
        <f t="shared" si="17"/>
        <v>2.5796999999999999</v>
      </c>
      <c r="AG66" s="335">
        <v>1969</v>
      </c>
      <c r="AH66" s="296">
        <f>VLOOKUP(AG66,'Basisreihen Destatis 2021'!$B$7:$I$90,3,FALSE)</f>
        <v>30.6</v>
      </c>
      <c r="AI66" s="292"/>
      <c r="AJ66" s="292">
        <f t="shared" si="9"/>
        <v>30.6</v>
      </c>
      <c r="AK66" s="292"/>
      <c r="AL66" s="292">
        <f>VLOOKUP(AG66,'Basisreihen Destatis 2021'!$K$7:$R$86,8,FALSE)</f>
        <v>34.700000000000003</v>
      </c>
      <c r="AM66" s="292">
        <f t="shared" si="36"/>
        <v>35.9</v>
      </c>
      <c r="AN66" s="297">
        <f t="shared" si="31"/>
        <v>34</v>
      </c>
      <c r="AO66" s="336">
        <f t="shared" si="18"/>
        <v>3.4912000000000001</v>
      </c>
      <c r="AQ66" s="335">
        <v>1969</v>
      </c>
      <c r="AR66" s="296"/>
      <c r="AS66" s="292">
        <f>VLOOKUP(AQ66,'Basisreihen Destatis 2021'!$K$7:$R$86,8,FALSE)</f>
        <v>34.700000000000003</v>
      </c>
      <c r="AT66" s="297">
        <f t="shared" si="35"/>
        <v>35.9</v>
      </c>
      <c r="AU66" s="336">
        <f t="shared" si="19"/>
        <v>3.1922000000000001</v>
      </c>
      <c r="AW66" s="345">
        <v>1969</v>
      </c>
      <c r="AX66" s="486">
        <f>VLOOKUP(AW66,'Preisindizes Strom 2021'!$B$7:$H$93,7,FALSE)</f>
        <v>5.8761000000000001</v>
      </c>
      <c r="AY66" s="301">
        <f>VLOOKUP(AW66,'Reihen BK8 KP Strom 2021'!$B$2:$AM$73,7,FALSE)</f>
        <v>5.8761000000000001</v>
      </c>
      <c r="AZ66" s="306">
        <f t="shared" si="14"/>
        <v>0</v>
      </c>
      <c r="BA66" s="305">
        <f>VLOOKUP(AW66,'Preisindizes Strom 2021'!$J$7:$R$77,9,FALSE)</f>
        <v>2.1272000000000002</v>
      </c>
      <c r="BB66" s="301">
        <f>VLOOKUP(AW66,'Reihen BK8 KP Strom 2021'!$B$2:$AM$73,15,FALSE)</f>
        <v>0</v>
      </c>
      <c r="BC66" s="306">
        <f t="shared" si="20"/>
        <v>2.1272000000000002</v>
      </c>
      <c r="BD66" s="305">
        <f>VLOOKUP(AW66,'Preisindizes Strom 2021'!$T$7:$AE$77,12,FALSE)</f>
        <v>2.5796999999999999</v>
      </c>
      <c r="BE66" s="301">
        <f>VLOOKUP(AW66,'Reihen BK8 KP Strom 2021'!$B$2:$AM$73,26,FALSE)</f>
        <v>0</v>
      </c>
      <c r="BF66" s="306">
        <f t="shared" si="21"/>
        <v>2.5796999999999999</v>
      </c>
      <c r="BG66" s="305">
        <f>VLOOKUP(AW66,'Preisindizes Strom 2021'!$AG$7:$AO$77,9,FALSE)</f>
        <v>3.4912000000000001</v>
      </c>
      <c r="BH66" s="301">
        <f>VLOOKUP(AW66,'Reihen BK8 KP Strom 2021'!$B$2:$AM$73,34,FALSE)</f>
        <v>0</v>
      </c>
      <c r="BI66" s="306">
        <f t="shared" si="22"/>
        <v>3.4912000000000001</v>
      </c>
      <c r="BJ66" s="305">
        <f>VLOOKUP(AW66,'Preisindizes Strom 2021'!$AQ$7:$AU$86,5,FALSE)</f>
        <v>3.1922000000000001</v>
      </c>
      <c r="BK66" s="301">
        <f>VLOOKUP(AW66,'Reihen BK8 KP Strom 2021'!$B$2:$AM$73,38,FALSE)</f>
        <v>0</v>
      </c>
      <c r="BL66" s="306">
        <f t="shared" si="23"/>
        <v>3.1922000000000001</v>
      </c>
    </row>
    <row r="67" spans="2:64">
      <c r="B67" s="335">
        <v>1968</v>
      </c>
      <c r="C67" s="296">
        <f>VLOOKUP(B67,'Basisreihen Destatis 2021'!$B$7:$I$90,2,FALSE)</f>
        <v>20.3</v>
      </c>
      <c r="D67" s="292">
        <f>VLOOKUP(B67,'Basisreihen Destatis 2021'!$T$7:$W$120,2,FALSE)</f>
        <v>18.7</v>
      </c>
      <c r="E67" s="292">
        <f>ROUND(IF(C67&gt;0,C67,D67*$C$67/$D$67),1)</f>
        <v>20.3</v>
      </c>
      <c r="F67" s="292"/>
      <c r="G67" s="297">
        <f t="shared" si="29"/>
        <v>20.3</v>
      </c>
      <c r="H67" s="336">
        <f t="shared" si="15"/>
        <v>6.3102999999999998</v>
      </c>
      <c r="J67" s="335">
        <v>1968</v>
      </c>
      <c r="K67" s="296">
        <f>VLOOKUP(J67,'Basisreihen Destatis 2021'!$B$7:$I$90,3,FALSE)</f>
        <v>29.3</v>
      </c>
      <c r="L67" s="292">
        <f>VLOOKUP(J67,'Basisreihen Destatis 2021'!$T$7:$W$120,3,FALSE)</f>
        <v>27.2</v>
      </c>
      <c r="M67" s="292">
        <f>ROUND(IF(K67&gt;0,K67,L67*$K$67/$L$67),1)</f>
        <v>29.3</v>
      </c>
      <c r="N67" s="292"/>
      <c r="O67" s="292">
        <f>VLOOKUP(J67,'Basisreihen Destatis 2021'!$K$7:$R$86,5,FALSE)</f>
        <v>78.5</v>
      </c>
      <c r="P67" s="292">
        <f t="shared" si="32"/>
        <v>112</v>
      </c>
      <c r="Q67" s="297">
        <f t="shared" si="25"/>
        <v>54.1</v>
      </c>
      <c r="R67" s="336">
        <f t="shared" si="16"/>
        <v>2.2254999999999998</v>
      </c>
      <c r="S67" s="176"/>
      <c r="T67" s="335">
        <v>1968</v>
      </c>
      <c r="U67" s="296">
        <f>VLOOKUP(T67,'Basisreihen Destatis 2021'!$B$7:$I$90,3,FALSE)</f>
        <v>29.3</v>
      </c>
      <c r="V67" s="292">
        <f>VLOOKUP(T67,'Basisreihen Destatis 2021'!$T$7:$W$120,3,FALSE)</f>
        <v>27.2</v>
      </c>
      <c r="W67" s="292">
        <f>ROUND(IF(U67&gt;0,U67,V67*$U$67/$V$67),1)</f>
        <v>29.3</v>
      </c>
      <c r="X67" s="292"/>
      <c r="Y67" s="292">
        <f>VLOOKUP(T67,'Basisreihen Destatis 2021'!$K$7:$R$86,6,FALSE)</f>
        <v>93.9</v>
      </c>
      <c r="Z67" s="292">
        <f t="shared" si="33"/>
        <v>111.7</v>
      </c>
      <c r="AA67" s="292"/>
      <c r="AB67" s="292">
        <f>VLOOKUP(T67,'Basisreihen Destatis 2021'!$K$7:$R$86,7,FALSE)</f>
        <v>36.1</v>
      </c>
      <c r="AC67" s="292">
        <f t="shared" si="34"/>
        <v>32.799999999999997</v>
      </c>
      <c r="AD67" s="297">
        <f t="shared" si="30"/>
        <v>42.9</v>
      </c>
      <c r="AE67" s="336">
        <f t="shared" si="17"/>
        <v>2.7902</v>
      </c>
      <c r="AG67" s="335">
        <v>1968</v>
      </c>
      <c r="AH67" s="296">
        <f>VLOOKUP(AG67,'Basisreihen Destatis 2021'!$B$7:$I$90,3,FALSE)</f>
        <v>29.3</v>
      </c>
      <c r="AI67" s="292">
        <f>VLOOKUP(AG67,'Basisreihen Destatis 2021'!$T$7:$W$120,3,FALSE)</f>
        <v>27.2</v>
      </c>
      <c r="AJ67" s="292">
        <f>ROUND(IF(AH67&gt;0,AH67,AI67*$AH$67/$AI$67),1)</f>
        <v>29.3</v>
      </c>
      <c r="AK67" s="292"/>
      <c r="AL67" s="292">
        <f>VLOOKUP(AG67,'Basisreihen Destatis 2021'!$K$7:$R$86,8,FALSE)</f>
        <v>34.1</v>
      </c>
      <c r="AM67" s="292">
        <f t="shared" si="36"/>
        <v>35.299999999999997</v>
      </c>
      <c r="AN67" s="297">
        <f t="shared" si="31"/>
        <v>33.200000000000003</v>
      </c>
      <c r="AO67" s="336">
        <f t="shared" si="18"/>
        <v>3.5752999999999999</v>
      </c>
      <c r="AQ67" s="335">
        <v>1968</v>
      </c>
      <c r="AR67" s="296"/>
      <c r="AS67" s="292">
        <f>VLOOKUP(AQ67,'Basisreihen Destatis 2021'!$K$7:$R$86,8,FALSE)</f>
        <v>34.1</v>
      </c>
      <c r="AT67" s="297">
        <f t="shared" si="35"/>
        <v>35.299999999999997</v>
      </c>
      <c r="AU67" s="336">
        <f t="shared" si="19"/>
        <v>3.2465000000000002</v>
      </c>
      <c r="AW67" s="345">
        <v>1968</v>
      </c>
      <c r="AX67" s="486">
        <f>VLOOKUP(AW67,'Preisindizes Strom 2021'!$B$7:$H$93,7,FALSE)</f>
        <v>6.3102999999999998</v>
      </c>
      <c r="AY67" s="301">
        <f>VLOOKUP(AW67,'Reihen BK8 KP Strom 2021'!$B$2:$AM$73,7,FALSE)</f>
        <v>6.3102999999999998</v>
      </c>
      <c r="AZ67" s="306">
        <f t="shared" si="14"/>
        <v>0</v>
      </c>
      <c r="BA67" s="305">
        <f>VLOOKUP(AW67,'Preisindizes Strom 2021'!$J$7:$R$77,9,FALSE)</f>
        <v>2.2254999999999998</v>
      </c>
      <c r="BB67" s="301">
        <f>VLOOKUP(AW67,'Reihen BK8 KP Strom 2021'!$B$2:$AM$73,15,FALSE)</f>
        <v>0</v>
      </c>
      <c r="BC67" s="306">
        <f t="shared" si="20"/>
        <v>2.2254999999999998</v>
      </c>
      <c r="BD67" s="305">
        <f>VLOOKUP(AW67,'Preisindizes Strom 2021'!$T$7:$AE$77,12,FALSE)</f>
        <v>2.7902</v>
      </c>
      <c r="BE67" s="301">
        <f>VLOOKUP(AW67,'Reihen BK8 KP Strom 2021'!$B$2:$AM$73,26,FALSE)</f>
        <v>0</v>
      </c>
      <c r="BF67" s="306">
        <f t="shared" si="21"/>
        <v>2.7902</v>
      </c>
      <c r="BG67" s="305">
        <f>VLOOKUP(AW67,'Preisindizes Strom 2021'!$AG$7:$AO$77,9,FALSE)</f>
        <v>3.5752999999999999</v>
      </c>
      <c r="BH67" s="301">
        <f>VLOOKUP(AW67,'Reihen BK8 KP Strom 2021'!$B$2:$AM$73,34,FALSE)</f>
        <v>0</v>
      </c>
      <c r="BI67" s="306">
        <f t="shared" si="22"/>
        <v>3.5752999999999999</v>
      </c>
      <c r="BJ67" s="305">
        <f>VLOOKUP(AW67,'Preisindizes Strom 2021'!$AQ$7:$AU$86,5,FALSE)</f>
        <v>3.2465000000000002</v>
      </c>
      <c r="BK67" s="301">
        <f>VLOOKUP(AW67,'Reihen BK8 KP Strom 2021'!$B$2:$AM$73,38,FALSE)</f>
        <v>0</v>
      </c>
      <c r="BL67" s="306">
        <f t="shared" si="23"/>
        <v>3.2465000000000002</v>
      </c>
    </row>
    <row r="68" spans="2:64">
      <c r="B68" s="335">
        <v>1967</v>
      </c>
      <c r="C68" s="296"/>
      <c r="D68" s="292">
        <f>VLOOKUP(B68,'Basisreihen Destatis 2021'!$T$7:$W$120,2,FALSE)</f>
        <v>17.8</v>
      </c>
      <c r="E68" s="292">
        <f>ROUND(IF(C68&gt;0,C68,D68*$C$67/$D$67),1)</f>
        <v>19.3</v>
      </c>
      <c r="F68" s="292"/>
      <c r="G68" s="297">
        <f t="shared" si="29"/>
        <v>19.3</v>
      </c>
      <c r="H68" s="336">
        <f t="shared" si="15"/>
        <v>6.6372999999999998</v>
      </c>
      <c r="J68" s="335">
        <v>1967</v>
      </c>
      <c r="K68" s="296"/>
      <c r="L68" s="292">
        <f>VLOOKUP(J68,'Basisreihen Destatis 2021'!$T$7:$W$120,3,FALSE)</f>
        <v>25.8</v>
      </c>
      <c r="M68" s="292">
        <f t="shared" ref="M68:M77" si="37">ROUND(IF(K68&gt;0,K68,L68*$K$67/$L$67),1)</f>
        <v>27.8</v>
      </c>
      <c r="N68" s="292"/>
      <c r="O68" s="292">
        <f>VLOOKUP(J68,'Basisreihen Destatis 2021'!$K$7:$R$86,5,FALSE)</f>
        <v>80.599999999999994</v>
      </c>
      <c r="P68" s="292">
        <f t="shared" si="32"/>
        <v>115</v>
      </c>
      <c r="Q68" s="297">
        <f t="shared" si="25"/>
        <v>54</v>
      </c>
      <c r="R68" s="336">
        <f t="shared" si="16"/>
        <v>2.2296</v>
      </c>
      <c r="S68" s="176"/>
      <c r="T68" s="335">
        <v>1967</v>
      </c>
      <c r="U68" s="296"/>
      <c r="V68" s="292">
        <f>VLOOKUP(T68,'Basisreihen Destatis 2021'!$T$7:$W$120,3,FALSE)</f>
        <v>25.8</v>
      </c>
      <c r="W68" s="292">
        <f>ROUND(IF(U68&gt;0,U68,V68*$U$67/$V$67),1)</f>
        <v>27.8</v>
      </c>
      <c r="X68" s="292"/>
      <c r="Y68" s="292">
        <f>VLOOKUP(T68,'Basisreihen Destatis 2021'!$K$7:$R$86,6,FALSE)</f>
        <v>101.4</v>
      </c>
      <c r="Z68" s="292">
        <f t="shared" si="33"/>
        <v>120.6</v>
      </c>
      <c r="AA68" s="292"/>
      <c r="AB68" s="292">
        <f>VLOOKUP(T68,'Basisreihen Destatis 2021'!$K$7:$R$86,7,FALSE)</f>
        <v>36.200000000000003</v>
      </c>
      <c r="AC68" s="292">
        <f t="shared" si="34"/>
        <v>32.9</v>
      </c>
      <c r="AD68" s="297">
        <f t="shared" si="30"/>
        <v>43.5</v>
      </c>
      <c r="AE68" s="336">
        <f t="shared" si="17"/>
        <v>2.7517</v>
      </c>
      <c r="AG68" s="335">
        <v>1967</v>
      </c>
      <c r="AH68" s="296"/>
      <c r="AI68" s="292">
        <f>VLOOKUP(AG68,'Basisreihen Destatis 2021'!$T$7:$W$120,3,FALSE)</f>
        <v>25.8</v>
      </c>
      <c r="AJ68" s="292">
        <f t="shared" ref="AJ68:AJ77" si="38">ROUND(IF(AH68&gt;0,AH68,AI68*$AH$67/$AI$67),1)</f>
        <v>27.8</v>
      </c>
      <c r="AK68" s="292"/>
      <c r="AL68" s="292">
        <f>VLOOKUP(AG68,'Basisreihen Destatis 2021'!$K$7:$R$86,8,FALSE)</f>
        <v>34.200000000000003</v>
      </c>
      <c r="AM68" s="292">
        <f t="shared" si="36"/>
        <v>35.4</v>
      </c>
      <c r="AN68" s="297">
        <f t="shared" si="31"/>
        <v>32.700000000000003</v>
      </c>
      <c r="AO68" s="336">
        <f t="shared" si="18"/>
        <v>3.63</v>
      </c>
      <c r="AQ68" s="335">
        <v>1967</v>
      </c>
      <c r="AR68" s="296"/>
      <c r="AS68" s="292">
        <f>VLOOKUP(AQ68,'Basisreihen Destatis 2021'!$K$7:$R$86,8,FALSE)</f>
        <v>34.200000000000003</v>
      </c>
      <c r="AT68" s="297">
        <f t="shared" si="35"/>
        <v>35.4</v>
      </c>
      <c r="AU68" s="336">
        <f t="shared" si="19"/>
        <v>3.2372999999999998</v>
      </c>
      <c r="AW68" s="345">
        <v>1967</v>
      </c>
      <c r="AX68" s="486">
        <f>VLOOKUP(AW68,'Preisindizes Strom 2021'!$B$7:$H$93,7,FALSE)</f>
        <v>6.6372999999999998</v>
      </c>
      <c r="AY68" s="301">
        <f>VLOOKUP(AW68,'Reihen BK8 KP Strom 2021'!$B$2:$AM$73,7,FALSE)</f>
        <v>6.6372999999999998</v>
      </c>
      <c r="AZ68" s="306">
        <f t="shared" si="14"/>
        <v>0</v>
      </c>
      <c r="BA68" s="305">
        <f>VLOOKUP(AW68,'Preisindizes Strom 2021'!$J$7:$R$77,9,FALSE)</f>
        <v>2.2296</v>
      </c>
      <c r="BB68" s="301">
        <f>VLOOKUP(AW68,'Reihen BK8 KP Strom 2021'!$B$2:$AM$73,15,FALSE)</f>
        <v>0</v>
      </c>
      <c r="BC68" s="306">
        <f t="shared" si="20"/>
        <v>2.2296</v>
      </c>
      <c r="BD68" s="305">
        <f>VLOOKUP(AW68,'Preisindizes Strom 2021'!$T$7:$AE$77,12,FALSE)</f>
        <v>2.7517</v>
      </c>
      <c r="BE68" s="301">
        <f>VLOOKUP(AW68,'Reihen BK8 KP Strom 2021'!$B$2:$AM$73,26,FALSE)</f>
        <v>0</v>
      </c>
      <c r="BF68" s="306">
        <f t="shared" si="21"/>
        <v>2.7517</v>
      </c>
      <c r="BG68" s="305">
        <f>VLOOKUP(AW68,'Preisindizes Strom 2021'!$AG$7:$AO$77,9,FALSE)</f>
        <v>3.63</v>
      </c>
      <c r="BH68" s="301">
        <f>VLOOKUP(AW68,'Reihen BK8 KP Strom 2021'!$B$2:$AM$73,34,FALSE)</f>
        <v>0</v>
      </c>
      <c r="BI68" s="306">
        <f t="shared" si="22"/>
        <v>3.63</v>
      </c>
      <c r="BJ68" s="305">
        <f>VLOOKUP(AW68,'Preisindizes Strom 2021'!$AQ$7:$AU$86,5,FALSE)</f>
        <v>3.2372999999999998</v>
      </c>
      <c r="BK68" s="301">
        <f>VLOOKUP(AW68,'Reihen BK8 KP Strom 2021'!$B$2:$AM$73,38,FALSE)</f>
        <v>0</v>
      </c>
      <c r="BL68" s="306">
        <f t="shared" si="23"/>
        <v>3.2372999999999998</v>
      </c>
    </row>
    <row r="69" spans="2:64">
      <c r="B69" s="335">
        <v>1966</v>
      </c>
      <c r="C69" s="296"/>
      <c r="D69" s="292">
        <f>VLOOKUP(B69,'Basisreihen Destatis 2021'!$T$7:$W$120,2,FALSE)</f>
        <v>18.7</v>
      </c>
      <c r="E69" s="292">
        <f t="shared" ref="E69:E77" si="39">ROUND(IF(C69&gt;0,C69,D69*$C$67/$D$67),1)</f>
        <v>20.3</v>
      </c>
      <c r="F69" s="292"/>
      <c r="G69" s="297">
        <f t="shared" si="29"/>
        <v>20.3</v>
      </c>
      <c r="H69" s="336">
        <f t="shared" si="15"/>
        <v>6.3102999999999998</v>
      </c>
      <c r="J69" s="335">
        <v>1966</v>
      </c>
      <c r="K69" s="296"/>
      <c r="L69" s="292">
        <f>VLOOKUP(J69,'Basisreihen Destatis 2021'!$T$7:$W$120,3,FALSE)</f>
        <v>26.9</v>
      </c>
      <c r="M69" s="292">
        <f t="shared" si="37"/>
        <v>29</v>
      </c>
      <c r="N69" s="292"/>
      <c r="O69" s="292">
        <f>VLOOKUP(J69,'Basisreihen Destatis 2021'!$K$7:$R$86,5,FALSE)</f>
        <v>90.8</v>
      </c>
      <c r="P69" s="292">
        <f t="shared" si="32"/>
        <v>129.6</v>
      </c>
      <c r="Q69" s="297">
        <f t="shared" si="25"/>
        <v>59.2</v>
      </c>
      <c r="R69" s="336">
        <f t="shared" si="16"/>
        <v>2.0337999999999998</v>
      </c>
      <c r="S69" s="176"/>
      <c r="T69" s="335">
        <v>1966</v>
      </c>
      <c r="U69" s="296"/>
      <c r="V69" s="292">
        <f>VLOOKUP(T69,'Basisreihen Destatis 2021'!$T$7:$W$120,3,FALSE)</f>
        <v>26.9</v>
      </c>
      <c r="W69" s="292">
        <f t="shared" ref="W69:W76" si="40">ROUND(IF(U69&gt;0,U69,V69*$U$67/$V$67),1)</f>
        <v>29</v>
      </c>
      <c r="X69" s="292"/>
      <c r="Y69" s="292">
        <f>VLOOKUP(T69,'Basisreihen Destatis 2021'!$K$7:$R$86,6,FALSE)</f>
        <v>115.2</v>
      </c>
      <c r="Z69" s="292">
        <f t="shared" si="33"/>
        <v>137</v>
      </c>
      <c r="AA69" s="292"/>
      <c r="AB69" s="292">
        <f>VLOOKUP(T69,'Basisreihen Destatis 2021'!$K$7:$R$86,7,FALSE)</f>
        <v>40.5</v>
      </c>
      <c r="AC69" s="292">
        <f t="shared" si="34"/>
        <v>36.799999999999997</v>
      </c>
      <c r="AD69" s="297">
        <f t="shared" si="30"/>
        <v>47.9</v>
      </c>
      <c r="AE69" s="336">
        <f t="shared" si="17"/>
        <v>2.4990000000000001</v>
      </c>
      <c r="AG69" s="335">
        <v>1966</v>
      </c>
      <c r="AH69" s="296"/>
      <c r="AI69" s="292">
        <f>VLOOKUP(AG69,'Basisreihen Destatis 2021'!$T$7:$W$120,3,FALSE)</f>
        <v>26.9</v>
      </c>
      <c r="AJ69" s="292">
        <f>ROUND(IF(AH69&gt;0,AH69,AI69*$AH$67/$AI$67),1)</f>
        <v>29</v>
      </c>
      <c r="AK69" s="292"/>
      <c r="AL69" s="292">
        <f>VLOOKUP(AG69,'Basisreihen Destatis 2021'!$K$7:$R$86,8,FALSE)</f>
        <v>34.6</v>
      </c>
      <c r="AM69" s="292">
        <f t="shared" si="36"/>
        <v>35.799999999999997</v>
      </c>
      <c r="AN69" s="297">
        <f t="shared" si="31"/>
        <v>33.4</v>
      </c>
      <c r="AO69" s="336">
        <f t="shared" si="18"/>
        <v>3.5539000000000001</v>
      </c>
      <c r="AQ69" s="335">
        <v>1966</v>
      </c>
      <c r="AR69" s="296"/>
      <c r="AS69" s="292">
        <f>VLOOKUP(AQ69,'Basisreihen Destatis 2021'!$K$7:$R$86,8,FALSE)</f>
        <v>34.6</v>
      </c>
      <c r="AT69" s="297">
        <f t="shared" si="35"/>
        <v>35.799999999999997</v>
      </c>
      <c r="AU69" s="336">
        <f t="shared" si="19"/>
        <v>3.2010999999999998</v>
      </c>
      <c r="AW69" s="345">
        <v>1966</v>
      </c>
      <c r="AX69" s="486">
        <f>VLOOKUP(AW69,'Preisindizes Strom 2021'!$B$7:$H$93,7,FALSE)</f>
        <v>6.3102999999999998</v>
      </c>
      <c r="AY69" s="301">
        <f>VLOOKUP(AW69,'Reihen BK8 KP Strom 2021'!$B$2:$AM$73,7,FALSE)</f>
        <v>6.3102999999999998</v>
      </c>
      <c r="AZ69" s="306">
        <f t="shared" si="14"/>
        <v>0</v>
      </c>
      <c r="BA69" s="305">
        <f>VLOOKUP(AW69,'Preisindizes Strom 2021'!$J$7:$R$77,9,FALSE)</f>
        <v>2.0337999999999998</v>
      </c>
      <c r="BB69" s="301">
        <f>VLOOKUP(AW69,'Reihen BK8 KP Strom 2021'!$B$2:$AM$73,15,FALSE)</f>
        <v>0</v>
      </c>
      <c r="BC69" s="306">
        <f t="shared" si="20"/>
        <v>2.0337999999999998</v>
      </c>
      <c r="BD69" s="305">
        <f>VLOOKUP(AW69,'Preisindizes Strom 2021'!$T$7:$AE$77,12,FALSE)</f>
        <v>2.4990000000000001</v>
      </c>
      <c r="BE69" s="301">
        <f>VLOOKUP(AW69,'Reihen BK8 KP Strom 2021'!$B$2:$AM$73,26,FALSE)</f>
        <v>0</v>
      </c>
      <c r="BF69" s="306">
        <f t="shared" si="21"/>
        <v>2.4990000000000001</v>
      </c>
      <c r="BG69" s="305">
        <f>VLOOKUP(AW69,'Preisindizes Strom 2021'!$AG$7:$AO$77,9,FALSE)</f>
        <v>3.5539000000000001</v>
      </c>
      <c r="BH69" s="301">
        <f>VLOOKUP(AW69,'Reihen BK8 KP Strom 2021'!$B$2:$AM$73,34,FALSE)</f>
        <v>0</v>
      </c>
      <c r="BI69" s="306">
        <f t="shared" si="22"/>
        <v>3.5539000000000001</v>
      </c>
      <c r="BJ69" s="305">
        <f>VLOOKUP(AW69,'Preisindizes Strom 2021'!$AQ$7:$AU$86,5,FALSE)</f>
        <v>3.2010999999999998</v>
      </c>
      <c r="BK69" s="301">
        <f>VLOOKUP(AW69,'Reihen BK8 KP Strom 2021'!$B$2:$AM$73,38,FALSE)</f>
        <v>0</v>
      </c>
      <c r="BL69" s="306">
        <f t="shared" si="23"/>
        <v>3.2010999999999998</v>
      </c>
    </row>
    <row r="70" spans="2:64">
      <c r="B70" s="335">
        <v>1965</v>
      </c>
      <c r="C70" s="296"/>
      <c r="D70" s="292">
        <f>VLOOKUP(B70,'Basisreihen Destatis 2021'!$T$7:$W$120,2,FALSE)</f>
        <v>18.2</v>
      </c>
      <c r="E70" s="292">
        <f t="shared" si="39"/>
        <v>19.8</v>
      </c>
      <c r="F70" s="292"/>
      <c r="G70" s="297">
        <f t="shared" si="29"/>
        <v>19.8</v>
      </c>
      <c r="H70" s="336">
        <f t="shared" si="15"/>
        <v>6.4696999999999996</v>
      </c>
      <c r="J70" s="335">
        <v>1965</v>
      </c>
      <c r="K70" s="296"/>
      <c r="L70" s="292">
        <f>VLOOKUP(J70,'Basisreihen Destatis 2021'!$T$7:$W$120,3,FALSE)</f>
        <v>26.7</v>
      </c>
      <c r="M70" s="292">
        <f t="shared" si="37"/>
        <v>28.8</v>
      </c>
      <c r="N70" s="292"/>
      <c r="O70" s="292">
        <f>VLOOKUP(J70,'Basisreihen Destatis 2021'!$K$7:$R$86,5,FALSE)</f>
        <v>82.4</v>
      </c>
      <c r="P70" s="292">
        <f t="shared" si="32"/>
        <v>117.6</v>
      </c>
      <c r="Q70" s="297">
        <f t="shared" si="25"/>
        <v>55.4</v>
      </c>
      <c r="R70" s="336">
        <f t="shared" si="16"/>
        <v>2.1732999999999998</v>
      </c>
      <c r="S70" s="176"/>
      <c r="T70" s="335">
        <v>1965</v>
      </c>
      <c r="U70" s="296"/>
      <c r="V70" s="292">
        <f>VLOOKUP(T70,'Basisreihen Destatis 2021'!$T$7:$W$120,3,FALSE)</f>
        <v>26.7</v>
      </c>
      <c r="W70" s="292">
        <f t="shared" si="40"/>
        <v>28.8</v>
      </c>
      <c r="X70" s="292"/>
      <c r="Y70" s="292">
        <f>VLOOKUP(T70,'Basisreihen Destatis 2021'!$K$7:$R$86,6,FALSE)</f>
        <v>101.3</v>
      </c>
      <c r="Z70" s="292">
        <f t="shared" si="33"/>
        <v>120.5</v>
      </c>
      <c r="AA70" s="292"/>
      <c r="AB70" s="292">
        <f>VLOOKUP(T70,'Basisreihen Destatis 2021'!$K$7:$R$86,7,FALSE)</f>
        <v>40</v>
      </c>
      <c r="AC70" s="292">
        <f t="shared" si="34"/>
        <v>36.4</v>
      </c>
      <c r="AD70" s="297">
        <f t="shared" si="30"/>
        <v>45.2</v>
      </c>
      <c r="AE70" s="336">
        <f t="shared" si="17"/>
        <v>2.6482000000000001</v>
      </c>
      <c r="AG70" s="335">
        <v>1965</v>
      </c>
      <c r="AH70" s="296"/>
      <c r="AI70" s="292">
        <f>VLOOKUP(AG70,'Basisreihen Destatis 2021'!$T$7:$W$120,3,FALSE)</f>
        <v>26.7</v>
      </c>
      <c r="AJ70" s="292">
        <f t="shared" si="38"/>
        <v>28.8</v>
      </c>
      <c r="AK70" s="292"/>
      <c r="AL70" s="292">
        <f>VLOOKUP(AG70,'Basisreihen Destatis 2021'!$K$7:$R$86,8,FALSE)</f>
        <v>34.1</v>
      </c>
      <c r="AM70" s="292">
        <f t="shared" si="36"/>
        <v>35.299999999999997</v>
      </c>
      <c r="AN70" s="297">
        <f t="shared" si="31"/>
        <v>33</v>
      </c>
      <c r="AO70" s="336">
        <f t="shared" si="18"/>
        <v>3.597</v>
      </c>
      <c r="AQ70" s="335">
        <v>1965</v>
      </c>
      <c r="AR70" s="296"/>
      <c r="AS70" s="292">
        <f>VLOOKUP(AQ70,'Basisreihen Destatis 2021'!$K$7:$R$86,8,FALSE)</f>
        <v>34.1</v>
      </c>
      <c r="AT70" s="297">
        <f t="shared" si="35"/>
        <v>35.299999999999997</v>
      </c>
      <c r="AU70" s="336">
        <f t="shared" si="19"/>
        <v>3.2465000000000002</v>
      </c>
      <c r="AW70" s="345">
        <v>1965</v>
      </c>
      <c r="AX70" s="486">
        <f>VLOOKUP(AW70,'Preisindizes Strom 2021'!$B$7:$H$93,7,FALSE)</f>
        <v>6.4696999999999996</v>
      </c>
      <c r="AY70" s="301">
        <f>VLOOKUP(AW70,'Reihen BK8 KP Strom 2021'!$B$2:$AM$73,7,FALSE)</f>
        <v>6.4696999999999996</v>
      </c>
      <c r="AZ70" s="306">
        <f t="shared" si="14"/>
        <v>0</v>
      </c>
      <c r="BA70" s="305">
        <f>VLOOKUP(AW70,'Preisindizes Strom 2021'!$J$7:$R$77,9,FALSE)</f>
        <v>2.1732999999999998</v>
      </c>
      <c r="BB70" s="301">
        <f>VLOOKUP(AW70,'Reihen BK8 KP Strom 2021'!$B$2:$AM$73,15,FALSE)</f>
        <v>0</v>
      </c>
      <c r="BC70" s="306">
        <f t="shared" si="20"/>
        <v>2.1732999999999998</v>
      </c>
      <c r="BD70" s="305">
        <f>VLOOKUP(AW70,'Preisindizes Strom 2021'!$T$7:$AE$77,12,FALSE)</f>
        <v>2.6482000000000001</v>
      </c>
      <c r="BE70" s="301">
        <f>VLOOKUP(AW70,'Reihen BK8 KP Strom 2021'!$B$2:$AM$73,26,FALSE)</f>
        <v>0</v>
      </c>
      <c r="BF70" s="306">
        <f t="shared" si="21"/>
        <v>2.6482000000000001</v>
      </c>
      <c r="BG70" s="305">
        <f>VLOOKUP(AW70,'Preisindizes Strom 2021'!$AG$7:$AO$77,9,FALSE)</f>
        <v>3.597</v>
      </c>
      <c r="BH70" s="301">
        <f>VLOOKUP(AW70,'Reihen BK8 KP Strom 2021'!$B$2:$AM$73,34,FALSE)</f>
        <v>0</v>
      </c>
      <c r="BI70" s="306">
        <f t="shared" si="22"/>
        <v>3.597</v>
      </c>
      <c r="BJ70" s="305">
        <f>VLOOKUP(AW70,'Preisindizes Strom 2021'!$AQ$7:$AU$86,5,FALSE)</f>
        <v>3.2465000000000002</v>
      </c>
      <c r="BK70" s="301">
        <f>VLOOKUP(AW70,'Reihen BK8 KP Strom 2021'!$B$2:$AM$73,38,FALSE)</f>
        <v>0</v>
      </c>
      <c r="BL70" s="306">
        <f t="shared" si="23"/>
        <v>3.2465000000000002</v>
      </c>
    </row>
    <row r="71" spans="2:64">
      <c r="B71" s="335">
        <v>1964</v>
      </c>
      <c r="C71" s="296"/>
      <c r="D71" s="292">
        <f>VLOOKUP(B71,'Basisreihen Destatis 2021'!$T$7:$W$120,2,FALSE)</f>
        <v>17.5</v>
      </c>
      <c r="E71" s="292">
        <f t="shared" si="39"/>
        <v>19</v>
      </c>
      <c r="F71" s="292"/>
      <c r="G71" s="297">
        <f t="shared" si="29"/>
        <v>19</v>
      </c>
      <c r="H71" s="336">
        <f t="shared" si="15"/>
        <v>6.7420999999999998</v>
      </c>
      <c r="J71" s="335">
        <v>1964</v>
      </c>
      <c r="K71" s="296"/>
      <c r="L71" s="292">
        <f>VLOOKUP(J71,'Basisreihen Destatis 2021'!$T$7:$W$120,3,FALSE)</f>
        <v>27.4</v>
      </c>
      <c r="M71" s="292">
        <f t="shared" si="37"/>
        <v>29.5</v>
      </c>
      <c r="N71" s="292"/>
      <c r="O71" s="292">
        <f>VLOOKUP(J71,'Basisreihen Destatis 2021'!$K$7:$R$86,5,FALSE)</f>
        <v>74</v>
      </c>
      <c r="P71" s="292">
        <f t="shared" si="32"/>
        <v>105.6</v>
      </c>
      <c r="Q71" s="297">
        <f t="shared" si="25"/>
        <v>52.3</v>
      </c>
      <c r="R71" s="336">
        <f t="shared" si="16"/>
        <v>2.3020999999999998</v>
      </c>
      <c r="S71" s="176"/>
      <c r="T71" s="335">
        <v>1964</v>
      </c>
      <c r="U71" s="296"/>
      <c r="V71" s="292">
        <f>VLOOKUP(T71,'Basisreihen Destatis 2021'!$T$7:$W$120,3,FALSE)</f>
        <v>27.4</v>
      </c>
      <c r="W71" s="292">
        <f>ROUND(IF(U71&gt;0,U71,V71*$U$67/$V$67),1)</f>
        <v>29.5</v>
      </c>
      <c r="X71" s="292"/>
      <c r="Y71" s="292">
        <f>VLOOKUP(T71,'Basisreihen Destatis 2021'!$K$7:$R$86,6,FALSE)</f>
        <v>92.4</v>
      </c>
      <c r="Z71" s="292">
        <f t="shared" si="33"/>
        <v>109.9</v>
      </c>
      <c r="AA71" s="292"/>
      <c r="AB71" s="292">
        <f>VLOOKUP(T71,'Basisreihen Destatis 2021'!$K$7:$R$86,7,FALSE)</f>
        <v>38.6</v>
      </c>
      <c r="AC71" s="292">
        <f t="shared" si="34"/>
        <v>35.1</v>
      </c>
      <c r="AD71" s="297">
        <f t="shared" si="30"/>
        <v>43.5</v>
      </c>
      <c r="AE71" s="336">
        <f t="shared" si="17"/>
        <v>2.7517</v>
      </c>
      <c r="AG71" s="335">
        <v>1964</v>
      </c>
      <c r="AH71" s="296"/>
      <c r="AI71" s="292">
        <f>VLOOKUP(AG71,'Basisreihen Destatis 2021'!$T$7:$W$120,3,FALSE)</f>
        <v>27.4</v>
      </c>
      <c r="AJ71" s="292">
        <f t="shared" si="38"/>
        <v>29.5</v>
      </c>
      <c r="AK71" s="292"/>
      <c r="AL71" s="292">
        <f>VLOOKUP(AG71,'Basisreihen Destatis 2021'!$K$7:$R$86,8,FALSE)</f>
        <v>33.299999999999997</v>
      </c>
      <c r="AM71" s="292">
        <f t="shared" si="36"/>
        <v>34.5</v>
      </c>
      <c r="AN71" s="297">
        <f t="shared" si="31"/>
        <v>32.799999999999997</v>
      </c>
      <c r="AO71" s="336">
        <f t="shared" si="18"/>
        <v>3.6189</v>
      </c>
      <c r="AQ71" s="335">
        <v>1964</v>
      </c>
      <c r="AR71" s="296"/>
      <c r="AS71" s="292">
        <f>VLOOKUP(AQ71,'Basisreihen Destatis 2021'!$K$7:$R$86,8,FALSE)</f>
        <v>33.299999999999997</v>
      </c>
      <c r="AT71" s="297">
        <f t="shared" si="35"/>
        <v>34.5</v>
      </c>
      <c r="AU71" s="336">
        <f t="shared" si="19"/>
        <v>3.3216999999999999</v>
      </c>
      <c r="AW71" s="345">
        <v>1964</v>
      </c>
      <c r="AX71" s="486">
        <f>VLOOKUP(AW71,'Preisindizes Strom 2021'!$B$7:$H$93,7,FALSE)</f>
        <v>6.7420999999999998</v>
      </c>
      <c r="AY71" s="301">
        <f>VLOOKUP(AW71,'Reihen BK8 KP Strom 2021'!$B$2:$AM$73,7,FALSE)</f>
        <v>6.7420999999999998</v>
      </c>
      <c r="AZ71" s="306">
        <f t="shared" si="14"/>
        <v>0</v>
      </c>
      <c r="BA71" s="305">
        <f>VLOOKUP(AW71,'Preisindizes Strom 2021'!$J$7:$R$77,9,FALSE)</f>
        <v>2.3020999999999998</v>
      </c>
      <c r="BB71" s="301">
        <f>VLOOKUP(AW71,'Reihen BK8 KP Strom 2021'!$B$2:$AM$73,15,FALSE)</f>
        <v>0</v>
      </c>
      <c r="BC71" s="306">
        <f t="shared" si="20"/>
        <v>2.3020999999999998</v>
      </c>
      <c r="BD71" s="305">
        <f>VLOOKUP(AW71,'Preisindizes Strom 2021'!$T$7:$AE$77,12,FALSE)</f>
        <v>2.7517</v>
      </c>
      <c r="BE71" s="301">
        <f>VLOOKUP(AW71,'Reihen BK8 KP Strom 2021'!$B$2:$AM$73,26,FALSE)</f>
        <v>0</v>
      </c>
      <c r="BF71" s="306">
        <f t="shared" si="21"/>
        <v>2.7517</v>
      </c>
      <c r="BG71" s="305">
        <f>VLOOKUP(AW71,'Preisindizes Strom 2021'!$AG$7:$AO$77,9,FALSE)</f>
        <v>3.6189</v>
      </c>
      <c r="BH71" s="301">
        <f>VLOOKUP(AW71,'Reihen BK8 KP Strom 2021'!$B$2:$AM$73,34,FALSE)</f>
        <v>0</v>
      </c>
      <c r="BI71" s="306">
        <f t="shared" si="22"/>
        <v>3.6189</v>
      </c>
      <c r="BJ71" s="305">
        <f>VLOOKUP(AW71,'Preisindizes Strom 2021'!$AQ$7:$AU$86,5,FALSE)</f>
        <v>3.3216999999999999</v>
      </c>
      <c r="BK71" s="301">
        <f>VLOOKUP(AW71,'Reihen BK8 KP Strom 2021'!$B$2:$AM$73,38,FALSE)</f>
        <v>0</v>
      </c>
      <c r="BL71" s="306">
        <f t="shared" si="23"/>
        <v>3.3216999999999999</v>
      </c>
    </row>
    <row r="72" spans="2:64">
      <c r="B72" s="335">
        <v>1963</v>
      </c>
      <c r="C72" s="296"/>
      <c r="D72" s="292">
        <f>VLOOKUP(B72,'Basisreihen Destatis 2021'!$T$7:$W$120,2,FALSE)</f>
        <v>16.8</v>
      </c>
      <c r="E72" s="292">
        <f t="shared" si="39"/>
        <v>18.2</v>
      </c>
      <c r="F72" s="292"/>
      <c r="G72" s="297">
        <f t="shared" si="29"/>
        <v>18.2</v>
      </c>
      <c r="H72" s="336">
        <f t="shared" si="15"/>
        <v>7.0385</v>
      </c>
      <c r="J72" s="335">
        <v>1963</v>
      </c>
      <c r="K72" s="296"/>
      <c r="L72" s="292">
        <f>VLOOKUP(J72,'Basisreihen Destatis 2021'!$T$7:$W$120,3,FALSE)</f>
        <v>27</v>
      </c>
      <c r="M72" s="292">
        <f t="shared" si="37"/>
        <v>29.1</v>
      </c>
      <c r="N72" s="292"/>
      <c r="O72" s="292">
        <f>VLOOKUP(J72,'Basisreihen Destatis 2021'!$K$7:$R$86,5,FALSE)</f>
        <v>65.099999999999994</v>
      </c>
      <c r="P72" s="292">
        <f t="shared" si="32"/>
        <v>92.9</v>
      </c>
      <c r="Q72" s="297">
        <f t="shared" si="25"/>
        <v>48.2</v>
      </c>
      <c r="R72" s="336">
        <f t="shared" si="16"/>
        <v>2.4979</v>
      </c>
      <c r="S72" s="176"/>
      <c r="T72" s="335">
        <v>1963</v>
      </c>
      <c r="U72" s="296"/>
      <c r="V72" s="292">
        <f>VLOOKUP(T72,'Basisreihen Destatis 2021'!$T$7:$W$120,3,FALSE)</f>
        <v>27</v>
      </c>
      <c r="W72" s="292">
        <f t="shared" si="40"/>
        <v>29.1</v>
      </c>
      <c r="X72" s="292"/>
      <c r="Y72" s="292">
        <f>VLOOKUP(T72,'Basisreihen Destatis 2021'!$K$7:$R$86,6,FALSE)</f>
        <v>84.8</v>
      </c>
      <c r="Z72" s="292">
        <f t="shared" si="33"/>
        <v>100.9</v>
      </c>
      <c r="AA72" s="292"/>
      <c r="AB72" s="292">
        <f>VLOOKUP(T72,'Basisreihen Destatis 2021'!$K$7:$R$86,7,FALSE)</f>
        <v>38.6</v>
      </c>
      <c r="AC72" s="292">
        <f t="shared" si="34"/>
        <v>35.1</v>
      </c>
      <c r="AD72" s="297">
        <f t="shared" si="30"/>
        <v>42</v>
      </c>
      <c r="AE72" s="336">
        <f t="shared" si="17"/>
        <v>2.85</v>
      </c>
      <c r="AG72" s="335">
        <v>1963</v>
      </c>
      <c r="AH72" s="296"/>
      <c r="AI72" s="292">
        <f>VLOOKUP(AG72,'Basisreihen Destatis 2021'!$T$7:$W$120,3,FALSE)</f>
        <v>27</v>
      </c>
      <c r="AJ72" s="292">
        <f t="shared" si="38"/>
        <v>29.1</v>
      </c>
      <c r="AK72" s="292"/>
      <c r="AL72" s="292">
        <f>VLOOKUP(AG72,'Basisreihen Destatis 2021'!$K$7:$R$86,8,FALSE)</f>
        <v>32.799999999999997</v>
      </c>
      <c r="AM72" s="292">
        <f t="shared" si="36"/>
        <v>34</v>
      </c>
      <c r="AN72" s="297">
        <f t="shared" si="31"/>
        <v>32.299999999999997</v>
      </c>
      <c r="AO72" s="336">
        <f t="shared" si="18"/>
        <v>3.6749000000000001</v>
      </c>
      <c r="AQ72" s="335">
        <v>1963</v>
      </c>
      <c r="AR72" s="296"/>
      <c r="AS72" s="292">
        <f>VLOOKUP(AQ72,'Basisreihen Destatis 2021'!$K$7:$R$86,8,FALSE)</f>
        <v>32.799999999999997</v>
      </c>
      <c r="AT72" s="297">
        <f t="shared" si="35"/>
        <v>34</v>
      </c>
      <c r="AU72" s="336">
        <f t="shared" si="19"/>
        <v>3.3706</v>
      </c>
      <c r="AW72" s="345">
        <v>1963</v>
      </c>
      <c r="AX72" s="486">
        <f>VLOOKUP(AW72,'Preisindizes Strom 2021'!$B$7:$H$93,7,FALSE)</f>
        <v>7.0385</v>
      </c>
      <c r="AY72" s="301">
        <f>VLOOKUP(AW72,'Reihen BK8 KP Strom 2021'!$B$2:$AM$73,7,FALSE)</f>
        <v>7.0385</v>
      </c>
      <c r="AZ72" s="306">
        <f t="shared" si="14"/>
        <v>0</v>
      </c>
      <c r="BA72" s="305">
        <f>VLOOKUP(AW72,'Preisindizes Strom 2021'!$J$7:$R$77,9,FALSE)</f>
        <v>2.4979</v>
      </c>
      <c r="BB72" s="301">
        <f>VLOOKUP(AW72,'Reihen BK8 KP Strom 2021'!$B$2:$AM$73,15,FALSE)</f>
        <v>0</v>
      </c>
      <c r="BC72" s="306">
        <f t="shared" si="20"/>
        <v>2.4979</v>
      </c>
      <c r="BD72" s="305">
        <f>VLOOKUP(AW72,'Preisindizes Strom 2021'!$T$7:$AE$77,12,FALSE)</f>
        <v>2.85</v>
      </c>
      <c r="BE72" s="301">
        <f>VLOOKUP(AW72,'Reihen BK8 KP Strom 2021'!$B$2:$AM$73,26,FALSE)</f>
        <v>0</v>
      </c>
      <c r="BF72" s="306">
        <f t="shared" si="21"/>
        <v>2.85</v>
      </c>
      <c r="BG72" s="305">
        <f>VLOOKUP(AW72,'Preisindizes Strom 2021'!$AG$7:$AO$77,9,FALSE)</f>
        <v>3.6749000000000001</v>
      </c>
      <c r="BH72" s="301">
        <f>VLOOKUP(AW72,'Reihen BK8 KP Strom 2021'!$B$2:$AM$73,34,FALSE)</f>
        <v>0</v>
      </c>
      <c r="BI72" s="306">
        <f t="shared" si="22"/>
        <v>3.6749000000000001</v>
      </c>
      <c r="BJ72" s="305">
        <f>VLOOKUP(AW72,'Preisindizes Strom 2021'!$AQ$7:$AU$86,5,FALSE)</f>
        <v>3.3706</v>
      </c>
      <c r="BK72" s="301">
        <f>VLOOKUP(AW72,'Reihen BK8 KP Strom 2021'!$B$2:$AM$73,38,FALSE)</f>
        <v>0</v>
      </c>
      <c r="BL72" s="306">
        <f t="shared" si="23"/>
        <v>3.3706</v>
      </c>
    </row>
    <row r="73" spans="2:64">
      <c r="B73" s="335">
        <v>1962</v>
      </c>
      <c r="C73" s="296"/>
      <c r="D73" s="292">
        <f>VLOOKUP(B73,'Basisreihen Destatis 2021'!$T$7:$W$120,2,FALSE)</f>
        <v>16.100000000000001</v>
      </c>
      <c r="E73" s="292">
        <f t="shared" si="39"/>
        <v>17.5</v>
      </c>
      <c r="F73" s="292"/>
      <c r="G73" s="297">
        <f t="shared" si="29"/>
        <v>17.5</v>
      </c>
      <c r="H73" s="336">
        <f t="shared" si="15"/>
        <v>7.32</v>
      </c>
      <c r="J73" s="335">
        <v>1962</v>
      </c>
      <c r="K73" s="296"/>
      <c r="L73" s="292">
        <f>VLOOKUP(J73,'Basisreihen Destatis 2021'!$T$7:$W$120,3,FALSE)</f>
        <v>25.8</v>
      </c>
      <c r="M73" s="292">
        <f t="shared" si="37"/>
        <v>27.8</v>
      </c>
      <c r="N73" s="292"/>
      <c r="O73" s="292">
        <f>VLOOKUP(J73,'Basisreihen Destatis 2021'!$K$7:$R$86,5,FALSE)</f>
        <v>65.900000000000006</v>
      </c>
      <c r="P73" s="292">
        <f t="shared" si="32"/>
        <v>94</v>
      </c>
      <c r="Q73" s="297">
        <f t="shared" si="25"/>
        <v>47.7</v>
      </c>
      <c r="R73" s="336">
        <f t="shared" si="16"/>
        <v>2.5240999999999998</v>
      </c>
      <c r="S73" s="176"/>
      <c r="T73" s="335">
        <v>1962</v>
      </c>
      <c r="U73" s="296"/>
      <c r="V73" s="292">
        <f>VLOOKUP(T73,'Basisreihen Destatis 2021'!$T$7:$W$120,3,FALSE)</f>
        <v>25.8</v>
      </c>
      <c r="W73" s="292">
        <f t="shared" si="40"/>
        <v>27.8</v>
      </c>
      <c r="X73" s="292"/>
      <c r="Y73" s="292">
        <f>VLOOKUP(T73,'Basisreihen Destatis 2021'!$K$7:$R$86,6,FALSE)</f>
        <v>89.2</v>
      </c>
      <c r="Z73" s="292">
        <f t="shared" si="33"/>
        <v>106.1</v>
      </c>
      <c r="AA73" s="292"/>
      <c r="AB73" s="292">
        <f>VLOOKUP(T73,'Basisreihen Destatis 2021'!$K$7:$R$86,7,FALSE)</f>
        <v>39.1</v>
      </c>
      <c r="AC73" s="292">
        <f t="shared" si="34"/>
        <v>35.6</v>
      </c>
      <c r="AD73" s="297">
        <f t="shared" si="30"/>
        <v>42.3</v>
      </c>
      <c r="AE73" s="336">
        <f t="shared" si="17"/>
        <v>2.8298000000000001</v>
      </c>
      <c r="AG73" s="335">
        <v>1962</v>
      </c>
      <c r="AH73" s="296"/>
      <c r="AI73" s="292">
        <f>VLOOKUP(AG73,'Basisreihen Destatis 2021'!$T$7:$W$120,3,FALSE)</f>
        <v>25.8</v>
      </c>
      <c r="AJ73" s="292">
        <f t="shared" si="38"/>
        <v>27.8</v>
      </c>
      <c r="AK73" s="292"/>
      <c r="AL73" s="292">
        <f>VLOOKUP(AG73,'Basisreihen Destatis 2021'!$K$7:$R$86,8,FALSE)</f>
        <v>32.6</v>
      </c>
      <c r="AM73" s="292">
        <f t="shared" si="36"/>
        <v>33.700000000000003</v>
      </c>
      <c r="AN73" s="297">
        <f t="shared" si="31"/>
        <v>31.6</v>
      </c>
      <c r="AO73" s="336">
        <f t="shared" si="18"/>
        <v>3.7563</v>
      </c>
      <c r="AQ73" s="335">
        <v>1962</v>
      </c>
      <c r="AR73" s="296"/>
      <c r="AS73" s="292">
        <f>VLOOKUP(AQ73,'Basisreihen Destatis 2021'!$K$7:$R$86,8,FALSE)</f>
        <v>32.6</v>
      </c>
      <c r="AT73" s="297">
        <f t="shared" si="35"/>
        <v>33.700000000000003</v>
      </c>
      <c r="AU73" s="336">
        <f t="shared" si="19"/>
        <v>3.4005999999999998</v>
      </c>
      <c r="AW73" s="345">
        <v>1962</v>
      </c>
      <c r="AX73" s="486">
        <f>VLOOKUP(AW73,'Preisindizes Strom 2021'!$B$7:$H$93,7,FALSE)</f>
        <v>7.32</v>
      </c>
      <c r="AY73" s="301">
        <f>VLOOKUP(AW73,'Reihen BK8 KP Strom 2021'!$B$2:$AM$73,7,FALSE)</f>
        <v>7.32</v>
      </c>
      <c r="AZ73" s="306">
        <f t="shared" si="14"/>
        <v>0</v>
      </c>
      <c r="BA73" s="305">
        <f>VLOOKUP(AW73,'Preisindizes Strom 2021'!$J$7:$R$77,9,FALSE)</f>
        <v>2.5240999999999998</v>
      </c>
      <c r="BB73" s="301">
        <f>VLOOKUP(AW73,'Reihen BK8 KP Strom 2021'!$B$2:$AM$73,15,FALSE)</f>
        <v>0</v>
      </c>
      <c r="BC73" s="306">
        <f t="shared" si="20"/>
        <v>2.5240999999999998</v>
      </c>
      <c r="BD73" s="305">
        <f>VLOOKUP(AW73,'Preisindizes Strom 2021'!$T$7:$AE$77,12,FALSE)</f>
        <v>2.8298000000000001</v>
      </c>
      <c r="BE73" s="301">
        <f>VLOOKUP(AW73,'Reihen BK8 KP Strom 2021'!$B$2:$AM$73,26,FALSE)</f>
        <v>0</v>
      </c>
      <c r="BF73" s="306">
        <f t="shared" si="21"/>
        <v>2.8298000000000001</v>
      </c>
      <c r="BG73" s="305">
        <f>VLOOKUP(AW73,'Preisindizes Strom 2021'!$AG$7:$AO$77,9,FALSE)</f>
        <v>3.7563</v>
      </c>
      <c r="BH73" s="301">
        <f>VLOOKUP(AW73,'Reihen BK8 KP Strom 2021'!$B$2:$AM$73,34,FALSE)</f>
        <v>0</v>
      </c>
      <c r="BI73" s="306">
        <f t="shared" si="22"/>
        <v>3.7563</v>
      </c>
      <c r="BJ73" s="305">
        <f>VLOOKUP(AW73,'Preisindizes Strom 2021'!$AQ$7:$AU$86,5,FALSE)</f>
        <v>3.4005999999999998</v>
      </c>
      <c r="BK73" s="301">
        <f>VLOOKUP(AW73,'Reihen BK8 KP Strom 2021'!$B$2:$AM$73,38,FALSE)</f>
        <v>0</v>
      </c>
      <c r="BL73" s="306">
        <f t="shared" si="23"/>
        <v>3.4005999999999998</v>
      </c>
    </row>
    <row r="74" spans="2:64">
      <c r="B74" s="335">
        <v>1961</v>
      </c>
      <c r="C74" s="296"/>
      <c r="D74" s="292">
        <f>VLOOKUP(B74,'Basisreihen Destatis 2021'!$T$7:$W$120,2,FALSE)</f>
        <v>15</v>
      </c>
      <c r="E74" s="292">
        <f t="shared" si="39"/>
        <v>16.3</v>
      </c>
      <c r="F74" s="292"/>
      <c r="G74" s="297">
        <f t="shared" si="29"/>
        <v>16.3</v>
      </c>
      <c r="H74" s="336">
        <f t="shared" si="15"/>
        <v>7.8589000000000002</v>
      </c>
      <c r="J74" s="335">
        <v>1961</v>
      </c>
      <c r="K74" s="296"/>
      <c r="L74" s="292">
        <f>VLOOKUP(J74,'Basisreihen Destatis 2021'!$T$7:$W$120,3,FALSE)</f>
        <v>24.2</v>
      </c>
      <c r="M74" s="292">
        <f t="shared" si="37"/>
        <v>26.1</v>
      </c>
      <c r="N74" s="292"/>
      <c r="O74" s="292">
        <f>VLOOKUP(J74,'Basisreihen Destatis 2021'!$K$7:$R$86,5,FALSE)</f>
        <v>66.2</v>
      </c>
      <c r="P74" s="292">
        <f t="shared" si="32"/>
        <v>94.5</v>
      </c>
      <c r="Q74" s="297">
        <f t="shared" si="25"/>
        <v>46.6</v>
      </c>
      <c r="R74" s="336">
        <f t="shared" si="16"/>
        <v>2.5836999999999999</v>
      </c>
      <c r="S74" s="176"/>
      <c r="T74" s="335">
        <v>1961</v>
      </c>
      <c r="U74" s="296"/>
      <c r="V74" s="292">
        <f>VLOOKUP(T74,'Basisreihen Destatis 2021'!$T$7:$W$120,3,FALSE)</f>
        <v>24.2</v>
      </c>
      <c r="W74" s="292">
        <f t="shared" si="40"/>
        <v>26.1</v>
      </c>
      <c r="X74" s="292"/>
      <c r="Y74" s="292">
        <f>VLOOKUP(T74,'Basisreihen Destatis 2021'!$K$7:$R$86,6,FALSE)</f>
        <v>92.9</v>
      </c>
      <c r="Z74" s="292">
        <f t="shared" si="33"/>
        <v>110.5</v>
      </c>
      <c r="AA74" s="292"/>
      <c r="AB74" s="292">
        <f>VLOOKUP(T74,'Basisreihen Destatis 2021'!$K$7:$R$86,7,FALSE)</f>
        <v>37</v>
      </c>
      <c r="AC74" s="292">
        <f t="shared" si="34"/>
        <v>33.700000000000003</v>
      </c>
      <c r="AD74" s="297">
        <f t="shared" si="30"/>
        <v>41.4</v>
      </c>
      <c r="AE74" s="336">
        <f t="shared" si="17"/>
        <v>2.8913000000000002</v>
      </c>
      <c r="AG74" s="335">
        <v>1961</v>
      </c>
      <c r="AH74" s="296"/>
      <c r="AI74" s="292">
        <f>VLOOKUP(AG74,'Basisreihen Destatis 2021'!$T$7:$W$120,3,FALSE)</f>
        <v>24.2</v>
      </c>
      <c r="AJ74" s="292">
        <f t="shared" si="38"/>
        <v>26.1</v>
      </c>
      <c r="AK74" s="292"/>
      <c r="AL74" s="292">
        <f>VLOOKUP(AG74,'Basisreihen Destatis 2021'!$K$7:$R$86,8,FALSE)</f>
        <v>32.4</v>
      </c>
      <c r="AM74" s="292">
        <f t="shared" si="36"/>
        <v>33.5</v>
      </c>
      <c r="AN74" s="297">
        <f t="shared" si="31"/>
        <v>30.9</v>
      </c>
      <c r="AO74" s="336">
        <f t="shared" si="18"/>
        <v>3.8414000000000001</v>
      </c>
      <c r="AQ74" s="335">
        <v>1961</v>
      </c>
      <c r="AR74" s="296"/>
      <c r="AS74" s="292">
        <f>VLOOKUP(AQ74,'Basisreihen Destatis 2021'!$K$7:$R$86,8,FALSE)</f>
        <v>32.4</v>
      </c>
      <c r="AT74" s="297">
        <f t="shared" si="35"/>
        <v>33.5</v>
      </c>
      <c r="AU74" s="336">
        <f t="shared" si="19"/>
        <v>3.4209000000000001</v>
      </c>
      <c r="AW74" s="345">
        <v>1961</v>
      </c>
      <c r="AX74" s="486">
        <f>VLOOKUP(AW74,'Preisindizes Strom 2021'!$B$7:$H$93,7,FALSE)</f>
        <v>7.8589000000000002</v>
      </c>
      <c r="AY74" s="301">
        <f>VLOOKUP(AW74,'Reihen BK8 KP Strom 2021'!$B$2:$AM$73,7,FALSE)</f>
        <v>7.8589000000000002</v>
      </c>
      <c r="AZ74" s="306">
        <f t="shared" si="14"/>
        <v>0</v>
      </c>
      <c r="BA74" s="305">
        <f>VLOOKUP(AW74,'Preisindizes Strom 2021'!$J$7:$R$77,9,FALSE)</f>
        <v>2.5836999999999999</v>
      </c>
      <c r="BB74" s="301">
        <f>VLOOKUP(AW74,'Reihen BK8 KP Strom 2021'!$B$2:$AM$73,15,FALSE)</f>
        <v>0</v>
      </c>
      <c r="BC74" s="306">
        <f t="shared" si="20"/>
        <v>2.5836999999999999</v>
      </c>
      <c r="BD74" s="305">
        <f>VLOOKUP(AW74,'Preisindizes Strom 2021'!$T$7:$AE$77,12,FALSE)</f>
        <v>2.8913000000000002</v>
      </c>
      <c r="BE74" s="301">
        <f>VLOOKUP(AW74,'Reihen BK8 KP Strom 2021'!$B$2:$AM$73,26,FALSE)</f>
        <v>0</v>
      </c>
      <c r="BF74" s="306">
        <f t="shared" si="21"/>
        <v>2.8913000000000002</v>
      </c>
      <c r="BG74" s="305">
        <f>VLOOKUP(AW74,'Preisindizes Strom 2021'!$AG$7:$AO$77,9,FALSE)</f>
        <v>3.8414000000000001</v>
      </c>
      <c r="BH74" s="301">
        <f>VLOOKUP(AW74,'Reihen BK8 KP Strom 2021'!$B$2:$AM$73,34,FALSE)</f>
        <v>0</v>
      </c>
      <c r="BI74" s="306">
        <f t="shared" si="22"/>
        <v>3.8414000000000001</v>
      </c>
      <c r="BJ74" s="305">
        <f>VLOOKUP(AW74,'Preisindizes Strom 2021'!$AQ$7:$AU$86,5,FALSE)</f>
        <v>3.4209000000000001</v>
      </c>
      <c r="BK74" s="301">
        <f>VLOOKUP(AW74,'Reihen BK8 KP Strom 2021'!$B$2:$AM$73,38,FALSE)</f>
        <v>0</v>
      </c>
      <c r="BL74" s="306">
        <f t="shared" si="23"/>
        <v>3.4209000000000001</v>
      </c>
    </row>
    <row r="75" spans="2:64">
      <c r="B75" s="335">
        <v>1960</v>
      </c>
      <c r="C75" s="296"/>
      <c r="D75" s="292">
        <f>VLOOKUP(B75,'Basisreihen Destatis 2021'!$T$7:$W$120,2,FALSE)</f>
        <v>14.1</v>
      </c>
      <c r="E75" s="292">
        <f t="shared" si="39"/>
        <v>15.3</v>
      </c>
      <c r="F75" s="292"/>
      <c r="G75" s="297">
        <f t="shared" si="29"/>
        <v>15.3</v>
      </c>
      <c r="H75" s="336">
        <f t="shared" si="15"/>
        <v>8.3725000000000005</v>
      </c>
      <c r="J75" s="335">
        <v>1960</v>
      </c>
      <c r="K75" s="296"/>
      <c r="L75" s="292">
        <f>VLOOKUP(J75,'Basisreihen Destatis 2021'!$T$7:$W$120,3,FALSE)</f>
        <v>22.5</v>
      </c>
      <c r="M75" s="292">
        <f t="shared" si="37"/>
        <v>24.2</v>
      </c>
      <c r="N75" s="292"/>
      <c r="O75" s="292">
        <f>VLOOKUP(J75,'Basisreihen Destatis 2021'!$K$7:$R$86,5,FALSE)</f>
        <v>70</v>
      </c>
      <c r="P75" s="292">
        <f t="shared" si="32"/>
        <v>99.9</v>
      </c>
      <c r="Q75" s="297">
        <f t="shared" si="25"/>
        <v>46.9</v>
      </c>
      <c r="R75" s="336">
        <f t="shared" si="16"/>
        <v>2.5672000000000001</v>
      </c>
      <c r="S75" s="176"/>
      <c r="T75" s="335">
        <v>1960</v>
      </c>
      <c r="U75" s="296"/>
      <c r="V75" s="292">
        <f>VLOOKUP(T75,'Basisreihen Destatis 2021'!$T$7:$W$120,3,FALSE)</f>
        <v>22.5</v>
      </c>
      <c r="W75" s="292">
        <f t="shared" si="40"/>
        <v>24.2</v>
      </c>
      <c r="X75" s="292"/>
      <c r="Y75" s="292">
        <f>VLOOKUP(T75,'Basisreihen Destatis 2021'!$K$7:$R$86,6,FALSE)</f>
        <v>95</v>
      </c>
      <c r="Z75" s="292">
        <f t="shared" si="33"/>
        <v>113</v>
      </c>
      <c r="AA75" s="292"/>
      <c r="AB75" s="292">
        <f>VLOOKUP(T75,'Basisreihen Destatis 2021'!$K$7:$R$86,7,FALSE)</f>
        <v>35.6</v>
      </c>
      <c r="AC75" s="292">
        <f t="shared" si="34"/>
        <v>32.4</v>
      </c>
      <c r="AD75" s="297">
        <f t="shared" si="30"/>
        <v>40.4</v>
      </c>
      <c r="AE75" s="336">
        <f t="shared" si="17"/>
        <v>2.9628999999999999</v>
      </c>
      <c r="AG75" s="335">
        <v>1960</v>
      </c>
      <c r="AH75" s="296"/>
      <c r="AI75" s="292">
        <f>VLOOKUP(AG75,'Basisreihen Destatis 2021'!$T$7:$W$120,3,FALSE)</f>
        <v>22.5</v>
      </c>
      <c r="AJ75" s="292">
        <f t="shared" si="38"/>
        <v>24.2</v>
      </c>
      <c r="AK75" s="292"/>
      <c r="AL75" s="292">
        <f>VLOOKUP(AG75,'Basisreihen Destatis 2021'!$K$7:$R$86,8,FALSE)</f>
        <v>32</v>
      </c>
      <c r="AM75" s="292">
        <f t="shared" si="36"/>
        <v>33.1</v>
      </c>
      <c r="AN75" s="297">
        <f t="shared" si="31"/>
        <v>30</v>
      </c>
      <c r="AO75" s="336">
        <f t="shared" si="18"/>
        <v>3.9567000000000001</v>
      </c>
      <c r="AQ75" s="335">
        <v>1960</v>
      </c>
      <c r="AR75" s="296"/>
      <c r="AS75" s="292">
        <f>VLOOKUP(AQ75,'Basisreihen Destatis 2021'!$K$7:$R$86,8,FALSE)</f>
        <v>32</v>
      </c>
      <c r="AT75" s="297">
        <f t="shared" si="35"/>
        <v>33.1</v>
      </c>
      <c r="AU75" s="336">
        <f t="shared" si="19"/>
        <v>3.4622000000000002</v>
      </c>
      <c r="AW75" s="345">
        <v>1960</v>
      </c>
      <c r="AX75" s="486">
        <f>VLOOKUP(AW75,'Preisindizes Strom 2021'!$B$7:$H$93,7,FALSE)</f>
        <v>8.3725000000000005</v>
      </c>
      <c r="AY75" s="301">
        <f>VLOOKUP(AW75,'Reihen BK8 KP Strom 2021'!$B$2:$AM$73,7,FALSE)</f>
        <v>8.3725000000000005</v>
      </c>
      <c r="AZ75" s="306">
        <f t="shared" si="14"/>
        <v>0</v>
      </c>
      <c r="BA75" s="305">
        <f>VLOOKUP(AW75,'Preisindizes Strom 2021'!$J$7:$R$77,9,FALSE)</f>
        <v>2.5672000000000001</v>
      </c>
      <c r="BB75" s="301">
        <f>VLOOKUP(AW75,'Reihen BK8 KP Strom 2021'!$B$2:$AM$73,15,FALSE)</f>
        <v>0</v>
      </c>
      <c r="BC75" s="306">
        <f t="shared" si="20"/>
        <v>2.5672000000000001</v>
      </c>
      <c r="BD75" s="305">
        <f>VLOOKUP(AW75,'Preisindizes Strom 2021'!$T$7:$AE$77,12,FALSE)</f>
        <v>2.9628999999999999</v>
      </c>
      <c r="BE75" s="301">
        <f>VLOOKUP(AW75,'Reihen BK8 KP Strom 2021'!$B$2:$AM$73,26,FALSE)</f>
        <v>0</v>
      </c>
      <c r="BF75" s="306">
        <f t="shared" si="21"/>
        <v>2.9628999999999999</v>
      </c>
      <c r="BG75" s="305">
        <f>VLOOKUP(AW75,'Preisindizes Strom 2021'!$AG$7:$AO$77,9,FALSE)</f>
        <v>3.9567000000000001</v>
      </c>
      <c r="BH75" s="301">
        <f>VLOOKUP(AW75,'Reihen BK8 KP Strom 2021'!$B$2:$AM$73,34,FALSE)</f>
        <v>0</v>
      </c>
      <c r="BI75" s="306">
        <f t="shared" si="22"/>
        <v>3.9567000000000001</v>
      </c>
      <c r="BJ75" s="305">
        <f>VLOOKUP(AW75,'Preisindizes Strom 2021'!$AQ$7:$AU$86,5,FALSE)</f>
        <v>3.4622000000000002</v>
      </c>
      <c r="BK75" s="301">
        <f>VLOOKUP(AW75,'Reihen BK8 KP Strom 2021'!$B$2:$AM$73,38,FALSE)</f>
        <v>0</v>
      </c>
      <c r="BL75" s="306">
        <f t="shared" si="23"/>
        <v>3.4622000000000002</v>
      </c>
    </row>
    <row r="76" spans="2:64">
      <c r="B76" s="335">
        <v>1959</v>
      </c>
      <c r="C76" s="296"/>
      <c r="D76" s="292">
        <f>VLOOKUP(B76,'Basisreihen Destatis 2021'!$T$7:$W$120,2,FALSE)</f>
        <v>13.2</v>
      </c>
      <c r="E76" s="292">
        <f t="shared" si="39"/>
        <v>14.3</v>
      </c>
      <c r="F76" s="292"/>
      <c r="G76" s="297">
        <f>ROUND(IF(E76&gt;0,E76,F76*$E$77/$F$77),1)</f>
        <v>14.3</v>
      </c>
      <c r="H76" s="336">
        <f t="shared" si="15"/>
        <v>8.9580000000000002</v>
      </c>
      <c r="J76" s="335">
        <v>1959</v>
      </c>
      <c r="K76" s="296"/>
      <c r="L76" s="292">
        <f>VLOOKUP(J76,'Basisreihen Destatis 2021'!$T$7:$W$120,3,FALSE)</f>
        <v>20.9</v>
      </c>
      <c r="M76" s="292">
        <f t="shared" si="37"/>
        <v>22.5</v>
      </c>
      <c r="N76" s="292"/>
      <c r="O76" s="292">
        <f>VLOOKUP(J76,'Basisreihen Destatis 2021'!$K$7:$R$86,5,FALSE)</f>
        <v>69.599999999999994</v>
      </c>
      <c r="P76" s="292">
        <f t="shared" si="32"/>
        <v>99.3</v>
      </c>
      <c r="Q76" s="297">
        <f t="shared" si="25"/>
        <v>45.5</v>
      </c>
      <c r="R76" s="336">
        <f t="shared" si="16"/>
        <v>2.6461999999999999</v>
      </c>
      <c r="S76" s="176"/>
      <c r="T76" s="335">
        <v>1959</v>
      </c>
      <c r="U76" s="296"/>
      <c r="V76" s="292">
        <f>VLOOKUP(T76,'Basisreihen Destatis 2021'!$T$7:$W$120,3,FALSE)</f>
        <v>20.9</v>
      </c>
      <c r="W76" s="292">
        <f t="shared" si="40"/>
        <v>22.5</v>
      </c>
      <c r="X76" s="292"/>
      <c r="Y76" s="292">
        <f>VLOOKUP(T76,'Basisreihen Destatis 2021'!$K$7:$R$86,6,FALSE)</f>
        <v>93</v>
      </c>
      <c r="Z76" s="292">
        <f t="shared" si="33"/>
        <v>110.6</v>
      </c>
      <c r="AA76" s="292"/>
      <c r="AB76" s="292">
        <f>VLOOKUP(T76,'Basisreihen Destatis 2021'!$K$7:$R$86,7,FALSE)</f>
        <v>34.200000000000003</v>
      </c>
      <c r="AC76" s="292">
        <f t="shared" si="34"/>
        <v>31.1</v>
      </c>
      <c r="AD76" s="297">
        <f t="shared" si="30"/>
        <v>38.700000000000003</v>
      </c>
      <c r="AE76" s="336">
        <f t="shared" si="17"/>
        <v>3.093</v>
      </c>
      <c r="AG76" s="335">
        <v>1959</v>
      </c>
      <c r="AH76" s="296"/>
      <c r="AI76" s="292">
        <f>VLOOKUP(AG76,'Basisreihen Destatis 2021'!$T$7:$W$120,3,FALSE)</f>
        <v>20.9</v>
      </c>
      <c r="AJ76" s="292">
        <f t="shared" si="38"/>
        <v>22.5</v>
      </c>
      <c r="AK76" s="292"/>
      <c r="AL76" s="292">
        <f>VLOOKUP(AG76,'Basisreihen Destatis 2021'!$K$7:$R$86,8,FALSE)</f>
        <v>31.6</v>
      </c>
      <c r="AM76" s="292">
        <f t="shared" si="36"/>
        <v>32.700000000000003</v>
      </c>
      <c r="AN76" s="297">
        <f t="shared" si="31"/>
        <v>29.1</v>
      </c>
      <c r="AO76" s="336">
        <f t="shared" si="18"/>
        <v>4.0789999999999997</v>
      </c>
      <c r="AQ76" s="335">
        <v>1959</v>
      </c>
      <c r="AR76" s="296"/>
      <c r="AS76" s="292">
        <f>VLOOKUP(AQ76,'Basisreihen Destatis 2021'!$K$7:$R$86,8,FALSE)</f>
        <v>31.6</v>
      </c>
      <c r="AT76" s="297">
        <f t="shared" si="35"/>
        <v>32.700000000000003</v>
      </c>
      <c r="AU76" s="336">
        <f t="shared" si="19"/>
        <v>3.5045999999999999</v>
      </c>
      <c r="AW76" s="345">
        <v>1959</v>
      </c>
      <c r="AX76" s="486">
        <f>VLOOKUP(AW76,'Preisindizes Strom 2021'!$B$7:$H$93,7,FALSE)</f>
        <v>8.9580000000000002</v>
      </c>
      <c r="AY76" s="301">
        <f>VLOOKUP(AW76,'Reihen BK8 KP Strom 2021'!$B$2:$AM$73,7,FALSE)</f>
        <v>8.9580000000000002</v>
      </c>
      <c r="AZ76" s="306">
        <f t="shared" si="14"/>
        <v>0</v>
      </c>
      <c r="BA76" s="305">
        <f>VLOOKUP(AW76,'Preisindizes Strom 2021'!$J$7:$R$77,9,FALSE)</f>
        <v>2.6461999999999999</v>
      </c>
      <c r="BB76" s="301">
        <f>VLOOKUP(AW76,'Reihen BK8 KP Strom 2021'!$B$2:$AM$73,15,FALSE)</f>
        <v>0</v>
      </c>
      <c r="BC76" s="306">
        <f t="shared" si="20"/>
        <v>2.6461999999999999</v>
      </c>
      <c r="BD76" s="305">
        <f>VLOOKUP(AW76,'Preisindizes Strom 2021'!$T$7:$AE$77,12,FALSE)</f>
        <v>3.093</v>
      </c>
      <c r="BE76" s="301">
        <f>VLOOKUP(AW76,'Reihen BK8 KP Strom 2021'!$B$2:$AM$73,26,FALSE)</f>
        <v>0</v>
      </c>
      <c r="BF76" s="306">
        <f t="shared" si="21"/>
        <v>3.093</v>
      </c>
      <c r="BG76" s="305">
        <f>VLOOKUP(AW76,'Preisindizes Strom 2021'!$AG$7:$AO$77,9,FALSE)</f>
        <v>4.0789999999999997</v>
      </c>
      <c r="BH76" s="301">
        <f>VLOOKUP(AW76,'Reihen BK8 KP Strom 2021'!$B$2:$AM$73,34,FALSE)</f>
        <v>0</v>
      </c>
      <c r="BI76" s="306">
        <f t="shared" si="22"/>
        <v>4.0789999999999997</v>
      </c>
      <c r="BJ76" s="305">
        <f>VLOOKUP(AW76,'Preisindizes Strom 2021'!$AQ$7:$AU$86,5,FALSE)</f>
        <v>3.5045999999999999</v>
      </c>
      <c r="BK76" s="301">
        <f>VLOOKUP(AW76,'Reihen BK8 KP Strom 2021'!$B$2:$AM$73,38,FALSE)</f>
        <v>0</v>
      </c>
      <c r="BL76" s="306">
        <f t="shared" si="23"/>
        <v>3.5045999999999999</v>
      </c>
    </row>
    <row r="77" spans="2:64">
      <c r="B77" s="335">
        <v>1958</v>
      </c>
      <c r="C77" s="296"/>
      <c r="D77" s="292">
        <f>VLOOKUP(B77,'Basisreihen Destatis 2021'!$T$7:$W$120,2,FALSE)</f>
        <v>12.7</v>
      </c>
      <c r="E77" s="292">
        <f t="shared" si="39"/>
        <v>13.8</v>
      </c>
      <c r="F77" s="293">
        <f>VLOOKUP(B77,'Basisreihen Destatis 2021'!$T$61:$W$120,4,FALSE)</f>
        <v>3.4689999999999999</v>
      </c>
      <c r="G77" s="297">
        <f>ROUND(IF(E77&gt;0,E77,F77*$E$77/$F$77),1)</f>
        <v>13.8</v>
      </c>
      <c r="H77" s="336">
        <f t="shared" si="15"/>
        <v>9.2826000000000004</v>
      </c>
      <c r="J77" s="337">
        <v>1958</v>
      </c>
      <c r="K77" s="338"/>
      <c r="L77" s="339">
        <f>VLOOKUP(J77,'Basisreihen Destatis 2021'!$T$7:$W$120,3,FALSE)</f>
        <v>19.399999999999999</v>
      </c>
      <c r="M77" s="339">
        <f t="shared" si="37"/>
        <v>20.9</v>
      </c>
      <c r="N77" s="339"/>
      <c r="O77" s="339">
        <f>VLOOKUP(J77,'Basisreihen Destatis 2021'!$K$7:$R$86,5,FALSE)</f>
        <v>68.3</v>
      </c>
      <c r="P77" s="339">
        <f t="shared" si="32"/>
        <v>97.5</v>
      </c>
      <c r="Q77" s="341">
        <f t="shared" si="25"/>
        <v>43.9</v>
      </c>
      <c r="R77" s="342">
        <f t="shared" si="16"/>
        <v>2.7425999999999999</v>
      </c>
      <c r="S77" s="176"/>
      <c r="T77" s="337">
        <v>1958</v>
      </c>
      <c r="U77" s="338"/>
      <c r="V77" s="339">
        <f>VLOOKUP(T77,'Basisreihen Destatis 2021'!$T$7:$W$120,3,FALSE)</f>
        <v>19.399999999999999</v>
      </c>
      <c r="W77" s="339">
        <f>ROUND(IF(U77&gt;0,U77,V77*$U$67/$V$67),1)</f>
        <v>20.9</v>
      </c>
      <c r="X77" s="339"/>
      <c r="Y77" s="339">
        <f>VLOOKUP(T77,'Basisreihen Destatis 2021'!$K$7:$R$86,6,FALSE)</f>
        <v>91.1</v>
      </c>
      <c r="Z77" s="339">
        <f t="shared" si="33"/>
        <v>108.4</v>
      </c>
      <c r="AA77" s="339"/>
      <c r="AB77" s="339">
        <f>VLOOKUP(T77,'Basisreihen Destatis 2021'!$K$7:$R$86,7,FALSE)</f>
        <v>35</v>
      </c>
      <c r="AC77" s="339">
        <f t="shared" si="34"/>
        <v>31.8</v>
      </c>
      <c r="AD77" s="341">
        <f t="shared" si="30"/>
        <v>37.799999999999997</v>
      </c>
      <c r="AE77" s="342">
        <f t="shared" si="17"/>
        <v>3.1667000000000001</v>
      </c>
      <c r="AG77" s="337">
        <v>1958</v>
      </c>
      <c r="AH77" s="338"/>
      <c r="AI77" s="339">
        <f>VLOOKUP(AG77,'Basisreihen Destatis 2021'!$T$7:$W$120,3,FALSE)</f>
        <v>19.399999999999999</v>
      </c>
      <c r="AJ77" s="339">
        <f t="shared" si="38"/>
        <v>20.9</v>
      </c>
      <c r="AK77" s="339"/>
      <c r="AL77" s="339">
        <f>VLOOKUP(AG77,'Basisreihen Destatis 2021'!$K$7:$R$86,8,FALSE)</f>
        <v>31.8</v>
      </c>
      <c r="AM77" s="339">
        <f t="shared" si="36"/>
        <v>32.9</v>
      </c>
      <c r="AN77" s="341">
        <f t="shared" si="31"/>
        <v>28.7</v>
      </c>
      <c r="AO77" s="342">
        <f t="shared" si="18"/>
        <v>4.1359000000000004</v>
      </c>
      <c r="AQ77" s="335">
        <v>1958</v>
      </c>
      <c r="AR77" s="296"/>
      <c r="AS77" s="292">
        <f>VLOOKUP(AQ77,'Basisreihen Destatis 2021'!$K$7:$R$86,8,FALSE)</f>
        <v>31.8</v>
      </c>
      <c r="AT77" s="297">
        <f t="shared" si="35"/>
        <v>32.9</v>
      </c>
      <c r="AU77" s="336">
        <f t="shared" si="19"/>
        <v>3.4832999999999998</v>
      </c>
      <c r="AW77" s="345">
        <v>1958</v>
      </c>
      <c r="AX77" s="486">
        <f>VLOOKUP(AW77,'Preisindizes Strom 2021'!$B$7:$H$93,7,FALSE)</f>
        <v>9.2826000000000004</v>
      </c>
      <c r="AY77" s="301">
        <f>VLOOKUP(AW77,'Reihen BK8 KP Strom 2021'!$B$2:$AM$73,7,FALSE)</f>
        <v>9.2826000000000004</v>
      </c>
      <c r="AZ77" s="306">
        <f t="shared" si="14"/>
        <v>0</v>
      </c>
      <c r="BA77" s="305">
        <f>VLOOKUP(AW77,'Preisindizes Strom 2021'!$J$7:$R$77,9,FALSE)</f>
        <v>2.7425999999999999</v>
      </c>
      <c r="BB77" s="301">
        <f>VLOOKUP(AW77,'Reihen BK8 KP Strom 2021'!$B$2:$AM$73,15,FALSE)</f>
        <v>0</v>
      </c>
      <c r="BC77" s="306">
        <f t="shared" si="20"/>
        <v>2.7425999999999999</v>
      </c>
      <c r="BD77" s="305">
        <f>VLOOKUP(AW77,'Preisindizes Strom 2021'!$T$7:$AE$77,12,FALSE)</f>
        <v>3.1667000000000001</v>
      </c>
      <c r="BE77" s="301">
        <f>VLOOKUP(AW77,'Reihen BK8 KP Strom 2021'!$B$2:$AM$73,26,FALSE)</f>
        <v>0</v>
      </c>
      <c r="BF77" s="306">
        <f t="shared" si="21"/>
        <v>3.1667000000000001</v>
      </c>
      <c r="BG77" s="305">
        <f>VLOOKUP(AW77,'Preisindizes Strom 2021'!$AG$7:$AO$77,9,FALSE)</f>
        <v>4.1359000000000004</v>
      </c>
      <c r="BH77" s="301">
        <f>VLOOKUP(AW77,'Reihen BK8 KP Strom 2021'!$B$2:$AM$73,34,FALSE)</f>
        <v>0</v>
      </c>
      <c r="BI77" s="306">
        <f t="shared" si="22"/>
        <v>4.1359000000000004</v>
      </c>
      <c r="BJ77" s="305">
        <f>VLOOKUP(AW77,'Preisindizes Strom 2021'!$AQ$7:$AU$86,5,FALSE)</f>
        <v>3.4832999999999998</v>
      </c>
      <c r="BK77" s="301">
        <f>VLOOKUP(AW77,'Reihen BK8 KP Strom 2021'!$B$2:$AM$73,38,FALSE)</f>
        <v>0</v>
      </c>
      <c r="BL77" s="306">
        <f t="shared" si="23"/>
        <v>3.4832999999999998</v>
      </c>
    </row>
    <row r="78" spans="2:64">
      <c r="B78" s="335">
        <v>1957</v>
      </c>
      <c r="C78" s="296"/>
      <c r="D78" s="292"/>
      <c r="E78" s="292"/>
      <c r="F78" s="293">
        <f>VLOOKUP(B78,'Basisreihen Destatis 2021'!$T$61:$W$120,4,FALSE)</f>
        <v>3.3610000000000002</v>
      </c>
      <c r="G78" s="297">
        <f>ROUND(IF(E78&gt;0,E78,F78*$E$77/$F$77),1)</f>
        <v>13.4</v>
      </c>
      <c r="H78" s="336">
        <f t="shared" si="15"/>
        <v>9.5596999999999994</v>
      </c>
      <c r="K78" s="239"/>
      <c r="L78" s="239"/>
      <c r="M78" s="239"/>
      <c r="N78" s="239"/>
      <c r="O78" s="239"/>
      <c r="P78" s="239"/>
      <c r="Q78" s="239"/>
      <c r="U78" s="239"/>
      <c r="V78" s="239"/>
      <c r="W78" s="239"/>
      <c r="X78" s="239"/>
      <c r="Y78" s="239"/>
      <c r="Z78" s="239"/>
      <c r="AA78" s="239"/>
      <c r="AB78" s="239"/>
      <c r="AC78" s="239"/>
      <c r="AD78" s="239"/>
      <c r="AQ78" s="335">
        <v>1957</v>
      </c>
      <c r="AR78" s="296"/>
      <c r="AS78" s="292">
        <f>VLOOKUP(AQ78,'Basisreihen Destatis 2021'!$K$7:$R$86,8,FALSE)</f>
        <v>32</v>
      </c>
      <c r="AT78" s="297">
        <f t="shared" si="35"/>
        <v>33.1</v>
      </c>
      <c r="AU78" s="336">
        <f t="shared" si="19"/>
        <v>3.4622000000000002</v>
      </c>
      <c r="AW78" s="345">
        <v>1957</v>
      </c>
      <c r="AX78" s="486">
        <f>VLOOKUP(AW78,'Preisindizes Strom 2021'!$B$7:$H$93,7,FALSE)</f>
        <v>9.5596999999999994</v>
      </c>
      <c r="AY78" s="301">
        <f>VLOOKUP(AW78,'Reihen BK8 KP Strom 2021'!$B$2:$AM$73,7,FALSE)</f>
        <v>9.5596999999999994</v>
      </c>
      <c r="AZ78" s="306">
        <f t="shared" si="14"/>
        <v>0</v>
      </c>
      <c r="BA78" s="305" t="e">
        <f>VLOOKUP(AW78,'Preisindizes Strom 2021'!$J$7:$R$77,9,FALSE)</f>
        <v>#N/A</v>
      </c>
      <c r="BB78" s="301">
        <f>VLOOKUP(AW78,'Reihen BK8 KP Strom 2021'!$B$2:$AM$73,15,FALSE)</f>
        <v>0</v>
      </c>
      <c r="BC78" s="306" t="e">
        <f t="shared" si="20"/>
        <v>#N/A</v>
      </c>
      <c r="BD78" s="305" t="e">
        <f>VLOOKUP(AW78,'Preisindizes Strom 2021'!$T$7:$AE$77,12,FALSE)</f>
        <v>#N/A</v>
      </c>
      <c r="BE78" s="301">
        <f>VLOOKUP(AW78,'Reihen BK8 KP Strom 2021'!$B$2:$AM$73,26,FALSE)</f>
        <v>0</v>
      </c>
      <c r="BF78" s="306" t="e">
        <f t="shared" si="21"/>
        <v>#N/A</v>
      </c>
      <c r="BG78" s="305" t="e">
        <f>VLOOKUP(AW78,'Preisindizes Strom 2021'!$AG$7:$AO$77,9,FALSE)</f>
        <v>#N/A</v>
      </c>
      <c r="BH78" s="301">
        <f>VLOOKUP(AW78,'Reihen BK8 KP Strom 2021'!$B$2:$AM$73,34,FALSE)</f>
        <v>0</v>
      </c>
      <c r="BI78" s="306" t="e">
        <f t="shared" si="22"/>
        <v>#N/A</v>
      </c>
      <c r="BJ78" s="305">
        <f>VLOOKUP(AW78,'Preisindizes Strom 2021'!$AQ$7:$AU$86,5,FALSE)</f>
        <v>3.4622000000000002</v>
      </c>
      <c r="BK78" s="301">
        <f>VLOOKUP(AW78,'Reihen BK8 KP Strom 2021'!$B$2:$AM$73,38,FALSE)</f>
        <v>0</v>
      </c>
      <c r="BL78" s="306">
        <f t="shared" si="23"/>
        <v>3.4622000000000002</v>
      </c>
    </row>
    <row r="79" spans="2:64">
      <c r="B79" s="335">
        <v>1956</v>
      </c>
      <c r="C79" s="296"/>
      <c r="D79" s="292"/>
      <c r="E79" s="292"/>
      <c r="F79" s="293">
        <f>VLOOKUP(B79,'Basisreihen Destatis 2021'!$T$61:$W$120,4,FALSE)</f>
        <v>3.2450000000000001</v>
      </c>
      <c r="G79" s="297">
        <f t="shared" si="29"/>
        <v>12.9</v>
      </c>
      <c r="H79" s="336">
        <f t="shared" si="15"/>
        <v>9.9301999999999992</v>
      </c>
      <c r="K79" s="239"/>
      <c r="L79" s="239"/>
      <c r="M79" s="239"/>
      <c r="N79" s="239"/>
      <c r="O79" s="239"/>
      <c r="P79" s="239"/>
      <c r="Q79" s="239"/>
      <c r="R79" s="243"/>
      <c r="U79" s="239"/>
      <c r="V79" s="239"/>
      <c r="W79" s="239"/>
      <c r="X79" s="239"/>
      <c r="Y79" s="239"/>
      <c r="Z79" s="239"/>
      <c r="AA79" s="239"/>
      <c r="AB79" s="239"/>
      <c r="AC79" s="239"/>
      <c r="AD79" s="239"/>
      <c r="AE79" s="243"/>
      <c r="AQ79" s="335">
        <v>1956</v>
      </c>
      <c r="AR79" s="296"/>
      <c r="AS79" s="292">
        <f>VLOOKUP(AQ79,'Basisreihen Destatis 2021'!$K$7:$R$86,8,FALSE)</f>
        <v>31.4</v>
      </c>
      <c r="AT79" s="297">
        <f t="shared" si="35"/>
        <v>32.5</v>
      </c>
      <c r="AU79" s="336">
        <f t="shared" si="19"/>
        <v>3.5261999999999998</v>
      </c>
      <c r="AW79" s="345">
        <v>1956</v>
      </c>
      <c r="AX79" s="486">
        <f>VLOOKUP(AW79,'Preisindizes Strom 2021'!$B$7:$H$93,7,FALSE)</f>
        <v>9.9301999999999992</v>
      </c>
      <c r="AY79" s="301">
        <f>VLOOKUP(AW79,'Reihen BK8 KP Strom 2021'!$B$2:$AM$73,7,FALSE)</f>
        <v>9.9301999999999992</v>
      </c>
      <c r="AZ79" s="306">
        <f t="shared" ref="AZ79:AZ93" si="41">AX79-AY79</f>
        <v>0</v>
      </c>
      <c r="BA79" s="305" t="e">
        <f>VLOOKUP(AW79,'Preisindizes Strom 2021'!$J$7:$R$77,9,FALSE)</f>
        <v>#N/A</v>
      </c>
      <c r="BB79" s="301">
        <f>VLOOKUP(AW79,'Reihen BK8 KP Strom 2021'!$B$2:$AM$73,15,FALSE)</f>
        <v>0</v>
      </c>
      <c r="BC79" s="306" t="e">
        <f t="shared" si="20"/>
        <v>#N/A</v>
      </c>
      <c r="BD79" s="305" t="e">
        <f>VLOOKUP(AW79,'Preisindizes Strom 2021'!$T$7:$AE$77,12,FALSE)</f>
        <v>#N/A</v>
      </c>
      <c r="BE79" s="301">
        <f>VLOOKUP(AW79,'Reihen BK8 KP Strom 2021'!$B$2:$AM$73,26,FALSE)</f>
        <v>0</v>
      </c>
      <c r="BF79" s="306" t="e">
        <f t="shared" si="21"/>
        <v>#N/A</v>
      </c>
      <c r="BG79" s="305" t="e">
        <f>VLOOKUP(AW79,'Preisindizes Strom 2021'!$AG$7:$AO$77,9,FALSE)</f>
        <v>#N/A</v>
      </c>
      <c r="BH79" s="301">
        <f>VLOOKUP(AW79,'Reihen BK8 KP Strom 2021'!$B$2:$AM$73,34,FALSE)</f>
        <v>0</v>
      </c>
      <c r="BI79" s="306" t="e">
        <f t="shared" si="22"/>
        <v>#N/A</v>
      </c>
      <c r="BJ79" s="305">
        <f>VLOOKUP(AW79,'Preisindizes Strom 2021'!$AQ$7:$AU$86,5,FALSE)</f>
        <v>3.5261999999999998</v>
      </c>
      <c r="BK79" s="301">
        <f>VLOOKUP(AW79,'Reihen BK8 KP Strom 2021'!$B$2:$AM$73,38,FALSE)</f>
        <v>0</v>
      </c>
      <c r="BL79" s="306">
        <f t="shared" si="23"/>
        <v>3.5261999999999998</v>
      </c>
    </row>
    <row r="80" spans="2:64">
      <c r="B80" s="335">
        <v>1955</v>
      </c>
      <c r="C80" s="296"/>
      <c r="D80" s="292"/>
      <c r="E80" s="292"/>
      <c r="F80" s="293">
        <f>VLOOKUP(B80,'Basisreihen Destatis 2021'!$T$61:$W$120,4,FALSE)</f>
        <v>3.1629999999999998</v>
      </c>
      <c r="G80" s="297">
        <f t="shared" si="29"/>
        <v>12.6</v>
      </c>
      <c r="H80" s="336">
        <f t="shared" ref="H80:H93" si="42">ROUND($G$14/G80,4)</f>
        <v>10.166700000000001</v>
      </c>
      <c r="K80" s="239"/>
      <c r="L80" s="239"/>
      <c r="M80" s="239"/>
      <c r="N80" s="239"/>
      <c r="O80" s="239"/>
      <c r="P80" s="239"/>
      <c r="Q80" s="239"/>
      <c r="R80" s="243"/>
      <c r="U80" s="239"/>
      <c r="V80" s="239"/>
      <c r="W80" s="239"/>
      <c r="X80" s="239"/>
      <c r="Y80" s="239"/>
      <c r="Z80" s="239"/>
      <c r="AA80" s="239"/>
      <c r="AB80" s="239"/>
      <c r="AC80" s="239"/>
      <c r="AD80" s="239"/>
      <c r="AE80" s="243"/>
      <c r="AQ80" s="335">
        <v>1955</v>
      </c>
      <c r="AR80" s="296"/>
      <c r="AS80" s="292">
        <f>VLOOKUP(AQ80,'Basisreihen Destatis 2021'!$K$7:$R$86,8,FALSE)</f>
        <v>30.9</v>
      </c>
      <c r="AT80" s="297">
        <f t="shared" si="35"/>
        <v>32</v>
      </c>
      <c r="AU80" s="336">
        <f t="shared" ref="AU80:AU84" si="43">ROUND($AT$14/AT80,4)</f>
        <v>3.5813000000000001</v>
      </c>
      <c r="AW80" s="345">
        <v>1955</v>
      </c>
      <c r="AX80" s="486">
        <f>VLOOKUP(AW80,'Preisindizes Strom 2021'!$B$7:$H$93,7,FALSE)</f>
        <v>10.166700000000001</v>
      </c>
      <c r="AY80" s="301">
        <f>VLOOKUP(AW80,'Reihen BK8 KP Strom 2021'!$B$2:$AM$73,7,FALSE)</f>
        <v>10.166700000000001</v>
      </c>
      <c r="AZ80" s="306">
        <f t="shared" si="41"/>
        <v>0</v>
      </c>
      <c r="BA80" s="305" t="e">
        <f>VLOOKUP(AW80,'Preisindizes Strom 2021'!$J$7:$R$77,9,FALSE)</f>
        <v>#N/A</v>
      </c>
      <c r="BB80" s="301">
        <f>VLOOKUP(AW80,'Reihen BK8 KP Strom 2021'!$B$2:$AM$73,15,FALSE)</f>
        <v>0</v>
      </c>
      <c r="BC80" s="306" t="e">
        <f t="shared" si="20"/>
        <v>#N/A</v>
      </c>
      <c r="BD80" s="305" t="e">
        <f>VLOOKUP(AW80,'Preisindizes Strom 2021'!$T$7:$AE$77,12,FALSE)</f>
        <v>#N/A</v>
      </c>
      <c r="BE80" s="301">
        <f>VLOOKUP(AW80,'Reihen BK8 KP Strom 2021'!$B$2:$AM$73,26,FALSE)</f>
        <v>0</v>
      </c>
      <c r="BF80" s="306" t="e">
        <f t="shared" si="21"/>
        <v>#N/A</v>
      </c>
      <c r="BG80" s="305" t="e">
        <f>VLOOKUP(AW80,'Preisindizes Strom 2021'!$AG$7:$AO$77,9,FALSE)</f>
        <v>#N/A</v>
      </c>
      <c r="BH80" s="301">
        <f>VLOOKUP(AW80,'Reihen BK8 KP Strom 2021'!$B$2:$AM$73,34,FALSE)</f>
        <v>0</v>
      </c>
      <c r="BI80" s="306" t="e">
        <f t="shared" si="22"/>
        <v>#N/A</v>
      </c>
      <c r="BJ80" s="305">
        <f>VLOOKUP(AW80,'Preisindizes Strom 2021'!$AQ$7:$AU$86,5,FALSE)</f>
        <v>3.5813000000000001</v>
      </c>
      <c r="BK80" s="301">
        <f>VLOOKUP(AW80,'Reihen BK8 KP Strom 2021'!$B$2:$AM$73,38,FALSE)</f>
        <v>0</v>
      </c>
      <c r="BL80" s="306">
        <f t="shared" si="23"/>
        <v>3.5813000000000001</v>
      </c>
    </row>
    <row r="81" spans="2:64">
      <c r="B81" s="335">
        <v>1954</v>
      </c>
      <c r="C81" s="296"/>
      <c r="D81" s="292"/>
      <c r="E81" s="292"/>
      <c r="F81" s="293">
        <f>VLOOKUP(B81,'Basisreihen Destatis 2021'!$T$61:$W$120,4,FALSE)</f>
        <v>3</v>
      </c>
      <c r="G81" s="297">
        <f t="shared" si="29"/>
        <v>11.9</v>
      </c>
      <c r="H81" s="336">
        <f t="shared" si="42"/>
        <v>10.764699999999999</v>
      </c>
      <c r="K81" s="239"/>
      <c r="L81" s="239"/>
      <c r="M81" s="239"/>
      <c r="N81" s="239"/>
      <c r="O81" s="239"/>
      <c r="P81" s="239"/>
      <c r="Q81" s="239"/>
      <c r="R81" s="243"/>
      <c r="U81" s="239"/>
      <c r="V81" s="239"/>
      <c r="W81" s="239"/>
      <c r="X81" s="239"/>
      <c r="Y81" s="239"/>
      <c r="Z81" s="239"/>
      <c r="AA81" s="239"/>
      <c r="AB81" s="239"/>
      <c r="AC81" s="239"/>
      <c r="AD81" s="239"/>
      <c r="AE81" s="243"/>
      <c r="AQ81" s="335">
        <v>1954</v>
      </c>
      <c r="AR81" s="296"/>
      <c r="AS81" s="292">
        <f>VLOOKUP(AQ81,'Basisreihen Destatis 2021'!$K$7:$R$86,8,FALSE)</f>
        <v>30.3</v>
      </c>
      <c r="AT81" s="297">
        <f t="shared" si="35"/>
        <v>31.4</v>
      </c>
      <c r="AU81" s="336">
        <f t="shared" si="43"/>
        <v>3.6497000000000002</v>
      </c>
      <c r="AW81" s="345">
        <v>1954</v>
      </c>
      <c r="AX81" s="486">
        <f>VLOOKUP(AW81,'Preisindizes Strom 2021'!$B$7:$H$93,7,FALSE)</f>
        <v>10.764699999999999</v>
      </c>
      <c r="AY81" s="301">
        <f>VLOOKUP(AW81,'Reihen BK8 KP Strom 2021'!$B$2:$AM$73,7,FALSE)</f>
        <v>10.764699999999999</v>
      </c>
      <c r="AZ81" s="306">
        <f t="shared" si="41"/>
        <v>0</v>
      </c>
      <c r="BA81" s="305" t="e">
        <f>VLOOKUP(AW81,'Preisindizes Strom 2021'!$J$7:$R$77,9,FALSE)</f>
        <v>#N/A</v>
      </c>
      <c r="BB81" s="301">
        <f>VLOOKUP(AW81,'Reihen BK8 KP Strom 2021'!$B$2:$AM$73,15,FALSE)</f>
        <v>0</v>
      </c>
      <c r="BC81" s="306" t="e">
        <f t="shared" ref="BC81:BC93" si="44">BA81-BB81</f>
        <v>#N/A</v>
      </c>
      <c r="BD81" s="305" t="e">
        <f>VLOOKUP(AW81,'Preisindizes Strom 2021'!$T$7:$AE$77,12,FALSE)</f>
        <v>#N/A</v>
      </c>
      <c r="BE81" s="301">
        <f>VLOOKUP(AW81,'Reihen BK8 KP Strom 2021'!$B$2:$AM$73,26,FALSE)</f>
        <v>0</v>
      </c>
      <c r="BF81" s="306" t="e">
        <f t="shared" ref="BF81:BF93" si="45">BD81-BE81</f>
        <v>#N/A</v>
      </c>
      <c r="BG81" s="305" t="e">
        <f>VLOOKUP(AW81,'Preisindizes Strom 2021'!$AG$7:$AO$77,9,FALSE)</f>
        <v>#N/A</v>
      </c>
      <c r="BH81" s="301">
        <f>VLOOKUP(AW81,'Reihen BK8 KP Strom 2021'!$B$2:$AM$73,34,FALSE)</f>
        <v>0</v>
      </c>
      <c r="BI81" s="306" t="e">
        <f t="shared" ref="BI81:BI86" si="46">BG81-BH81</f>
        <v>#N/A</v>
      </c>
      <c r="BJ81" s="305">
        <f>VLOOKUP(AW81,'Preisindizes Strom 2021'!$AQ$7:$AU$86,5,FALSE)</f>
        <v>3.6497000000000002</v>
      </c>
      <c r="BK81" s="301">
        <f>VLOOKUP(AW81,'Reihen BK8 KP Strom 2021'!$B$2:$AM$73,38,FALSE)</f>
        <v>0</v>
      </c>
      <c r="BL81" s="306">
        <f t="shared" ref="BL81:BL86" si="47">BJ81-BK81</f>
        <v>3.6497000000000002</v>
      </c>
    </row>
    <row r="82" spans="2:64">
      <c r="B82" s="335">
        <v>1953</v>
      </c>
      <c r="C82" s="296"/>
      <c r="D82" s="292"/>
      <c r="E82" s="292"/>
      <c r="F82" s="293">
        <f>VLOOKUP(B82,'Basisreihen Destatis 2021'!$T$61:$W$120,4,FALSE)</f>
        <v>2.9860000000000002</v>
      </c>
      <c r="G82" s="297">
        <f t="shared" si="29"/>
        <v>11.9</v>
      </c>
      <c r="H82" s="336">
        <f t="shared" si="42"/>
        <v>10.764699999999999</v>
      </c>
      <c r="K82" s="239"/>
      <c r="L82" s="239"/>
      <c r="M82" s="239"/>
      <c r="N82" s="239"/>
      <c r="O82" s="239"/>
      <c r="P82" s="239"/>
      <c r="Q82" s="239"/>
      <c r="R82" s="243"/>
      <c r="U82" s="239"/>
      <c r="V82" s="239"/>
      <c r="W82" s="239"/>
      <c r="X82" s="239"/>
      <c r="Y82" s="239"/>
      <c r="Z82" s="239"/>
      <c r="AA82" s="239"/>
      <c r="AB82" s="239"/>
      <c r="AC82" s="239"/>
      <c r="AD82" s="239"/>
      <c r="AE82" s="243"/>
      <c r="AQ82" s="335">
        <v>1953</v>
      </c>
      <c r="AR82" s="296"/>
      <c r="AS82" s="292">
        <f>VLOOKUP(AQ82,'Basisreihen Destatis 2021'!$K$7:$R$86,8,FALSE)</f>
        <v>30.8</v>
      </c>
      <c r="AT82" s="297">
        <f t="shared" si="35"/>
        <v>31.9</v>
      </c>
      <c r="AU82" s="336">
        <f t="shared" si="43"/>
        <v>3.5924999999999998</v>
      </c>
      <c r="AW82" s="345">
        <v>1953</v>
      </c>
      <c r="AX82" s="486">
        <f>VLOOKUP(AW82,'Preisindizes Strom 2021'!$B$7:$H$93,7,FALSE)</f>
        <v>10.764699999999999</v>
      </c>
      <c r="AY82" s="301">
        <f>VLOOKUP(AW82,'Reihen BK8 KP Strom 2021'!$B$2:$AM$73,7,FALSE)</f>
        <v>10.764699999999999</v>
      </c>
      <c r="AZ82" s="306">
        <f t="shared" si="41"/>
        <v>0</v>
      </c>
      <c r="BA82" s="305" t="e">
        <f>VLOOKUP(AW82,'Preisindizes Strom 2021'!$J$7:$R$77,9,FALSE)</f>
        <v>#N/A</v>
      </c>
      <c r="BB82" s="301">
        <f>VLOOKUP(AW82,'Reihen BK8 KP Strom 2021'!$B$2:$AM$73,15,FALSE)</f>
        <v>0</v>
      </c>
      <c r="BC82" s="306" t="e">
        <f t="shared" si="44"/>
        <v>#N/A</v>
      </c>
      <c r="BD82" s="305" t="e">
        <f>VLOOKUP(AW82,'Preisindizes Strom 2021'!$T$7:$AE$77,12,FALSE)</f>
        <v>#N/A</v>
      </c>
      <c r="BE82" s="301">
        <f>VLOOKUP(AW82,'Reihen BK8 KP Strom 2021'!$B$2:$AM$73,26,FALSE)</f>
        <v>0</v>
      </c>
      <c r="BF82" s="306" t="e">
        <f t="shared" si="45"/>
        <v>#N/A</v>
      </c>
      <c r="BG82" s="305" t="e">
        <f>VLOOKUP(AW82,'Preisindizes Strom 2021'!$AG$7:$AO$77,9,FALSE)</f>
        <v>#N/A</v>
      </c>
      <c r="BH82" s="301">
        <f>VLOOKUP(AW82,'Reihen BK8 KP Strom 2021'!$B$2:$AM$73,34,FALSE)</f>
        <v>0</v>
      </c>
      <c r="BI82" s="306" t="e">
        <f t="shared" si="46"/>
        <v>#N/A</v>
      </c>
      <c r="BJ82" s="305">
        <f>VLOOKUP(AW82,'Preisindizes Strom 2021'!$AQ$7:$AU$86,5,FALSE)</f>
        <v>3.5924999999999998</v>
      </c>
      <c r="BK82" s="301">
        <f>VLOOKUP(AW82,'Reihen BK8 KP Strom 2021'!$B$2:$AM$73,38,FALSE)</f>
        <v>0</v>
      </c>
      <c r="BL82" s="306">
        <f t="shared" si="47"/>
        <v>3.5924999999999998</v>
      </c>
    </row>
    <row r="83" spans="2:64">
      <c r="B83" s="335">
        <v>1952</v>
      </c>
      <c r="C83" s="296"/>
      <c r="D83" s="292"/>
      <c r="E83" s="292"/>
      <c r="F83" s="293">
        <f>VLOOKUP(B83,'Basisreihen Destatis 2021'!$T$61:$W$120,4,FALSE)</f>
        <v>3.0880000000000001</v>
      </c>
      <c r="G83" s="297">
        <f t="shared" si="29"/>
        <v>12.3</v>
      </c>
      <c r="H83" s="336">
        <f t="shared" si="42"/>
        <v>10.4146</v>
      </c>
      <c r="K83" s="239"/>
      <c r="L83" s="239"/>
      <c r="M83" s="239"/>
      <c r="N83" s="239"/>
      <c r="O83" s="239"/>
      <c r="P83" s="239"/>
      <c r="Q83" s="239"/>
      <c r="R83" s="243"/>
      <c r="U83" s="239"/>
      <c r="V83" s="239"/>
      <c r="W83" s="239"/>
      <c r="X83" s="239"/>
      <c r="Y83" s="239"/>
      <c r="Z83" s="239"/>
      <c r="AA83" s="239"/>
      <c r="AB83" s="239"/>
      <c r="AC83" s="239"/>
      <c r="AD83" s="239"/>
      <c r="AE83" s="243"/>
      <c r="AQ83" s="335">
        <v>1952</v>
      </c>
      <c r="AR83" s="296"/>
      <c r="AS83" s="292">
        <f>VLOOKUP(AQ83,'Basisreihen Destatis 2021'!$K$7:$R$86,8,FALSE)</f>
        <v>31.6</v>
      </c>
      <c r="AT83" s="297">
        <f>ROUND(IF(AR83&gt;0,AR83,AS83*$AR$59/$AS$59),1)</f>
        <v>32.700000000000003</v>
      </c>
      <c r="AU83" s="336">
        <f t="shared" si="43"/>
        <v>3.5045999999999999</v>
      </c>
      <c r="AW83" s="345">
        <v>1952</v>
      </c>
      <c r="AX83" s="486">
        <f>VLOOKUP(AW83,'Preisindizes Strom 2021'!$B$7:$H$93,7,FALSE)</f>
        <v>10.4146</v>
      </c>
      <c r="AY83" s="301">
        <f>VLOOKUP(AW83,'Reihen BK8 KP Strom 2021'!$B$2:$AM$73,7,FALSE)</f>
        <v>10.4146</v>
      </c>
      <c r="AZ83" s="306">
        <f t="shared" si="41"/>
        <v>0</v>
      </c>
      <c r="BA83" s="305" t="e">
        <f>VLOOKUP(AW83,'Preisindizes Strom 2021'!$J$7:$R$77,9,FALSE)</f>
        <v>#N/A</v>
      </c>
      <c r="BB83" s="301">
        <f>VLOOKUP(AW83,'Reihen BK8 KP Strom 2021'!$B$2:$AM$73,15,FALSE)</f>
        <v>0</v>
      </c>
      <c r="BC83" s="306" t="e">
        <f t="shared" si="44"/>
        <v>#N/A</v>
      </c>
      <c r="BD83" s="305" t="e">
        <f>VLOOKUP(AW83,'Preisindizes Strom 2021'!$T$7:$AE$77,12,FALSE)</f>
        <v>#N/A</v>
      </c>
      <c r="BE83" s="301">
        <f>VLOOKUP(AW83,'Reihen BK8 KP Strom 2021'!$B$2:$AM$73,26,FALSE)</f>
        <v>0</v>
      </c>
      <c r="BF83" s="306" t="e">
        <f t="shared" si="45"/>
        <v>#N/A</v>
      </c>
      <c r="BG83" s="305" t="e">
        <f>VLOOKUP(AW83,'Preisindizes Strom 2021'!$AG$7:$AO$77,9,FALSE)</f>
        <v>#N/A</v>
      </c>
      <c r="BH83" s="301">
        <f>VLOOKUP(AW83,'Reihen BK8 KP Strom 2021'!$B$2:$AM$73,34,FALSE)</f>
        <v>0</v>
      </c>
      <c r="BI83" s="306" t="e">
        <f t="shared" si="46"/>
        <v>#N/A</v>
      </c>
      <c r="BJ83" s="305">
        <f>VLOOKUP(AW83,'Preisindizes Strom 2021'!$AQ$7:$AU$86,5,FALSE)</f>
        <v>3.5045999999999999</v>
      </c>
      <c r="BK83" s="301">
        <f>VLOOKUP(AW83,'Reihen BK8 KP Strom 2021'!$B$2:$AM$73,38,FALSE)</f>
        <v>0</v>
      </c>
      <c r="BL83" s="306">
        <f t="shared" si="47"/>
        <v>3.5045999999999999</v>
      </c>
    </row>
    <row r="84" spans="2:64">
      <c r="B84" s="335">
        <v>1951</v>
      </c>
      <c r="C84" s="296"/>
      <c r="D84" s="292"/>
      <c r="E84" s="292"/>
      <c r="F84" s="293">
        <f>VLOOKUP(B84,'Basisreihen Destatis 2021'!$T$61:$W$120,4,FALSE)</f>
        <v>2.8980000000000001</v>
      </c>
      <c r="G84" s="297">
        <f>ROUND(IF(E84&gt;0,E84,F84*$E$77/$F$77),1)</f>
        <v>11.5</v>
      </c>
      <c r="H84" s="336">
        <f t="shared" si="42"/>
        <v>11.139099999999999</v>
      </c>
      <c r="K84" s="239"/>
      <c r="L84" s="239"/>
      <c r="M84" s="239"/>
      <c r="N84" s="239"/>
      <c r="O84" s="239"/>
      <c r="P84" s="239"/>
      <c r="Q84" s="239"/>
      <c r="R84" s="243"/>
      <c r="U84" s="239"/>
      <c r="V84" s="239"/>
      <c r="W84" s="239"/>
      <c r="X84" s="239"/>
      <c r="Y84" s="239"/>
      <c r="Z84" s="239"/>
      <c r="AA84" s="239"/>
      <c r="AB84" s="239"/>
      <c r="AC84" s="239"/>
      <c r="AD84" s="239"/>
      <c r="AE84" s="243"/>
      <c r="AQ84" s="335">
        <v>1951</v>
      </c>
      <c r="AR84" s="296"/>
      <c r="AS84" s="292">
        <f>VLOOKUP(AQ84,'Basisreihen Destatis 2021'!$K$7:$R$86,8,FALSE)</f>
        <v>30.9</v>
      </c>
      <c r="AT84" s="297">
        <f t="shared" si="35"/>
        <v>32</v>
      </c>
      <c r="AU84" s="336">
        <f t="shared" si="43"/>
        <v>3.5813000000000001</v>
      </c>
      <c r="AW84" s="345">
        <v>1951</v>
      </c>
      <c r="AX84" s="486">
        <f>VLOOKUP(AW84,'Preisindizes Strom 2021'!$B$7:$H$93,7,FALSE)</f>
        <v>11.139099999999999</v>
      </c>
      <c r="AY84" s="301" t="e">
        <f>VLOOKUP(AW84,'Reihen BK8 KP Strom 2021'!$B$2:$AM$73,7,FALSE)</f>
        <v>#N/A</v>
      </c>
      <c r="AZ84" s="306" t="e">
        <f t="shared" si="41"/>
        <v>#N/A</v>
      </c>
      <c r="BA84" s="305" t="e">
        <f>VLOOKUP(AW84,'Preisindizes Strom 2021'!$J$7:$R$77,9,FALSE)</f>
        <v>#N/A</v>
      </c>
      <c r="BB84" s="301" t="e">
        <f>VLOOKUP(AW84,'Reihen BK8 KP Strom 2021'!$B$2:$AM$73,15,FALSE)</f>
        <v>#N/A</v>
      </c>
      <c r="BC84" s="306" t="e">
        <f t="shared" si="44"/>
        <v>#N/A</v>
      </c>
      <c r="BD84" s="305" t="e">
        <f>VLOOKUP(AW84,'Preisindizes Strom 2021'!$T$7:$AE$77,12,FALSE)</f>
        <v>#N/A</v>
      </c>
      <c r="BE84" s="301" t="e">
        <f>VLOOKUP(AW84,'Reihen BK8 KP Strom 2021'!$B$2:$AM$73,26,FALSE)</f>
        <v>#N/A</v>
      </c>
      <c r="BF84" s="306" t="e">
        <f t="shared" si="45"/>
        <v>#N/A</v>
      </c>
      <c r="BG84" s="305" t="e">
        <f>VLOOKUP(AW84,'Preisindizes Strom 2021'!$AG$7:$AO$77,9,FALSE)</f>
        <v>#N/A</v>
      </c>
      <c r="BH84" s="301" t="e">
        <f>VLOOKUP(AW84,'Reihen BK8 KP Strom 2021'!$B$2:$AM$73,34,FALSE)</f>
        <v>#N/A</v>
      </c>
      <c r="BI84" s="306" t="e">
        <f t="shared" si="46"/>
        <v>#N/A</v>
      </c>
      <c r="BJ84" s="305">
        <f>VLOOKUP(AW84,'Preisindizes Strom 2021'!$AQ$7:$AU$86,5,FALSE)</f>
        <v>3.5813000000000001</v>
      </c>
      <c r="BK84" s="301" t="e">
        <f>VLOOKUP(AW84,'Reihen BK8 KP Strom 2021'!$B$2:$AM$73,38,FALSE)</f>
        <v>#N/A</v>
      </c>
      <c r="BL84" s="306" t="e">
        <f t="shared" si="47"/>
        <v>#N/A</v>
      </c>
    </row>
    <row r="85" spans="2:64">
      <c r="B85" s="335">
        <v>1950</v>
      </c>
      <c r="C85" s="296"/>
      <c r="D85" s="292"/>
      <c r="E85" s="292"/>
      <c r="F85" s="293">
        <f>VLOOKUP(B85,'Basisreihen Destatis 2021'!$T$61:$W$120,4,FALSE)</f>
        <v>2.5030000000000001</v>
      </c>
      <c r="G85" s="297">
        <f t="shared" ref="G85:G93" si="48">ROUND(IF(E85&gt;0,E85,F85*$E$77/$F$77),1)</f>
        <v>10</v>
      </c>
      <c r="H85" s="336">
        <f t="shared" si="42"/>
        <v>12.81</v>
      </c>
      <c r="K85" s="239"/>
      <c r="L85" s="239"/>
      <c r="M85" s="239"/>
      <c r="N85" s="239"/>
      <c r="O85" s="239"/>
      <c r="P85" s="239"/>
      <c r="Q85" s="239"/>
      <c r="R85" s="243"/>
      <c r="U85" s="239"/>
      <c r="V85" s="239"/>
      <c r="W85" s="239"/>
      <c r="X85" s="239"/>
      <c r="Y85" s="239"/>
      <c r="Z85" s="239"/>
      <c r="AA85" s="239"/>
      <c r="AB85" s="239"/>
      <c r="AC85" s="239"/>
      <c r="AD85" s="239"/>
      <c r="AE85" s="243"/>
      <c r="AQ85" s="335">
        <v>1950</v>
      </c>
      <c r="AR85" s="296"/>
      <c r="AS85" s="292">
        <f>VLOOKUP(AQ85,'Basisreihen Destatis 2021'!$K$7:$R$86,8,FALSE)</f>
        <v>26.1</v>
      </c>
      <c r="AT85" s="297">
        <f t="shared" si="35"/>
        <v>27</v>
      </c>
      <c r="AU85" s="336">
        <f>ROUND($AT$14/AT85,4)</f>
        <v>4.2443999999999997</v>
      </c>
      <c r="AW85" s="345">
        <v>1950</v>
      </c>
      <c r="AX85" s="486">
        <f>VLOOKUP(AW85,'Preisindizes Strom 2021'!$B$7:$H$93,7,FALSE)</f>
        <v>12.81</v>
      </c>
      <c r="AY85" s="301" t="e">
        <f>VLOOKUP(AW85,'Reihen BK8 KP Strom 2021'!$B$2:$AM$73,7,FALSE)</f>
        <v>#N/A</v>
      </c>
      <c r="AZ85" s="306" t="e">
        <f t="shared" si="41"/>
        <v>#N/A</v>
      </c>
      <c r="BA85" s="305" t="e">
        <f>VLOOKUP(AW85,'Preisindizes Strom 2021'!$J$7:$R$77,9,FALSE)</f>
        <v>#N/A</v>
      </c>
      <c r="BB85" s="301" t="e">
        <f>VLOOKUP(AW85,'Reihen BK8 KP Strom 2021'!$B$2:$AM$73,15,FALSE)</f>
        <v>#N/A</v>
      </c>
      <c r="BC85" s="306" t="e">
        <f t="shared" si="44"/>
        <v>#N/A</v>
      </c>
      <c r="BD85" s="305" t="e">
        <f>VLOOKUP(AW85,'Preisindizes Strom 2021'!$T$7:$AE$77,12,FALSE)</f>
        <v>#N/A</v>
      </c>
      <c r="BE85" s="301" t="e">
        <f>VLOOKUP(AW85,'Reihen BK8 KP Strom 2021'!$B$2:$AM$73,26,FALSE)</f>
        <v>#N/A</v>
      </c>
      <c r="BF85" s="306" t="e">
        <f t="shared" si="45"/>
        <v>#N/A</v>
      </c>
      <c r="BG85" s="305" t="e">
        <f>VLOOKUP(AW85,'Preisindizes Strom 2021'!$AG$7:$AO$77,9,FALSE)</f>
        <v>#N/A</v>
      </c>
      <c r="BH85" s="301" t="e">
        <f>VLOOKUP(AW85,'Reihen BK8 KP Strom 2021'!$B$2:$AM$73,34,FALSE)</f>
        <v>#N/A</v>
      </c>
      <c r="BI85" s="306" t="e">
        <f t="shared" si="46"/>
        <v>#N/A</v>
      </c>
      <c r="BJ85" s="305">
        <f>VLOOKUP(AW85,'Preisindizes Strom 2021'!$AQ$7:$AU$86,5,FALSE)</f>
        <v>4.2443999999999997</v>
      </c>
      <c r="BK85" s="301" t="e">
        <f>VLOOKUP(AW85,'Reihen BK8 KP Strom 2021'!$B$2:$AM$73,38,FALSE)</f>
        <v>#N/A</v>
      </c>
      <c r="BL85" s="306" t="e">
        <f t="shared" si="47"/>
        <v>#N/A</v>
      </c>
    </row>
    <row r="86" spans="2:64">
      <c r="B86" s="335">
        <v>1949</v>
      </c>
      <c r="C86" s="296"/>
      <c r="D86" s="292"/>
      <c r="E86" s="292"/>
      <c r="F86" s="293">
        <f>VLOOKUP(B86,'Basisreihen Destatis 2021'!$T$61:$W$120,4,FALSE)</f>
        <v>2.6259999999999999</v>
      </c>
      <c r="G86" s="297">
        <f t="shared" si="48"/>
        <v>10.4</v>
      </c>
      <c r="H86" s="336">
        <f t="shared" si="42"/>
        <v>12.317299999999999</v>
      </c>
      <c r="K86" s="239"/>
      <c r="L86" s="239"/>
      <c r="M86" s="239"/>
      <c r="N86" s="239"/>
      <c r="O86" s="239"/>
      <c r="P86" s="239"/>
      <c r="Q86" s="239"/>
      <c r="R86" s="243"/>
      <c r="U86" s="239"/>
      <c r="V86" s="239"/>
      <c r="W86" s="239"/>
      <c r="X86" s="239"/>
      <c r="Y86" s="239"/>
      <c r="Z86" s="239"/>
      <c r="AA86" s="239"/>
      <c r="AB86" s="239"/>
      <c r="AC86" s="239"/>
      <c r="AD86" s="239"/>
      <c r="AE86" s="243"/>
      <c r="AQ86" s="337">
        <v>1949</v>
      </c>
      <c r="AR86" s="338"/>
      <c r="AS86" s="339">
        <f>VLOOKUP(AQ86,'Basisreihen Destatis 2021'!$K$7:$R$86,8,FALSE)</f>
        <v>26.8</v>
      </c>
      <c r="AT86" s="341">
        <f>ROUND(IF(AR86&gt;0,AR86,AS86*$AR$59/$AS$59),1)</f>
        <v>27.7</v>
      </c>
      <c r="AU86" s="342">
        <f>ROUND($AT$14/AT86,4)</f>
        <v>4.1372</v>
      </c>
      <c r="AW86" s="433">
        <v>1949</v>
      </c>
      <c r="AX86" s="486">
        <f>VLOOKUP(AW86,'Preisindizes Strom 2021'!$B$7:$H$93,7,FALSE)</f>
        <v>12.317299999999999</v>
      </c>
      <c r="AY86" s="301" t="e">
        <f>VLOOKUP(AW86,'Reihen BK8 KP Strom 2021'!$B$2:$AM$73,7,FALSE)</f>
        <v>#N/A</v>
      </c>
      <c r="AZ86" s="306" t="e">
        <f t="shared" si="41"/>
        <v>#N/A</v>
      </c>
      <c r="BA86" s="305" t="e">
        <f>VLOOKUP(AW86,'Preisindizes Strom 2021'!$J$7:$R$77,9,FALSE)</f>
        <v>#N/A</v>
      </c>
      <c r="BB86" s="301" t="e">
        <f>VLOOKUP(AW86,'Reihen BK8 KP Strom 2021'!$B$2:$AM$73,15,FALSE)</f>
        <v>#N/A</v>
      </c>
      <c r="BC86" s="306" t="e">
        <f t="shared" si="44"/>
        <v>#N/A</v>
      </c>
      <c r="BD86" s="305" t="e">
        <f>VLOOKUP(AW86,'Preisindizes Strom 2021'!$T$7:$AE$77,12,FALSE)</f>
        <v>#N/A</v>
      </c>
      <c r="BE86" s="301" t="e">
        <f>VLOOKUP(AW86,'Reihen BK8 KP Strom 2021'!$B$2:$AM$73,26,FALSE)</f>
        <v>#N/A</v>
      </c>
      <c r="BF86" s="306" t="e">
        <f t="shared" si="45"/>
        <v>#N/A</v>
      </c>
      <c r="BG86" s="305" t="e">
        <f>VLOOKUP(AW86,'Preisindizes Strom 2021'!$AG$7:$AO$77,9,FALSE)</f>
        <v>#N/A</v>
      </c>
      <c r="BH86" s="301" t="e">
        <f>VLOOKUP(AW86,'Reihen BK8 KP Strom 2021'!$B$2:$AM$73,34,FALSE)</f>
        <v>#N/A</v>
      </c>
      <c r="BI86" s="306" t="e">
        <f t="shared" si="46"/>
        <v>#N/A</v>
      </c>
      <c r="BJ86" s="305">
        <f>VLOOKUP(AW86,'Preisindizes Strom 2021'!$AQ$7:$AU$86,5,FALSE)</f>
        <v>4.1372</v>
      </c>
      <c r="BK86" s="301" t="e">
        <f>VLOOKUP(AW86,'Reihen BK8 KP Strom 2021'!$B$2:$AM$73,38,FALSE)</f>
        <v>#N/A</v>
      </c>
      <c r="BL86" s="306" t="e">
        <f t="shared" si="47"/>
        <v>#N/A</v>
      </c>
    </row>
    <row r="87" spans="2:64">
      <c r="B87" s="335">
        <v>1948</v>
      </c>
      <c r="C87" s="296"/>
      <c r="D87" s="292"/>
      <c r="E87" s="292"/>
      <c r="F87" s="293">
        <f>VLOOKUP(B87,'Basisreihen Destatis 2021'!$T$61:$W$120,4,FALSE)</f>
        <v>2.3199999999999998</v>
      </c>
      <c r="G87" s="297">
        <f t="shared" si="48"/>
        <v>9.1999999999999993</v>
      </c>
      <c r="H87" s="336">
        <f t="shared" si="42"/>
        <v>13.9239</v>
      </c>
      <c r="K87" s="239"/>
      <c r="L87" s="239"/>
      <c r="M87" s="239"/>
      <c r="N87" s="239"/>
      <c r="O87" s="239"/>
      <c r="P87" s="239"/>
      <c r="Q87" s="239"/>
      <c r="R87" s="243"/>
      <c r="U87" s="239"/>
      <c r="V87" s="239"/>
      <c r="W87" s="239"/>
      <c r="X87" s="239"/>
      <c r="Y87" s="239"/>
      <c r="Z87" s="239"/>
      <c r="AA87" s="239"/>
      <c r="AB87" s="239"/>
      <c r="AC87" s="239"/>
      <c r="AD87" s="239"/>
      <c r="AE87" s="243"/>
      <c r="AW87" s="345">
        <v>1948</v>
      </c>
      <c r="AX87" s="486">
        <f>VLOOKUP(AW87,'Preisindizes Strom 2021'!$B$7:$H$93,7,FALSE)</f>
        <v>13.9239</v>
      </c>
      <c r="AY87" s="301" t="e">
        <f>VLOOKUP(AW87,'Reihen BK8 KP Strom 2021'!$B$2:$AM$73,7,FALSE)</f>
        <v>#N/A</v>
      </c>
      <c r="AZ87" s="306" t="e">
        <f t="shared" si="41"/>
        <v>#N/A</v>
      </c>
      <c r="BA87" s="305" t="e">
        <f>VLOOKUP(AW87,'Preisindizes Strom 2021'!$J$7:$R$77,9,FALSE)</f>
        <v>#N/A</v>
      </c>
      <c r="BB87" s="301" t="e">
        <f>VLOOKUP(AW87,'Reihen BK8 KP Strom 2021'!$B$2:$AM$73,15,FALSE)</f>
        <v>#N/A</v>
      </c>
      <c r="BC87" s="306" t="e">
        <f t="shared" si="44"/>
        <v>#N/A</v>
      </c>
      <c r="BD87" s="305" t="e">
        <f>VLOOKUP(AW87,'Preisindizes Strom 2021'!$T$7:$AE$77,12,FALSE)</f>
        <v>#N/A</v>
      </c>
      <c r="BE87" s="301" t="e">
        <f>VLOOKUP(AW87,'Reihen BK8 KP Strom 2021'!$B$2:$AM$73,26,FALSE)</f>
        <v>#N/A</v>
      </c>
      <c r="BF87" s="306" t="e">
        <f t="shared" si="45"/>
        <v>#N/A</v>
      </c>
      <c r="BG87" s="305"/>
      <c r="BH87" s="301"/>
      <c r="BI87" s="436"/>
      <c r="BJ87" s="305"/>
      <c r="BK87" s="301"/>
      <c r="BL87" s="436"/>
    </row>
    <row r="88" spans="2:64">
      <c r="B88" s="335">
        <v>1947</v>
      </c>
      <c r="C88" s="296"/>
      <c r="D88" s="292"/>
      <c r="E88" s="292"/>
      <c r="F88" s="293">
        <f>VLOOKUP(B88,'Basisreihen Destatis 2021'!$T$61:$W$120,4,FALSE)</f>
        <v>2.129</v>
      </c>
      <c r="G88" s="297">
        <f t="shared" si="48"/>
        <v>8.5</v>
      </c>
      <c r="H88" s="336">
        <f t="shared" si="42"/>
        <v>15.070600000000001</v>
      </c>
      <c r="K88" s="239"/>
      <c r="L88" s="239"/>
      <c r="M88" s="239"/>
      <c r="N88" s="239"/>
      <c r="O88" s="239"/>
      <c r="P88" s="239"/>
      <c r="Q88" s="239"/>
      <c r="R88" s="243"/>
      <c r="U88" s="239"/>
      <c r="V88" s="239"/>
      <c r="W88" s="239"/>
      <c r="X88" s="239"/>
      <c r="Y88" s="239"/>
      <c r="Z88" s="239"/>
      <c r="AA88" s="239"/>
      <c r="AB88" s="239"/>
      <c r="AC88" s="239"/>
      <c r="AD88" s="239"/>
      <c r="AE88" s="243"/>
      <c r="AU88" s="176"/>
      <c r="AW88" s="345">
        <v>1947</v>
      </c>
      <c r="AX88" s="486">
        <f>VLOOKUP(AW88,'Preisindizes Strom 2021'!$B$7:$H$93,7,FALSE)</f>
        <v>15.070600000000001</v>
      </c>
      <c r="AY88" s="301" t="e">
        <f>VLOOKUP(AW88,'Reihen BK8 KP Strom 2021'!$B$2:$AM$73,7,FALSE)</f>
        <v>#N/A</v>
      </c>
      <c r="AZ88" s="306" t="e">
        <f t="shared" si="41"/>
        <v>#N/A</v>
      </c>
      <c r="BA88" s="305" t="e">
        <f>VLOOKUP(AW88,'Preisindizes Strom 2021'!$J$7:$R$77,9,FALSE)</f>
        <v>#N/A</v>
      </c>
      <c r="BB88" s="301" t="e">
        <f>VLOOKUP(AW88,'Reihen BK8 KP Strom 2021'!$B$2:$AM$73,15,FALSE)</f>
        <v>#N/A</v>
      </c>
      <c r="BC88" s="306" t="e">
        <f t="shared" si="44"/>
        <v>#N/A</v>
      </c>
      <c r="BD88" s="305" t="e">
        <f>VLOOKUP(AW88,'Preisindizes Strom 2021'!$T$7:$AE$77,12,FALSE)</f>
        <v>#N/A</v>
      </c>
      <c r="BE88" s="301" t="e">
        <f>VLOOKUP(AW88,'Reihen BK8 KP Strom 2021'!$B$2:$AM$73,26,FALSE)</f>
        <v>#N/A</v>
      </c>
      <c r="BF88" s="306" t="e">
        <f t="shared" si="45"/>
        <v>#N/A</v>
      </c>
      <c r="BG88" s="305"/>
      <c r="BH88" s="301"/>
      <c r="BI88" s="436"/>
      <c r="BJ88" s="305"/>
      <c r="BK88" s="301"/>
      <c r="BL88" s="436"/>
    </row>
    <row r="89" spans="2:64">
      <c r="B89" s="335">
        <v>1946</v>
      </c>
      <c r="C89" s="296"/>
      <c r="D89" s="292"/>
      <c r="E89" s="292"/>
      <c r="F89" s="293">
        <f>VLOOKUP(B89,'Basisreihen Destatis 2021'!$T$61:$W$120,4,FALSE)</f>
        <v>1.823</v>
      </c>
      <c r="G89" s="297">
        <f t="shared" si="48"/>
        <v>7.3</v>
      </c>
      <c r="H89" s="336">
        <f t="shared" si="42"/>
        <v>17.547899999999998</v>
      </c>
      <c r="K89" s="239"/>
      <c r="L89" s="239"/>
      <c r="M89" s="239"/>
      <c r="N89" s="239"/>
      <c r="O89" s="239"/>
      <c r="P89" s="239"/>
      <c r="Q89" s="239"/>
      <c r="R89" s="243"/>
      <c r="U89" s="239"/>
      <c r="V89" s="239"/>
      <c r="W89" s="239"/>
      <c r="X89" s="239"/>
      <c r="Y89" s="239"/>
      <c r="Z89" s="239"/>
      <c r="AA89" s="239"/>
      <c r="AB89" s="239"/>
      <c r="AC89" s="239"/>
      <c r="AD89" s="239"/>
      <c r="AE89" s="243"/>
      <c r="AU89" s="176"/>
      <c r="AW89" s="345">
        <v>1946</v>
      </c>
      <c r="AX89" s="486">
        <f>VLOOKUP(AW89,'Preisindizes Strom 2021'!$B$7:$H$93,7,FALSE)</f>
        <v>17.547899999999998</v>
      </c>
      <c r="AY89" s="301" t="e">
        <f>VLOOKUP(AW89,'Reihen BK8 KP Strom 2021'!$B$2:$AM$73,7,FALSE)</f>
        <v>#N/A</v>
      </c>
      <c r="AZ89" s="306" t="e">
        <f t="shared" si="41"/>
        <v>#N/A</v>
      </c>
      <c r="BA89" s="305" t="e">
        <f>VLOOKUP(AW89,'Preisindizes Strom 2021'!$J$7:$R$77,9,FALSE)</f>
        <v>#N/A</v>
      </c>
      <c r="BB89" s="301" t="e">
        <f>VLOOKUP(AW89,'Reihen BK8 KP Strom 2021'!$B$2:$AM$73,15,FALSE)</f>
        <v>#N/A</v>
      </c>
      <c r="BC89" s="494" t="e">
        <f t="shared" si="44"/>
        <v>#N/A</v>
      </c>
      <c r="BD89" s="305" t="e">
        <f>VLOOKUP(AW89,'Preisindizes Strom 2021'!$T$7:$AE$77,12,FALSE)</f>
        <v>#N/A</v>
      </c>
      <c r="BE89" s="301" t="e">
        <f>VLOOKUP(AW89,'Reihen BK8 KP Strom 2021'!$B$2:$AM$73,26,FALSE)</f>
        <v>#N/A</v>
      </c>
      <c r="BF89" s="494" t="e">
        <f t="shared" si="45"/>
        <v>#N/A</v>
      </c>
      <c r="BG89" s="305"/>
      <c r="BH89" s="301"/>
      <c r="BI89" s="436"/>
      <c r="BJ89" s="305"/>
      <c r="BK89" s="301"/>
      <c r="BL89" s="436"/>
    </row>
    <row r="90" spans="2:64">
      <c r="B90" s="335">
        <v>1945</v>
      </c>
      <c r="C90" s="296"/>
      <c r="D90" s="292"/>
      <c r="E90" s="292"/>
      <c r="F90" s="293">
        <f>VLOOKUP(B90,'Basisreihen Destatis 2021'!$T$61:$W$120,4,FALSE)</f>
        <v>1.7070000000000001</v>
      </c>
      <c r="G90" s="297">
        <f t="shared" si="48"/>
        <v>6.8</v>
      </c>
      <c r="H90" s="336">
        <f t="shared" si="42"/>
        <v>18.838200000000001</v>
      </c>
      <c r="K90" s="239"/>
      <c r="L90" s="239"/>
      <c r="M90" s="239"/>
      <c r="N90" s="239"/>
      <c r="O90" s="239"/>
      <c r="P90" s="239"/>
      <c r="Q90" s="239"/>
      <c r="R90" s="243"/>
      <c r="U90" s="239"/>
      <c r="V90" s="239"/>
      <c r="W90" s="239"/>
      <c r="X90" s="239"/>
      <c r="Y90" s="239"/>
      <c r="Z90" s="239"/>
      <c r="AA90" s="239"/>
      <c r="AB90" s="239"/>
      <c r="AC90" s="239"/>
      <c r="AD90" s="239"/>
      <c r="AE90" s="243"/>
      <c r="AU90" s="176"/>
      <c r="AW90" s="345">
        <v>1945</v>
      </c>
      <c r="AX90" s="486">
        <f>VLOOKUP(AW90,'Preisindizes Strom 2021'!$B$7:$H$93,7,FALSE)</f>
        <v>18.838200000000001</v>
      </c>
      <c r="AY90" s="301" t="e">
        <f>VLOOKUP(AW90,'Reihen BK8 KP Strom 2021'!$B$2:$AM$73,7,FALSE)</f>
        <v>#N/A</v>
      </c>
      <c r="AZ90" s="306" t="e">
        <f t="shared" si="41"/>
        <v>#N/A</v>
      </c>
      <c r="BA90" s="305" t="e">
        <f>VLOOKUP(AW90,'Preisindizes Strom 2021'!$J$7:$R$77,9,FALSE)</f>
        <v>#N/A</v>
      </c>
      <c r="BB90" s="301" t="e">
        <f>VLOOKUP(AW90,'Reihen BK8 KP Strom 2021'!$B$2:$AM$73,15,FALSE)</f>
        <v>#N/A</v>
      </c>
      <c r="BC90" s="494" t="e">
        <f t="shared" si="44"/>
        <v>#N/A</v>
      </c>
      <c r="BD90" s="305" t="e">
        <f>VLOOKUP(AW90,'Preisindizes Strom 2021'!$T$7:$AE$77,12,FALSE)</f>
        <v>#N/A</v>
      </c>
      <c r="BE90" s="301" t="e">
        <f>VLOOKUP(AW90,'Reihen BK8 KP Strom 2021'!$B$2:$AM$73,26,FALSE)</f>
        <v>#N/A</v>
      </c>
      <c r="BF90" s="494" t="e">
        <f t="shared" si="45"/>
        <v>#N/A</v>
      </c>
      <c r="BG90" s="305"/>
      <c r="BH90" s="301"/>
      <c r="BI90" s="490"/>
      <c r="BJ90" s="305"/>
      <c r="BK90" s="301"/>
      <c r="BL90" s="436"/>
    </row>
    <row r="91" spans="2:64">
      <c r="B91" s="335">
        <v>1944</v>
      </c>
      <c r="C91" s="296"/>
      <c r="D91" s="292"/>
      <c r="E91" s="292"/>
      <c r="F91" s="293">
        <f>VLOOKUP(B91,'Basisreihen Destatis 2021'!$T$61:$W$120,4,FALSE)</f>
        <v>1.653</v>
      </c>
      <c r="G91" s="297">
        <f t="shared" si="48"/>
        <v>6.6</v>
      </c>
      <c r="H91" s="336">
        <f t="shared" si="42"/>
        <v>19.409099999999999</v>
      </c>
      <c r="K91" s="243"/>
      <c r="L91" s="239"/>
      <c r="M91" s="239"/>
      <c r="N91" s="239"/>
      <c r="O91" s="239"/>
      <c r="P91" s="239"/>
      <c r="Q91" s="239"/>
      <c r="R91" s="243"/>
      <c r="U91" s="239"/>
      <c r="V91" s="239"/>
      <c r="W91" s="239"/>
      <c r="X91" s="239"/>
      <c r="Y91" s="239"/>
      <c r="Z91" s="239"/>
      <c r="AA91" s="239"/>
      <c r="AB91" s="239"/>
      <c r="AC91" s="239"/>
      <c r="AD91" s="239"/>
      <c r="AE91" s="243"/>
      <c r="AU91" s="176"/>
      <c r="AW91" s="345">
        <v>1944</v>
      </c>
      <c r="AX91" s="486">
        <f>VLOOKUP(AW91,'Preisindizes Strom 2021'!$B$7:$H$93,7,FALSE)</f>
        <v>19.409099999999999</v>
      </c>
      <c r="AY91" s="301" t="e">
        <f>VLOOKUP(AW91,'Reihen BK8 KP Strom 2021'!$B$2:$AM$73,7,FALSE)</f>
        <v>#N/A</v>
      </c>
      <c r="AZ91" s="306" t="e">
        <f t="shared" si="41"/>
        <v>#N/A</v>
      </c>
      <c r="BA91" s="305" t="e">
        <f>VLOOKUP(AW91,'Preisindizes Strom 2021'!$J$7:$R$77,9,FALSE)</f>
        <v>#N/A</v>
      </c>
      <c r="BB91" s="301" t="e">
        <f>VLOOKUP(AW91,'Reihen BK8 KP Strom 2021'!$B$2:$AM$73,15,FALSE)</f>
        <v>#N/A</v>
      </c>
      <c r="BC91" s="494" t="e">
        <f t="shared" si="44"/>
        <v>#N/A</v>
      </c>
      <c r="BD91" s="305" t="e">
        <f>VLOOKUP(AW91,'Preisindizes Strom 2021'!$T$7:$AE$77,12,FALSE)</f>
        <v>#N/A</v>
      </c>
      <c r="BE91" s="301" t="e">
        <f>VLOOKUP(AW91,'Reihen BK8 KP Strom 2021'!$B$2:$AM$73,26,FALSE)</f>
        <v>#N/A</v>
      </c>
      <c r="BF91" s="494" t="e">
        <f t="shared" si="45"/>
        <v>#N/A</v>
      </c>
      <c r="BG91" s="305"/>
      <c r="BH91" s="301"/>
      <c r="BI91" s="491"/>
      <c r="BJ91" s="305"/>
      <c r="BK91" s="301"/>
      <c r="BL91" s="297"/>
    </row>
    <row r="92" spans="2:64">
      <c r="B92" s="335">
        <v>1943</v>
      </c>
      <c r="C92" s="296"/>
      <c r="D92" s="292"/>
      <c r="E92" s="292"/>
      <c r="F92" s="293">
        <f>VLOOKUP(B92,'Basisreihen Destatis 2021'!$T$61:$W$120,4,FALSE)</f>
        <v>1.619</v>
      </c>
      <c r="G92" s="297">
        <f t="shared" si="48"/>
        <v>6.4</v>
      </c>
      <c r="H92" s="336">
        <f t="shared" si="42"/>
        <v>20.015599999999999</v>
      </c>
      <c r="AW92" s="345">
        <v>1943</v>
      </c>
      <c r="AX92" s="486">
        <f>VLOOKUP(AW92,'Preisindizes Strom 2021'!$B$7:$H$93,7,FALSE)</f>
        <v>20.015599999999999</v>
      </c>
      <c r="AY92" s="301" t="e">
        <f>VLOOKUP(AW92,'Reihen BK8 KP Strom 2021'!$B$2:$AM$73,7,FALSE)</f>
        <v>#N/A</v>
      </c>
      <c r="AZ92" s="306" t="e">
        <f t="shared" si="41"/>
        <v>#N/A</v>
      </c>
      <c r="BA92" s="305" t="e">
        <f>VLOOKUP(AW92,'Preisindizes Strom 2021'!$J$7:$R$77,9,FALSE)</f>
        <v>#N/A</v>
      </c>
      <c r="BB92" s="301" t="e">
        <f>VLOOKUP(AW92,'Reihen BK8 KP Strom 2021'!$B$2:$AM$73,15,FALSE)</f>
        <v>#N/A</v>
      </c>
      <c r="BC92" s="494" t="e">
        <f t="shared" si="44"/>
        <v>#N/A</v>
      </c>
      <c r="BD92" s="305" t="e">
        <f>VLOOKUP(AW92,'Preisindizes Strom 2021'!$T$7:$AE$77,12,FALSE)</f>
        <v>#N/A</v>
      </c>
      <c r="BE92" s="301" t="e">
        <f>VLOOKUP(AW92,'Reihen BK8 KP Strom 2021'!$B$2:$AM$73,26,FALSE)</f>
        <v>#N/A</v>
      </c>
      <c r="BF92" s="494" t="e">
        <f t="shared" si="45"/>
        <v>#N/A</v>
      </c>
      <c r="BG92" s="493"/>
      <c r="BH92" s="488"/>
      <c r="BI92" s="492"/>
      <c r="BJ92" s="493"/>
      <c r="BK92" s="488"/>
      <c r="BL92" s="489"/>
    </row>
    <row r="93" spans="2:64">
      <c r="B93" s="337">
        <v>1942</v>
      </c>
      <c r="C93" s="338"/>
      <c r="D93" s="339"/>
      <c r="E93" s="339"/>
      <c r="F93" s="340">
        <f>VLOOKUP(B93,'Basisreihen Destatis 2021'!$T$61:$W$120,4,FALSE)</f>
        <v>1.585</v>
      </c>
      <c r="G93" s="341">
        <f t="shared" si="48"/>
        <v>6.3</v>
      </c>
      <c r="H93" s="400">
        <f t="shared" si="42"/>
        <v>20.333300000000001</v>
      </c>
      <c r="L93" s="177"/>
      <c r="AW93" s="433">
        <v>1942</v>
      </c>
      <c r="AX93" s="486">
        <f>VLOOKUP(AW93,'Preisindizes Strom 2021'!$B$7:$H$93,7,FALSE)</f>
        <v>20.333300000000001</v>
      </c>
      <c r="AY93" s="301" t="e">
        <f>VLOOKUP(AW93,'Reihen BK8 KP Strom 2021'!$B$2:$AM$73,7,FALSE)</f>
        <v>#N/A</v>
      </c>
      <c r="AZ93" s="306" t="e">
        <f t="shared" si="41"/>
        <v>#N/A</v>
      </c>
      <c r="BA93" s="305" t="e">
        <f>VLOOKUP(AW93,'Preisindizes Strom 2021'!$J$7:$R$77,9,FALSE)</f>
        <v>#N/A</v>
      </c>
      <c r="BB93" s="301" t="e">
        <f>VLOOKUP(AW93,'Reihen BK8 KP Strom 2021'!$B$2:$AM$73,15,FALSE)</f>
        <v>#N/A</v>
      </c>
      <c r="BC93" s="490" t="e">
        <f t="shared" si="44"/>
        <v>#N/A</v>
      </c>
      <c r="BD93" s="305" t="e">
        <f>VLOOKUP(AW93,'Preisindizes Strom 2021'!$T$7:$AE$77,12,FALSE)</f>
        <v>#N/A</v>
      </c>
      <c r="BE93" s="301" t="e">
        <f>VLOOKUP(AW93,'Reihen BK8 KP Strom 2021'!$B$2:$AM$73,26,FALSE)</f>
        <v>#N/A</v>
      </c>
      <c r="BF93" s="490" t="e">
        <f t="shared" si="45"/>
        <v>#N/A</v>
      </c>
      <c r="BG93" s="509"/>
      <c r="BH93" s="510"/>
      <c r="BI93" s="511"/>
      <c r="BJ93" s="509"/>
      <c r="BK93" s="510"/>
      <c r="BL93" s="512"/>
    </row>
    <row r="94" spans="2:64">
      <c r="L94" s="177"/>
      <c r="AW94" s="513"/>
      <c r="AX94" s="514"/>
      <c r="AY94" s="514"/>
      <c r="AZ94" s="514"/>
      <c r="BA94" s="514"/>
      <c r="BB94" s="514"/>
      <c r="BC94" s="514"/>
      <c r="BD94" s="514"/>
      <c r="BE94" s="514"/>
      <c r="BF94" s="514"/>
      <c r="BG94" s="514"/>
      <c r="BH94" s="514"/>
      <c r="BI94" s="514"/>
      <c r="BJ94" s="514"/>
      <c r="BK94" s="514"/>
      <c r="BL94" s="514"/>
    </row>
    <row r="95" spans="2:64">
      <c r="L95" s="177"/>
    </row>
    <row r="96" spans="2:64">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qUnUPBTsar4ew0wPiNrP52uUaeoqbe9FxG74nAakBTxrXzf1+Fq3l65JZhxHR3qLaIo1CXfeNUFoA9rWj5WZxg==" saltValue="vdI3ojImJlsE/Ybi5ZSuuQ=="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8" scale="51" fitToWidth="3" orientation="landscape" cellComments="asDisplayed" r:id="rId1"/>
  <headerFooter>
    <oddHeader>&amp;R&amp;"Arial,Kursiv"&amp;8&amp;K00-049© &amp;K00-045Copyright by ANPLICON GmbH  &amp;G</oddHeader>
    <oddFooter>&amp;L&amp;"Arial,Standard"&amp;9&amp;K00-046&amp;F / &amp;A&amp;C&amp;"Arial,Standard"&amp;9&amp;K00-046&amp;D&amp;R&amp;"Arial,Standard"&amp;9&amp;K00-046Seite &amp;P von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7033"/>
    <pageSetUpPr fitToPage="1"/>
  </sheetPr>
  <dimension ref="A1:CC99"/>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outlineLevelCol="1"/>
  <cols>
    <col min="1" max="1" width="6.7109375" style="156" customWidth="1"/>
    <col min="2" max="2" width="27.7109375" style="156" customWidth="1"/>
    <col min="3" max="3" width="9.7109375" style="156" customWidth="1"/>
    <col min="4" max="9" width="11.42578125" style="156" customWidth="1" outlineLevel="1"/>
    <col min="10" max="16384" width="11.42578125" style="156"/>
  </cols>
  <sheetData>
    <row r="1" spans="1:81">
      <c r="A1" s="595" t="s">
        <v>71</v>
      </c>
    </row>
    <row r="2" spans="1:81">
      <c r="A2" s="595"/>
    </row>
    <row r="5" spans="1:81">
      <c r="B5" s="162" t="s">
        <v>509</v>
      </c>
    </row>
    <row r="7" spans="1:81" s="154" customFormat="1">
      <c r="B7" s="155" t="s">
        <v>510</v>
      </c>
    </row>
    <row r="9" spans="1:81">
      <c r="B9" s="158" t="s">
        <v>530</v>
      </c>
    </row>
    <row r="10" spans="1:81" s="158" customFormat="1">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c r="CC10" s="155">
        <v>2021</v>
      </c>
    </row>
    <row r="11" spans="1:81">
      <c r="A11" s="234">
        <v>1</v>
      </c>
      <c r="B11" s="178" t="s">
        <v>135</v>
      </c>
      <c r="D11" s="179">
        <f>VLOOKUP(D10,'Preisindizes Gas 2021'!$B$8:$H$93,7,FALSE)</f>
        <v>19.409099999999999</v>
      </c>
      <c r="E11" s="179">
        <f>VLOOKUP(E10,'Preisindizes Gas 2021'!$B$8:$H$93,7,FALSE)</f>
        <v>18.838200000000001</v>
      </c>
      <c r="F11" s="179">
        <f>VLOOKUP(F10,'Preisindizes Gas 2021'!$B$8:$H$93,7,FALSE)</f>
        <v>17.547899999999998</v>
      </c>
      <c r="G11" s="179">
        <f>VLOOKUP(G10,'Preisindizes Gas 2021'!$B$8:$H$93,7,FALSE)</f>
        <v>15.070600000000001</v>
      </c>
      <c r="H11" s="179">
        <f>VLOOKUP(H10,'Preisindizes Gas 2021'!$B$8:$H$93,7,FALSE)</f>
        <v>13.9239</v>
      </c>
      <c r="I11" s="179">
        <f>VLOOKUP(I10,'Preisindizes Gas 2021'!$B$8:$H$93,7,FALSE)</f>
        <v>12.317299999999999</v>
      </c>
      <c r="J11" s="179">
        <f>VLOOKUP(J10,'Preisindizes Gas 2021'!$B$8:$H$93,7,FALSE)</f>
        <v>12.81</v>
      </c>
      <c r="K11" s="179">
        <f>VLOOKUP(K10,'Preisindizes Gas 2021'!$B$8:$H$93,7,FALSE)</f>
        <v>11.139099999999999</v>
      </c>
      <c r="L11" s="179">
        <f>VLOOKUP(L10,'Preisindizes Gas 2021'!$B$8:$H$93,7,FALSE)</f>
        <v>10.4146</v>
      </c>
      <c r="M11" s="179">
        <f>VLOOKUP(M10,'Preisindizes Gas 2021'!$B$8:$H$93,7,FALSE)</f>
        <v>10.764699999999999</v>
      </c>
      <c r="N11" s="179">
        <f>VLOOKUP(N10,'Preisindizes Gas 2021'!$B$8:$H$93,7,FALSE)</f>
        <v>10.764699999999999</v>
      </c>
      <c r="O11" s="179">
        <f>VLOOKUP(O10,'Preisindizes Gas 2021'!$B$8:$H$93,7,FALSE)</f>
        <v>10.166700000000001</v>
      </c>
      <c r="P11" s="179">
        <f>VLOOKUP(P10,'Preisindizes Gas 2021'!$B$8:$H$93,7,FALSE)</f>
        <v>9.9301999999999992</v>
      </c>
      <c r="Q11" s="179">
        <f>VLOOKUP(Q10,'Preisindizes Gas 2021'!$B$8:$H$93,7,FALSE)</f>
        <v>9.5596999999999994</v>
      </c>
      <c r="R11" s="179">
        <f>VLOOKUP(R10,'Preisindizes Gas 2021'!$B$8:$H$93,7,FALSE)</f>
        <v>9.2826000000000004</v>
      </c>
      <c r="S11" s="179">
        <f>VLOOKUP(S10,'Preisindizes Gas 2021'!$B$8:$H$93,7,FALSE)</f>
        <v>8.9580000000000002</v>
      </c>
      <c r="T11" s="179">
        <f>VLOOKUP(T10,'Preisindizes Gas 2021'!$B$8:$H$93,7,FALSE)</f>
        <v>8.3725000000000005</v>
      </c>
      <c r="U11" s="179">
        <f>VLOOKUP(U10,'Preisindizes Gas 2021'!$B$8:$H$93,7,FALSE)</f>
        <v>7.8589000000000002</v>
      </c>
      <c r="V11" s="179">
        <f>VLOOKUP(V10,'Preisindizes Gas 2021'!$B$8:$H$93,7,FALSE)</f>
        <v>7.32</v>
      </c>
      <c r="W11" s="179">
        <f>VLOOKUP(W10,'Preisindizes Gas 2021'!$B$8:$H$93,7,FALSE)</f>
        <v>7.0385</v>
      </c>
      <c r="X11" s="179">
        <f>VLOOKUP(X10,'Preisindizes Gas 2021'!$B$8:$H$93,7,FALSE)</f>
        <v>6.7420999999999998</v>
      </c>
      <c r="Y11" s="179">
        <f>VLOOKUP(Y10,'Preisindizes Gas 2021'!$B$8:$H$93,7,FALSE)</f>
        <v>6.4696999999999996</v>
      </c>
      <c r="Z11" s="179">
        <f>VLOOKUP(Z10,'Preisindizes Gas 2021'!$B$8:$H$93,7,FALSE)</f>
        <v>6.3102999999999998</v>
      </c>
      <c r="AA11" s="179">
        <f>VLOOKUP(AA10,'Preisindizes Gas 2021'!$B$8:$H$93,7,FALSE)</f>
        <v>6.6372999999999998</v>
      </c>
      <c r="AB11" s="179">
        <f>VLOOKUP(AB10,'Preisindizes Gas 2021'!$B$8:$H$93,7,FALSE)</f>
        <v>6.3102999999999998</v>
      </c>
      <c r="AC11" s="179">
        <f>VLOOKUP(AC10,'Preisindizes Gas 2021'!$B$8:$H$93,7,FALSE)</f>
        <v>5.8761000000000001</v>
      </c>
      <c r="AD11" s="179">
        <f>VLOOKUP(AD10,'Preisindizes Gas 2021'!$B$8:$H$93,7,FALSE)</f>
        <v>4.9650999999999996</v>
      </c>
      <c r="AE11" s="179">
        <f>VLOOKUP(AE10,'Preisindizes Gas 2021'!$B$8:$H$93,7,FALSE)</f>
        <v>4.4790000000000001</v>
      </c>
      <c r="AF11" s="179">
        <f>VLOOKUP(AF10,'Preisindizes Gas 2021'!$B$8:$H$93,7,FALSE)</f>
        <v>4.2699999999999996</v>
      </c>
      <c r="AG11" s="179">
        <f>VLOOKUP(AG10,'Preisindizes Gas 2021'!$B$8:$H$93,7,FALSE)</f>
        <v>4.0156999999999998</v>
      </c>
      <c r="AH11" s="179">
        <f>VLOOKUP(AH10,'Preisindizes Gas 2021'!$B$8:$H$93,7,FALSE)</f>
        <v>3.7898999999999998</v>
      </c>
      <c r="AI11" s="179">
        <f>VLOOKUP(AI10,'Preisindizes Gas 2021'!$B$8:$H$93,7,FALSE)</f>
        <v>3.6916000000000002</v>
      </c>
      <c r="AJ11" s="179">
        <f>VLOOKUP(AJ10,'Preisindizes Gas 2021'!$B$8:$H$93,7,FALSE)</f>
        <v>3.5583</v>
      </c>
      <c r="AK11" s="179">
        <f>VLOOKUP(AK10,'Preisindizes Gas 2021'!$B$8:$H$93,7,FALSE)</f>
        <v>3.4159999999999999</v>
      </c>
      <c r="AL11" s="179">
        <f>VLOOKUP(AL10,'Preisindizes Gas 2021'!$B$8:$H$93,7,FALSE)</f>
        <v>3.2679</v>
      </c>
      <c r="AM11" s="179">
        <f>VLOOKUP(AM10,'Preisindizes Gas 2021'!$B$8:$H$93,7,FALSE)</f>
        <v>3.0428000000000002</v>
      </c>
      <c r="AN11" s="179">
        <f>VLOOKUP(AN10,'Preisindizes Gas 2021'!$B$8:$H$93,7,FALSE)</f>
        <v>2.7608000000000001</v>
      </c>
      <c r="AO11" s="179">
        <f>VLOOKUP(AO10,'Preisindizes Gas 2021'!$B$8:$H$93,7,FALSE)</f>
        <v>2.6036999999999999</v>
      </c>
      <c r="AP11" s="179">
        <f>VLOOKUP(AP10,'Preisindizes Gas 2021'!$B$8:$H$93,7,FALSE)</f>
        <v>2.5019999999999998</v>
      </c>
      <c r="AQ11" s="179">
        <f>VLOOKUP(AQ10,'Preisindizes Gas 2021'!$B$8:$H$93,7,FALSE)</f>
        <v>2.4586999999999999</v>
      </c>
      <c r="AR11" s="179">
        <f>VLOOKUP(AR10,'Preisindizes Gas 2021'!$B$8:$H$93,7,FALSE)</f>
        <v>2.4079000000000002</v>
      </c>
      <c r="AS11" s="179">
        <f>VLOOKUP(AS10,'Preisindizes Gas 2021'!$B$8:$H$93,7,FALSE)</f>
        <v>2.3944000000000001</v>
      </c>
      <c r="AT11" s="179">
        <f>VLOOKUP(AT10,'Preisindizes Gas 2021'!$B$8:$H$93,7,FALSE)</f>
        <v>2.3462000000000001</v>
      </c>
      <c r="AU11" s="179">
        <f>VLOOKUP(AU10,'Preisindizes Gas 2021'!$B$8:$H$93,7,FALSE)</f>
        <v>2.2957000000000001</v>
      </c>
      <c r="AV11" s="179">
        <f>VLOOKUP(AV10,'Preisindizes Gas 2021'!$B$8:$H$93,7,FALSE)</f>
        <v>2.2433999999999998</v>
      </c>
      <c r="AW11" s="179">
        <f>VLOOKUP(AW10,'Preisindizes Gas 2021'!$B$8:$H$93,7,FALSE)</f>
        <v>2.1675</v>
      </c>
      <c r="AX11" s="179">
        <f>VLOOKUP(AX10,'Preisindizes Gas 2021'!$B$8:$H$93,7,FALSE)</f>
        <v>2.0430999999999999</v>
      </c>
      <c r="AY11" s="179">
        <f>VLOOKUP(AY10,'Preisindizes Gas 2021'!$B$8:$H$93,7,FALSE)</f>
        <v>1.9262999999999999</v>
      </c>
      <c r="AZ11" s="179">
        <f>VLOOKUP(AZ10,'Preisindizes Gas 2021'!$B$8:$H$93,7,FALSE)</f>
        <v>1.8119000000000001</v>
      </c>
      <c r="BA11" s="179">
        <f>VLOOKUP(BA10,'Preisindizes Gas 2021'!$B$8:$H$93,7,FALSE)</f>
        <v>1.7524</v>
      </c>
      <c r="BB11" s="179">
        <f>VLOOKUP(BB10,'Preisindizes Gas 2021'!$B$8:$H$93,7,FALSE)</f>
        <v>1.7172000000000001</v>
      </c>
      <c r="BC11" s="179">
        <f>VLOOKUP(BC10,'Preisindizes Gas 2021'!$B$8:$H$93,7,FALSE)</f>
        <v>1.6789000000000001</v>
      </c>
      <c r="BD11" s="179">
        <f>VLOOKUP(BD10,'Preisindizes Gas 2021'!$B$8:$H$93,7,FALSE)</f>
        <v>1.6745000000000001</v>
      </c>
      <c r="BE11" s="179">
        <f>VLOOKUP(BE10,'Preisindizes Gas 2021'!$B$8:$H$93,7,FALSE)</f>
        <v>1.6833</v>
      </c>
      <c r="BF11" s="179">
        <f>VLOOKUP(BF10,'Preisindizes Gas 2021'!$B$8:$H$93,7,FALSE)</f>
        <v>1.6921999999999999</v>
      </c>
      <c r="BG11" s="179">
        <f>VLOOKUP(BG10,'Preisindizes Gas 2021'!$B$8:$H$93,7,FALSE)</f>
        <v>1.7012</v>
      </c>
      <c r="BH11" s="179">
        <f>VLOOKUP(BH10,'Preisindizes Gas 2021'!$B$8:$H$93,7,FALSE)</f>
        <v>1.69</v>
      </c>
      <c r="BI11" s="179">
        <f>VLOOKUP(BI10,'Preisindizes Gas 2021'!$B$8:$H$93,7,FALSE)</f>
        <v>1.6833</v>
      </c>
      <c r="BJ11" s="179">
        <f>VLOOKUP(BJ10,'Preisindizes Gas 2021'!$B$8:$H$93,7,FALSE)</f>
        <v>1.6789000000000001</v>
      </c>
      <c r="BK11" s="179">
        <f>VLOOKUP(BK10,'Preisindizes Gas 2021'!$B$8:$H$93,7,FALSE)</f>
        <v>1.6745000000000001</v>
      </c>
      <c r="BL11" s="179">
        <f>VLOOKUP(BL10,'Preisindizes Gas 2021'!$B$8:$H$93,7,FALSE)</f>
        <v>1.6508</v>
      </c>
      <c r="BM11" s="179">
        <f>VLOOKUP(BM10,'Preisindizes Gas 2021'!$B$8:$H$93,7,FALSE)</f>
        <v>1.6173999999999999</v>
      </c>
      <c r="BN11" s="179">
        <f>VLOOKUP(BN10,'Preisindizes Gas 2021'!$B$8:$H$93,7,FALSE)</f>
        <v>1.5794999999999999</v>
      </c>
      <c r="BO11" s="179">
        <f>VLOOKUP(BO10,'Preisindizes Gas 2021'!$B$8:$H$93,7,FALSE)</f>
        <v>1.5142</v>
      </c>
      <c r="BP11" s="179">
        <f>VLOOKUP(BP10,'Preisindizes Gas 2021'!$B$8:$H$93,7,FALSE)</f>
        <v>1.4590000000000001</v>
      </c>
      <c r="BQ11" s="179">
        <f>VLOOKUP(BQ10,'Preisindizes Gas 2021'!$B$8:$H$93,7,FALSE)</f>
        <v>1.4441999999999999</v>
      </c>
      <c r="BR11" s="179">
        <f>VLOOKUP(BR10,'Preisindizes Gas 2021'!$B$8:$H$93,7,FALSE)</f>
        <v>1.4280999999999999</v>
      </c>
      <c r="BS11" s="179">
        <f>VLOOKUP(BS10,'Preisindizes Gas 2021'!$B$8:$H$93,7,FALSE)</f>
        <v>1.3849</v>
      </c>
      <c r="BT11" s="179">
        <f>VLOOKUP(BT10,'Preisindizes Gas 2021'!$B$8:$H$93,7,FALSE)</f>
        <v>1.3512999999999999</v>
      </c>
      <c r="BU11" s="179">
        <f>VLOOKUP(BU10,'Preisindizes Gas 2021'!$B$8:$H$93,7,FALSE)</f>
        <v>1.3261000000000001</v>
      </c>
      <c r="BV11" s="179">
        <f>VLOOKUP(BV10,'Preisindizes Gas 2021'!$B$8:$H$93,7,FALSE)</f>
        <v>1.3018000000000001</v>
      </c>
      <c r="BW11" s="179">
        <f>VLOOKUP(BW10,'Preisindizes Gas 2021'!$B$8:$H$93,7,FALSE)</f>
        <v>1.2809999999999999</v>
      </c>
      <c r="BX11" s="179">
        <f>VLOOKUP(BX10,'Preisindizes Gas 2021'!$B$8:$H$93,7,FALSE)</f>
        <v>1.2546999999999999</v>
      </c>
      <c r="BY11" s="179">
        <f>VLOOKUP(BY10,'Preisindizes Gas 2021'!$B$8:$H$93,7,FALSE)</f>
        <v>1.2141999999999999</v>
      </c>
      <c r="BZ11" s="179">
        <f>VLOOKUP(BZ10,'Preisindizes Gas 2021'!$B$8:$H$93,7,FALSE)</f>
        <v>1.1624000000000001</v>
      </c>
      <c r="CA11" s="179">
        <f>VLOOKUP(CA10,'Preisindizes Gas 2021'!$B$8:$H$93,7,FALSE)</f>
        <v>1.1129</v>
      </c>
      <c r="CB11" s="179">
        <f>VLOOKUP(CB10,'Preisindizes Gas 2021'!$B$8:$H$93,7,FALSE)</f>
        <v>1.0819000000000001</v>
      </c>
      <c r="CC11" s="179">
        <f>VLOOKUP(CC10,'Preisindizes Gas 2021'!$B$8:$H$93,7,FALSE)</f>
        <v>1</v>
      </c>
    </row>
    <row r="12" spans="1:81">
      <c r="A12" s="234">
        <v>2</v>
      </c>
      <c r="B12" s="178" t="s">
        <v>394</v>
      </c>
      <c r="D12" s="179">
        <f>VLOOKUP(D10,'Preisindizes Gas 2021'!$J$8:$P$93,7,FALSE)</f>
        <v>12.63</v>
      </c>
      <c r="E12" s="179">
        <f>VLOOKUP(E10,'Preisindizes Gas 2021'!$J$8:$P$93,7,FALSE)</f>
        <v>12.2621</v>
      </c>
      <c r="F12" s="179">
        <f>VLOOKUP(F10,'Preisindizes Gas 2021'!$J$8:$P$93,7,FALSE)</f>
        <v>11.4818</v>
      </c>
      <c r="G12" s="179">
        <f>VLOOKUP(G10,'Preisindizes Gas 2021'!$J$8:$P$93,7,FALSE)</f>
        <v>9.8672000000000004</v>
      </c>
      <c r="H12" s="179">
        <f>VLOOKUP(H10,'Preisindizes Gas 2021'!$J$8:$P$93,7,FALSE)</f>
        <v>9.0213999999999999</v>
      </c>
      <c r="I12" s="179">
        <f>VLOOKUP(I10,'Preisindizes Gas 2021'!$J$8:$P$93,7,FALSE)</f>
        <v>7.9936999999999996</v>
      </c>
      <c r="J12" s="179">
        <f>VLOOKUP(J10,'Preisindizes Gas 2021'!$J$8:$P$93,7,FALSE)</f>
        <v>8.3642000000000003</v>
      </c>
      <c r="K12" s="179">
        <f>VLOOKUP(K10,'Preisindizes Gas 2021'!$J$8:$P$93,7,FALSE)</f>
        <v>7.2171000000000003</v>
      </c>
      <c r="L12" s="179">
        <f>VLOOKUP(L10,'Preisindizes Gas 2021'!$J$8:$P$93,7,FALSE)</f>
        <v>6.7903000000000002</v>
      </c>
      <c r="M12" s="179">
        <f>VLOOKUP(M10,'Preisindizes Gas 2021'!$J$8:$P$93,7,FALSE)</f>
        <v>7.0167000000000002</v>
      </c>
      <c r="N12" s="179">
        <f>VLOOKUP(N10,'Preisindizes Gas 2021'!$J$8:$P$93,7,FALSE)</f>
        <v>6.9779</v>
      </c>
      <c r="O12" s="179">
        <f>VLOOKUP(O10,'Preisindizes Gas 2021'!$J$8:$P$93,7,FALSE)</f>
        <v>6.6125999999999996</v>
      </c>
      <c r="P12" s="179">
        <f>VLOOKUP(P10,'Preisindizes Gas 2021'!$J$8:$P$93,7,FALSE)</f>
        <v>6.4439000000000002</v>
      </c>
      <c r="Q12" s="179">
        <f>VLOOKUP(Q10,'Preisindizes Gas 2021'!$J$8:$P$93,7,FALSE)</f>
        <v>6.2525000000000004</v>
      </c>
      <c r="R12" s="179">
        <f>VLOOKUP(R10,'Preisindizes Gas 2021'!$J$8:$P$93,7,FALSE)</f>
        <v>6.0430999999999999</v>
      </c>
      <c r="S12" s="179">
        <f>VLOOKUP(S10,'Preisindizes Gas 2021'!$J$8:$P$93,7,FALSE)</f>
        <v>5.6132999999999997</v>
      </c>
      <c r="T12" s="179">
        <f>VLOOKUP(T10,'Preisindizes Gas 2021'!$J$8:$P$93,7,FALSE)</f>
        <v>5.2190000000000003</v>
      </c>
      <c r="U12" s="179">
        <f>VLOOKUP(U10,'Preisindizes Gas 2021'!$J$8:$P$93,7,FALSE)</f>
        <v>4.8391000000000002</v>
      </c>
      <c r="V12" s="179">
        <f>VLOOKUP(V10,'Preisindizes Gas 2021'!$J$8:$P$93,7,FALSE)</f>
        <v>4.5431999999999997</v>
      </c>
      <c r="W12" s="179">
        <f>VLOOKUP(W10,'Preisindizes Gas 2021'!$J$8:$P$93,7,FALSE)</f>
        <v>4.3402000000000003</v>
      </c>
      <c r="X12" s="179">
        <f>VLOOKUP(X10,'Preisindizes Gas 2021'!$J$8:$P$93,7,FALSE)</f>
        <v>4.2813999999999997</v>
      </c>
      <c r="Y12" s="179">
        <f>VLOOKUP(Y10,'Preisindizes Gas 2021'!$J$8:$P$93,7,FALSE)</f>
        <v>4.3853999999999997</v>
      </c>
      <c r="Z12" s="179">
        <f>VLOOKUP(Z10,'Preisindizes Gas 2021'!$J$8:$P$93,7,FALSE)</f>
        <v>4.3552</v>
      </c>
      <c r="AA12" s="179">
        <f>VLOOKUP(AA10,'Preisindizes Gas 2021'!$J$8:$P$93,7,FALSE)</f>
        <v>4.5431999999999997</v>
      </c>
      <c r="AB12" s="179">
        <f>VLOOKUP(AB10,'Preisindizes Gas 2021'!$J$8:$P$93,7,FALSE)</f>
        <v>4.3106</v>
      </c>
      <c r="AC12" s="179">
        <f>VLOOKUP(AC10,'Preisindizes Gas 2021'!$J$8:$P$93,7,FALSE)</f>
        <v>4.1275000000000004</v>
      </c>
      <c r="AD12" s="179">
        <f>VLOOKUP(AD10,'Preisindizes Gas 2021'!$J$8:$P$93,7,FALSE)</f>
        <v>3.5278999999999998</v>
      </c>
      <c r="AE12" s="179">
        <f>VLOOKUP(AE10,'Preisindizes Gas 2021'!$J$8:$P$93,7,FALSE)</f>
        <v>3.2635999999999998</v>
      </c>
      <c r="AF12" s="179">
        <f>VLOOKUP(AF10,'Preisindizes Gas 2021'!$J$8:$P$93,7,FALSE)</f>
        <v>3.1575000000000002</v>
      </c>
      <c r="AG12" s="179">
        <f>VLOOKUP(AG10,'Preisindizes Gas 2021'!$J$8:$P$93,7,FALSE)</f>
        <v>3.0360999999999998</v>
      </c>
      <c r="AH12" s="179">
        <f>VLOOKUP(AH10,'Preisindizes Gas 2021'!$J$8:$P$93,7,FALSE)</f>
        <v>2.8445999999999998</v>
      </c>
      <c r="AI12" s="179">
        <f>VLOOKUP(AI10,'Preisindizes Gas 2021'!$J$8:$P$93,7,FALSE)</f>
        <v>2.7942</v>
      </c>
      <c r="AJ12" s="179">
        <f>VLOOKUP(AJ10,'Preisindizes Gas 2021'!$J$8:$P$93,7,FALSE)</f>
        <v>2.7338</v>
      </c>
      <c r="AK12" s="179">
        <f>VLOOKUP(AK10,'Preisindizes Gas 2021'!$J$8:$P$93,7,FALSE)</f>
        <v>2.6423000000000001</v>
      </c>
      <c r="AL12" s="179">
        <f>VLOOKUP(AL10,'Preisindizes Gas 2021'!$J$8:$P$93,7,FALSE)</f>
        <v>2.5009999999999999</v>
      </c>
      <c r="AM12" s="179">
        <f>VLOOKUP(AM10,'Preisindizes Gas 2021'!$J$8:$P$93,7,FALSE)</f>
        <v>2.2757000000000001</v>
      </c>
      <c r="AN12" s="179">
        <f>VLOOKUP(AN10,'Preisindizes Gas 2021'!$J$8:$P$93,7,FALSE)</f>
        <v>2.0569999999999999</v>
      </c>
      <c r="AO12" s="179">
        <f>VLOOKUP(AO10,'Preisindizes Gas 2021'!$J$8:$P$93,7,FALSE)</f>
        <v>2.0015999999999998</v>
      </c>
      <c r="AP12" s="179">
        <f>VLOOKUP(AP10,'Preisindizes Gas 2021'!$J$8:$P$93,7,FALSE)</f>
        <v>2.0404</v>
      </c>
      <c r="AQ12" s="179">
        <f>VLOOKUP(AQ10,'Preisindizes Gas 2021'!$J$8:$P$93,7,FALSE)</f>
        <v>2.0503</v>
      </c>
      <c r="AR12" s="179">
        <f>VLOOKUP(AR10,'Preisindizes Gas 2021'!$J$8:$P$93,7,FALSE)</f>
        <v>2.024</v>
      </c>
      <c r="AS12" s="179">
        <f>VLOOKUP(AS10,'Preisindizes Gas 2021'!$J$8:$P$93,7,FALSE)</f>
        <v>2.0207999999999999</v>
      </c>
      <c r="AT12" s="179">
        <f>VLOOKUP(AT10,'Preisindizes Gas 2021'!$J$8:$P$93,7,FALSE)</f>
        <v>1.9764999999999999</v>
      </c>
      <c r="AU12" s="179">
        <f>VLOOKUP(AU10,'Preisindizes Gas 2021'!$J$8:$P$93,7,FALSE)</f>
        <v>1.9400999999999999</v>
      </c>
      <c r="AV12" s="179">
        <f>VLOOKUP(AV10,'Preisindizes Gas 2021'!$J$8:$P$93,7,FALSE)</f>
        <v>1.9136</v>
      </c>
      <c r="AW12" s="179">
        <f>VLOOKUP(AW10,'Preisindizes Gas 2021'!$J$8:$P$93,7,FALSE)</f>
        <v>1.8573999999999999</v>
      </c>
      <c r="AX12" s="179">
        <f>VLOOKUP(AX10,'Preisindizes Gas 2021'!$J$8:$P$93,7,FALSE)</f>
        <v>1.7397</v>
      </c>
      <c r="AY12" s="179">
        <f>VLOOKUP(AY10,'Preisindizes Gas 2021'!$J$8:$P$93,7,FALSE)</f>
        <v>1.6213</v>
      </c>
      <c r="AZ12" s="179">
        <f>VLOOKUP(AZ10,'Preisindizes Gas 2021'!$J$8:$P$93,7,FALSE)</f>
        <v>1.5235000000000001</v>
      </c>
      <c r="BA12" s="179">
        <f>VLOOKUP(BA10,'Preisindizes Gas 2021'!$J$8:$P$93,7,FALSE)</f>
        <v>1.4806999999999999</v>
      </c>
      <c r="BB12" s="179">
        <f>VLOOKUP(BB10,'Preisindizes Gas 2021'!$J$8:$P$93,7,FALSE)</f>
        <v>1.4635</v>
      </c>
      <c r="BC12" s="179">
        <f>VLOOKUP(BC10,'Preisindizes Gas 2021'!$J$8:$P$93,7,FALSE)</f>
        <v>1.4500999999999999</v>
      </c>
      <c r="BD12" s="179">
        <f>VLOOKUP(BD10,'Preisindizes Gas 2021'!$J$8:$P$93,7,FALSE)</f>
        <v>1.4755</v>
      </c>
      <c r="BE12" s="179">
        <f>VLOOKUP(BE10,'Preisindizes Gas 2021'!$J$8:$P$93,7,FALSE)</f>
        <v>1.5018</v>
      </c>
      <c r="BF12" s="179">
        <f>VLOOKUP(BF10,'Preisindizes Gas 2021'!$J$8:$P$93,7,FALSE)</f>
        <v>1.5290999999999999</v>
      </c>
      <c r="BG12" s="179">
        <f>VLOOKUP(BG10,'Preisindizes Gas 2021'!$J$8:$P$93,7,FALSE)</f>
        <v>1.5365</v>
      </c>
      <c r="BH12" s="179">
        <f>VLOOKUP(BH10,'Preisindizes Gas 2021'!$J$8:$P$93,7,FALSE)</f>
        <v>1.5327999999999999</v>
      </c>
      <c r="BI12" s="179">
        <f>VLOOKUP(BI10,'Preisindizes Gas 2021'!$J$8:$P$93,7,FALSE)</f>
        <v>1.5365</v>
      </c>
      <c r="BJ12" s="179">
        <f>VLOOKUP(BJ10,'Preisindizes Gas 2021'!$J$8:$P$93,7,FALSE)</f>
        <v>1.5402</v>
      </c>
      <c r="BK12" s="179">
        <f>VLOOKUP(BK10,'Preisindizes Gas 2021'!$J$8:$P$93,7,FALSE)</f>
        <v>1.5459000000000001</v>
      </c>
      <c r="BL12" s="179">
        <f>VLOOKUP(BL10,'Preisindizes Gas 2021'!$J$8:$P$93,7,FALSE)</f>
        <v>1.5459000000000001</v>
      </c>
      <c r="BM12" s="179">
        <f>VLOOKUP(BM10,'Preisindizes Gas 2021'!$J$8:$P$93,7,FALSE)</f>
        <v>1.544</v>
      </c>
      <c r="BN12" s="179">
        <f>VLOOKUP(BN10,'Preisindizes Gas 2021'!$J$8:$P$93,7,FALSE)</f>
        <v>1.5072000000000001</v>
      </c>
      <c r="BO12" s="179">
        <f>VLOOKUP(BO10,'Preisindizes Gas 2021'!$J$8:$P$93,7,FALSE)</f>
        <v>1.4618</v>
      </c>
      <c r="BP12" s="179">
        <f>VLOOKUP(BP10,'Preisindizes Gas 2021'!$J$8:$P$93,7,FALSE)</f>
        <v>1.4191</v>
      </c>
      <c r="BQ12" s="179">
        <f>VLOOKUP(BQ10,'Preisindizes Gas 2021'!$J$8:$P$93,7,FALSE)</f>
        <v>1.3956</v>
      </c>
      <c r="BR12" s="179">
        <f>VLOOKUP(BR10,'Preisindizes Gas 2021'!$J$8:$P$93,7,FALSE)</f>
        <v>1.3878999999999999</v>
      </c>
      <c r="BS12" s="179">
        <f>VLOOKUP(BS10,'Preisindizes Gas 2021'!$J$8:$P$93,7,FALSE)</f>
        <v>1.3625</v>
      </c>
      <c r="BT12" s="179">
        <f>VLOOKUP(BT10,'Preisindizes Gas 2021'!$J$8:$P$93,7,FALSE)</f>
        <v>1.3281000000000001</v>
      </c>
      <c r="BU12" s="179">
        <f>VLOOKUP(BU10,'Preisindizes Gas 2021'!$J$8:$P$93,7,FALSE)</f>
        <v>1.3061</v>
      </c>
      <c r="BV12" s="179">
        <f>VLOOKUP(BV10,'Preisindizes Gas 2021'!$J$8:$P$93,7,FALSE)</f>
        <v>1.2862</v>
      </c>
      <c r="BW12" s="179">
        <f>VLOOKUP(BW10,'Preisindizes Gas 2021'!$J$8:$P$93,7,FALSE)</f>
        <v>1.2629999999999999</v>
      </c>
      <c r="BX12" s="179">
        <f>VLOOKUP(BX10,'Preisindizes Gas 2021'!$J$8:$P$93,7,FALSE)</f>
        <v>1.2419</v>
      </c>
      <c r="BY12" s="179">
        <f>VLOOKUP(BY10,'Preisindizes Gas 2021'!$J$8:$P$93,7,FALSE)</f>
        <v>1.1994</v>
      </c>
      <c r="BZ12" s="179">
        <f>VLOOKUP(BZ10,'Preisindizes Gas 2021'!$J$8:$P$93,7,FALSE)</f>
        <v>1.1327</v>
      </c>
      <c r="CA12" s="179">
        <f>VLOOKUP(CA10,'Preisindizes Gas 2021'!$J$8:$P$93,7,FALSE)</f>
        <v>1.0730999999999999</v>
      </c>
      <c r="CB12" s="179">
        <f>VLOOKUP(CB10,'Preisindizes Gas 2021'!$J$8:$P$93,7,FALSE)</f>
        <v>1.0489999999999999</v>
      </c>
      <c r="CC12" s="179">
        <f>VLOOKUP(CC10,'Preisindizes Gas 2021'!$J$8:$P$93,7,FALSE)</f>
        <v>1</v>
      </c>
    </row>
    <row r="13" spans="1:81">
      <c r="A13" s="234">
        <v>3</v>
      </c>
      <c r="B13" s="178" t="s">
        <v>136</v>
      </c>
      <c r="D13" s="179">
        <f>IF(ISNA(VLOOKUP(D10,'Preisindizes Gas 2021'!$R$8:$AD$86,15,FALSE)),0,VLOOKUP(D10,'Preisindizes Gas 2021'!$R$8:$AD$86,15,FALSE))</f>
        <v>0</v>
      </c>
      <c r="E13" s="179">
        <f>IF(ISNA(VLOOKUP(E10,'Preisindizes Gas 2021'!$R$8:$AD$86,15,FALSE)),0,VLOOKUP(E10,'Preisindizes Gas 2021'!$R$8:$AD$86,15,FALSE))</f>
        <v>0</v>
      </c>
      <c r="F13" s="179">
        <f>IF(ISNA(VLOOKUP(F10,'Preisindizes Gas 2021'!$R$8:$AD$86,15,FALSE)),0,VLOOKUP(F10,'Preisindizes Gas 2021'!$R$8:$AD$86,15,FALSE))</f>
        <v>0</v>
      </c>
      <c r="G13" s="179">
        <f>IF(ISNA(VLOOKUP(G10,'Preisindizes Gas 2021'!$R$8:$AD$86,15,FALSE)),0,VLOOKUP(G10,'Preisindizes Gas 2021'!$R$8:$AD$86,15,FALSE))</f>
        <v>0</v>
      </c>
      <c r="H13" s="179">
        <f>IF(ISNA(VLOOKUP(H10,'Preisindizes Gas 2021'!$R$8:$AD$86,15,FALSE)),0,VLOOKUP(H10,'Preisindizes Gas 2021'!$R$8:$AD$86,15,FALSE))</f>
        <v>0</v>
      </c>
      <c r="I13" s="179">
        <f>VLOOKUP(I10,'Preisindizes Gas 2021'!$R$8:$AD$86,13,FALSE)</f>
        <v>7.1307</v>
      </c>
      <c r="J13" s="179">
        <f>VLOOKUP(J10,'Preisindizes Gas 2021'!$R$8:$AD$86,13,FALSE)</f>
        <v>7.1714000000000002</v>
      </c>
      <c r="K13" s="179">
        <f>VLOOKUP(K10,'Preisindizes Gas 2021'!$R$8:$AD$86,13,FALSE)</f>
        <v>6.0048000000000004</v>
      </c>
      <c r="L13" s="179">
        <f>VLOOKUP(L10,'Preisindizes Gas 2021'!$R$8:$AD$86,13,FALSE)</f>
        <v>4.9023000000000003</v>
      </c>
      <c r="M13" s="179">
        <f>VLOOKUP(M10,'Preisindizes Gas 2021'!$R$8:$AD$86,13,FALSE)</f>
        <v>4.8643000000000001</v>
      </c>
      <c r="N13" s="179">
        <f>VLOOKUP(N10,'Preisindizes Gas 2021'!$R$8:$AD$86,13,FALSE)</f>
        <v>4.9409000000000001</v>
      </c>
      <c r="O13" s="179">
        <f>VLOOKUP(O10,'Preisindizes Gas 2021'!$R$8:$AD$86,13,FALSE)</f>
        <v>4.7358000000000002</v>
      </c>
      <c r="P13" s="179">
        <f>VLOOKUP(P10,'Preisindizes Gas 2021'!$R$8:$AD$86,13,FALSE)</f>
        <v>4.6139999999999999</v>
      </c>
      <c r="Q13" s="179">
        <f>VLOOKUP(Q10,'Preisindizes Gas 2021'!$R$8:$AD$86,13,FALSE)</f>
        <v>4.4035000000000002</v>
      </c>
      <c r="R13" s="179">
        <f>VLOOKUP(R10,'Preisindizes Gas 2021'!$R$8:$AD$86,13,FALSE)</f>
        <v>4.2979000000000003</v>
      </c>
      <c r="S13" s="179">
        <f>VLOOKUP(S10,'Preisindizes Gas 2021'!$R$8:$AD$86,13,FALSE)</f>
        <v>4.1833</v>
      </c>
      <c r="T13" s="179">
        <f>VLOOKUP(T10,'Preisindizes Gas 2021'!$R$8:$AD$86,13,FALSE)</f>
        <v>4.0484</v>
      </c>
      <c r="U13" s="179">
        <f>VLOOKUP(U10,'Preisindizes Gas 2021'!$R$8:$AD$86,13,FALSE)</f>
        <v>3.9097</v>
      </c>
      <c r="V13" s="179">
        <f>VLOOKUP(V10,'Preisindizes Gas 2021'!$R$8:$AD$86,13,FALSE)</f>
        <v>3.8146</v>
      </c>
      <c r="W13" s="179">
        <f>VLOOKUP(W10,'Preisindizes Gas 2021'!$R$8:$AD$86,13,FALSE)</f>
        <v>3.7574999999999998</v>
      </c>
      <c r="X13" s="179">
        <f>VLOOKUP(X10,'Preisindizes Gas 2021'!$R$8:$AD$86,13,FALSE)</f>
        <v>3.7240000000000002</v>
      </c>
      <c r="Y13" s="179">
        <f>VLOOKUP(Y10,'Preisindizes Gas 2021'!$R$8:$AD$86,13,FALSE)</f>
        <v>3.7801</v>
      </c>
      <c r="Z13" s="179">
        <f>VLOOKUP(Z10,'Preisindizes Gas 2021'!$R$8:$AD$86,13,FALSE)</f>
        <v>3.7688000000000001</v>
      </c>
      <c r="AA13" s="179">
        <f>VLOOKUP(AA10,'Preisindizes Gas 2021'!$R$8:$AD$86,13,FALSE)</f>
        <v>3.9714999999999998</v>
      </c>
      <c r="AB13" s="179">
        <f>VLOOKUP(AB10,'Preisindizes Gas 2021'!$R$8:$AD$86,13,FALSE)</f>
        <v>3.8854000000000002</v>
      </c>
      <c r="AC13" s="179">
        <f>VLOOKUP(AC10,'Preisindizes Gas 2021'!$R$8:$AD$86,13,FALSE)</f>
        <v>3.7463000000000002</v>
      </c>
      <c r="AD13" s="179">
        <f>VLOOKUP(AD10,'Preisindizes Gas 2021'!$R$8:$AD$86,13,FALSE)</f>
        <v>3.3378000000000001</v>
      </c>
      <c r="AE13" s="179">
        <f>VLOOKUP(AE10,'Preisindizes Gas 2021'!$R$8:$AD$86,13,FALSE)</f>
        <v>3.1612</v>
      </c>
      <c r="AF13" s="179">
        <f>VLOOKUP(AF10,'Preisindizes Gas 2021'!$R$8:$AD$86,13,FALSE)</f>
        <v>3.1063999999999998</v>
      </c>
      <c r="AG13" s="179">
        <f>VLOOKUP(AG10,'Preisindizes Gas 2021'!$R$8:$AD$86,13,FALSE)</f>
        <v>2.9321999999999999</v>
      </c>
      <c r="AH13" s="179">
        <f>VLOOKUP(AH10,'Preisindizes Gas 2021'!$R$8:$AD$86,13,FALSE)</f>
        <v>2.6701999999999999</v>
      </c>
      <c r="AI13" s="179">
        <f>VLOOKUP(AI10,'Preisindizes Gas 2021'!$R$8:$AD$86,13,FALSE)</f>
        <v>2.6873999999999998</v>
      </c>
      <c r="AJ13" s="179">
        <f>VLOOKUP(AJ10,'Preisindizes Gas 2021'!$R$8:$AD$86,13,FALSE)</f>
        <v>2.62</v>
      </c>
      <c r="AK13" s="179">
        <f>VLOOKUP(AK10,'Preisindizes Gas 2021'!$R$8:$AD$86,13,FALSE)</f>
        <v>2.5983000000000001</v>
      </c>
      <c r="AL13" s="179">
        <f>VLOOKUP(AL10,'Preisindizes Gas 2021'!$R$8:$AD$86,13,FALSE)</f>
        <v>2.4851000000000001</v>
      </c>
      <c r="AM13" s="179">
        <f>VLOOKUP(AM10,'Preisindizes Gas 2021'!$R$8:$AD$86,13,FALSE)</f>
        <v>2.3371</v>
      </c>
      <c r="AN13" s="179">
        <f>VLOOKUP(AN10,'Preisindizes Gas 2021'!$R$8:$AD$86,13,FALSE)</f>
        <v>2.1863999999999999</v>
      </c>
      <c r="AO13" s="179">
        <f>VLOOKUP(AO10,'Preisindizes Gas 2021'!$R$8:$AD$86,13,FALSE)</f>
        <v>2.1343999999999999</v>
      </c>
      <c r="AP13" s="179">
        <f>VLOOKUP(AP10,'Preisindizes Gas 2021'!$R$8:$AD$86,13,FALSE)</f>
        <v>2.0507</v>
      </c>
      <c r="AQ13" s="179">
        <f>VLOOKUP(AQ10,'Preisindizes Gas 2021'!$R$8:$AD$86,13,FALSE)</f>
        <v>2.0916999999999999</v>
      </c>
      <c r="AR13" s="179">
        <f>VLOOKUP(AR10,'Preisindizes Gas 2021'!$R$8:$AD$86,13,FALSE)</f>
        <v>2.0608</v>
      </c>
      <c r="AS13" s="179">
        <f>VLOOKUP(AS10,'Preisindizes Gas 2021'!$R$8:$AD$86,13,FALSE)</f>
        <v>2.0047999999999999</v>
      </c>
      <c r="AT13" s="179">
        <f>VLOOKUP(AT10,'Preisindizes Gas 2021'!$R$8:$AD$86,13,FALSE)</f>
        <v>1.964</v>
      </c>
      <c r="AU13" s="179">
        <f>VLOOKUP(AU10,'Preisindizes Gas 2021'!$R$8:$AD$86,13,FALSE)</f>
        <v>1.9795</v>
      </c>
      <c r="AV13" s="179">
        <f>VLOOKUP(AV10,'Preisindizes Gas 2021'!$R$8:$AD$86,13,FALSE)</f>
        <v>1.9518</v>
      </c>
      <c r="AW13" s="179">
        <f>VLOOKUP(AW10,'Preisindizes Gas 2021'!$R$8:$AD$86,13,FALSE)</f>
        <v>1.8815999999999999</v>
      </c>
      <c r="AX13" s="179">
        <f>VLOOKUP(AX10,'Preisindizes Gas 2021'!$R$8:$AD$86,13,FALSE)</f>
        <v>1.798</v>
      </c>
      <c r="AY13" s="179">
        <f>VLOOKUP(AY10,'Preisindizes Gas 2021'!$R$8:$AD$86,13,FALSE)</f>
        <v>1.7262999999999999</v>
      </c>
      <c r="AZ13" s="179">
        <f>VLOOKUP(AZ10,'Preisindizes Gas 2021'!$R$8:$AD$86,13,FALSE)</f>
        <v>1.6578999999999999</v>
      </c>
      <c r="BA13" s="179">
        <f>VLOOKUP(BA10,'Preisindizes Gas 2021'!$R$8:$AD$86,13,FALSE)</f>
        <v>1.6822999999999999</v>
      </c>
      <c r="BB13" s="179">
        <f>VLOOKUP(BB10,'Preisindizes Gas 2021'!$R$8:$AD$86,13,FALSE)</f>
        <v>1.6623000000000001</v>
      </c>
      <c r="BC13" s="179">
        <f>VLOOKUP(BC10,'Preisindizes Gas 2021'!$R$8:$AD$86,13,FALSE)</f>
        <v>1.6028</v>
      </c>
      <c r="BD13" s="179">
        <f>VLOOKUP(BD10,'Preisindizes Gas 2021'!$R$8:$AD$86,13,FALSE)</f>
        <v>1.6362000000000001</v>
      </c>
      <c r="BE13" s="179">
        <f>VLOOKUP(BE10,'Preisindizes Gas 2021'!$R$8:$AD$86,13,FALSE)</f>
        <v>1.6578999999999999</v>
      </c>
      <c r="BF13" s="179">
        <f>VLOOKUP(BF10,'Preisindizes Gas 2021'!$R$8:$AD$86,13,FALSE)</f>
        <v>1.6667000000000001</v>
      </c>
      <c r="BG13" s="179">
        <f>VLOOKUP(BG10,'Preisindizes Gas 2021'!$R$8:$AD$86,13,FALSE)</f>
        <v>1.6914</v>
      </c>
      <c r="BH13" s="179">
        <f>VLOOKUP(BH10,'Preisindizes Gas 2021'!$R$8:$AD$86,13,FALSE)</f>
        <v>1.6491</v>
      </c>
      <c r="BI13" s="179">
        <f>VLOOKUP(BI10,'Preisindizes Gas 2021'!$R$8:$AD$86,13,FALSE)</f>
        <v>1.6255999999999999</v>
      </c>
      <c r="BJ13" s="179">
        <f>VLOOKUP(BJ10,'Preisindizes Gas 2021'!$R$8:$AD$86,13,FALSE)</f>
        <v>1.6298999999999999</v>
      </c>
      <c r="BK13" s="179">
        <f>VLOOKUP(BK10,'Preisindizes Gas 2021'!$R$8:$AD$86,13,FALSE)</f>
        <v>1.6173</v>
      </c>
      <c r="BL13" s="179">
        <f>VLOOKUP(BL10,'Preisindizes Gas 2021'!$R$8:$AD$86,13,FALSE)</f>
        <v>1.538</v>
      </c>
      <c r="BM13" s="179">
        <f>VLOOKUP(BM10,'Preisindizes Gas 2021'!$R$8:$AD$86,13,FALSE)</f>
        <v>1.4643999999999999</v>
      </c>
      <c r="BN13" s="179">
        <f>VLOOKUP(BN10,'Preisindizes Gas 2021'!$R$8:$AD$86,13,FALSE)</f>
        <v>1.431</v>
      </c>
      <c r="BO13" s="179">
        <f>VLOOKUP(BO10,'Preisindizes Gas 2021'!$R$8:$AD$86,13,FALSE)</f>
        <v>1.3480000000000001</v>
      </c>
      <c r="BP13" s="179">
        <f>VLOOKUP(BP10,'Preisindizes Gas 2021'!$R$8:$AD$86,13,FALSE)</f>
        <v>1.2806</v>
      </c>
      <c r="BQ13" s="179">
        <f>VLOOKUP(BQ10,'Preisindizes Gas 2021'!$R$8:$AD$86,13,FALSE)</f>
        <v>1.3251999999999999</v>
      </c>
      <c r="BR13" s="179">
        <f>VLOOKUP(BR10,'Preisindizes Gas 2021'!$R$8:$AD$86,13,FALSE)</f>
        <v>1.3309</v>
      </c>
      <c r="BS13" s="179">
        <f>VLOOKUP(BS10,'Preisindizes Gas 2021'!$R$8:$AD$86,13,FALSE)</f>
        <v>1.2689999999999999</v>
      </c>
      <c r="BT13" s="179">
        <f>VLOOKUP(BT10,'Preisindizes Gas 2021'!$R$8:$AD$86,13,FALSE)</f>
        <v>1.2487999999999999</v>
      </c>
      <c r="BU13" s="179">
        <f>VLOOKUP(BU10,'Preisindizes Gas 2021'!$R$8:$AD$86,13,FALSE)</f>
        <v>1.2613000000000001</v>
      </c>
      <c r="BV13" s="179">
        <f>VLOOKUP(BV10,'Preisindizes Gas 2021'!$R$8:$AD$86,13,FALSE)</f>
        <v>1.2563</v>
      </c>
      <c r="BW13" s="179">
        <f>VLOOKUP(BW10,'Preisindizes Gas 2021'!$R$8:$AD$86,13,FALSE)</f>
        <v>1.2549999999999999</v>
      </c>
      <c r="BX13" s="179">
        <f>VLOOKUP(BX10,'Preisindizes Gas 2021'!$R$8:$AD$86,13,FALSE)</f>
        <v>1.2625999999999999</v>
      </c>
      <c r="BY13" s="179">
        <f>VLOOKUP(BY10,'Preisindizes Gas 2021'!$R$8:$AD$86,13,FALSE)</f>
        <v>1.1998</v>
      </c>
      <c r="BZ13" s="179">
        <f>VLOOKUP(BZ10,'Preisindizes Gas 2021'!$R$8:$AD$86,13,FALSE)</f>
        <v>1.1275999999999999</v>
      </c>
      <c r="CA13" s="179">
        <f>VLOOKUP(CA10,'Preisindizes Gas 2021'!$R$8:$AD$86,13,FALSE)</f>
        <v>1.0904</v>
      </c>
      <c r="CB13" s="179">
        <f>VLOOKUP(CB10,'Preisindizes Gas 2021'!$R$8:$AD$86,13,FALSE)</f>
        <v>1.0893999999999999</v>
      </c>
      <c r="CC13" s="179">
        <f>VLOOKUP(CC10,'Preisindizes Gas 2021'!$R$8:$AD$86,13,FALSE)</f>
        <v>1</v>
      </c>
    </row>
    <row r="14" spans="1:81">
      <c r="A14" s="234">
        <v>4</v>
      </c>
      <c r="B14" s="178" t="s">
        <v>137</v>
      </c>
      <c r="D14" s="179">
        <f>IF(ISNA(VLOOKUP(D10,'Preisindizes Gas 2021'!$AF$8:$AJ$86,5,FALSE)),0,VLOOKUP(D10,'Preisindizes Gas 2021'!$AF$8:$AJ$86,5,FALSE))</f>
        <v>0</v>
      </c>
      <c r="E14" s="179">
        <f>IF(ISNA(VLOOKUP(E10,'Preisindizes Gas 2021'!$AF$8:$AJ$86,5,FALSE)),0,VLOOKUP(E10,'Preisindizes Gas 2021'!$AF$8:$AJ$86,5,FALSE))</f>
        <v>0</v>
      </c>
      <c r="F14" s="179">
        <f>IF(ISNA(VLOOKUP(F10,'Preisindizes Gas 2021'!$AF$8:$AJ$86,5,FALSE)),0,VLOOKUP(F10,'Preisindizes Gas 2021'!$AF$8:$AJ$86,5,FALSE))</f>
        <v>0</v>
      </c>
      <c r="G14" s="179">
        <f>IF(ISNA(VLOOKUP(G10,'Preisindizes Gas 2021'!$AF$8:$AJ$86,5,FALSE)),0,VLOOKUP(G10,'Preisindizes Gas 2021'!$AF$8:$AJ$86,5,FALSE))</f>
        <v>0</v>
      </c>
      <c r="H14" s="179">
        <f>IF(ISNA(VLOOKUP(H10,'Preisindizes Gas 2021'!$AF$8:$AJ$86,5,FALSE)),0,VLOOKUP(H10,'Preisindizes Gas 2021'!$AF$8:$AJ$86,5,FALSE))</f>
        <v>0</v>
      </c>
      <c r="I14" s="179">
        <f>VLOOKUP(I10,'Preisindizes Gas 2021'!$AF$8:$AJ$86,5,FALSE)</f>
        <v>4.1372</v>
      </c>
      <c r="J14" s="179">
        <f>VLOOKUP(J10,'Preisindizes Gas 2021'!$AF$8:$AJ$86,5,FALSE)</f>
        <v>4.2443999999999997</v>
      </c>
      <c r="K14" s="179">
        <f>VLOOKUP(K10,'Preisindizes Gas 2021'!$AF$8:$AJ$86,5,FALSE)</f>
        <v>3.5813000000000001</v>
      </c>
      <c r="L14" s="179">
        <f>VLOOKUP(L10,'Preisindizes Gas 2021'!$AF$8:$AJ$86,5,FALSE)</f>
        <v>3.5045999999999999</v>
      </c>
      <c r="M14" s="179">
        <f>VLOOKUP(M10,'Preisindizes Gas 2021'!$AF$8:$AJ$86,5,FALSE)</f>
        <v>3.5924999999999998</v>
      </c>
      <c r="N14" s="179">
        <f>VLOOKUP(N10,'Preisindizes Gas 2021'!$AF$8:$AJ$86,5,FALSE)</f>
        <v>3.6497000000000002</v>
      </c>
      <c r="O14" s="179">
        <f>VLOOKUP(O10,'Preisindizes Gas 2021'!$AF$8:$AJ$86,5,FALSE)</f>
        <v>3.5813000000000001</v>
      </c>
      <c r="P14" s="179">
        <f>VLOOKUP(P10,'Preisindizes Gas 2021'!$AF$8:$AJ$86,5,FALSE)</f>
        <v>3.5261999999999998</v>
      </c>
      <c r="Q14" s="179">
        <f>VLOOKUP(Q10,'Preisindizes Gas 2021'!$AF$8:$AJ$86,5,FALSE)</f>
        <v>3.4622000000000002</v>
      </c>
      <c r="R14" s="179">
        <f>VLOOKUP(R10,'Preisindizes Gas 2021'!$AF$8:$AJ$86,5,FALSE)</f>
        <v>3.4832999999999998</v>
      </c>
      <c r="S14" s="179">
        <f>VLOOKUP(S10,'Preisindizes Gas 2021'!$AF$8:$AJ$86,5,FALSE)</f>
        <v>3.5045999999999999</v>
      </c>
      <c r="T14" s="179">
        <f>VLOOKUP(T10,'Preisindizes Gas 2021'!$AF$8:$AJ$86,5,FALSE)</f>
        <v>3.4622000000000002</v>
      </c>
      <c r="U14" s="179">
        <f>VLOOKUP(U10,'Preisindizes Gas 2021'!$AF$8:$AJ$86,5,FALSE)</f>
        <v>3.4209000000000001</v>
      </c>
      <c r="V14" s="179">
        <f>VLOOKUP(V10,'Preisindizes Gas 2021'!$AF$8:$AJ$86,5,FALSE)</f>
        <v>3.4005999999999998</v>
      </c>
      <c r="W14" s="179">
        <f>VLOOKUP(W10,'Preisindizes Gas 2021'!$AF$8:$AJ$86,5,FALSE)</f>
        <v>3.3706</v>
      </c>
      <c r="X14" s="179">
        <f>VLOOKUP(X10,'Preisindizes Gas 2021'!$AF$8:$AJ$86,5,FALSE)</f>
        <v>3.3216999999999999</v>
      </c>
      <c r="Y14" s="179">
        <f>VLOOKUP(Y10,'Preisindizes Gas 2021'!$AF$8:$AJ$86,5,FALSE)</f>
        <v>3.2465000000000002</v>
      </c>
      <c r="Z14" s="179">
        <f>VLOOKUP(Z10,'Preisindizes Gas 2021'!$AF$8:$AJ$86,5,FALSE)</f>
        <v>3.2010999999999998</v>
      </c>
      <c r="AA14" s="179">
        <f>VLOOKUP(AA10,'Preisindizes Gas 2021'!$AF$8:$AJ$86,5,FALSE)</f>
        <v>3.2372999999999998</v>
      </c>
      <c r="AB14" s="179">
        <f>VLOOKUP(AB10,'Preisindizes Gas 2021'!$AF$8:$AJ$86,5,FALSE)</f>
        <v>3.2465000000000002</v>
      </c>
      <c r="AC14" s="179">
        <f>VLOOKUP(AC10,'Preisindizes Gas 2021'!$AF$8:$AJ$86,5,FALSE)</f>
        <v>3.1922000000000001</v>
      </c>
      <c r="AD14" s="179">
        <f>VLOOKUP(AD10,'Preisindizes Gas 2021'!$AF$8:$AJ$86,5,FALSE)</f>
        <v>3.0398000000000001</v>
      </c>
      <c r="AE14" s="179">
        <f>VLOOKUP(AE10,'Preisindizes Gas 2021'!$AF$8:$AJ$86,5,FALSE)</f>
        <v>2.9235000000000002</v>
      </c>
      <c r="AF14" s="179">
        <f>VLOOKUP(AF10,'Preisindizes Gas 2021'!$AF$8:$AJ$86,5,FALSE)</f>
        <v>2.8365999999999998</v>
      </c>
      <c r="AG14" s="179">
        <f>VLOOKUP(AG10,'Preisindizes Gas 2021'!$AF$8:$AJ$86,5,FALSE)</f>
        <v>2.6650999999999998</v>
      </c>
      <c r="AH14" s="179">
        <f>VLOOKUP(AH10,'Preisindizes Gas 2021'!$AF$8:$AJ$86,5,FALSE)</f>
        <v>2.3483999999999998</v>
      </c>
      <c r="AI14" s="179">
        <f>VLOOKUP(AI10,'Preisindizes Gas 2021'!$AF$8:$AJ$86,5,FALSE)</f>
        <v>2.2471000000000001</v>
      </c>
      <c r="AJ14" s="179">
        <f>VLOOKUP(AJ10,'Preisindizes Gas 2021'!$AF$8:$AJ$86,5,FALSE)</f>
        <v>2.1663999999999999</v>
      </c>
      <c r="AK14" s="179">
        <f>VLOOKUP(AK10,'Preisindizes Gas 2021'!$AF$8:$AJ$86,5,FALSE)</f>
        <v>2.1027999999999998</v>
      </c>
      <c r="AL14" s="179">
        <f>VLOOKUP(AL10,'Preisindizes Gas 2021'!$AF$8:$AJ$86,5,FALSE)</f>
        <v>2.0798999999999999</v>
      </c>
      <c r="AM14" s="179">
        <f>VLOOKUP(AM10,'Preisindizes Gas 2021'!$AF$8:$AJ$86,5,FALSE)</f>
        <v>2.0070000000000001</v>
      </c>
      <c r="AN14" s="179">
        <f>VLOOKUP(AN10,'Preisindizes Gas 2021'!$AF$8:$AJ$86,5,FALSE)</f>
        <v>1.8817999999999999</v>
      </c>
      <c r="AO14" s="179">
        <f>VLOOKUP(AO10,'Preisindizes Gas 2021'!$AF$8:$AJ$86,5,FALSE)</f>
        <v>1.7630999999999999</v>
      </c>
      <c r="AP14" s="179">
        <f>VLOOKUP(AP10,'Preisindizes Gas 2021'!$AF$8:$AJ$86,5,FALSE)</f>
        <v>1.6585000000000001</v>
      </c>
      <c r="AQ14" s="179">
        <f>VLOOKUP(AQ10,'Preisindizes Gas 2021'!$AF$8:$AJ$86,5,FALSE)</f>
        <v>1.6302000000000001</v>
      </c>
      <c r="AR14" s="179">
        <f>VLOOKUP(AR10,'Preisindizes Gas 2021'!$AF$8:$AJ$86,5,FALSE)</f>
        <v>1.5851</v>
      </c>
      <c r="AS14" s="179">
        <f>VLOOKUP(AS10,'Preisindizes Gas 2021'!$AF$8:$AJ$86,5,FALSE)</f>
        <v>1.5507</v>
      </c>
      <c r="AT14" s="179">
        <f>VLOOKUP(AT10,'Preisindizes Gas 2021'!$AF$8:$AJ$86,5,FALSE)</f>
        <v>1.5633999999999999</v>
      </c>
      <c r="AU14" s="179">
        <f>VLOOKUP(AU10,'Preisindizes Gas 2021'!$AF$8:$AJ$86,5,FALSE)</f>
        <v>1.6006</v>
      </c>
      <c r="AV14" s="179">
        <f>VLOOKUP(AV10,'Preisindizes Gas 2021'!$AF$8:$AJ$86,5,FALSE)</f>
        <v>1.5763</v>
      </c>
      <c r="AW14" s="179">
        <f>VLOOKUP(AW10,'Preisindizes Gas 2021'!$AF$8:$AJ$86,5,FALSE)</f>
        <v>1.5362</v>
      </c>
      <c r="AX14" s="179">
        <f>VLOOKUP(AX10,'Preisindizes Gas 2021'!$AF$8:$AJ$86,5,FALSE)</f>
        <v>1.5119</v>
      </c>
      <c r="AY14" s="179">
        <f>VLOOKUP(AY10,'Preisindizes Gas 2021'!$AF$8:$AJ$86,5,FALSE)</f>
        <v>1.4805999999999999</v>
      </c>
      <c r="AZ14" s="179">
        <f>VLOOKUP(AZ10,'Preisindizes Gas 2021'!$AF$8:$AJ$86,5,FALSE)</f>
        <v>1.4599</v>
      </c>
      <c r="BA14" s="179">
        <f>VLOOKUP(BA10,'Preisindizes Gas 2021'!$AF$8:$AJ$86,5,FALSE)</f>
        <v>1.458</v>
      </c>
      <c r="BB14" s="179">
        <f>VLOOKUP(BB10,'Preisindizes Gas 2021'!$AF$8:$AJ$86,5,FALSE)</f>
        <v>1.4542999999999999</v>
      </c>
      <c r="BC14" s="179">
        <f>VLOOKUP(BC10,'Preisindizes Gas 2021'!$AF$8:$AJ$86,5,FALSE)</f>
        <v>1.4289000000000001</v>
      </c>
      <c r="BD14" s="179">
        <f>VLOOKUP(BD10,'Preisindizes Gas 2021'!$AF$8:$AJ$86,5,FALSE)</f>
        <v>1.4524999999999999</v>
      </c>
      <c r="BE14" s="179">
        <f>VLOOKUP(BE10,'Preisindizes Gas 2021'!$AF$8:$AJ$86,5,FALSE)</f>
        <v>1.4360999999999999</v>
      </c>
      <c r="BF14" s="179">
        <f>VLOOKUP(BF10,'Preisindizes Gas 2021'!$AF$8:$AJ$86,5,FALSE)</f>
        <v>1.4360999999999999</v>
      </c>
      <c r="BG14" s="179">
        <f>VLOOKUP(BG10,'Preisindizes Gas 2021'!$AF$8:$AJ$86,5,FALSE)</f>
        <v>1.458</v>
      </c>
      <c r="BH14" s="179">
        <f>VLOOKUP(BH10,'Preisindizes Gas 2021'!$AF$8:$AJ$86,5,FALSE)</f>
        <v>1.4307000000000001</v>
      </c>
      <c r="BI14" s="179">
        <f>VLOOKUP(BI10,'Preisindizes Gas 2021'!$AF$8:$AJ$86,5,FALSE)</f>
        <v>1.3856999999999999</v>
      </c>
      <c r="BJ14" s="179">
        <f>VLOOKUP(BJ10,'Preisindizes Gas 2021'!$AF$8:$AJ$86,5,FALSE)</f>
        <v>1.3942000000000001</v>
      </c>
      <c r="BK14" s="179">
        <f>VLOOKUP(BK10,'Preisindizes Gas 2021'!$AF$8:$AJ$86,5,FALSE)</f>
        <v>1.3741000000000001</v>
      </c>
      <c r="BL14" s="179">
        <f>VLOOKUP(BL10,'Preisindizes Gas 2021'!$AF$8:$AJ$86,5,FALSE)</f>
        <v>1.3546</v>
      </c>
      <c r="BM14" s="179">
        <f>VLOOKUP(BM10,'Preisindizes Gas 2021'!$AF$8:$AJ$86,5,FALSE)</f>
        <v>1.3051999999999999</v>
      </c>
      <c r="BN14" s="179">
        <f>VLOOKUP(BN10,'Preisindizes Gas 2021'!$AF$8:$AJ$86,5,FALSE)</f>
        <v>1.2388999999999999</v>
      </c>
      <c r="BO14" s="179">
        <f>VLOOKUP(BO10,'Preisindizes Gas 2021'!$AF$8:$AJ$86,5,FALSE)</f>
        <v>1.2243999999999999</v>
      </c>
      <c r="BP14" s="179">
        <f>VLOOKUP(BP10,'Preisindizes Gas 2021'!$AF$8:$AJ$86,5,FALSE)</f>
        <v>1.1646000000000001</v>
      </c>
      <c r="BQ14" s="179">
        <f>VLOOKUP(BQ10,'Preisindizes Gas 2021'!$AF$8:$AJ$86,5,FALSE)</f>
        <v>1.2050000000000001</v>
      </c>
      <c r="BR14" s="179">
        <f>VLOOKUP(BR10,'Preisindizes Gas 2021'!$AF$8:$AJ$86,5,FALSE)</f>
        <v>1.1950000000000001</v>
      </c>
      <c r="BS14" s="179">
        <f>VLOOKUP(BS10,'Preisindizes Gas 2021'!$AF$8:$AJ$86,5,FALSE)</f>
        <v>1.1403000000000001</v>
      </c>
      <c r="BT14" s="179">
        <f>VLOOKUP(BT10,'Preisindizes Gas 2021'!$AF$8:$AJ$86,5,FALSE)</f>
        <v>1.1246</v>
      </c>
      <c r="BU14" s="179">
        <f>VLOOKUP(BU10,'Preisindizes Gas 2021'!$AF$8:$AJ$86,5,FALSE)</f>
        <v>1.1234999999999999</v>
      </c>
      <c r="BV14" s="179">
        <f>VLOOKUP(BV10,'Preisindizes Gas 2021'!$AF$8:$AJ$86,5,FALSE)</f>
        <v>1.1313</v>
      </c>
      <c r="BW14" s="179">
        <f>VLOOKUP(BW10,'Preisindizes Gas 2021'!$AF$8:$AJ$86,5,FALSE)</f>
        <v>1.1459999999999999</v>
      </c>
      <c r="BX14" s="179">
        <f>VLOOKUP(BX10,'Preisindizes Gas 2021'!$AF$8:$AJ$86,5,FALSE)</f>
        <v>1.1623000000000001</v>
      </c>
      <c r="BY14" s="179">
        <f>VLOOKUP(BY10,'Preisindizes Gas 2021'!$AF$8:$AJ$86,5,FALSE)</f>
        <v>1.1335</v>
      </c>
      <c r="BZ14" s="179">
        <f>VLOOKUP(BZ10,'Preisindizes Gas 2021'!$AF$8:$AJ$86,5,FALSE)</f>
        <v>1.1072</v>
      </c>
      <c r="CA14" s="179">
        <f>VLOOKUP(CA10,'Preisindizes Gas 2021'!$AF$8:$AJ$86,5,FALSE)</f>
        <v>1.0946</v>
      </c>
      <c r="CB14" s="179">
        <f>VLOOKUP(CB10,'Preisindizes Gas 2021'!$AF$8:$AJ$86,5,FALSE)</f>
        <v>1.0998000000000001</v>
      </c>
      <c r="CC14" s="179">
        <f>VLOOKUP(CC10,'Preisindizes Gas 2021'!$AF$8:$AJ$86,5,FALSE)</f>
        <v>1</v>
      </c>
    </row>
    <row r="17" spans="2:81">
      <c r="B17" s="158" t="s">
        <v>125</v>
      </c>
      <c r="D17" s="172"/>
    </row>
    <row r="18" spans="2:81" outlineLevel="1">
      <c r="B18" s="163">
        <v>2021</v>
      </c>
    </row>
    <row r="19" spans="2:81" outlineLevel="1">
      <c r="B19" s="178" t="s">
        <v>135</v>
      </c>
      <c r="D19" s="186">
        <v>19.409099999999999</v>
      </c>
      <c r="E19" s="186">
        <v>18.838200000000001</v>
      </c>
      <c r="F19" s="186">
        <v>17.547899999999998</v>
      </c>
      <c r="G19" s="186">
        <v>15.070600000000001</v>
      </c>
      <c r="H19" s="186">
        <v>13.9239</v>
      </c>
      <c r="I19" s="186">
        <v>12.317299999999999</v>
      </c>
      <c r="J19" s="186">
        <v>12.81</v>
      </c>
      <c r="K19" s="186">
        <v>11.139099999999999</v>
      </c>
      <c r="L19" s="186">
        <v>10.4146</v>
      </c>
      <c r="M19" s="186">
        <v>10.764699999999999</v>
      </c>
      <c r="N19" s="186">
        <v>10.764699999999999</v>
      </c>
      <c r="O19" s="186">
        <v>10.166700000000001</v>
      </c>
      <c r="P19" s="186">
        <v>9.9301999999999992</v>
      </c>
      <c r="Q19" s="186">
        <v>9.5596999999999994</v>
      </c>
      <c r="R19" s="186">
        <v>9.2826000000000004</v>
      </c>
      <c r="S19" s="186">
        <v>8.9580000000000002</v>
      </c>
      <c r="T19" s="186">
        <v>8.3725000000000005</v>
      </c>
      <c r="U19" s="186">
        <v>7.8589000000000002</v>
      </c>
      <c r="V19" s="186">
        <v>7.32</v>
      </c>
      <c r="W19" s="186">
        <v>7.0385</v>
      </c>
      <c r="X19" s="186">
        <v>6.7420999999999998</v>
      </c>
      <c r="Y19" s="186">
        <v>6.4696999999999996</v>
      </c>
      <c r="Z19" s="186">
        <v>6.3102999999999998</v>
      </c>
      <c r="AA19" s="186">
        <v>6.6372999999999998</v>
      </c>
      <c r="AB19" s="186">
        <v>6.3102999999999998</v>
      </c>
      <c r="AC19" s="186">
        <v>5.8761000000000001</v>
      </c>
      <c r="AD19" s="186">
        <v>4.9650999999999996</v>
      </c>
      <c r="AE19" s="186">
        <v>4.4790000000000001</v>
      </c>
      <c r="AF19" s="186">
        <v>4.2699999999999996</v>
      </c>
      <c r="AG19" s="186">
        <v>4.0156999999999998</v>
      </c>
      <c r="AH19" s="186">
        <v>3.7898999999999998</v>
      </c>
      <c r="AI19" s="186">
        <v>3.6916000000000002</v>
      </c>
      <c r="AJ19" s="186">
        <v>3.5583</v>
      </c>
      <c r="AK19" s="186">
        <v>3.4159999999999999</v>
      </c>
      <c r="AL19" s="186">
        <v>3.2679</v>
      </c>
      <c r="AM19" s="186">
        <v>3.0428000000000002</v>
      </c>
      <c r="AN19" s="186">
        <v>2.7608000000000001</v>
      </c>
      <c r="AO19" s="186">
        <v>2.6036999999999999</v>
      </c>
      <c r="AP19" s="186">
        <v>2.5019999999999998</v>
      </c>
      <c r="AQ19" s="186">
        <v>2.4586999999999999</v>
      </c>
      <c r="AR19" s="186">
        <v>2.4079000000000002</v>
      </c>
      <c r="AS19" s="186">
        <v>2.3944000000000001</v>
      </c>
      <c r="AT19" s="186">
        <v>2.3462000000000001</v>
      </c>
      <c r="AU19" s="186">
        <v>2.2957000000000001</v>
      </c>
      <c r="AV19" s="186">
        <v>2.2433999999999998</v>
      </c>
      <c r="AW19" s="186">
        <v>2.1675</v>
      </c>
      <c r="AX19" s="186">
        <v>2.0430999999999999</v>
      </c>
      <c r="AY19" s="186">
        <v>1.9262999999999999</v>
      </c>
      <c r="AZ19" s="186">
        <v>1.8119000000000001</v>
      </c>
      <c r="BA19" s="186">
        <v>1.7524</v>
      </c>
      <c r="BB19" s="186">
        <v>1.7172000000000001</v>
      </c>
      <c r="BC19" s="186">
        <v>1.6789000000000001</v>
      </c>
      <c r="BD19" s="186">
        <v>1.6745000000000001</v>
      </c>
      <c r="BE19" s="186">
        <v>1.6833</v>
      </c>
      <c r="BF19" s="186">
        <v>1.6921999999999999</v>
      </c>
      <c r="BG19" s="186">
        <v>1.7012</v>
      </c>
      <c r="BH19" s="186">
        <v>1.69</v>
      </c>
      <c r="BI19" s="186">
        <v>1.6833</v>
      </c>
      <c r="BJ19" s="186">
        <v>1.6789000000000001</v>
      </c>
      <c r="BK19" s="186">
        <v>1.6745000000000001</v>
      </c>
      <c r="BL19" s="186">
        <v>1.6508</v>
      </c>
      <c r="BM19" s="186">
        <v>1.6173999999999999</v>
      </c>
      <c r="BN19" s="186">
        <v>1.5794999999999999</v>
      </c>
      <c r="BO19" s="186">
        <v>1.5142</v>
      </c>
      <c r="BP19" s="186">
        <v>1.4590000000000001</v>
      </c>
      <c r="BQ19" s="186">
        <v>1.4441999999999999</v>
      </c>
      <c r="BR19" s="186">
        <v>1.4280999999999999</v>
      </c>
      <c r="BS19" s="186">
        <v>1.3849</v>
      </c>
      <c r="BT19" s="186">
        <v>1.3512999999999999</v>
      </c>
      <c r="BU19" s="186">
        <v>1.3261000000000001</v>
      </c>
      <c r="BV19" s="186">
        <v>1.3018000000000001</v>
      </c>
      <c r="BW19" s="186">
        <v>1.2809999999999999</v>
      </c>
      <c r="BX19" s="186">
        <v>1.2546999999999999</v>
      </c>
      <c r="BY19" s="186">
        <v>1.2141999999999999</v>
      </c>
      <c r="BZ19" s="186">
        <v>1.1624000000000001</v>
      </c>
      <c r="CA19" s="186">
        <v>1.1129</v>
      </c>
      <c r="CB19" s="186">
        <v>1.0819000000000001</v>
      </c>
      <c r="CC19" s="186">
        <v>1</v>
      </c>
    </row>
    <row r="20" spans="2:81" outlineLevel="1">
      <c r="B20" s="178" t="s">
        <v>394</v>
      </c>
      <c r="D20" s="186">
        <v>12.63</v>
      </c>
      <c r="E20" s="186">
        <v>12.2621</v>
      </c>
      <c r="F20" s="186">
        <v>11.4818</v>
      </c>
      <c r="G20" s="186">
        <v>9.8672000000000004</v>
      </c>
      <c r="H20" s="186">
        <v>9.0213999999999999</v>
      </c>
      <c r="I20" s="186">
        <v>7.9936999999999996</v>
      </c>
      <c r="J20" s="186">
        <v>8.3642000000000003</v>
      </c>
      <c r="K20" s="186">
        <v>7.2171000000000003</v>
      </c>
      <c r="L20" s="186">
        <v>6.7903000000000002</v>
      </c>
      <c r="M20" s="186">
        <v>7.0167000000000002</v>
      </c>
      <c r="N20" s="186">
        <v>6.9779</v>
      </c>
      <c r="O20" s="186">
        <v>6.6125999999999996</v>
      </c>
      <c r="P20" s="186">
        <v>6.4439000000000002</v>
      </c>
      <c r="Q20" s="186">
        <v>6.2525000000000004</v>
      </c>
      <c r="R20" s="186">
        <v>6.0430999999999999</v>
      </c>
      <c r="S20" s="186">
        <v>5.6132999999999997</v>
      </c>
      <c r="T20" s="186">
        <v>5.2190000000000003</v>
      </c>
      <c r="U20" s="186">
        <v>4.8391000000000002</v>
      </c>
      <c r="V20" s="186">
        <v>4.5431999999999997</v>
      </c>
      <c r="W20" s="186">
        <v>4.3402000000000003</v>
      </c>
      <c r="X20" s="186">
        <v>4.2813999999999997</v>
      </c>
      <c r="Y20" s="186">
        <v>4.3853999999999997</v>
      </c>
      <c r="Z20" s="186">
        <v>4.3552</v>
      </c>
      <c r="AA20" s="186">
        <v>4.5431999999999997</v>
      </c>
      <c r="AB20" s="186">
        <v>4.3106</v>
      </c>
      <c r="AC20" s="186">
        <v>4.1275000000000004</v>
      </c>
      <c r="AD20" s="186">
        <v>3.5278999999999998</v>
      </c>
      <c r="AE20" s="186">
        <v>3.2635999999999998</v>
      </c>
      <c r="AF20" s="186">
        <v>3.1575000000000002</v>
      </c>
      <c r="AG20" s="186">
        <v>3.0360999999999998</v>
      </c>
      <c r="AH20" s="186">
        <v>2.8445999999999998</v>
      </c>
      <c r="AI20" s="186">
        <v>2.7942</v>
      </c>
      <c r="AJ20" s="186">
        <v>2.7338</v>
      </c>
      <c r="AK20" s="186">
        <v>2.6423000000000001</v>
      </c>
      <c r="AL20" s="186">
        <v>2.5009999999999999</v>
      </c>
      <c r="AM20" s="186">
        <v>2.2757000000000001</v>
      </c>
      <c r="AN20" s="186">
        <v>2.0569999999999999</v>
      </c>
      <c r="AO20" s="186">
        <v>2.0015999999999998</v>
      </c>
      <c r="AP20" s="186">
        <v>2.0404</v>
      </c>
      <c r="AQ20" s="186">
        <v>2.0503</v>
      </c>
      <c r="AR20" s="186">
        <v>2.024</v>
      </c>
      <c r="AS20" s="186">
        <v>2.0207999999999999</v>
      </c>
      <c r="AT20" s="186">
        <v>1.9764999999999999</v>
      </c>
      <c r="AU20" s="186">
        <v>1.9400999999999999</v>
      </c>
      <c r="AV20" s="186">
        <v>1.9136</v>
      </c>
      <c r="AW20" s="186">
        <v>1.8573999999999999</v>
      </c>
      <c r="AX20" s="186">
        <v>1.7397</v>
      </c>
      <c r="AY20" s="186">
        <v>1.6213</v>
      </c>
      <c r="AZ20" s="186">
        <v>1.5235000000000001</v>
      </c>
      <c r="BA20" s="186">
        <v>1.4806999999999999</v>
      </c>
      <c r="BB20" s="186">
        <v>1.4635</v>
      </c>
      <c r="BC20" s="186">
        <v>1.4500999999999999</v>
      </c>
      <c r="BD20" s="186">
        <v>1.4755</v>
      </c>
      <c r="BE20" s="186">
        <v>1.5018</v>
      </c>
      <c r="BF20" s="186">
        <v>1.5290999999999999</v>
      </c>
      <c r="BG20" s="186">
        <v>1.5365</v>
      </c>
      <c r="BH20" s="186">
        <v>1.5327999999999999</v>
      </c>
      <c r="BI20" s="186">
        <v>1.5365</v>
      </c>
      <c r="BJ20" s="186">
        <v>1.5402</v>
      </c>
      <c r="BK20" s="186">
        <v>1.5459000000000001</v>
      </c>
      <c r="BL20" s="186">
        <v>1.5459000000000001</v>
      </c>
      <c r="BM20" s="186">
        <v>1.544</v>
      </c>
      <c r="BN20" s="186">
        <v>1.5072000000000001</v>
      </c>
      <c r="BO20" s="186">
        <v>1.4618</v>
      </c>
      <c r="BP20" s="186">
        <v>1.4191</v>
      </c>
      <c r="BQ20" s="186">
        <v>1.3956</v>
      </c>
      <c r="BR20" s="186">
        <v>1.3878999999999999</v>
      </c>
      <c r="BS20" s="186">
        <v>1.3625</v>
      </c>
      <c r="BT20" s="186">
        <v>1.3281000000000001</v>
      </c>
      <c r="BU20" s="186">
        <v>1.3061</v>
      </c>
      <c r="BV20" s="186">
        <v>1.2862</v>
      </c>
      <c r="BW20" s="186">
        <v>1.2629999999999999</v>
      </c>
      <c r="BX20" s="186">
        <v>1.2419</v>
      </c>
      <c r="BY20" s="186">
        <v>1.1994</v>
      </c>
      <c r="BZ20" s="186">
        <v>1.1327</v>
      </c>
      <c r="CA20" s="186">
        <v>1.0730999999999999</v>
      </c>
      <c r="CB20" s="186">
        <v>1.0489999999999999</v>
      </c>
      <c r="CC20" s="186">
        <v>1</v>
      </c>
    </row>
    <row r="21" spans="2:81" outlineLevel="1">
      <c r="B21" s="178" t="s">
        <v>136</v>
      </c>
      <c r="D21" s="186"/>
      <c r="E21" s="186"/>
      <c r="F21" s="186"/>
      <c r="G21" s="186"/>
      <c r="H21" s="186"/>
      <c r="I21" s="186">
        <v>7.0903999999999998</v>
      </c>
      <c r="J21" s="186">
        <v>7.1307</v>
      </c>
      <c r="K21" s="186">
        <v>6.0048000000000004</v>
      </c>
      <c r="L21" s="186">
        <v>4.9023000000000003</v>
      </c>
      <c r="M21" s="186">
        <v>4.8456000000000001</v>
      </c>
      <c r="N21" s="186">
        <v>4.9215999999999998</v>
      </c>
      <c r="O21" s="186">
        <v>4.7358000000000002</v>
      </c>
      <c r="P21" s="186">
        <v>4.6139999999999999</v>
      </c>
      <c r="Q21" s="186">
        <v>4.4035000000000002</v>
      </c>
      <c r="R21" s="186">
        <v>4.2979000000000003</v>
      </c>
      <c r="S21" s="186">
        <v>4.1694000000000004</v>
      </c>
      <c r="T21" s="186">
        <v>4.0354000000000001</v>
      </c>
      <c r="U21" s="186">
        <v>3.9097</v>
      </c>
      <c r="V21" s="186">
        <v>3.8146</v>
      </c>
      <c r="W21" s="186">
        <v>3.7463000000000002</v>
      </c>
      <c r="X21" s="186">
        <v>3.7240000000000002</v>
      </c>
      <c r="Y21" s="186">
        <v>3.7801</v>
      </c>
      <c r="Z21" s="186">
        <v>3.7574999999999998</v>
      </c>
      <c r="AA21" s="186">
        <v>3.9714999999999998</v>
      </c>
      <c r="AB21" s="186">
        <v>3.8854000000000002</v>
      </c>
      <c r="AC21" s="186">
        <v>3.7463000000000002</v>
      </c>
      <c r="AD21" s="186">
        <v>3.3378000000000001</v>
      </c>
      <c r="AE21" s="186">
        <v>3.1612</v>
      </c>
      <c r="AF21" s="186">
        <v>3.1063999999999998</v>
      </c>
      <c r="AG21" s="186">
        <v>2.9321999999999999</v>
      </c>
      <c r="AH21" s="186">
        <v>2.6701999999999999</v>
      </c>
      <c r="AI21" s="186">
        <v>2.6816</v>
      </c>
      <c r="AJ21" s="186">
        <v>2.62</v>
      </c>
      <c r="AK21" s="186">
        <v>2.5983000000000001</v>
      </c>
      <c r="AL21" s="186">
        <v>2.4851000000000001</v>
      </c>
      <c r="AM21" s="186">
        <v>2.3371</v>
      </c>
      <c r="AN21" s="186">
        <v>2.1863999999999999</v>
      </c>
      <c r="AO21" s="186">
        <v>2.1307</v>
      </c>
      <c r="AP21" s="186">
        <v>2.0507</v>
      </c>
      <c r="AQ21" s="186">
        <v>2.0916999999999999</v>
      </c>
      <c r="AR21" s="186">
        <v>2.0608</v>
      </c>
      <c r="AS21" s="186">
        <v>2.0015999999999998</v>
      </c>
      <c r="AT21" s="186">
        <v>1.9609000000000001</v>
      </c>
      <c r="AU21" s="186">
        <v>1.9795</v>
      </c>
      <c r="AV21" s="186">
        <v>1.9488000000000001</v>
      </c>
      <c r="AW21" s="186">
        <v>1.8815999999999999</v>
      </c>
      <c r="AX21" s="186">
        <v>1.798</v>
      </c>
      <c r="AY21" s="186">
        <v>1.7239</v>
      </c>
      <c r="AZ21" s="186">
        <v>1.6578999999999999</v>
      </c>
      <c r="BA21" s="186">
        <v>1.6822999999999999</v>
      </c>
      <c r="BB21" s="186">
        <v>1.6623000000000001</v>
      </c>
      <c r="BC21" s="186">
        <v>1.6008</v>
      </c>
      <c r="BD21" s="186">
        <v>1.6362000000000001</v>
      </c>
      <c r="BE21" s="186">
        <v>1.6578999999999999</v>
      </c>
      <c r="BF21" s="186">
        <v>1.6667000000000001</v>
      </c>
      <c r="BG21" s="186">
        <v>1.6914</v>
      </c>
      <c r="BH21" s="186">
        <v>1.6491</v>
      </c>
      <c r="BI21" s="186">
        <v>1.6255999999999999</v>
      </c>
      <c r="BJ21" s="186">
        <v>1.6298999999999999</v>
      </c>
      <c r="BK21" s="186">
        <v>1.6173</v>
      </c>
      <c r="BL21" s="186">
        <v>1.538</v>
      </c>
      <c r="BM21" s="186">
        <v>1.4643999999999999</v>
      </c>
      <c r="BN21" s="186">
        <v>1.431</v>
      </c>
      <c r="BO21" s="186">
        <v>1.3480000000000001</v>
      </c>
      <c r="BP21" s="186">
        <v>1.2806</v>
      </c>
      <c r="BQ21" s="186">
        <v>1.3251999999999999</v>
      </c>
      <c r="BR21" s="186">
        <v>1.3309</v>
      </c>
      <c r="BS21" s="186">
        <v>1.2689999999999999</v>
      </c>
      <c r="BT21" s="186">
        <v>1.2487999999999999</v>
      </c>
      <c r="BU21" s="186">
        <v>1.2613000000000001</v>
      </c>
      <c r="BV21" s="186">
        <v>1.2563</v>
      </c>
      <c r="BW21" s="186">
        <v>1.2549999999999999</v>
      </c>
      <c r="BX21" s="186">
        <v>1.2625999999999999</v>
      </c>
      <c r="BY21" s="186">
        <v>1.1998</v>
      </c>
      <c r="BZ21" s="186">
        <v>1.1275999999999999</v>
      </c>
      <c r="CA21" s="186">
        <v>1.0904</v>
      </c>
      <c r="CB21" s="186">
        <v>1.0893999999999999</v>
      </c>
      <c r="CC21" s="186">
        <v>1</v>
      </c>
    </row>
    <row r="22" spans="2:81" outlineLevel="1">
      <c r="B22" s="178" t="s">
        <v>137</v>
      </c>
      <c r="D22" s="186"/>
      <c r="E22" s="186"/>
      <c r="F22" s="186"/>
      <c r="G22" s="186"/>
      <c r="H22" s="186"/>
      <c r="I22" s="186">
        <v>4.1372</v>
      </c>
      <c r="J22" s="186">
        <v>4.2443999999999997</v>
      </c>
      <c r="K22" s="186">
        <v>3.5813000000000001</v>
      </c>
      <c r="L22" s="186">
        <v>3.5045999999999999</v>
      </c>
      <c r="M22" s="186">
        <v>3.5924999999999998</v>
      </c>
      <c r="N22" s="186">
        <v>3.6381000000000001</v>
      </c>
      <c r="O22" s="186">
        <v>3.5813000000000001</v>
      </c>
      <c r="P22" s="186">
        <v>3.5261999999999998</v>
      </c>
      <c r="Q22" s="186">
        <v>3.4622000000000002</v>
      </c>
      <c r="R22" s="186">
        <v>3.4832999999999998</v>
      </c>
      <c r="S22" s="186">
        <v>3.5045999999999999</v>
      </c>
      <c r="T22" s="186">
        <v>3.4622000000000002</v>
      </c>
      <c r="U22" s="186">
        <v>3.4106999999999998</v>
      </c>
      <c r="V22" s="186">
        <v>3.3805000000000001</v>
      </c>
      <c r="W22" s="186">
        <v>3.3607</v>
      </c>
      <c r="X22" s="186">
        <v>3.3216999999999999</v>
      </c>
      <c r="Y22" s="186">
        <v>3.2465000000000002</v>
      </c>
      <c r="Z22" s="186">
        <v>3.2010999999999998</v>
      </c>
      <c r="AA22" s="186">
        <v>3.2372999999999998</v>
      </c>
      <c r="AB22" s="186">
        <v>3.2465000000000002</v>
      </c>
      <c r="AC22" s="186">
        <v>3.1922000000000001</v>
      </c>
      <c r="AD22" s="186">
        <v>3.0398000000000001</v>
      </c>
      <c r="AE22" s="186">
        <v>2.9159999999999999</v>
      </c>
      <c r="AF22" s="186">
        <v>2.8365999999999998</v>
      </c>
      <c r="AG22" s="186">
        <v>2.6650999999999998</v>
      </c>
      <c r="AH22" s="186">
        <v>2.3483999999999998</v>
      </c>
      <c r="AI22" s="186">
        <v>2.2471000000000001</v>
      </c>
      <c r="AJ22" s="186">
        <v>2.1663999999999999</v>
      </c>
      <c r="AK22" s="186">
        <v>2.1027999999999998</v>
      </c>
      <c r="AL22" s="186">
        <v>2.0798999999999999</v>
      </c>
      <c r="AM22" s="186">
        <v>2.0070000000000001</v>
      </c>
      <c r="AN22" s="186">
        <v>1.8817999999999999</v>
      </c>
      <c r="AO22" s="186">
        <v>1.7630999999999999</v>
      </c>
      <c r="AP22" s="186">
        <v>1.6585000000000001</v>
      </c>
      <c r="AQ22" s="186">
        <v>1.6302000000000001</v>
      </c>
      <c r="AR22" s="186">
        <v>1.5851</v>
      </c>
      <c r="AS22" s="186">
        <v>1.5507</v>
      </c>
      <c r="AT22" s="186">
        <v>1.5633999999999999</v>
      </c>
      <c r="AU22" s="186">
        <v>1.6006</v>
      </c>
      <c r="AV22" s="186">
        <v>1.5763</v>
      </c>
      <c r="AW22" s="186">
        <v>1.5362</v>
      </c>
      <c r="AX22" s="186">
        <v>1.5119</v>
      </c>
      <c r="AY22" s="186">
        <v>1.4805999999999999</v>
      </c>
      <c r="AZ22" s="186">
        <v>1.4599</v>
      </c>
      <c r="BA22" s="186">
        <v>1.458</v>
      </c>
      <c r="BB22" s="186">
        <v>1.4542999999999999</v>
      </c>
      <c r="BC22" s="186">
        <v>1.4289000000000001</v>
      </c>
      <c r="BD22" s="186">
        <v>1.4524999999999999</v>
      </c>
      <c r="BE22" s="186">
        <v>1.4360999999999999</v>
      </c>
      <c r="BF22" s="186">
        <v>1.4360999999999999</v>
      </c>
      <c r="BG22" s="186">
        <v>1.458</v>
      </c>
      <c r="BH22" s="186">
        <v>1.4307000000000001</v>
      </c>
      <c r="BI22" s="186">
        <v>1.3856999999999999</v>
      </c>
      <c r="BJ22" s="186">
        <v>1.3942000000000001</v>
      </c>
      <c r="BK22" s="186">
        <v>1.3741000000000001</v>
      </c>
      <c r="BL22" s="186">
        <v>1.3546</v>
      </c>
      <c r="BM22" s="186">
        <v>1.3051999999999999</v>
      </c>
      <c r="BN22" s="186">
        <v>1.2388999999999999</v>
      </c>
      <c r="BO22" s="186">
        <v>1.2243999999999999</v>
      </c>
      <c r="BP22" s="186">
        <v>1.1646000000000001</v>
      </c>
      <c r="BQ22" s="186">
        <v>1.2050000000000001</v>
      </c>
      <c r="BR22" s="186">
        <v>1.1950000000000001</v>
      </c>
      <c r="BS22" s="186">
        <v>1.1403000000000001</v>
      </c>
      <c r="BT22" s="186">
        <v>1.1246</v>
      </c>
      <c r="BU22" s="186">
        <v>1.1234999999999999</v>
      </c>
      <c r="BV22" s="186">
        <v>1.1313</v>
      </c>
      <c r="BW22" s="186">
        <v>1.1459999999999999</v>
      </c>
      <c r="BX22" s="186">
        <v>1.1623000000000001</v>
      </c>
      <c r="BY22" s="186">
        <v>1.1335</v>
      </c>
      <c r="BZ22" s="186">
        <v>1.1072</v>
      </c>
      <c r="CA22" s="186">
        <v>1.0946</v>
      </c>
      <c r="CB22" s="186">
        <v>1.0998000000000001</v>
      </c>
      <c r="CC22" s="186">
        <v>1</v>
      </c>
    </row>
    <row r="23" spans="2:81" outlineLevel="1">
      <c r="B23" s="158" t="s">
        <v>4</v>
      </c>
    </row>
    <row r="24" spans="2:81" outlineLevel="1">
      <c r="B24" s="178" t="s">
        <v>135</v>
      </c>
      <c r="D24" s="179">
        <f>D11-D19</f>
        <v>0</v>
      </c>
      <c r="E24" s="179">
        <f t="shared" ref="E24:BP27" si="0">E11-E19</f>
        <v>0</v>
      </c>
      <c r="F24" s="179">
        <f t="shared" si="0"/>
        <v>0</v>
      </c>
      <c r="G24" s="179">
        <f t="shared" si="0"/>
        <v>0</v>
      </c>
      <c r="H24" s="179">
        <f t="shared" si="0"/>
        <v>0</v>
      </c>
      <c r="I24" s="179">
        <f t="shared" si="0"/>
        <v>0</v>
      </c>
      <c r="J24" s="179">
        <f t="shared" si="0"/>
        <v>0</v>
      </c>
      <c r="K24" s="179">
        <f t="shared" si="0"/>
        <v>0</v>
      </c>
      <c r="L24" s="179">
        <f t="shared" si="0"/>
        <v>0</v>
      </c>
      <c r="M24" s="179">
        <f t="shared" si="0"/>
        <v>0</v>
      </c>
      <c r="N24" s="179">
        <f>N11-N19</f>
        <v>0</v>
      </c>
      <c r="O24" s="179">
        <f t="shared" si="0"/>
        <v>0</v>
      </c>
      <c r="P24" s="179">
        <f t="shared" si="0"/>
        <v>0</v>
      </c>
      <c r="Q24" s="179">
        <f t="shared" si="0"/>
        <v>0</v>
      </c>
      <c r="R24" s="179">
        <f t="shared" si="0"/>
        <v>0</v>
      </c>
      <c r="S24" s="179">
        <f t="shared" si="0"/>
        <v>0</v>
      </c>
      <c r="T24" s="179">
        <f t="shared" si="0"/>
        <v>0</v>
      </c>
      <c r="U24" s="179">
        <f t="shared" si="0"/>
        <v>0</v>
      </c>
      <c r="V24" s="179">
        <f t="shared" si="0"/>
        <v>0</v>
      </c>
      <c r="W24" s="179">
        <f t="shared" si="0"/>
        <v>0</v>
      </c>
      <c r="X24" s="179">
        <f t="shared" si="0"/>
        <v>0</v>
      </c>
      <c r="Y24" s="179">
        <f t="shared" si="0"/>
        <v>0</v>
      </c>
      <c r="Z24" s="179">
        <f t="shared" si="0"/>
        <v>0</v>
      </c>
      <c r="AA24" s="179">
        <f t="shared" si="0"/>
        <v>0</v>
      </c>
      <c r="AB24" s="179">
        <f t="shared" si="0"/>
        <v>0</v>
      </c>
      <c r="AC24" s="179">
        <f t="shared" si="0"/>
        <v>0</v>
      </c>
      <c r="AD24" s="179">
        <f t="shared" si="0"/>
        <v>0</v>
      </c>
      <c r="AE24" s="179">
        <f t="shared" si="0"/>
        <v>0</v>
      </c>
      <c r="AF24" s="179">
        <f t="shared" si="0"/>
        <v>0</v>
      </c>
      <c r="AG24" s="179">
        <f t="shared" si="0"/>
        <v>0</v>
      </c>
      <c r="AH24" s="179">
        <f t="shared" si="0"/>
        <v>0</v>
      </c>
      <c r="AI24" s="179">
        <f t="shared" si="0"/>
        <v>0</v>
      </c>
      <c r="AJ24" s="179">
        <f t="shared" si="0"/>
        <v>0</v>
      </c>
      <c r="AK24" s="179">
        <f t="shared" si="0"/>
        <v>0</v>
      </c>
      <c r="AL24" s="179">
        <f t="shared" si="0"/>
        <v>0</v>
      </c>
      <c r="AM24" s="179">
        <f t="shared" si="0"/>
        <v>0</v>
      </c>
      <c r="AN24" s="179">
        <f t="shared" si="0"/>
        <v>0</v>
      </c>
      <c r="AO24" s="179">
        <f t="shared" si="0"/>
        <v>0</v>
      </c>
      <c r="AP24" s="179">
        <f t="shared" si="0"/>
        <v>0</v>
      </c>
      <c r="AQ24" s="179">
        <f t="shared" si="0"/>
        <v>0</v>
      </c>
      <c r="AR24" s="179">
        <f t="shared" si="0"/>
        <v>0</v>
      </c>
      <c r="AS24" s="179">
        <f t="shared" si="0"/>
        <v>0</v>
      </c>
      <c r="AT24" s="179">
        <f t="shared" si="0"/>
        <v>0</v>
      </c>
      <c r="AU24" s="179">
        <f t="shared" si="0"/>
        <v>0</v>
      </c>
      <c r="AV24" s="179">
        <f t="shared" si="0"/>
        <v>0</v>
      </c>
      <c r="AW24" s="179">
        <f t="shared" si="0"/>
        <v>0</v>
      </c>
      <c r="AX24" s="179">
        <f t="shared" si="0"/>
        <v>0</v>
      </c>
      <c r="AY24" s="179">
        <f t="shared" si="0"/>
        <v>0</v>
      </c>
      <c r="AZ24" s="179">
        <f t="shared" si="0"/>
        <v>0</v>
      </c>
      <c r="BA24" s="179">
        <f t="shared" si="0"/>
        <v>0</v>
      </c>
      <c r="BB24" s="179">
        <f t="shared" si="0"/>
        <v>0</v>
      </c>
      <c r="BC24" s="179">
        <f t="shared" si="0"/>
        <v>0</v>
      </c>
      <c r="BD24" s="179">
        <f t="shared" si="0"/>
        <v>0</v>
      </c>
      <c r="BE24" s="179">
        <f t="shared" si="0"/>
        <v>0</v>
      </c>
      <c r="BF24" s="179">
        <f t="shared" si="0"/>
        <v>0</v>
      </c>
      <c r="BG24" s="179">
        <f t="shared" si="0"/>
        <v>0</v>
      </c>
      <c r="BH24" s="179">
        <f t="shared" si="0"/>
        <v>0</v>
      </c>
      <c r="BI24" s="179">
        <f t="shared" si="0"/>
        <v>0</v>
      </c>
      <c r="BJ24" s="179">
        <f t="shared" si="0"/>
        <v>0</v>
      </c>
      <c r="BK24" s="179">
        <f t="shared" si="0"/>
        <v>0</v>
      </c>
      <c r="BL24" s="179">
        <f t="shared" si="0"/>
        <v>0</v>
      </c>
      <c r="BM24" s="179">
        <f t="shared" si="0"/>
        <v>0</v>
      </c>
      <c r="BN24" s="179">
        <f t="shared" si="0"/>
        <v>0</v>
      </c>
      <c r="BO24" s="179">
        <f t="shared" si="0"/>
        <v>0</v>
      </c>
      <c r="BP24" s="179">
        <f t="shared" si="0"/>
        <v>0</v>
      </c>
      <c r="BQ24" s="179">
        <f t="shared" ref="BQ24:CB27" si="1">BQ11-BQ19</f>
        <v>0</v>
      </c>
      <c r="BR24" s="179">
        <f t="shared" si="1"/>
        <v>0</v>
      </c>
      <c r="BS24" s="179">
        <f t="shared" si="1"/>
        <v>0</v>
      </c>
      <c r="BT24" s="179">
        <f t="shared" si="1"/>
        <v>0</v>
      </c>
      <c r="BU24" s="179">
        <f t="shared" si="1"/>
        <v>0</v>
      </c>
      <c r="BV24" s="179">
        <f t="shared" si="1"/>
        <v>0</v>
      </c>
      <c r="BW24" s="179">
        <f t="shared" si="1"/>
        <v>0</v>
      </c>
      <c r="BX24" s="179">
        <f t="shared" si="1"/>
        <v>0</v>
      </c>
      <c r="BY24" s="179">
        <f t="shared" si="1"/>
        <v>0</v>
      </c>
      <c r="BZ24" s="179">
        <f t="shared" si="1"/>
        <v>0</v>
      </c>
      <c r="CA24" s="179">
        <f t="shared" si="1"/>
        <v>0</v>
      </c>
      <c r="CB24" s="179">
        <f t="shared" si="1"/>
        <v>0</v>
      </c>
      <c r="CC24" s="179">
        <f t="shared" ref="CC24" si="2">CC11-CC19</f>
        <v>0</v>
      </c>
    </row>
    <row r="25" spans="2:81" outlineLevel="1">
      <c r="B25" s="178" t="s">
        <v>394</v>
      </c>
      <c r="D25" s="179">
        <f t="shared" ref="D25:AI27" si="3">D12-D20</f>
        <v>0</v>
      </c>
      <c r="E25" s="179">
        <f t="shared" si="3"/>
        <v>0</v>
      </c>
      <c r="F25" s="179">
        <f t="shared" si="3"/>
        <v>0</v>
      </c>
      <c r="G25" s="179">
        <f t="shared" si="3"/>
        <v>0</v>
      </c>
      <c r="H25" s="179">
        <f t="shared" si="3"/>
        <v>0</v>
      </c>
      <c r="I25" s="179">
        <f t="shared" si="3"/>
        <v>0</v>
      </c>
      <c r="J25" s="179">
        <f t="shared" si="3"/>
        <v>0</v>
      </c>
      <c r="K25" s="179">
        <f t="shared" si="3"/>
        <v>0</v>
      </c>
      <c r="L25" s="179">
        <f t="shared" si="3"/>
        <v>0</v>
      </c>
      <c r="M25" s="179">
        <f t="shared" si="3"/>
        <v>0</v>
      </c>
      <c r="N25" s="179">
        <f t="shared" si="3"/>
        <v>0</v>
      </c>
      <c r="O25" s="179">
        <f t="shared" si="3"/>
        <v>0</v>
      </c>
      <c r="P25" s="179">
        <f t="shared" si="3"/>
        <v>0</v>
      </c>
      <c r="Q25" s="179">
        <f t="shared" si="3"/>
        <v>0</v>
      </c>
      <c r="R25" s="179">
        <f t="shared" si="3"/>
        <v>0</v>
      </c>
      <c r="S25" s="179">
        <f t="shared" si="3"/>
        <v>0</v>
      </c>
      <c r="T25" s="179">
        <f t="shared" si="3"/>
        <v>0</v>
      </c>
      <c r="U25" s="179">
        <f t="shared" si="3"/>
        <v>0</v>
      </c>
      <c r="V25" s="179">
        <f t="shared" si="3"/>
        <v>0</v>
      </c>
      <c r="W25" s="179">
        <f t="shared" si="3"/>
        <v>0</v>
      </c>
      <c r="X25" s="179">
        <f t="shared" si="3"/>
        <v>0</v>
      </c>
      <c r="Y25" s="179">
        <f t="shared" si="3"/>
        <v>0</v>
      </c>
      <c r="Z25" s="179">
        <f t="shared" si="3"/>
        <v>0</v>
      </c>
      <c r="AA25" s="179">
        <f t="shared" si="3"/>
        <v>0</v>
      </c>
      <c r="AB25" s="179">
        <f t="shared" si="3"/>
        <v>0</v>
      </c>
      <c r="AC25" s="179">
        <f t="shared" si="3"/>
        <v>0</v>
      </c>
      <c r="AD25" s="179">
        <f t="shared" si="3"/>
        <v>0</v>
      </c>
      <c r="AE25" s="179">
        <f t="shared" si="3"/>
        <v>0</v>
      </c>
      <c r="AF25" s="179">
        <f t="shared" si="3"/>
        <v>0</v>
      </c>
      <c r="AG25" s="179">
        <f t="shared" si="3"/>
        <v>0</v>
      </c>
      <c r="AH25" s="179">
        <f t="shared" si="3"/>
        <v>0</v>
      </c>
      <c r="AI25" s="179">
        <f t="shared" si="3"/>
        <v>0</v>
      </c>
      <c r="AJ25" s="179">
        <f t="shared" si="0"/>
        <v>0</v>
      </c>
      <c r="AK25" s="179">
        <f t="shared" si="0"/>
        <v>0</v>
      </c>
      <c r="AL25" s="179">
        <f t="shared" si="0"/>
        <v>0</v>
      </c>
      <c r="AM25" s="179">
        <f t="shared" si="0"/>
        <v>0</v>
      </c>
      <c r="AN25" s="179">
        <f t="shared" si="0"/>
        <v>0</v>
      </c>
      <c r="AO25" s="179">
        <f t="shared" si="0"/>
        <v>0</v>
      </c>
      <c r="AP25" s="179">
        <f t="shared" si="0"/>
        <v>0</v>
      </c>
      <c r="AQ25" s="179">
        <f t="shared" si="0"/>
        <v>0</v>
      </c>
      <c r="AR25" s="179">
        <f t="shared" si="0"/>
        <v>0</v>
      </c>
      <c r="AS25" s="179">
        <f t="shared" si="0"/>
        <v>0</v>
      </c>
      <c r="AT25" s="179">
        <f t="shared" si="0"/>
        <v>0</v>
      </c>
      <c r="AU25" s="179">
        <f t="shared" si="0"/>
        <v>0</v>
      </c>
      <c r="AV25" s="179">
        <f t="shared" si="0"/>
        <v>0</v>
      </c>
      <c r="AW25" s="179">
        <f t="shared" si="0"/>
        <v>0</v>
      </c>
      <c r="AX25" s="179">
        <f t="shared" si="0"/>
        <v>0</v>
      </c>
      <c r="AY25" s="179">
        <f t="shared" si="0"/>
        <v>0</v>
      </c>
      <c r="AZ25" s="179">
        <f t="shared" si="0"/>
        <v>0</v>
      </c>
      <c r="BA25" s="179">
        <f t="shared" si="0"/>
        <v>0</v>
      </c>
      <c r="BB25" s="179">
        <f t="shared" si="0"/>
        <v>0</v>
      </c>
      <c r="BC25" s="179">
        <f t="shared" si="0"/>
        <v>0</v>
      </c>
      <c r="BD25" s="179">
        <f t="shared" si="0"/>
        <v>0</v>
      </c>
      <c r="BE25" s="179">
        <f t="shared" si="0"/>
        <v>0</v>
      </c>
      <c r="BF25" s="179">
        <f t="shared" si="0"/>
        <v>0</v>
      </c>
      <c r="BG25" s="179">
        <f t="shared" si="0"/>
        <v>0</v>
      </c>
      <c r="BH25" s="179">
        <f t="shared" si="0"/>
        <v>0</v>
      </c>
      <c r="BI25" s="179">
        <f t="shared" si="0"/>
        <v>0</v>
      </c>
      <c r="BJ25" s="179">
        <f t="shared" si="0"/>
        <v>0</v>
      </c>
      <c r="BK25" s="179">
        <f t="shared" si="0"/>
        <v>0</v>
      </c>
      <c r="BL25" s="179">
        <f t="shared" si="0"/>
        <v>0</v>
      </c>
      <c r="BM25" s="179">
        <f t="shared" si="0"/>
        <v>0</v>
      </c>
      <c r="BN25" s="179">
        <f t="shared" si="0"/>
        <v>0</v>
      </c>
      <c r="BO25" s="179">
        <f t="shared" si="0"/>
        <v>0</v>
      </c>
      <c r="BP25" s="179">
        <f t="shared" si="0"/>
        <v>0</v>
      </c>
      <c r="BQ25" s="179">
        <f t="shared" si="1"/>
        <v>0</v>
      </c>
      <c r="BR25" s="179">
        <f t="shared" si="1"/>
        <v>0</v>
      </c>
      <c r="BS25" s="179">
        <f t="shared" si="1"/>
        <v>0</v>
      </c>
      <c r="BT25" s="179">
        <f t="shared" si="1"/>
        <v>0</v>
      </c>
      <c r="BU25" s="179">
        <f t="shared" si="1"/>
        <v>0</v>
      </c>
      <c r="BV25" s="179">
        <f t="shared" si="1"/>
        <v>0</v>
      </c>
      <c r="BW25" s="179">
        <f t="shared" si="1"/>
        <v>0</v>
      </c>
      <c r="BX25" s="179">
        <f>BX12-BX20</f>
        <v>0</v>
      </c>
      <c r="BY25" s="179">
        <f t="shared" si="1"/>
        <v>0</v>
      </c>
      <c r="BZ25" s="179">
        <f t="shared" si="1"/>
        <v>0</v>
      </c>
      <c r="CA25" s="179">
        <f t="shared" si="1"/>
        <v>0</v>
      </c>
      <c r="CB25" s="179">
        <f t="shared" si="1"/>
        <v>0</v>
      </c>
      <c r="CC25" s="179">
        <f t="shared" ref="CC25" si="4">CC12-CC20</f>
        <v>0</v>
      </c>
    </row>
    <row r="26" spans="2:81" outlineLevel="1">
      <c r="B26" s="178" t="s">
        <v>136</v>
      </c>
      <c r="D26" s="179">
        <f t="shared" si="3"/>
        <v>0</v>
      </c>
      <c r="E26" s="179">
        <f t="shared" si="3"/>
        <v>0</v>
      </c>
      <c r="F26" s="179">
        <f t="shared" si="3"/>
        <v>0</v>
      </c>
      <c r="G26" s="179">
        <f t="shared" si="3"/>
        <v>0</v>
      </c>
      <c r="H26" s="179">
        <f t="shared" si="3"/>
        <v>0</v>
      </c>
      <c r="I26" s="179">
        <f>I13-I21</f>
        <v>4.0300000000000225E-2</v>
      </c>
      <c r="J26" s="179">
        <f t="shared" si="3"/>
        <v>4.070000000000018E-2</v>
      </c>
      <c r="K26" s="179">
        <f t="shared" si="3"/>
        <v>0</v>
      </c>
      <c r="L26" s="179">
        <f t="shared" si="3"/>
        <v>0</v>
      </c>
      <c r="M26" s="179">
        <f t="shared" si="3"/>
        <v>1.8699999999999939E-2</v>
      </c>
      <c r="N26" s="179">
        <f t="shared" si="3"/>
        <v>1.9300000000000317E-2</v>
      </c>
      <c r="O26" s="179">
        <f t="shared" si="3"/>
        <v>0</v>
      </c>
      <c r="P26" s="179">
        <f t="shared" si="3"/>
        <v>0</v>
      </c>
      <c r="Q26" s="179">
        <f t="shared" si="3"/>
        <v>0</v>
      </c>
      <c r="R26" s="179">
        <f t="shared" si="3"/>
        <v>0</v>
      </c>
      <c r="S26" s="179">
        <f t="shared" si="3"/>
        <v>1.3899999999999579E-2</v>
      </c>
      <c r="T26" s="179">
        <f t="shared" si="3"/>
        <v>1.2999999999999901E-2</v>
      </c>
      <c r="U26" s="179">
        <f t="shared" si="3"/>
        <v>0</v>
      </c>
      <c r="V26" s="179">
        <f t="shared" si="3"/>
        <v>0</v>
      </c>
      <c r="W26" s="179">
        <f t="shared" si="3"/>
        <v>1.1199999999999655E-2</v>
      </c>
      <c r="X26" s="179">
        <f t="shared" si="3"/>
        <v>0</v>
      </c>
      <c r="Y26" s="179">
        <f t="shared" si="3"/>
        <v>0</v>
      </c>
      <c r="Z26" s="179">
        <f t="shared" si="3"/>
        <v>1.130000000000031E-2</v>
      </c>
      <c r="AA26" s="179">
        <f t="shared" si="3"/>
        <v>0</v>
      </c>
      <c r="AB26" s="179">
        <f t="shared" si="3"/>
        <v>0</v>
      </c>
      <c r="AC26" s="179">
        <f t="shared" si="3"/>
        <v>0</v>
      </c>
      <c r="AD26" s="179">
        <f t="shared" si="3"/>
        <v>0</v>
      </c>
      <c r="AE26" s="179">
        <f t="shared" si="3"/>
        <v>0</v>
      </c>
      <c r="AF26" s="179">
        <f t="shared" si="3"/>
        <v>0</v>
      </c>
      <c r="AG26" s="179">
        <f t="shared" si="3"/>
        <v>0</v>
      </c>
      <c r="AH26" s="179">
        <f t="shared" si="3"/>
        <v>0</v>
      </c>
      <c r="AI26" s="179">
        <f t="shared" si="3"/>
        <v>5.7999999999998053E-3</v>
      </c>
      <c r="AJ26" s="179">
        <f t="shared" si="0"/>
        <v>0</v>
      </c>
      <c r="AK26" s="179">
        <f t="shared" si="0"/>
        <v>0</v>
      </c>
      <c r="AL26" s="179">
        <f t="shared" si="0"/>
        <v>0</v>
      </c>
      <c r="AM26" s="179">
        <f t="shared" si="0"/>
        <v>0</v>
      </c>
      <c r="AN26" s="179">
        <f t="shared" si="0"/>
        <v>0</v>
      </c>
      <c r="AO26" s="179">
        <f t="shared" si="0"/>
        <v>3.6999999999998145E-3</v>
      </c>
      <c r="AP26" s="179">
        <f t="shared" si="0"/>
        <v>0</v>
      </c>
      <c r="AQ26" s="179">
        <f t="shared" si="0"/>
        <v>0</v>
      </c>
      <c r="AR26" s="179">
        <f t="shared" si="0"/>
        <v>0</v>
      </c>
      <c r="AS26" s="179">
        <f t="shared" si="0"/>
        <v>3.2000000000000917E-3</v>
      </c>
      <c r="AT26" s="179">
        <f t="shared" si="0"/>
        <v>3.0999999999998806E-3</v>
      </c>
      <c r="AU26" s="179">
        <f t="shared" si="0"/>
        <v>0</v>
      </c>
      <c r="AV26" s="179">
        <f t="shared" si="0"/>
        <v>2.9999999999998916E-3</v>
      </c>
      <c r="AW26" s="179">
        <f t="shared" si="0"/>
        <v>0</v>
      </c>
      <c r="AX26" s="179">
        <f t="shared" si="0"/>
        <v>0</v>
      </c>
      <c r="AY26" s="179">
        <f t="shared" si="0"/>
        <v>2.3999999999999577E-3</v>
      </c>
      <c r="AZ26" s="179">
        <f t="shared" si="0"/>
        <v>0</v>
      </c>
      <c r="BA26" s="179">
        <f t="shared" si="0"/>
        <v>0</v>
      </c>
      <c r="BB26" s="179">
        <f t="shared" si="0"/>
        <v>0</v>
      </c>
      <c r="BC26" s="179">
        <f t="shared" si="0"/>
        <v>2.0000000000000018E-3</v>
      </c>
      <c r="BD26" s="179">
        <f t="shared" si="0"/>
        <v>0</v>
      </c>
      <c r="BE26" s="179">
        <f t="shared" si="0"/>
        <v>0</v>
      </c>
      <c r="BF26" s="179">
        <f t="shared" si="0"/>
        <v>0</v>
      </c>
      <c r="BG26" s="179">
        <f t="shared" si="0"/>
        <v>0</v>
      </c>
      <c r="BH26" s="179">
        <f t="shared" si="0"/>
        <v>0</v>
      </c>
      <c r="BI26" s="179">
        <f t="shared" si="0"/>
        <v>0</v>
      </c>
      <c r="BJ26" s="179">
        <f t="shared" si="0"/>
        <v>0</v>
      </c>
      <c r="BK26" s="179">
        <f t="shared" si="0"/>
        <v>0</v>
      </c>
      <c r="BL26" s="179">
        <f t="shared" si="0"/>
        <v>0</v>
      </c>
      <c r="BM26" s="179">
        <f t="shared" si="0"/>
        <v>0</v>
      </c>
      <c r="BN26" s="179">
        <f t="shared" si="0"/>
        <v>0</v>
      </c>
      <c r="BO26" s="179">
        <f t="shared" si="0"/>
        <v>0</v>
      </c>
      <c r="BP26" s="179">
        <f t="shared" si="0"/>
        <v>0</v>
      </c>
      <c r="BQ26" s="179">
        <f t="shared" si="1"/>
        <v>0</v>
      </c>
      <c r="BR26" s="179">
        <f t="shared" si="1"/>
        <v>0</v>
      </c>
      <c r="BS26" s="179">
        <f t="shared" si="1"/>
        <v>0</v>
      </c>
      <c r="BT26" s="179">
        <f t="shared" si="1"/>
        <v>0</v>
      </c>
      <c r="BU26" s="179">
        <f t="shared" si="1"/>
        <v>0</v>
      </c>
      <c r="BV26" s="179">
        <f t="shared" si="1"/>
        <v>0</v>
      </c>
      <c r="BW26" s="179">
        <f t="shared" si="1"/>
        <v>0</v>
      </c>
      <c r="BX26" s="179">
        <f t="shared" si="1"/>
        <v>0</v>
      </c>
      <c r="BY26" s="179">
        <f t="shared" si="1"/>
        <v>0</v>
      </c>
      <c r="BZ26" s="179">
        <f t="shared" si="1"/>
        <v>0</v>
      </c>
      <c r="CA26" s="179">
        <f t="shared" si="1"/>
        <v>0</v>
      </c>
      <c r="CB26" s="179">
        <f t="shared" si="1"/>
        <v>0</v>
      </c>
      <c r="CC26" s="179">
        <f t="shared" ref="CC26" si="5">CC13-CC21</f>
        <v>0</v>
      </c>
    </row>
    <row r="27" spans="2:81" outlineLevel="1">
      <c r="B27" s="178" t="s">
        <v>137</v>
      </c>
      <c r="D27" s="179">
        <f t="shared" si="3"/>
        <v>0</v>
      </c>
      <c r="E27" s="179">
        <f t="shared" si="3"/>
        <v>0</v>
      </c>
      <c r="F27" s="179">
        <f t="shared" si="3"/>
        <v>0</v>
      </c>
      <c r="G27" s="179">
        <f t="shared" si="3"/>
        <v>0</v>
      </c>
      <c r="H27" s="179">
        <f t="shared" si="3"/>
        <v>0</v>
      </c>
      <c r="I27" s="179">
        <f t="shared" si="3"/>
        <v>0</v>
      </c>
      <c r="J27" s="179">
        <f t="shared" si="3"/>
        <v>0</v>
      </c>
      <c r="K27" s="179">
        <f t="shared" si="3"/>
        <v>0</v>
      </c>
      <c r="L27" s="179">
        <f t="shared" si="3"/>
        <v>0</v>
      </c>
      <c r="M27" s="179">
        <f t="shared" si="3"/>
        <v>0</v>
      </c>
      <c r="N27" s="179">
        <f t="shared" si="3"/>
        <v>1.1600000000000055E-2</v>
      </c>
      <c r="O27" s="179">
        <f t="shared" si="3"/>
        <v>0</v>
      </c>
      <c r="P27" s="179">
        <f t="shared" si="3"/>
        <v>0</v>
      </c>
      <c r="Q27" s="179">
        <f t="shared" si="3"/>
        <v>0</v>
      </c>
      <c r="R27" s="179">
        <f t="shared" si="3"/>
        <v>0</v>
      </c>
      <c r="S27" s="179">
        <f t="shared" si="3"/>
        <v>0</v>
      </c>
      <c r="T27" s="179">
        <f t="shared" si="3"/>
        <v>0</v>
      </c>
      <c r="U27" s="179">
        <f t="shared" si="3"/>
        <v>1.0200000000000209E-2</v>
      </c>
      <c r="V27" s="179">
        <f t="shared" si="3"/>
        <v>2.0099999999999785E-2</v>
      </c>
      <c r="W27" s="179">
        <f t="shared" si="3"/>
        <v>9.9000000000000199E-3</v>
      </c>
      <c r="X27" s="179">
        <f t="shared" si="3"/>
        <v>0</v>
      </c>
      <c r="Y27" s="179">
        <f t="shared" si="3"/>
        <v>0</v>
      </c>
      <c r="Z27" s="179">
        <f t="shared" si="3"/>
        <v>0</v>
      </c>
      <c r="AA27" s="179">
        <f t="shared" si="3"/>
        <v>0</v>
      </c>
      <c r="AB27" s="179">
        <f t="shared" si="3"/>
        <v>0</v>
      </c>
      <c r="AC27" s="179">
        <f t="shared" si="3"/>
        <v>0</v>
      </c>
      <c r="AD27" s="179">
        <f t="shared" si="3"/>
        <v>0</v>
      </c>
      <c r="AE27" s="179">
        <f t="shared" si="3"/>
        <v>7.5000000000002842E-3</v>
      </c>
      <c r="AF27" s="179">
        <f t="shared" si="3"/>
        <v>0</v>
      </c>
      <c r="AG27" s="179">
        <f t="shared" si="3"/>
        <v>0</v>
      </c>
      <c r="AH27" s="179">
        <f t="shared" si="3"/>
        <v>0</v>
      </c>
      <c r="AI27" s="179">
        <f t="shared" si="3"/>
        <v>0</v>
      </c>
      <c r="AJ27" s="179">
        <f t="shared" si="0"/>
        <v>0</v>
      </c>
      <c r="AK27" s="179">
        <f t="shared" si="0"/>
        <v>0</v>
      </c>
      <c r="AL27" s="179">
        <f t="shared" si="0"/>
        <v>0</v>
      </c>
      <c r="AM27" s="179">
        <f t="shared" si="0"/>
        <v>0</v>
      </c>
      <c r="AN27" s="179">
        <f t="shared" si="0"/>
        <v>0</v>
      </c>
      <c r="AO27" s="179">
        <f t="shared" si="0"/>
        <v>0</v>
      </c>
      <c r="AP27" s="179">
        <f t="shared" si="0"/>
        <v>0</v>
      </c>
      <c r="AQ27" s="179">
        <f t="shared" si="0"/>
        <v>0</v>
      </c>
      <c r="AR27" s="179">
        <f t="shared" si="0"/>
        <v>0</v>
      </c>
      <c r="AS27" s="179">
        <f t="shared" si="0"/>
        <v>0</v>
      </c>
      <c r="AT27" s="179">
        <f t="shared" si="0"/>
        <v>0</v>
      </c>
      <c r="AU27" s="179">
        <f t="shared" si="0"/>
        <v>0</v>
      </c>
      <c r="AV27" s="179">
        <f t="shared" si="0"/>
        <v>0</v>
      </c>
      <c r="AW27" s="179">
        <f t="shared" si="0"/>
        <v>0</v>
      </c>
      <c r="AX27" s="179">
        <f t="shared" si="0"/>
        <v>0</v>
      </c>
      <c r="AY27" s="179">
        <f t="shared" si="0"/>
        <v>0</v>
      </c>
      <c r="AZ27" s="179">
        <f t="shared" si="0"/>
        <v>0</v>
      </c>
      <c r="BA27" s="179">
        <f t="shared" si="0"/>
        <v>0</v>
      </c>
      <c r="BB27" s="179">
        <f t="shared" si="0"/>
        <v>0</v>
      </c>
      <c r="BC27" s="179">
        <f t="shared" si="0"/>
        <v>0</v>
      </c>
      <c r="BD27" s="179">
        <f t="shared" si="0"/>
        <v>0</v>
      </c>
      <c r="BE27" s="179">
        <f t="shared" si="0"/>
        <v>0</v>
      </c>
      <c r="BF27" s="179">
        <f t="shared" si="0"/>
        <v>0</v>
      </c>
      <c r="BG27" s="179">
        <f t="shared" si="0"/>
        <v>0</v>
      </c>
      <c r="BH27" s="179">
        <f t="shared" si="0"/>
        <v>0</v>
      </c>
      <c r="BI27" s="179">
        <f t="shared" si="0"/>
        <v>0</v>
      </c>
      <c r="BJ27" s="179">
        <f t="shared" si="0"/>
        <v>0</v>
      </c>
      <c r="BK27" s="179">
        <f t="shared" si="0"/>
        <v>0</v>
      </c>
      <c r="BL27" s="179">
        <f t="shared" si="0"/>
        <v>0</v>
      </c>
      <c r="BM27" s="179">
        <f t="shared" si="0"/>
        <v>0</v>
      </c>
      <c r="BN27" s="179">
        <f t="shared" si="0"/>
        <v>0</v>
      </c>
      <c r="BO27" s="179">
        <f t="shared" si="0"/>
        <v>0</v>
      </c>
      <c r="BP27" s="179">
        <f t="shared" si="0"/>
        <v>0</v>
      </c>
      <c r="BQ27" s="179">
        <f t="shared" si="1"/>
        <v>0</v>
      </c>
      <c r="BR27" s="179">
        <f t="shared" si="1"/>
        <v>0</v>
      </c>
      <c r="BS27" s="179">
        <f t="shared" si="1"/>
        <v>0</v>
      </c>
      <c r="BT27" s="179">
        <f t="shared" si="1"/>
        <v>0</v>
      </c>
      <c r="BU27" s="179">
        <f t="shared" si="1"/>
        <v>0</v>
      </c>
      <c r="BV27" s="179">
        <f t="shared" si="1"/>
        <v>0</v>
      </c>
      <c r="BW27" s="179">
        <f t="shared" si="1"/>
        <v>0</v>
      </c>
      <c r="BX27" s="179">
        <f t="shared" si="1"/>
        <v>0</v>
      </c>
      <c r="BY27" s="179">
        <f t="shared" si="1"/>
        <v>0</v>
      </c>
      <c r="BZ27" s="179">
        <f t="shared" si="1"/>
        <v>0</v>
      </c>
      <c r="CA27" s="179">
        <f t="shared" si="1"/>
        <v>0</v>
      </c>
      <c r="CB27" s="179">
        <f t="shared" si="1"/>
        <v>0</v>
      </c>
      <c r="CC27" s="179">
        <f t="shared" ref="CC27" si="6">CC14-CC22</f>
        <v>0</v>
      </c>
    </row>
    <row r="30" spans="2:81">
      <c r="B30" s="158" t="s">
        <v>583</v>
      </c>
      <c r="D30" s="172"/>
    </row>
    <row r="31" spans="2:81" outlineLevel="1">
      <c r="B31" s="163">
        <v>2021</v>
      </c>
    </row>
    <row r="32" spans="2:81" outlineLevel="1">
      <c r="B32" s="178" t="s">
        <v>135</v>
      </c>
      <c r="D32" s="186">
        <v>19.409099999999999</v>
      </c>
      <c r="E32" s="186">
        <v>18.838200000000001</v>
      </c>
      <c r="F32" s="186">
        <v>17.547899999999998</v>
      </c>
      <c r="G32" s="186">
        <v>15.070600000000001</v>
      </c>
      <c r="H32" s="186">
        <v>13.9239</v>
      </c>
      <c r="I32" s="186">
        <v>12.317299999999999</v>
      </c>
      <c r="J32" s="186">
        <v>12.81</v>
      </c>
      <c r="K32" s="186">
        <v>11.139099999999999</v>
      </c>
      <c r="L32" s="186">
        <v>10.4146</v>
      </c>
      <c r="M32" s="186">
        <v>10.764699999999999</v>
      </c>
      <c r="N32" s="186">
        <v>10.764699999999999</v>
      </c>
      <c r="O32" s="186">
        <v>10.166700000000001</v>
      </c>
      <c r="P32" s="186">
        <v>9.9301999999999992</v>
      </c>
      <c r="Q32" s="186">
        <v>9.5596999999999994</v>
      </c>
      <c r="R32" s="186">
        <v>9.2826000000000004</v>
      </c>
      <c r="S32" s="186">
        <v>8.9580000000000002</v>
      </c>
      <c r="T32" s="186">
        <v>8.3725000000000005</v>
      </c>
      <c r="U32" s="186">
        <v>7.8589000000000002</v>
      </c>
      <c r="V32" s="186">
        <v>7.32</v>
      </c>
      <c r="W32" s="186">
        <v>7.0385</v>
      </c>
      <c r="X32" s="186">
        <v>6.7420999999999998</v>
      </c>
      <c r="Y32" s="186">
        <v>6.4696999999999996</v>
      </c>
      <c r="Z32" s="186">
        <v>6.3102999999999998</v>
      </c>
      <c r="AA32" s="186">
        <v>6.6372999999999998</v>
      </c>
      <c r="AB32" s="186">
        <v>6.3102999999999998</v>
      </c>
      <c r="AC32" s="186">
        <v>5.8761000000000001</v>
      </c>
      <c r="AD32" s="186">
        <v>4.9650999999999996</v>
      </c>
      <c r="AE32" s="186">
        <v>4.4790000000000001</v>
      </c>
      <c r="AF32" s="186">
        <v>4.2699999999999996</v>
      </c>
      <c r="AG32" s="186">
        <v>4.0156999999999998</v>
      </c>
      <c r="AH32" s="186">
        <v>3.7898999999999998</v>
      </c>
      <c r="AI32" s="186">
        <v>3.6916000000000002</v>
      </c>
      <c r="AJ32" s="186">
        <v>3.5583</v>
      </c>
      <c r="AK32" s="186">
        <v>3.4159999999999999</v>
      </c>
      <c r="AL32" s="186">
        <v>3.2679</v>
      </c>
      <c r="AM32" s="186">
        <v>3.0428000000000002</v>
      </c>
      <c r="AN32" s="186">
        <v>2.7608000000000001</v>
      </c>
      <c r="AO32" s="186">
        <v>2.6036999999999999</v>
      </c>
      <c r="AP32" s="186">
        <v>2.5019999999999998</v>
      </c>
      <c r="AQ32" s="186">
        <v>2.4586999999999999</v>
      </c>
      <c r="AR32" s="186">
        <v>2.4079000000000002</v>
      </c>
      <c r="AS32" s="186">
        <v>2.3944000000000001</v>
      </c>
      <c r="AT32" s="186">
        <v>2.3462000000000001</v>
      </c>
      <c r="AU32" s="186">
        <v>2.2957000000000001</v>
      </c>
      <c r="AV32" s="186">
        <v>2.2433999999999998</v>
      </c>
      <c r="AW32" s="186">
        <v>2.1675</v>
      </c>
      <c r="AX32" s="186">
        <v>2.0430999999999999</v>
      </c>
      <c r="AY32" s="186">
        <v>1.9262999999999999</v>
      </c>
      <c r="AZ32" s="186">
        <v>1.8119000000000001</v>
      </c>
      <c r="BA32" s="186">
        <v>1.7524</v>
      </c>
      <c r="BB32" s="186">
        <v>1.7172000000000001</v>
      </c>
      <c r="BC32" s="186">
        <v>1.6789000000000001</v>
      </c>
      <c r="BD32" s="186">
        <v>1.6745000000000001</v>
      </c>
      <c r="BE32" s="186">
        <v>1.6833</v>
      </c>
      <c r="BF32" s="186">
        <v>1.6921999999999999</v>
      </c>
      <c r="BG32" s="186">
        <v>1.7012</v>
      </c>
      <c r="BH32" s="186">
        <v>1.69</v>
      </c>
      <c r="BI32" s="186">
        <v>1.6833</v>
      </c>
      <c r="BJ32" s="186">
        <v>1.6789000000000001</v>
      </c>
      <c r="BK32" s="186">
        <v>1.6745000000000001</v>
      </c>
      <c r="BL32" s="186">
        <v>1.6508</v>
      </c>
      <c r="BM32" s="186">
        <v>1.6173999999999999</v>
      </c>
      <c r="BN32" s="186">
        <v>1.5794999999999999</v>
      </c>
      <c r="BO32" s="186">
        <v>1.5142</v>
      </c>
      <c r="BP32" s="186">
        <v>1.4590000000000001</v>
      </c>
      <c r="BQ32" s="186">
        <v>1.4441999999999999</v>
      </c>
      <c r="BR32" s="186">
        <v>1.4280999999999999</v>
      </c>
      <c r="BS32" s="186">
        <v>1.3849</v>
      </c>
      <c r="BT32" s="186">
        <v>1.3512999999999999</v>
      </c>
      <c r="BU32" s="186">
        <v>1.3261000000000001</v>
      </c>
      <c r="BV32" s="186">
        <v>1.3018000000000001</v>
      </c>
      <c r="BW32" s="186">
        <v>1.2809999999999999</v>
      </c>
      <c r="BX32" s="186">
        <v>1.2546999999999999</v>
      </c>
      <c r="BY32" s="186">
        <v>1.2141999999999999</v>
      </c>
      <c r="BZ32" s="186">
        <v>1.1624000000000001</v>
      </c>
      <c r="CA32" s="186">
        <v>1.1129</v>
      </c>
      <c r="CB32" s="186">
        <v>1.0819000000000001</v>
      </c>
      <c r="CC32" s="186">
        <v>1</v>
      </c>
    </row>
    <row r="33" spans="1:81" outlineLevel="1">
      <c r="B33" s="178" t="s">
        <v>394</v>
      </c>
      <c r="D33" s="186">
        <v>12.63</v>
      </c>
      <c r="E33" s="186">
        <v>12.2621</v>
      </c>
      <c r="F33" s="186">
        <v>11.4818</v>
      </c>
      <c r="G33" s="186">
        <v>9.8672000000000004</v>
      </c>
      <c r="H33" s="186">
        <v>9.0213999999999999</v>
      </c>
      <c r="I33" s="186">
        <v>7.9936999999999996</v>
      </c>
      <c r="J33" s="186">
        <v>8.3642000000000003</v>
      </c>
      <c r="K33" s="186">
        <v>7.2171000000000003</v>
      </c>
      <c r="L33" s="186">
        <v>6.7903000000000002</v>
      </c>
      <c r="M33" s="186">
        <v>7.0167000000000002</v>
      </c>
      <c r="N33" s="186">
        <v>6.9779</v>
      </c>
      <c r="O33" s="186">
        <v>6.6125999999999996</v>
      </c>
      <c r="P33" s="186">
        <v>6.4439000000000002</v>
      </c>
      <c r="Q33" s="186">
        <v>6.2525000000000004</v>
      </c>
      <c r="R33" s="186">
        <v>6.0430999999999999</v>
      </c>
      <c r="S33" s="186">
        <v>5.6132999999999997</v>
      </c>
      <c r="T33" s="186">
        <v>5.2190000000000003</v>
      </c>
      <c r="U33" s="186">
        <v>4.8391000000000002</v>
      </c>
      <c r="V33" s="186">
        <v>4.5431999999999997</v>
      </c>
      <c r="W33" s="186">
        <v>4.3402000000000003</v>
      </c>
      <c r="X33" s="186">
        <v>4.2813999999999997</v>
      </c>
      <c r="Y33" s="186">
        <v>4.3853999999999997</v>
      </c>
      <c r="Z33" s="186">
        <v>4.3552</v>
      </c>
      <c r="AA33" s="186">
        <v>4.5431999999999997</v>
      </c>
      <c r="AB33" s="186">
        <v>4.3106</v>
      </c>
      <c r="AC33" s="186">
        <v>4.1275000000000004</v>
      </c>
      <c r="AD33" s="186">
        <v>3.5278999999999998</v>
      </c>
      <c r="AE33" s="186">
        <v>3.2635999999999998</v>
      </c>
      <c r="AF33" s="186">
        <v>3.1575000000000002</v>
      </c>
      <c r="AG33" s="186">
        <v>3.0360999999999998</v>
      </c>
      <c r="AH33" s="186">
        <v>2.8445999999999998</v>
      </c>
      <c r="AI33" s="186">
        <v>2.7942</v>
      </c>
      <c r="AJ33" s="186">
        <v>2.7338</v>
      </c>
      <c r="AK33" s="186">
        <v>2.6423000000000001</v>
      </c>
      <c r="AL33" s="186">
        <v>2.5009999999999999</v>
      </c>
      <c r="AM33" s="186">
        <v>2.2757000000000001</v>
      </c>
      <c r="AN33" s="186">
        <v>2.0569999999999999</v>
      </c>
      <c r="AO33" s="186">
        <v>2.0015999999999998</v>
      </c>
      <c r="AP33" s="186">
        <v>2.0404</v>
      </c>
      <c r="AQ33" s="186">
        <v>2.0503</v>
      </c>
      <c r="AR33" s="186">
        <v>2.024</v>
      </c>
      <c r="AS33" s="186">
        <v>2.0207999999999999</v>
      </c>
      <c r="AT33" s="186">
        <v>1.9764999999999999</v>
      </c>
      <c r="AU33" s="186">
        <v>1.9400999999999999</v>
      </c>
      <c r="AV33" s="186">
        <v>1.9136</v>
      </c>
      <c r="AW33" s="186">
        <v>1.8573999999999999</v>
      </c>
      <c r="AX33" s="186">
        <v>1.7397</v>
      </c>
      <c r="AY33" s="186">
        <v>1.6213</v>
      </c>
      <c r="AZ33" s="186">
        <v>1.5235000000000001</v>
      </c>
      <c r="BA33" s="186">
        <v>1.4806999999999999</v>
      </c>
      <c r="BB33" s="186">
        <v>1.4635</v>
      </c>
      <c r="BC33" s="186">
        <v>1.4500999999999999</v>
      </c>
      <c r="BD33" s="186">
        <v>1.4755</v>
      </c>
      <c r="BE33" s="186">
        <v>1.5018</v>
      </c>
      <c r="BF33" s="186">
        <v>1.5290999999999999</v>
      </c>
      <c r="BG33" s="186">
        <v>1.5365</v>
      </c>
      <c r="BH33" s="186">
        <v>1.5327999999999999</v>
      </c>
      <c r="BI33" s="186">
        <v>1.5365</v>
      </c>
      <c r="BJ33" s="186">
        <v>1.5402</v>
      </c>
      <c r="BK33" s="186">
        <v>1.5459000000000001</v>
      </c>
      <c r="BL33" s="186">
        <v>1.5459000000000001</v>
      </c>
      <c r="BM33" s="186">
        <v>1.544</v>
      </c>
      <c r="BN33" s="186">
        <v>1.5072000000000001</v>
      </c>
      <c r="BO33" s="186">
        <v>1.4618</v>
      </c>
      <c r="BP33" s="186">
        <v>1.4191</v>
      </c>
      <c r="BQ33" s="186">
        <v>1.3956</v>
      </c>
      <c r="BR33" s="186">
        <v>1.3878999999999999</v>
      </c>
      <c r="BS33" s="186">
        <v>1.3625</v>
      </c>
      <c r="BT33" s="186">
        <v>1.3281000000000001</v>
      </c>
      <c r="BU33" s="186">
        <v>1.3061</v>
      </c>
      <c r="BV33" s="186">
        <v>1.2862</v>
      </c>
      <c r="BW33" s="186">
        <v>1.2629999999999999</v>
      </c>
      <c r="BX33" s="186">
        <v>1.2419</v>
      </c>
      <c r="BY33" s="186">
        <v>1.1994</v>
      </c>
      <c r="BZ33" s="186">
        <v>1.1327</v>
      </c>
      <c r="CA33" s="186">
        <v>1.0730999999999999</v>
      </c>
      <c r="CB33" s="186">
        <v>1.0489999999999999</v>
      </c>
      <c r="CC33" s="186">
        <v>1</v>
      </c>
    </row>
    <row r="34" spans="1:81" outlineLevel="1">
      <c r="B34" s="178" t="s">
        <v>136</v>
      </c>
      <c r="D34" s="187"/>
      <c r="E34" s="187"/>
      <c r="F34" s="187"/>
      <c r="G34" s="187"/>
      <c r="H34" s="187"/>
      <c r="I34" s="186">
        <v>7.1307</v>
      </c>
      <c r="J34" s="186">
        <v>7.1714000000000002</v>
      </c>
      <c r="K34" s="186">
        <v>6.0048000000000004</v>
      </c>
      <c r="L34" s="186">
        <v>4.9023000000000003</v>
      </c>
      <c r="M34" s="186">
        <v>4.8643000000000001</v>
      </c>
      <c r="N34" s="186">
        <v>4.9409000000000001</v>
      </c>
      <c r="O34" s="186">
        <v>4.7358000000000002</v>
      </c>
      <c r="P34" s="186">
        <v>4.6139999999999999</v>
      </c>
      <c r="Q34" s="186">
        <v>4.4035000000000002</v>
      </c>
      <c r="R34" s="186">
        <v>4.2979000000000003</v>
      </c>
      <c r="S34" s="186">
        <v>4.1833</v>
      </c>
      <c r="T34" s="186">
        <v>4.0484</v>
      </c>
      <c r="U34" s="186">
        <v>3.9097</v>
      </c>
      <c r="V34" s="186">
        <v>3.8146</v>
      </c>
      <c r="W34" s="186">
        <v>3.7574999999999998</v>
      </c>
      <c r="X34" s="186">
        <v>3.7240000000000002</v>
      </c>
      <c r="Y34" s="186">
        <v>3.7801</v>
      </c>
      <c r="Z34" s="186">
        <v>3.7688000000000001</v>
      </c>
      <c r="AA34" s="186">
        <v>3.9714999999999998</v>
      </c>
      <c r="AB34" s="186">
        <v>3.8854000000000002</v>
      </c>
      <c r="AC34" s="186">
        <v>3.7463000000000002</v>
      </c>
      <c r="AD34" s="186">
        <v>3.3378000000000001</v>
      </c>
      <c r="AE34" s="186">
        <v>3.1612</v>
      </c>
      <c r="AF34" s="186">
        <v>3.1063999999999998</v>
      </c>
      <c r="AG34" s="186">
        <v>2.9321999999999999</v>
      </c>
      <c r="AH34" s="186">
        <v>2.6701999999999999</v>
      </c>
      <c r="AI34" s="186">
        <v>2.6873999999999998</v>
      </c>
      <c r="AJ34" s="186">
        <v>2.62</v>
      </c>
      <c r="AK34" s="186">
        <v>2.5983000000000001</v>
      </c>
      <c r="AL34" s="186">
        <v>2.4851000000000001</v>
      </c>
      <c r="AM34" s="186">
        <v>2.3371</v>
      </c>
      <c r="AN34" s="186">
        <v>2.1863999999999999</v>
      </c>
      <c r="AO34" s="186">
        <v>2.1343999999999999</v>
      </c>
      <c r="AP34" s="186">
        <v>2.0507</v>
      </c>
      <c r="AQ34" s="186">
        <v>2.0916999999999999</v>
      </c>
      <c r="AR34" s="186">
        <v>2.0608</v>
      </c>
      <c r="AS34" s="186">
        <v>2.0047999999999999</v>
      </c>
      <c r="AT34" s="186">
        <v>1.964</v>
      </c>
      <c r="AU34" s="186">
        <v>1.9795</v>
      </c>
      <c r="AV34" s="186">
        <v>1.9518</v>
      </c>
      <c r="AW34" s="186">
        <v>1.8815999999999999</v>
      </c>
      <c r="AX34" s="186">
        <v>1.798</v>
      </c>
      <c r="AY34" s="186">
        <v>1.7262999999999999</v>
      </c>
      <c r="AZ34" s="186">
        <v>1.6578999999999999</v>
      </c>
      <c r="BA34" s="186">
        <v>1.6822999999999999</v>
      </c>
      <c r="BB34" s="186">
        <v>1.6623000000000001</v>
      </c>
      <c r="BC34" s="186">
        <v>1.6028</v>
      </c>
      <c r="BD34" s="186">
        <v>1.6362000000000001</v>
      </c>
      <c r="BE34" s="186">
        <v>1.6578999999999999</v>
      </c>
      <c r="BF34" s="186">
        <v>1.6667000000000001</v>
      </c>
      <c r="BG34" s="186">
        <v>1.6914</v>
      </c>
      <c r="BH34" s="186">
        <v>1.6491</v>
      </c>
      <c r="BI34" s="186">
        <v>1.6255999999999999</v>
      </c>
      <c r="BJ34" s="186">
        <v>1.6298999999999999</v>
      </c>
      <c r="BK34" s="186">
        <v>1.6173</v>
      </c>
      <c r="BL34" s="186">
        <v>1.538</v>
      </c>
      <c r="BM34" s="186">
        <v>1.4643999999999999</v>
      </c>
      <c r="BN34" s="186">
        <v>1.431</v>
      </c>
      <c r="BO34" s="186">
        <v>1.3480000000000001</v>
      </c>
      <c r="BP34" s="186">
        <v>1.2806</v>
      </c>
      <c r="BQ34" s="186">
        <v>1.3251999999999999</v>
      </c>
      <c r="BR34" s="186">
        <v>1.3309</v>
      </c>
      <c r="BS34" s="186">
        <v>1.2689999999999999</v>
      </c>
      <c r="BT34" s="186">
        <v>1.2487999999999999</v>
      </c>
      <c r="BU34" s="186">
        <v>1.2613000000000001</v>
      </c>
      <c r="BV34" s="186">
        <v>1.2563</v>
      </c>
      <c r="BW34" s="186">
        <v>1.2549999999999999</v>
      </c>
      <c r="BX34" s="186">
        <v>1.2625999999999999</v>
      </c>
      <c r="BY34" s="186">
        <v>1.1998</v>
      </c>
      <c r="BZ34" s="186">
        <v>1.1275999999999999</v>
      </c>
      <c r="CA34" s="186">
        <v>1.0904</v>
      </c>
      <c r="CB34" s="186">
        <v>1.0893999999999999</v>
      </c>
      <c r="CC34" s="186">
        <v>1</v>
      </c>
    </row>
    <row r="35" spans="1:81" outlineLevel="1">
      <c r="B35" s="178" t="s">
        <v>137</v>
      </c>
      <c r="D35" s="187"/>
      <c r="E35" s="187"/>
      <c r="F35" s="187"/>
      <c r="G35" s="187"/>
      <c r="H35" s="187"/>
      <c r="I35" s="186">
        <v>4.1372</v>
      </c>
      <c r="J35" s="186">
        <v>4.2443999999999997</v>
      </c>
      <c r="K35" s="186">
        <v>3.5813000000000001</v>
      </c>
      <c r="L35" s="186">
        <v>3.5045999999999999</v>
      </c>
      <c r="M35" s="186">
        <v>3.5924999999999998</v>
      </c>
      <c r="N35" s="186">
        <v>3.6497000000000002</v>
      </c>
      <c r="O35" s="186">
        <v>3.5813000000000001</v>
      </c>
      <c r="P35" s="186">
        <v>3.5261999999999998</v>
      </c>
      <c r="Q35" s="186">
        <v>3.4622000000000002</v>
      </c>
      <c r="R35" s="186">
        <v>3.4832999999999998</v>
      </c>
      <c r="S35" s="186">
        <v>3.5045999999999999</v>
      </c>
      <c r="T35" s="186">
        <v>3.4622000000000002</v>
      </c>
      <c r="U35" s="186">
        <v>3.4209000000000001</v>
      </c>
      <c r="V35" s="186">
        <v>3.4005999999999998</v>
      </c>
      <c r="W35" s="186">
        <v>3.3706</v>
      </c>
      <c r="X35" s="186">
        <v>3.3216999999999999</v>
      </c>
      <c r="Y35" s="186">
        <v>3.2465000000000002</v>
      </c>
      <c r="Z35" s="186">
        <v>3.2010999999999998</v>
      </c>
      <c r="AA35" s="186">
        <v>3.2372999999999998</v>
      </c>
      <c r="AB35" s="186">
        <v>3.2465000000000002</v>
      </c>
      <c r="AC35" s="186">
        <v>3.1922000000000001</v>
      </c>
      <c r="AD35" s="186">
        <v>3.0398000000000001</v>
      </c>
      <c r="AE35" s="186">
        <v>2.9235000000000002</v>
      </c>
      <c r="AF35" s="186">
        <v>2.8365999999999998</v>
      </c>
      <c r="AG35" s="186">
        <v>2.6650999999999998</v>
      </c>
      <c r="AH35" s="186">
        <v>2.3483999999999998</v>
      </c>
      <c r="AI35" s="186">
        <v>2.2471000000000001</v>
      </c>
      <c r="AJ35" s="186">
        <v>2.1663999999999999</v>
      </c>
      <c r="AK35" s="186">
        <v>2.1027999999999998</v>
      </c>
      <c r="AL35" s="186">
        <v>2.0798999999999999</v>
      </c>
      <c r="AM35" s="186">
        <v>2.0070000000000001</v>
      </c>
      <c r="AN35" s="186">
        <v>1.8817999999999999</v>
      </c>
      <c r="AO35" s="186">
        <v>1.7630999999999999</v>
      </c>
      <c r="AP35" s="186">
        <v>1.6585000000000001</v>
      </c>
      <c r="AQ35" s="186">
        <v>1.6302000000000001</v>
      </c>
      <c r="AR35" s="186">
        <v>1.5851</v>
      </c>
      <c r="AS35" s="186">
        <v>1.5507</v>
      </c>
      <c r="AT35" s="186">
        <v>1.5633999999999999</v>
      </c>
      <c r="AU35" s="186">
        <v>1.6006</v>
      </c>
      <c r="AV35" s="186">
        <v>1.5763</v>
      </c>
      <c r="AW35" s="186">
        <v>1.5362</v>
      </c>
      <c r="AX35" s="186">
        <v>1.5119</v>
      </c>
      <c r="AY35" s="186">
        <v>1.4805999999999999</v>
      </c>
      <c r="AZ35" s="186">
        <v>1.4599</v>
      </c>
      <c r="BA35" s="186">
        <v>1.458</v>
      </c>
      <c r="BB35" s="186">
        <v>1.4542999999999999</v>
      </c>
      <c r="BC35" s="186">
        <v>1.4289000000000001</v>
      </c>
      <c r="BD35" s="186">
        <v>1.4524999999999999</v>
      </c>
      <c r="BE35" s="186">
        <v>1.4360999999999999</v>
      </c>
      <c r="BF35" s="186">
        <v>1.4360999999999999</v>
      </c>
      <c r="BG35" s="186">
        <v>1.458</v>
      </c>
      <c r="BH35" s="186">
        <v>1.4307000000000001</v>
      </c>
      <c r="BI35" s="186">
        <v>1.3856999999999999</v>
      </c>
      <c r="BJ35" s="186">
        <v>1.3942000000000001</v>
      </c>
      <c r="BK35" s="186">
        <v>1.3741000000000001</v>
      </c>
      <c r="BL35" s="186">
        <v>1.3546</v>
      </c>
      <c r="BM35" s="186">
        <v>1.3051999999999999</v>
      </c>
      <c r="BN35" s="186">
        <v>1.2388999999999999</v>
      </c>
      <c r="BO35" s="186">
        <v>1.2243999999999999</v>
      </c>
      <c r="BP35" s="186">
        <v>1.1646000000000001</v>
      </c>
      <c r="BQ35" s="186">
        <v>1.2050000000000001</v>
      </c>
      <c r="BR35" s="186">
        <v>1.1950000000000001</v>
      </c>
      <c r="BS35" s="186">
        <v>1.1403000000000001</v>
      </c>
      <c r="BT35" s="186">
        <v>1.1246</v>
      </c>
      <c r="BU35" s="186">
        <v>1.1234999999999999</v>
      </c>
      <c r="BV35" s="186">
        <v>1.1313</v>
      </c>
      <c r="BW35" s="186">
        <v>1.1459999999999999</v>
      </c>
      <c r="BX35" s="186">
        <v>1.1623000000000001</v>
      </c>
      <c r="BY35" s="186">
        <v>1.1335</v>
      </c>
      <c r="BZ35" s="186">
        <v>1.1072</v>
      </c>
      <c r="CA35" s="186">
        <v>1.0946</v>
      </c>
      <c r="CB35" s="186">
        <v>1.0998000000000001</v>
      </c>
      <c r="CC35" s="186">
        <v>1</v>
      </c>
    </row>
    <row r="36" spans="1:81" outlineLevel="1">
      <c r="B36" s="158" t="s">
        <v>4</v>
      </c>
    </row>
    <row r="37" spans="1:81" outlineLevel="1">
      <c r="B37" s="178" t="s">
        <v>135</v>
      </c>
      <c r="D37" s="179">
        <f t="shared" ref="D37:F40" si="7">D11-D32</f>
        <v>0</v>
      </c>
      <c r="E37" s="179">
        <f t="shared" si="7"/>
        <v>0</v>
      </c>
      <c r="F37" s="179">
        <f t="shared" si="7"/>
        <v>0</v>
      </c>
      <c r="G37" s="179">
        <f t="shared" ref="G37:BR40" si="8">G11-G32</f>
        <v>0</v>
      </c>
      <c r="H37" s="179">
        <f t="shared" si="8"/>
        <v>0</v>
      </c>
      <c r="I37" s="179">
        <f t="shared" si="8"/>
        <v>0</v>
      </c>
      <c r="J37" s="179">
        <f t="shared" si="8"/>
        <v>0</v>
      </c>
      <c r="K37" s="179">
        <f t="shared" si="8"/>
        <v>0</v>
      </c>
      <c r="L37" s="179">
        <f t="shared" si="8"/>
        <v>0</v>
      </c>
      <c r="M37" s="179">
        <f t="shared" si="8"/>
        <v>0</v>
      </c>
      <c r="N37" s="179">
        <f t="shared" si="8"/>
        <v>0</v>
      </c>
      <c r="O37" s="179">
        <f t="shared" si="8"/>
        <v>0</v>
      </c>
      <c r="P37" s="179">
        <f t="shared" si="8"/>
        <v>0</v>
      </c>
      <c r="Q37" s="179">
        <f t="shared" si="8"/>
        <v>0</v>
      </c>
      <c r="R37" s="179">
        <f t="shared" si="8"/>
        <v>0</v>
      </c>
      <c r="S37" s="179">
        <f t="shared" si="8"/>
        <v>0</v>
      </c>
      <c r="T37" s="179">
        <f t="shared" si="8"/>
        <v>0</v>
      </c>
      <c r="U37" s="179">
        <f t="shared" si="8"/>
        <v>0</v>
      </c>
      <c r="V37" s="179">
        <f t="shared" si="8"/>
        <v>0</v>
      </c>
      <c r="W37" s="179">
        <f t="shared" si="8"/>
        <v>0</v>
      </c>
      <c r="X37" s="179">
        <f t="shared" si="8"/>
        <v>0</v>
      </c>
      <c r="Y37" s="179">
        <f t="shared" si="8"/>
        <v>0</v>
      </c>
      <c r="Z37" s="179">
        <f t="shared" si="8"/>
        <v>0</v>
      </c>
      <c r="AA37" s="179">
        <f t="shared" si="8"/>
        <v>0</v>
      </c>
      <c r="AB37" s="179">
        <f t="shared" si="8"/>
        <v>0</v>
      </c>
      <c r="AC37" s="179">
        <f t="shared" si="8"/>
        <v>0</v>
      </c>
      <c r="AD37" s="179">
        <f t="shared" si="8"/>
        <v>0</v>
      </c>
      <c r="AE37" s="179">
        <f t="shared" si="8"/>
        <v>0</v>
      </c>
      <c r="AF37" s="179">
        <f t="shared" si="8"/>
        <v>0</v>
      </c>
      <c r="AG37" s="179">
        <f t="shared" si="8"/>
        <v>0</v>
      </c>
      <c r="AH37" s="179">
        <f t="shared" si="8"/>
        <v>0</v>
      </c>
      <c r="AI37" s="179">
        <f t="shared" si="8"/>
        <v>0</v>
      </c>
      <c r="AJ37" s="179">
        <f t="shared" si="8"/>
        <v>0</v>
      </c>
      <c r="AK37" s="179">
        <f t="shared" si="8"/>
        <v>0</v>
      </c>
      <c r="AL37" s="179">
        <f t="shared" si="8"/>
        <v>0</v>
      </c>
      <c r="AM37" s="179">
        <f t="shared" si="8"/>
        <v>0</v>
      </c>
      <c r="AN37" s="179">
        <f t="shared" si="8"/>
        <v>0</v>
      </c>
      <c r="AO37" s="179">
        <f t="shared" si="8"/>
        <v>0</v>
      </c>
      <c r="AP37" s="179">
        <f t="shared" si="8"/>
        <v>0</v>
      </c>
      <c r="AQ37" s="179">
        <f t="shared" si="8"/>
        <v>0</v>
      </c>
      <c r="AR37" s="179">
        <f t="shared" si="8"/>
        <v>0</v>
      </c>
      <c r="AS37" s="179">
        <f t="shared" si="8"/>
        <v>0</v>
      </c>
      <c r="AT37" s="179">
        <f t="shared" si="8"/>
        <v>0</v>
      </c>
      <c r="AU37" s="179">
        <f t="shared" si="8"/>
        <v>0</v>
      </c>
      <c r="AV37" s="179">
        <f t="shared" si="8"/>
        <v>0</v>
      </c>
      <c r="AW37" s="179">
        <f t="shared" si="8"/>
        <v>0</v>
      </c>
      <c r="AX37" s="179">
        <f t="shared" si="8"/>
        <v>0</v>
      </c>
      <c r="AY37" s="179">
        <f t="shared" si="8"/>
        <v>0</v>
      </c>
      <c r="AZ37" s="179">
        <f t="shared" si="8"/>
        <v>0</v>
      </c>
      <c r="BA37" s="179">
        <f t="shared" si="8"/>
        <v>0</v>
      </c>
      <c r="BB37" s="179">
        <f t="shared" si="8"/>
        <v>0</v>
      </c>
      <c r="BC37" s="179">
        <f t="shared" si="8"/>
        <v>0</v>
      </c>
      <c r="BD37" s="179">
        <f t="shared" si="8"/>
        <v>0</v>
      </c>
      <c r="BE37" s="179">
        <f t="shared" si="8"/>
        <v>0</v>
      </c>
      <c r="BF37" s="179">
        <f t="shared" si="8"/>
        <v>0</v>
      </c>
      <c r="BG37" s="179">
        <f t="shared" si="8"/>
        <v>0</v>
      </c>
      <c r="BH37" s="179">
        <f t="shared" si="8"/>
        <v>0</v>
      </c>
      <c r="BI37" s="179">
        <f t="shared" si="8"/>
        <v>0</v>
      </c>
      <c r="BJ37" s="179">
        <f t="shared" si="8"/>
        <v>0</v>
      </c>
      <c r="BK37" s="179">
        <f t="shared" si="8"/>
        <v>0</v>
      </c>
      <c r="BL37" s="179">
        <f t="shared" si="8"/>
        <v>0</v>
      </c>
      <c r="BM37" s="179">
        <f t="shared" si="8"/>
        <v>0</v>
      </c>
      <c r="BN37" s="179">
        <f t="shared" si="8"/>
        <v>0</v>
      </c>
      <c r="BO37" s="179">
        <f t="shared" si="8"/>
        <v>0</v>
      </c>
      <c r="BP37" s="179">
        <f t="shared" si="8"/>
        <v>0</v>
      </c>
      <c r="BQ37" s="179">
        <f t="shared" si="8"/>
        <v>0</v>
      </c>
      <c r="BR37" s="179">
        <f t="shared" si="8"/>
        <v>0</v>
      </c>
      <c r="BS37" s="179">
        <f t="shared" ref="BS37:CB40" si="9">BS11-BS32</f>
        <v>0</v>
      </c>
      <c r="BT37" s="179">
        <f t="shared" si="9"/>
        <v>0</v>
      </c>
      <c r="BU37" s="179">
        <f t="shared" si="9"/>
        <v>0</v>
      </c>
      <c r="BV37" s="179">
        <f t="shared" si="9"/>
        <v>0</v>
      </c>
      <c r="BW37" s="179">
        <f t="shared" si="9"/>
        <v>0</v>
      </c>
      <c r="BX37" s="179">
        <f t="shared" si="9"/>
        <v>0</v>
      </c>
      <c r="BY37" s="179">
        <f t="shared" si="9"/>
        <v>0</v>
      </c>
      <c r="BZ37" s="179">
        <f t="shared" si="9"/>
        <v>0</v>
      </c>
      <c r="CA37" s="179">
        <f t="shared" si="9"/>
        <v>0</v>
      </c>
      <c r="CB37" s="179">
        <f t="shared" si="9"/>
        <v>0</v>
      </c>
      <c r="CC37" s="179">
        <f t="shared" ref="CC37" si="10">CC11-CC32</f>
        <v>0</v>
      </c>
    </row>
    <row r="38" spans="1:81" outlineLevel="1">
      <c r="B38" s="178" t="s">
        <v>394</v>
      </c>
      <c r="D38" s="179">
        <f>D12-D33</f>
        <v>0</v>
      </c>
      <c r="E38" s="179">
        <f t="shared" si="7"/>
        <v>0</v>
      </c>
      <c r="F38" s="179">
        <f t="shared" si="7"/>
        <v>0</v>
      </c>
      <c r="G38" s="179">
        <f t="shared" si="8"/>
        <v>0</v>
      </c>
      <c r="H38" s="179">
        <f t="shared" si="8"/>
        <v>0</v>
      </c>
      <c r="I38" s="179">
        <f t="shared" si="8"/>
        <v>0</v>
      </c>
      <c r="J38" s="179">
        <f t="shared" si="8"/>
        <v>0</v>
      </c>
      <c r="K38" s="179">
        <f t="shared" si="8"/>
        <v>0</v>
      </c>
      <c r="L38" s="179">
        <f t="shared" si="8"/>
        <v>0</v>
      </c>
      <c r="M38" s="179">
        <f t="shared" si="8"/>
        <v>0</v>
      </c>
      <c r="N38" s="179">
        <f t="shared" si="8"/>
        <v>0</v>
      </c>
      <c r="O38" s="179">
        <f t="shared" si="8"/>
        <v>0</v>
      </c>
      <c r="P38" s="179">
        <f t="shared" si="8"/>
        <v>0</v>
      </c>
      <c r="Q38" s="179">
        <f t="shared" si="8"/>
        <v>0</v>
      </c>
      <c r="R38" s="179">
        <f t="shared" si="8"/>
        <v>0</v>
      </c>
      <c r="S38" s="179">
        <f t="shared" si="8"/>
        <v>0</v>
      </c>
      <c r="T38" s="179">
        <f t="shared" si="8"/>
        <v>0</v>
      </c>
      <c r="U38" s="179">
        <f t="shared" si="8"/>
        <v>0</v>
      </c>
      <c r="V38" s="179">
        <f t="shared" si="8"/>
        <v>0</v>
      </c>
      <c r="W38" s="179">
        <f t="shared" si="8"/>
        <v>0</v>
      </c>
      <c r="X38" s="179">
        <f t="shared" si="8"/>
        <v>0</v>
      </c>
      <c r="Y38" s="179">
        <f t="shared" si="8"/>
        <v>0</v>
      </c>
      <c r="Z38" s="179">
        <f t="shared" si="8"/>
        <v>0</v>
      </c>
      <c r="AA38" s="179">
        <f t="shared" si="8"/>
        <v>0</v>
      </c>
      <c r="AB38" s="179">
        <f t="shared" si="8"/>
        <v>0</v>
      </c>
      <c r="AC38" s="179">
        <f t="shared" si="8"/>
        <v>0</v>
      </c>
      <c r="AD38" s="179">
        <f t="shared" si="8"/>
        <v>0</v>
      </c>
      <c r="AE38" s="179">
        <f t="shared" si="8"/>
        <v>0</v>
      </c>
      <c r="AF38" s="179">
        <f t="shared" si="8"/>
        <v>0</v>
      </c>
      <c r="AG38" s="179">
        <f t="shared" si="8"/>
        <v>0</v>
      </c>
      <c r="AH38" s="179">
        <f t="shared" si="8"/>
        <v>0</v>
      </c>
      <c r="AI38" s="179">
        <f t="shared" si="8"/>
        <v>0</v>
      </c>
      <c r="AJ38" s="179">
        <f t="shared" si="8"/>
        <v>0</v>
      </c>
      <c r="AK38" s="179">
        <f t="shared" si="8"/>
        <v>0</v>
      </c>
      <c r="AL38" s="179">
        <f t="shared" si="8"/>
        <v>0</v>
      </c>
      <c r="AM38" s="179">
        <f t="shared" si="8"/>
        <v>0</v>
      </c>
      <c r="AN38" s="179">
        <f t="shared" si="8"/>
        <v>0</v>
      </c>
      <c r="AO38" s="179">
        <f t="shared" si="8"/>
        <v>0</v>
      </c>
      <c r="AP38" s="179">
        <f t="shared" si="8"/>
        <v>0</v>
      </c>
      <c r="AQ38" s="179">
        <f t="shared" si="8"/>
        <v>0</v>
      </c>
      <c r="AR38" s="179">
        <f t="shared" si="8"/>
        <v>0</v>
      </c>
      <c r="AS38" s="179">
        <f t="shared" si="8"/>
        <v>0</v>
      </c>
      <c r="AT38" s="179">
        <f t="shared" si="8"/>
        <v>0</v>
      </c>
      <c r="AU38" s="179">
        <f t="shared" si="8"/>
        <v>0</v>
      </c>
      <c r="AV38" s="179">
        <f t="shared" si="8"/>
        <v>0</v>
      </c>
      <c r="AW38" s="179">
        <f t="shared" si="8"/>
        <v>0</v>
      </c>
      <c r="AX38" s="179">
        <f t="shared" si="8"/>
        <v>0</v>
      </c>
      <c r="AY38" s="179">
        <f t="shared" si="8"/>
        <v>0</v>
      </c>
      <c r="AZ38" s="179">
        <f t="shared" si="8"/>
        <v>0</v>
      </c>
      <c r="BA38" s="179">
        <f t="shared" si="8"/>
        <v>0</v>
      </c>
      <c r="BB38" s="179">
        <f t="shared" si="8"/>
        <v>0</v>
      </c>
      <c r="BC38" s="179">
        <f t="shared" si="8"/>
        <v>0</v>
      </c>
      <c r="BD38" s="179">
        <f t="shared" si="8"/>
        <v>0</v>
      </c>
      <c r="BE38" s="179">
        <f t="shared" si="8"/>
        <v>0</v>
      </c>
      <c r="BF38" s="179">
        <f t="shared" si="8"/>
        <v>0</v>
      </c>
      <c r="BG38" s="179">
        <f t="shared" si="8"/>
        <v>0</v>
      </c>
      <c r="BH38" s="179">
        <f t="shared" si="8"/>
        <v>0</v>
      </c>
      <c r="BI38" s="179">
        <f t="shared" si="8"/>
        <v>0</v>
      </c>
      <c r="BJ38" s="179">
        <f t="shared" si="8"/>
        <v>0</v>
      </c>
      <c r="BK38" s="179">
        <f t="shared" si="8"/>
        <v>0</v>
      </c>
      <c r="BL38" s="179">
        <f t="shared" si="8"/>
        <v>0</v>
      </c>
      <c r="BM38" s="179">
        <f t="shared" si="8"/>
        <v>0</v>
      </c>
      <c r="BN38" s="179">
        <f t="shared" si="8"/>
        <v>0</v>
      </c>
      <c r="BO38" s="179">
        <f t="shared" si="8"/>
        <v>0</v>
      </c>
      <c r="BP38" s="179">
        <f t="shared" si="8"/>
        <v>0</v>
      </c>
      <c r="BQ38" s="179">
        <f t="shared" si="8"/>
        <v>0</v>
      </c>
      <c r="BR38" s="179">
        <f t="shared" si="8"/>
        <v>0</v>
      </c>
      <c r="BS38" s="179">
        <f t="shared" si="9"/>
        <v>0</v>
      </c>
      <c r="BT38" s="179">
        <f t="shared" si="9"/>
        <v>0</v>
      </c>
      <c r="BU38" s="179">
        <f t="shared" si="9"/>
        <v>0</v>
      </c>
      <c r="BV38" s="179">
        <f t="shared" si="9"/>
        <v>0</v>
      </c>
      <c r="BW38" s="179">
        <f t="shared" si="9"/>
        <v>0</v>
      </c>
      <c r="BX38" s="179">
        <f t="shared" si="9"/>
        <v>0</v>
      </c>
      <c r="BY38" s="179">
        <f t="shared" si="9"/>
        <v>0</v>
      </c>
      <c r="BZ38" s="179">
        <f t="shared" si="9"/>
        <v>0</v>
      </c>
      <c r="CA38" s="179">
        <f t="shared" si="9"/>
        <v>0</v>
      </c>
      <c r="CB38" s="179">
        <f t="shared" si="9"/>
        <v>0</v>
      </c>
      <c r="CC38" s="179">
        <f t="shared" ref="CC38" si="11">CC12-CC33</f>
        <v>0</v>
      </c>
    </row>
    <row r="39" spans="1:81" outlineLevel="1">
      <c r="B39" s="178" t="s">
        <v>136</v>
      </c>
      <c r="D39" s="179">
        <f t="shared" si="7"/>
        <v>0</v>
      </c>
      <c r="E39" s="179">
        <f t="shared" si="7"/>
        <v>0</v>
      </c>
      <c r="F39" s="179">
        <f t="shared" si="7"/>
        <v>0</v>
      </c>
      <c r="G39" s="179">
        <f t="shared" si="8"/>
        <v>0</v>
      </c>
      <c r="H39" s="179">
        <f t="shared" si="8"/>
        <v>0</v>
      </c>
      <c r="I39" s="179">
        <f t="shared" si="8"/>
        <v>0</v>
      </c>
      <c r="J39" s="179">
        <f t="shared" si="8"/>
        <v>0</v>
      </c>
      <c r="K39" s="179">
        <f t="shared" si="8"/>
        <v>0</v>
      </c>
      <c r="L39" s="179">
        <f t="shared" si="8"/>
        <v>0</v>
      </c>
      <c r="M39" s="179">
        <f t="shared" si="8"/>
        <v>0</v>
      </c>
      <c r="N39" s="179">
        <f t="shared" si="8"/>
        <v>0</v>
      </c>
      <c r="O39" s="179">
        <f t="shared" si="8"/>
        <v>0</v>
      </c>
      <c r="P39" s="179">
        <f t="shared" si="8"/>
        <v>0</v>
      </c>
      <c r="Q39" s="179">
        <f t="shared" si="8"/>
        <v>0</v>
      </c>
      <c r="R39" s="179">
        <f t="shared" si="8"/>
        <v>0</v>
      </c>
      <c r="S39" s="179">
        <f t="shared" si="8"/>
        <v>0</v>
      </c>
      <c r="T39" s="179">
        <f t="shared" si="8"/>
        <v>0</v>
      </c>
      <c r="U39" s="179">
        <f t="shared" si="8"/>
        <v>0</v>
      </c>
      <c r="V39" s="179">
        <f t="shared" si="8"/>
        <v>0</v>
      </c>
      <c r="W39" s="179">
        <f t="shared" si="8"/>
        <v>0</v>
      </c>
      <c r="X39" s="179">
        <f t="shared" si="8"/>
        <v>0</v>
      </c>
      <c r="Y39" s="179">
        <f t="shared" si="8"/>
        <v>0</v>
      </c>
      <c r="Z39" s="179">
        <f t="shared" si="8"/>
        <v>0</v>
      </c>
      <c r="AA39" s="179">
        <f t="shared" si="8"/>
        <v>0</v>
      </c>
      <c r="AB39" s="179">
        <f t="shared" si="8"/>
        <v>0</v>
      </c>
      <c r="AC39" s="179">
        <f t="shared" si="8"/>
        <v>0</v>
      </c>
      <c r="AD39" s="179">
        <f t="shared" si="8"/>
        <v>0</v>
      </c>
      <c r="AE39" s="179">
        <f t="shared" si="8"/>
        <v>0</v>
      </c>
      <c r="AF39" s="179">
        <f t="shared" si="8"/>
        <v>0</v>
      </c>
      <c r="AG39" s="179">
        <f t="shared" si="8"/>
        <v>0</v>
      </c>
      <c r="AH39" s="179">
        <f t="shared" si="8"/>
        <v>0</v>
      </c>
      <c r="AI39" s="179">
        <f t="shared" si="8"/>
        <v>0</v>
      </c>
      <c r="AJ39" s="179">
        <f t="shared" si="8"/>
        <v>0</v>
      </c>
      <c r="AK39" s="179">
        <f t="shared" si="8"/>
        <v>0</v>
      </c>
      <c r="AL39" s="179">
        <f t="shared" si="8"/>
        <v>0</v>
      </c>
      <c r="AM39" s="179">
        <f t="shared" si="8"/>
        <v>0</v>
      </c>
      <c r="AN39" s="179">
        <f t="shared" si="8"/>
        <v>0</v>
      </c>
      <c r="AO39" s="179">
        <f t="shared" si="8"/>
        <v>0</v>
      </c>
      <c r="AP39" s="179">
        <f t="shared" si="8"/>
        <v>0</v>
      </c>
      <c r="AQ39" s="179">
        <f t="shared" si="8"/>
        <v>0</v>
      </c>
      <c r="AR39" s="179">
        <f t="shared" si="8"/>
        <v>0</v>
      </c>
      <c r="AS39" s="179">
        <f t="shared" si="8"/>
        <v>0</v>
      </c>
      <c r="AT39" s="179">
        <f t="shared" si="8"/>
        <v>0</v>
      </c>
      <c r="AU39" s="179">
        <f t="shared" si="8"/>
        <v>0</v>
      </c>
      <c r="AV39" s="179">
        <f t="shared" si="8"/>
        <v>0</v>
      </c>
      <c r="AW39" s="179">
        <f t="shared" si="8"/>
        <v>0</v>
      </c>
      <c r="AX39" s="179">
        <f t="shared" si="8"/>
        <v>0</v>
      </c>
      <c r="AY39" s="179">
        <f t="shared" si="8"/>
        <v>0</v>
      </c>
      <c r="AZ39" s="179">
        <f t="shared" si="8"/>
        <v>0</v>
      </c>
      <c r="BA39" s="179">
        <f t="shared" si="8"/>
        <v>0</v>
      </c>
      <c r="BB39" s="179">
        <f t="shared" si="8"/>
        <v>0</v>
      </c>
      <c r="BC39" s="179">
        <f t="shared" si="8"/>
        <v>0</v>
      </c>
      <c r="BD39" s="179">
        <f t="shared" si="8"/>
        <v>0</v>
      </c>
      <c r="BE39" s="179">
        <f t="shared" si="8"/>
        <v>0</v>
      </c>
      <c r="BF39" s="179">
        <f t="shared" si="8"/>
        <v>0</v>
      </c>
      <c r="BG39" s="179">
        <f t="shared" si="8"/>
        <v>0</v>
      </c>
      <c r="BH39" s="179">
        <f t="shared" si="8"/>
        <v>0</v>
      </c>
      <c r="BI39" s="179">
        <f t="shared" si="8"/>
        <v>0</v>
      </c>
      <c r="BJ39" s="179">
        <f t="shared" si="8"/>
        <v>0</v>
      </c>
      <c r="BK39" s="179">
        <f t="shared" si="8"/>
        <v>0</v>
      </c>
      <c r="BL39" s="179">
        <f t="shared" si="8"/>
        <v>0</v>
      </c>
      <c r="BM39" s="179">
        <f t="shared" si="8"/>
        <v>0</v>
      </c>
      <c r="BN39" s="179">
        <f t="shared" si="8"/>
        <v>0</v>
      </c>
      <c r="BO39" s="179">
        <f t="shared" si="8"/>
        <v>0</v>
      </c>
      <c r="BP39" s="179">
        <f t="shared" si="8"/>
        <v>0</v>
      </c>
      <c r="BQ39" s="179">
        <f t="shared" si="8"/>
        <v>0</v>
      </c>
      <c r="BR39" s="179">
        <f t="shared" si="8"/>
        <v>0</v>
      </c>
      <c r="BS39" s="179">
        <f t="shared" si="9"/>
        <v>0</v>
      </c>
      <c r="BT39" s="179">
        <f t="shared" si="9"/>
        <v>0</v>
      </c>
      <c r="BU39" s="179">
        <f t="shared" si="9"/>
        <v>0</v>
      </c>
      <c r="BV39" s="179">
        <f t="shared" si="9"/>
        <v>0</v>
      </c>
      <c r="BW39" s="179">
        <f t="shared" si="9"/>
        <v>0</v>
      </c>
      <c r="BX39" s="179">
        <f t="shared" si="9"/>
        <v>0</v>
      </c>
      <c r="BY39" s="179">
        <f t="shared" si="9"/>
        <v>0</v>
      </c>
      <c r="BZ39" s="179">
        <f t="shared" si="9"/>
        <v>0</v>
      </c>
      <c r="CA39" s="179">
        <f t="shared" si="9"/>
        <v>0</v>
      </c>
      <c r="CB39" s="179">
        <f t="shared" si="9"/>
        <v>0</v>
      </c>
      <c r="CC39" s="179">
        <f t="shared" ref="CC39" si="12">CC13-CC34</f>
        <v>0</v>
      </c>
    </row>
    <row r="40" spans="1:81" outlineLevel="1">
      <c r="B40" s="178" t="s">
        <v>137</v>
      </c>
      <c r="D40" s="179">
        <f t="shared" si="7"/>
        <v>0</v>
      </c>
      <c r="E40" s="179">
        <f t="shared" si="7"/>
        <v>0</v>
      </c>
      <c r="F40" s="179">
        <f t="shared" si="7"/>
        <v>0</v>
      </c>
      <c r="G40" s="179">
        <f t="shared" si="8"/>
        <v>0</v>
      </c>
      <c r="H40" s="179">
        <f t="shared" si="8"/>
        <v>0</v>
      </c>
      <c r="I40" s="179">
        <f t="shared" si="8"/>
        <v>0</v>
      </c>
      <c r="J40" s="179">
        <f t="shared" si="8"/>
        <v>0</v>
      </c>
      <c r="K40" s="179">
        <f t="shared" si="8"/>
        <v>0</v>
      </c>
      <c r="L40" s="179">
        <f t="shared" si="8"/>
        <v>0</v>
      </c>
      <c r="M40" s="179">
        <f t="shared" si="8"/>
        <v>0</v>
      </c>
      <c r="N40" s="179">
        <f t="shared" si="8"/>
        <v>0</v>
      </c>
      <c r="O40" s="179">
        <f t="shared" si="8"/>
        <v>0</v>
      </c>
      <c r="P40" s="179">
        <f t="shared" si="8"/>
        <v>0</v>
      </c>
      <c r="Q40" s="179">
        <f t="shared" si="8"/>
        <v>0</v>
      </c>
      <c r="R40" s="179">
        <f t="shared" si="8"/>
        <v>0</v>
      </c>
      <c r="S40" s="179">
        <f t="shared" si="8"/>
        <v>0</v>
      </c>
      <c r="T40" s="179">
        <f t="shared" si="8"/>
        <v>0</v>
      </c>
      <c r="U40" s="179">
        <f t="shared" si="8"/>
        <v>0</v>
      </c>
      <c r="V40" s="179">
        <f t="shared" si="8"/>
        <v>0</v>
      </c>
      <c r="W40" s="179">
        <f t="shared" si="8"/>
        <v>0</v>
      </c>
      <c r="X40" s="179">
        <f t="shared" si="8"/>
        <v>0</v>
      </c>
      <c r="Y40" s="179">
        <f t="shared" si="8"/>
        <v>0</v>
      </c>
      <c r="Z40" s="179">
        <f t="shared" si="8"/>
        <v>0</v>
      </c>
      <c r="AA40" s="179">
        <f t="shared" si="8"/>
        <v>0</v>
      </c>
      <c r="AB40" s="179">
        <f t="shared" si="8"/>
        <v>0</v>
      </c>
      <c r="AC40" s="179">
        <f t="shared" si="8"/>
        <v>0</v>
      </c>
      <c r="AD40" s="179">
        <f t="shared" si="8"/>
        <v>0</v>
      </c>
      <c r="AE40" s="179">
        <f t="shared" si="8"/>
        <v>0</v>
      </c>
      <c r="AF40" s="179">
        <f t="shared" si="8"/>
        <v>0</v>
      </c>
      <c r="AG40" s="179">
        <f t="shared" si="8"/>
        <v>0</v>
      </c>
      <c r="AH40" s="179">
        <f t="shared" si="8"/>
        <v>0</v>
      </c>
      <c r="AI40" s="179">
        <f t="shared" si="8"/>
        <v>0</v>
      </c>
      <c r="AJ40" s="179">
        <f t="shared" si="8"/>
        <v>0</v>
      </c>
      <c r="AK40" s="179">
        <f t="shared" si="8"/>
        <v>0</v>
      </c>
      <c r="AL40" s="179">
        <f t="shared" si="8"/>
        <v>0</v>
      </c>
      <c r="AM40" s="179">
        <f t="shared" si="8"/>
        <v>0</v>
      </c>
      <c r="AN40" s="179">
        <f t="shared" si="8"/>
        <v>0</v>
      </c>
      <c r="AO40" s="179">
        <f t="shared" si="8"/>
        <v>0</v>
      </c>
      <c r="AP40" s="179">
        <f t="shared" si="8"/>
        <v>0</v>
      </c>
      <c r="AQ40" s="179">
        <f t="shared" si="8"/>
        <v>0</v>
      </c>
      <c r="AR40" s="179">
        <f t="shared" si="8"/>
        <v>0</v>
      </c>
      <c r="AS40" s="179">
        <f t="shared" si="8"/>
        <v>0</v>
      </c>
      <c r="AT40" s="179">
        <f t="shared" si="8"/>
        <v>0</v>
      </c>
      <c r="AU40" s="179">
        <f t="shared" si="8"/>
        <v>0</v>
      </c>
      <c r="AV40" s="179">
        <f t="shared" si="8"/>
        <v>0</v>
      </c>
      <c r="AW40" s="179">
        <f t="shared" si="8"/>
        <v>0</v>
      </c>
      <c r="AX40" s="179">
        <f t="shared" si="8"/>
        <v>0</v>
      </c>
      <c r="AY40" s="179">
        <f t="shared" si="8"/>
        <v>0</v>
      </c>
      <c r="AZ40" s="179">
        <f t="shared" si="8"/>
        <v>0</v>
      </c>
      <c r="BA40" s="179">
        <f t="shared" si="8"/>
        <v>0</v>
      </c>
      <c r="BB40" s="179">
        <f t="shared" si="8"/>
        <v>0</v>
      </c>
      <c r="BC40" s="179">
        <f t="shared" si="8"/>
        <v>0</v>
      </c>
      <c r="BD40" s="179">
        <f t="shared" si="8"/>
        <v>0</v>
      </c>
      <c r="BE40" s="179">
        <f t="shared" si="8"/>
        <v>0</v>
      </c>
      <c r="BF40" s="179">
        <f t="shared" si="8"/>
        <v>0</v>
      </c>
      <c r="BG40" s="179">
        <f t="shared" si="8"/>
        <v>0</v>
      </c>
      <c r="BH40" s="179">
        <f t="shared" si="8"/>
        <v>0</v>
      </c>
      <c r="BI40" s="179">
        <f t="shared" si="8"/>
        <v>0</v>
      </c>
      <c r="BJ40" s="179">
        <f t="shared" si="8"/>
        <v>0</v>
      </c>
      <c r="BK40" s="179">
        <f t="shared" si="8"/>
        <v>0</v>
      </c>
      <c r="BL40" s="179">
        <f t="shared" si="8"/>
        <v>0</v>
      </c>
      <c r="BM40" s="179">
        <f t="shared" si="8"/>
        <v>0</v>
      </c>
      <c r="BN40" s="179">
        <f t="shared" si="8"/>
        <v>0</v>
      </c>
      <c r="BO40" s="179">
        <f t="shared" si="8"/>
        <v>0</v>
      </c>
      <c r="BP40" s="179">
        <f t="shared" si="8"/>
        <v>0</v>
      </c>
      <c r="BQ40" s="179">
        <f t="shared" si="8"/>
        <v>0</v>
      </c>
      <c r="BR40" s="179">
        <f t="shared" ref="BR40" si="13">BR14-BR35</f>
        <v>0</v>
      </c>
      <c r="BS40" s="179">
        <f t="shared" si="9"/>
        <v>0</v>
      </c>
      <c r="BT40" s="179">
        <f t="shared" si="9"/>
        <v>0</v>
      </c>
      <c r="BU40" s="179">
        <f t="shared" si="9"/>
        <v>0</v>
      </c>
      <c r="BV40" s="179">
        <f t="shared" si="9"/>
        <v>0</v>
      </c>
      <c r="BW40" s="179">
        <f t="shared" si="9"/>
        <v>0</v>
      </c>
      <c r="BX40" s="179">
        <f t="shared" si="9"/>
        <v>0</v>
      </c>
      <c r="BY40" s="179">
        <f t="shared" si="9"/>
        <v>0</v>
      </c>
      <c r="BZ40" s="179">
        <f t="shared" si="9"/>
        <v>0</v>
      </c>
      <c r="CA40" s="179">
        <f t="shared" si="9"/>
        <v>0</v>
      </c>
      <c r="CB40" s="179">
        <f t="shared" si="9"/>
        <v>0</v>
      </c>
      <c r="CC40" s="179">
        <f t="shared" ref="CC40" si="14">CC14-CC35</f>
        <v>0</v>
      </c>
    </row>
    <row r="43" spans="1:81">
      <c r="B43" s="279" t="s">
        <v>511</v>
      </c>
      <c r="L43" s="276" t="s">
        <v>407</v>
      </c>
      <c r="Q43" s="276" t="s">
        <v>408</v>
      </c>
      <c r="V43" s="276" t="s">
        <v>409</v>
      </c>
      <c r="AA43" s="276" t="s">
        <v>410</v>
      </c>
      <c r="AF43" s="276" t="s">
        <v>411</v>
      </c>
      <c r="AK43" s="276" t="s">
        <v>412</v>
      </c>
      <c r="AP43" s="276" t="s">
        <v>414</v>
      </c>
      <c r="AU43" s="276" t="s">
        <v>587</v>
      </c>
      <c r="AZ43" s="276" t="s">
        <v>588</v>
      </c>
      <c r="BE43" s="276" t="s">
        <v>589</v>
      </c>
      <c r="BJ43" s="276" t="s">
        <v>590</v>
      </c>
      <c r="BO43" s="276" t="s">
        <v>591</v>
      </c>
      <c r="BT43" s="276" t="s">
        <v>592</v>
      </c>
      <c r="BY43" s="276" t="s">
        <v>593</v>
      </c>
      <c r="BZ43" s="276"/>
      <c r="CB43" s="276"/>
    </row>
    <row r="44" spans="1:81">
      <c r="B44" s="235" t="s">
        <v>404</v>
      </c>
      <c r="C44" s="154"/>
      <c r="D44" s="155" t="s">
        <v>405</v>
      </c>
      <c r="E44" s="284" t="s">
        <v>406</v>
      </c>
      <c r="F44" s="230">
        <v>6</v>
      </c>
      <c r="G44" s="230">
        <v>7</v>
      </c>
      <c r="H44" s="230">
        <v>8</v>
      </c>
      <c r="I44" s="230">
        <v>9</v>
      </c>
      <c r="J44" s="230">
        <v>10</v>
      </c>
      <c r="K44" s="230">
        <v>11</v>
      </c>
      <c r="L44" s="230">
        <v>12</v>
      </c>
      <c r="M44" s="230">
        <v>13</v>
      </c>
      <c r="N44" s="230">
        <v>14</v>
      </c>
      <c r="O44" s="230">
        <v>15</v>
      </c>
      <c r="P44" s="230">
        <v>16</v>
      </c>
      <c r="Q44" s="230">
        <v>17</v>
      </c>
      <c r="R44" s="230">
        <v>18</v>
      </c>
      <c r="S44" s="230">
        <v>19</v>
      </c>
      <c r="T44" s="230">
        <v>20</v>
      </c>
      <c r="U44" s="230">
        <v>21</v>
      </c>
      <c r="V44" s="230">
        <v>22</v>
      </c>
      <c r="W44" s="230">
        <v>23</v>
      </c>
      <c r="X44" s="230">
        <v>24</v>
      </c>
      <c r="Y44" s="230">
        <v>25</v>
      </c>
      <c r="Z44" s="230">
        <v>26</v>
      </c>
      <c r="AA44" s="230">
        <v>27</v>
      </c>
      <c r="AB44" s="230">
        <v>28</v>
      </c>
      <c r="AC44" s="230">
        <v>29</v>
      </c>
      <c r="AD44" s="230">
        <v>30</v>
      </c>
      <c r="AE44" s="230">
        <v>31</v>
      </c>
      <c r="AF44" s="230">
        <v>32</v>
      </c>
      <c r="AG44" s="230">
        <v>33</v>
      </c>
      <c r="AH44" s="230">
        <v>34</v>
      </c>
      <c r="AI44" s="230">
        <v>35</v>
      </c>
      <c r="AJ44" s="230">
        <v>36</v>
      </c>
      <c r="AK44" s="230">
        <v>37</v>
      </c>
      <c r="AL44" s="230">
        <v>38</v>
      </c>
      <c r="AM44" s="230">
        <v>39</v>
      </c>
      <c r="AN44" s="230">
        <v>40</v>
      </c>
      <c r="AO44" s="230">
        <v>41</v>
      </c>
      <c r="AP44" s="230">
        <v>42</v>
      </c>
      <c r="AQ44" s="230">
        <v>43</v>
      </c>
      <c r="AR44" s="230">
        <v>44</v>
      </c>
      <c r="AS44" s="230">
        <v>45</v>
      </c>
      <c r="AT44" s="230">
        <v>46</v>
      </c>
      <c r="AU44" s="230">
        <v>47</v>
      </c>
      <c r="AV44" s="230">
        <v>48</v>
      </c>
      <c r="AW44" s="230">
        <v>49</v>
      </c>
      <c r="AX44" s="230">
        <v>50</v>
      </c>
      <c r="AY44" s="230">
        <v>51</v>
      </c>
      <c r="AZ44" s="230">
        <v>52</v>
      </c>
      <c r="BA44" s="230">
        <v>53</v>
      </c>
      <c r="BB44" s="230">
        <v>54</v>
      </c>
      <c r="BC44" s="230">
        <v>55</v>
      </c>
      <c r="BD44" s="230">
        <v>56</v>
      </c>
      <c r="BE44" s="230">
        <v>57</v>
      </c>
      <c r="BF44" s="230">
        <v>58</v>
      </c>
      <c r="BG44" s="230">
        <v>59</v>
      </c>
      <c r="BH44" s="230">
        <v>60</v>
      </c>
      <c r="BI44" s="230">
        <v>61</v>
      </c>
      <c r="BJ44" s="230">
        <v>62</v>
      </c>
      <c r="BK44" s="230">
        <v>63</v>
      </c>
      <c r="BL44" s="230">
        <v>64</v>
      </c>
      <c r="BM44" s="230">
        <v>65</v>
      </c>
      <c r="BN44" s="230">
        <v>66</v>
      </c>
      <c r="BO44" s="230">
        <v>67</v>
      </c>
      <c r="BP44" s="230">
        <v>68</v>
      </c>
      <c r="BQ44" s="230">
        <v>69</v>
      </c>
      <c r="BR44" s="230">
        <v>70</v>
      </c>
      <c r="BS44" s="230">
        <v>71</v>
      </c>
      <c r="BT44" s="230">
        <v>72</v>
      </c>
      <c r="BU44" s="230">
        <v>73</v>
      </c>
      <c r="BV44" s="230">
        <v>74</v>
      </c>
      <c r="BW44" s="230">
        <v>75</v>
      </c>
      <c r="BX44" s="230">
        <v>76</v>
      </c>
      <c r="BY44" s="230">
        <v>77</v>
      </c>
      <c r="BZ44" s="230">
        <v>78</v>
      </c>
      <c r="CA44" s="230">
        <v>79</v>
      </c>
      <c r="CB44" s="230">
        <v>80</v>
      </c>
      <c r="CC44" s="230">
        <v>81</v>
      </c>
    </row>
    <row r="45" spans="1:81">
      <c r="A45" s="226" t="s">
        <v>242</v>
      </c>
      <c r="B45" s="235" t="s">
        <v>388</v>
      </c>
      <c r="C45" s="282"/>
      <c r="D45" s="283"/>
      <c r="E45" s="594"/>
      <c r="F45" s="224">
        <v>1946</v>
      </c>
      <c r="G45" s="232" t="s">
        <v>243</v>
      </c>
      <c r="H45" s="240" t="s">
        <v>244</v>
      </c>
      <c r="I45" s="240" t="s">
        <v>245</v>
      </c>
      <c r="J45" s="240" t="s">
        <v>246</v>
      </c>
      <c r="K45" s="240" t="s">
        <v>247</v>
      </c>
      <c r="L45" s="240" t="s">
        <v>248</v>
      </c>
      <c r="M45" s="240" t="s">
        <v>249</v>
      </c>
      <c r="N45" s="240" t="s">
        <v>250</v>
      </c>
      <c r="O45" s="240" t="s">
        <v>251</v>
      </c>
      <c r="P45" s="240" t="s">
        <v>252</v>
      </c>
      <c r="Q45" s="240" t="s">
        <v>253</v>
      </c>
      <c r="R45" s="240" t="s">
        <v>254</v>
      </c>
      <c r="S45" s="240" t="s">
        <v>255</v>
      </c>
      <c r="T45" s="240" t="s">
        <v>256</v>
      </c>
      <c r="U45" s="240" t="s">
        <v>257</v>
      </c>
      <c r="V45" s="240" t="s">
        <v>258</v>
      </c>
      <c r="W45" s="240" t="s">
        <v>259</v>
      </c>
      <c r="X45" s="240" t="s">
        <v>260</v>
      </c>
      <c r="Y45" s="240" t="s">
        <v>261</v>
      </c>
      <c r="Z45" s="240" t="s">
        <v>262</v>
      </c>
      <c r="AA45" s="240" t="s">
        <v>263</v>
      </c>
      <c r="AB45" s="240" t="s">
        <v>264</v>
      </c>
      <c r="AC45" s="240" t="s">
        <v>265</v>
      </c>
      <c r="AD45" s="240" t="s">
        <v>266</v>
      </c>
      <c r="AE45" s="240" t="s">
        <v>267</v>
      </c>
      <c r="AF45" s="240" t="s">
        <v>268</v>
      </c>
      <c r="AG45" s="240" t="s">
        <v>269</v>
      </c>
      <c r="AH45" s="240" t="s">
        <v>270</v>
      </c>
      <c r="AI45" s="240" t="s">
        <v>271</v>
      </c>
      <c r="AJ45" s="240" t="s">
        <v>272</v>
      </c>
      <c r="AK45" s="240" t="s">
        <v>273</v>
      </c>
      <c r="AL45" s="240" t="s">
        <v>274</v>
      </c>
      <c r="AM45" s="240" t="s">
        <v>275</v>
      </c>
      <c r="AN45" s="240" t="s">
        <v>276</v>
      </c>
      <c r="AO45" s="240" t="s">
        <v>277</v>
      </c>
      <c r="AP45" s="240" t="s">
        <v>278</v>
      </c>
      <c r="AQ45" s="240" t="s">
        <v>279</v>
      </c>
      <c r="AR45" s="240" t="s">
        <v>280</v>
      </c>
      <c r="AS45" s="240" t="s">
        <v>281</v>
      </c>
      <c r="AT45" s="240" t="s">
        <v>282</v>
      </c>
      <c r="AU45" s="240" t="s">
        <v>283</v>
      </c>
      <c r="AV45" s="240" t="s">
        <v>284</v>
      </c>
      <c r="AW45" s="240" t="s">
        <v>285</v>
      </c>
      <c r="AX45" s="240" t="s">
        <v>286</v>
      </c>
      <c r="AY45" s="240" t="s">
        <v>287</v>
      </c>
      <c r="AZ45" s="240" t="s">
        <v>288</v>
      </c>
      <c r="BA45" s="240" t="s">
        <v>289</v>
      </c>
      <c r="BB45" s="240" t="s">
        <v>290</v>
      </c>
      <c r="BC45" s="240" t="s">
        <v>291</v>
      </c>
      <c r="BD45" s="240" t="s">
        <v>292</v>
      </c>
      <c r="BE45" s="240" t="s">
        <v>293</v>
      </c>
      <c r="BF45" s="240" t="s">
        <v>294</v>
      </c>
      <c r="BG45" s="240" t="s">
        <v>295</v>
      </c>
      <c r="BH45" s="240" t="s">
        <v>296</v>
      </c>
      <c r="BI45" s="240" t="s">
        <v>297</v>
      </c>
      <c r="BJ45" s="240" t="s">
        <v>298</v>
      </c>
      <c r="BK45" s="240" t="s">
        <v>299</v>
      </c>
      <c r="BL45" s="240" t="s">
        <v>300</v>
      </c>
      <c r="BM45" s="240" t="s">
        <v>301</v>
      </c>
      <c r="BN45" s="240" t="s">
        <v>302</v>
      </c>
      <c r="BO45" s="240" t="s">
        <v>303</v>
      </c>
      <c r="BP45" s="240" t="s">
        <v>304</v>
      </c>
      <c r="BQ45" s="240" t="s">
        <v>305</v>
      </c>
      <c r="BR45" s="240" t="s">
        <v>306</v>
      </c>
      <c r="BS45" s="240" t="s">
        <v>307</v>
      </c>
      <c r="BT45" s="240" t="s">
        <v>308</v>
      </c>
      <c r="BU45" s="240" t="s">
        <v>309</v>
      </c>
      <c r="BV45" s="240" t="s">
        <v>310</v>
      </c>
      <c r="BW45" s="240" t="s">
        <v>311</v>
      </c>
      <c r="BX45" s="240" t="s">
        <v>312</v>
      </c>
      <c r="BY45" s="240" t="s">
        <v>313</v>
      </c>
      <c r="BZ45" s="240" t="s">
        <v>314</v>
      </c>
      <c r="CA45" s="227" t="s">
        <v>315</v>
      </c>
      <c r="CB45" s="227" t="s">
        <v>441</v>
      </c>
      <c r="CC45" s="227" t="s">
        <v>513</v>
      </c>
    </row>
    <row r="46" spans="1:81" outlineLevel="1">
      <c r="A46" s="241">
        <v>1</v>
      </c>
      <c r="B46" s="229" t="s">
        <v>316</v>
      </c>
      <c r="C46" s="190"/>
      <c r="D46" s="156">
        <v>25</v>
      </c>
      <c r="E46" s="285">
        <v>35</v>
      </c>
      <c r="F46" s="228">
        <f t="shared" ref="F46:O55" si="15">VLOOKUP($A46,$A$11:$CC$14,F$44)</f>
        <v>17.547899999999998</v>
      </c>
      <c r="G46" s="233">
        <f t="shared" si="15"/>
        <v>15.070600000000001</v>
      </c>
      <c r="H46" s="233">
        <f t="shared" si="15"/>
        <v>13.9239</v>
      </c>
      <c r="I46" s="233">
        <f t="shared" si="15"/>
        <v>12.317299999999999</v>
      </c>
      <c r="J46" s="242">
        <f t="shared" si="15"/>
        <v>12.81</v>
      </c>
      <c r="K46" s="242">
        <f t="shared" si="15"/>
        <v>11.139099999999999</v>
      </c>
      <c r="L46" s="242">
        <f t="shared" si="15"/>
        <v>10.4146</v>
      </c>
      <c r="M46" s="242">
        <f t="shared" si="15"/>
        <v>10.764699999999999</v>
      </c>
      <c r="N46" s="242">
        <f t="shared" si="15"/>
        <v>10.764699999999999</v>
      </c>
      <c r="O46" s="242">
        <f t="shared" si="15"/>
        <v>10.166700000000001</v>
      </c>
      <c r="P46" s="242">
        <f t="shared" ref="P46:Y55" si="16">VLOOKUP($A46,$A$11:$CC$14,P$44)</f>
        <v>9.9301999999999992</v>
      </c>
      <c r="Q46" s="242">
        <f t="shared" si="16"/>
        <v>9.5596999999999994</v>
      </c>
      <c r="R46" s="242">
        <f t="shared" si="16"/>
        <v>9.2826000000000004</v>
      </c>
      <c r="S46" s="242">
        <f t="shared" si="16"/>
        <v>8.9580000000000002</v>
      </c>
      <c r="T46" s="242">
        <f t="shared" si="16"/>
        <v>8.3725000000000005</v>
      </c>
      <c r="U46" s="242">
        <f t="shared" si="16"/>
        <v>7.8589000000000002</v>
      </c>
      <c r="V46" s="242">
        <f t="shared" si="16"/>
        <v>7.32</v>
      </c>
      <c r="W46" s="242">
        <f t="shared" si="16"/>
        <v>7.0385</v>
      </c>
      <c r="X46" s="242">
        <f t="shared" si="16"/>
        <v>6.7420999999999998</v>
      </c>
      <c r="Y46" s="242">
        <f t="shared" si="16"/>
        <v>6.4696999999999996</v>
      </c>
      <c r="Z46" s="242">
        <f t="shared" ref="Z46:AI55" si="17">VLOOKUP($A46,$A$11:$CC$14,Z$44)</f>
        <v>6.3102999999999998</v>
      </c>
      <c r="AA46" s="242">
        <f t="shared" si="17"/>
        <v>6.6372999999999998</v>
      </c>
      <c r="AB46" s="242">
        <f t="shared" si="17"/>
        <v>6.3102999999999998</v>
      </c>
      <c r="AC46" s="242">
        <f t="shared" si="17"/>
        <v>5.8761000000000001</v>
      </c>
      <c r="AD46" s="242">
        <f t="shared" si="17"/>
        <v>4.9650999999999996</v>
      </c>
      <c r="AE46" s="242">
        <f t="shared" si="17"/>
        <v>4.4790000000000001</v>
      </c>
      <c r="AF46" s="242">
        <f t="shared" si="17"/>
        <v>4.2699999999999996</v>
      </c>
      <c r="AG46" s="242">
        <f t="shared" si="17"/>
        <v>4.0156999999999998</v>
      </c>
      <c r="AH46" s="242">
        <f t="shared" si="17"/>
        <v>3.7898999999999998</v>
      </c>
      <c r="AI46" s="242">
        <f t="shared" si="17"/>
        <v>3.6916000000000002</v>
      </c>
      <c r="AJ46" s="242">
        <f t="shared" ref="AJ46:AS55" si="18">VLOOKUP($A46,$A$11:$CC$14,AJ$44)</f>
        <v>3.5583</v>
      </c>
      <c r="AK46" s="242">
        <f t="shared" si="18"/>
        <v>3.4159999999999999</v>
      </c>
      <c r="AL46" s="242">
        <f t="shared" si="18"/>
        <v>3.2679</v>
      </c>
      <c r="AM46" s="242">
        <f t="shared" si="18"/>
        <v>3.0428000000000002</v>
      </c>
      <c r="AN46" s="242">
        <f t="shared" si="18"/>
        <v>2.7608000000000001</v>
      </c>
      <c r="AO46" s="242">
        <f t="shared" si="18"/>
        <v>2.6036999999999999</v>
      </c>
      <c r="AP46" s="242">
        <f t="shared" si="18"/>
        <v>2.5019999999999998</v>
      </c>
      <c r="AQ46" s="242">
        <f t="shared" si="18"/>
        <v>2.4586999999999999</v>
      </c>
      <c r="AR46" s="242">
        <f t="shared" si="18"/>
        <v>2.4079000000000002</v>
      </c>
      <c r="AS46" s="242">
        <f t="shared" si="18"/>
        <v>2.3944000000000001</v>
      </c>
      <c r="AT46" s="242">
        <f t="shared" ref="AT46:BC55" si="19">VLOOKUP($A46,$A$11:$CC$14,AT$44)</f>
        <v>2.3462000000000001</v>
      </c>
      <c r="AU46" s="242">
        <f t="shared" si="19"/>
        <v>2.2957000000000001</v>
      </c>
      <c r="AV46" s="242">
        <f t="shared" si="19"/>
        <v>2.2433999999999998</v>
      </c>
      <c r="AW46" s="242">
        <f t="shared" si="19"/>
        <v>2.1675</v>
      </c>
      <c r="AX46" s="242">
        <f t="shared" si="19"/>
        <v>2.0430999999999999</v>
      </c>
      <c r="AY46" s="242">
        <f t="shared" si="19"/>
        <v>1.9262999999999999</v>
      </c>
      <c r="AZ46" s="242">
        <f t="shared" si="19"/>
        <v>1.8119000000000001</v>
      </c>
      <c r="BA46" s="242">
        <f t="shared" si="19"/>
        <v>1.7524</v>
      </c>
      <c r="BB46" s="242">
        <f t="shared" si="19"/>
        <v>1.7172000000000001</v>
      </c>
      <c r="BC46" s="242">
        <f t="shared" si="19"/>
        <v>1.6789000000000001</v>
      </c>
      <c r="BD46" s="242">
        <f t="shared" ref="BD46:BM55" si="20">VLOOKUP($A46,$A$11:$CC$14,BD$44)</f>
        <v>1.6745000000000001</v>
      </c>
      <c r="BE46" s="242">
        <f t="shared" si="20"/>
        <v>1.6833</v>
      </c>
      <c r="BF46" s="242">
        <f t="shared" si="20"/>
        <v>1.6921999999999999</v>
      </c>
      <c r="BG46" s="242">
        <f t="shared" si="20"/>
        <v>1.7012</v>
      </c>
      <c r="BH46" s="242">
        <f t="shared" si="20"/>
        <v>1.69</v>
      </c>
      <c r="BI46" s="242">
        <f t="shared" si="20"/>
        <v>1.6833</v>
      </c>
      <c r="BJ46" s="242">
        <f t="shared" si="20"/>
        <v>1.6789000000000001</v>
      </c>
      <c r="BK46" s="242">
        <f t="shared" si="20"/>
        <v>1.6745000000000001</v>
      </c>
      <c r="BL46" s="242">
        <f t="shared" si="20"/>
        <v>1.6508</v>
      </c>
      <c r="BM46" s="242">
        <f t="shared" si="20"/>
        <v>1.6173999999999999</v>
      </c>
      <c r="BN46" s="242">
        <f t="shared" ref="BN46:BW55" si="21">VLOOKUP($A46,$A$11:$CC$14,BN$44)</f>
        <v>1.5794999999999999</v>
      </c>
      <c r="BO46" s="242">
        <f t="shared" si="21"/>
        <v>1.5142</v>
      </c>
      <c r="BP46" s="242">
        <f t="shared" si="21"/>
        <v>1.4590000000000001</v>
      </c>
      <c r="BQ46" s="242">
        <f t="shared" si="21"/>
        <v>1.4441999999999999</v>
      </c>
      <c r="BR46" s="242">
        <f t="shared" si="21"/>
        <v>1.4280999999999999</v>
      </c>
      <c r="BS46" s="242">
        <f t="shared" si="21"/>
        <v>1.3849</v>
      </c>
      <c r="BT46" s="242">
        <f t="shared" si="21"/>
        <v>1.3512999999999999</v>
      </c>
      <c r="BU46" s="242">
        <f t="shared" si="21"/>
        <v>1.3261000000000001</v>
      </c>
      <c r="BV46" s="242">
        <f t="shared" si="21"/>
        <v>1.3018000000000001</v>
      </c>
      <c r="BW46" s="242">
        <f t="shared" si="21"/>
        <v>1.2809999999999999</v>
      </c>
      <c r="BX46" s="242">
        <f t="shared" ref="BX46:CC55" si="22">VLOOKUP($A46,$A$11:$CC$14,BX$44)</f>
        <v>1.2546999999999999</v>
      </c>
      <c r="BY46" s="242">
        <f t="shared" si="22"/>
        <v>1.2141999999999999</v>
      </c>
      <c r="BZ46" s="242">
        <f t="shared" si="22"/>
        <v>1.1624000000000001</v>
      </c>
      <c r="CA46" s="242">
        <f t="shared" si="22"/>
        <v>1.1129</v>
      </c>
      <c r="CB46" s="242">
        <f t="shared" si="22"/>
        <v>1.0819000000000001</v>
      </c>
      <c r="CC46" s="242">
        <f t="shared" si="22"/>
        <v>1</v>
      </c>
    </row>
    <row r="47" spans="1:81" outlineLevel="1">
      <c r="A47" s="241">
        <v>1</v>
      </c>
      <c r="B47" s="229" t="s">
        <v>317</v>
      </c>
      <c r="C47" s="190"/>
      <c r="D47" s="156">
        <v>50</v>
      </c>
      <c r="E47" s="285">
        <v>60</v>
      </c>
      <c r="F47" s="228">
        <f t="shared" si="15"/>
        <v>17.547899999999998</v>
      </c>
      <c r="G47" s="233">
        <f t="shared" si="15"/>
        <v>15.070600000000001</v>
      </c>
      <c r="H47" s="233">
        <f t="shared" si="15"/>
        <v>13.9239</v>
      </c>
      <c r="I47" s="233">
        <f t="shared" si="15"/>
        <v>12.317299999999999</v>
      </c>
      <c r="J47" s="242">
        <f t="shared" si="15"/>
        <v>12.81</v>
      </c>
      <c r="K47" s="242">
        <f t="shared" si="15"/>
        <v>11.139099999999999</v>
      </c>
      <c r="L47" s="242">
        <f t="shared" si="15"/>
        <v>10.4146</v>
      </c>
      <c r="M47" s="242">
        <f t="shared" si="15"/>
        <v>10.764699999999999</v>
      </c>
      <c r="N47" s="242">
        <f t="shared" si="15"/>
        <v>10.764699999999999</v>
      </c>
      <c r="O47" s="242">
        <f t="shared" si="15"/>
        <v>10.166700000000001</v>
      </c>
      <c r="P47" s="242">
        <f t="shared" si="16"/>
        <v>9.9301999999999992</v>
      </c>
      <c r="Q47" s="242">
        <f t="shared" si="16"/>
        <v>9.5596999999999994</v>
      </c>
      <c r="R47" s="242">
        <f t="shared" si="16"/>
        <v>9.2826000000000004</v>
      </c>
      <c r="S47" s="242">
        <f t="shared" si="16"/>
        <v>8.9580000000000002</v>
      </c>
      <c r="T47" s="242">
        <f t="shared" si="16"/>
        <v>8.3725000000000005</v>
      </c>
      <c r="U47" s="242">
        <f t="shared" si="16"/>
        <v>7.8589000000000002</v>
      </c>
      <c r="V47" s="242">
        <f t="shared" si="16"/>
        <v>7.32</v>
      </c>
      <c r="W47" s="242">
        <f t="shared" si="16"/>
        <v>7.0385</v>
      </c>
      <c r="X47" s="242">
        <f t="shared" si="16"/>
        <v>6.7420999999999998</v>
      </c>
      <c r="Y47" s="242">
        <f t="shared" si="16"/>
        <v>6.4696999999999996</v>
      </c>
      <c r="Z47" s="242">
        <f t="shared" si="17"/>
        <v>6.3102999999999998</v>
      </c>
      <c r="AA47" s="242">
        <f t="shared" si="17"/>
        <v>6.6372999999999998</v>
      </c>
      <c r="AB47" s="242">
        <f t="shared" si="17"/>
        <v>6.3102999999999998</v>
      </c>
      <c r="AC47" s="242">
        <f t="shared" si="17"/>
        <v>5.8761000000000001</v>
      </c>
      <c r="AD47" s="242">
        <f t="shared" si="17"/>
        <v>4.9650999999999996</v>
      </c>
      <c r="AE47" s="242">
        <f t="shared" si="17"/>
        <v>4.4790000000000001</v>
      </c>
      <c r="AF47" s="242">
        <f t="shared" si="17"/>
        <v>4.2699999999999996</v>
      </c>
      <c r="AG47" s="242">
        <f t="shared" si="17"/>
        <v>4.0156999999999998</v>
      </c>
      <c r="AH47" s="242">
        <f t="shared" si="17"/>
        <v>3.7898999999999998</v>
      </c>
      <c r="AI47" s="242">
        <f t="shared" si="17"/>
        <v>3.6916000000000002</v>
      </c>
      <c r="AJ47" s="242">
        <f t="shared" si="18"/>
        <v>3.5583</v>
      </c>
      <c r="AK47" s="242">
        <f t="shared" si="18"/>
        <v>3.4159999999999999</v>
      </c>
      <c r="AL47" s="242">
        <f t="shared" si="18"/>
        <v>3.2679</v>
      </c>
      <c r="AM47" s="242">
        <f t="shared" si="18"/>
        <v>3.0428000000000002</v>
      </c>
      <c r="AN47" s="242">
        <f t="shared" si="18"/>
        <v>2.7608000000000001</v>
      </c>
      <c r="AO47" s="242">
        <f t="shared" si="18"/>
        <v>2.6036999999999999</v>
      </c>
      <c r="AP47" s="242">
        <f t="shared" si="18"/>
        <v>2.5019999999999998</v>
      </c>
      <c r="AQ47" s="242">
        <f t="shared" si="18"/>
        <v>2.4586999999999999</v>
      </c>
      <c r="AR47" s="242">
        <f t="shared" si="18"/>
        <v>2.4079000000000002</v>
      </c>
      <c r="AS47" s="242">
        <f t="shared" si="18"/>
        <v>2.3944000000000001</v>
      </c>
      <c r="AT47" s="242">
        <f t="shared" si="19"/>
        <v>2.3462000000000001</v>
      </c>
      <c r="AU47" s="242">
        <f t="shared" si="19"/>
        <v>2.2957000000000001</v>
      </c>
      <c r="AV47" s="242">
        <f t="shared" si="19"/>
        <v>2.2433999999999998</v>
      </c>
      <c r="AW47" s="242">
        <f t="shared" si="19"/>
        <v>2.1675</v>
      </c>
      <c r="AX47" s="242">
        <f t="shared" si="19"/>
        <v>2.0430999999999999</v>
      </c>
      <c r="AY47" s="242">
        <f t="shared" si="19"/>
        <v>1.9262999999999999</v>
      </c>
      <c r="AZ47" s="242">
        <f t="shared" si="19"/>
        <v>1.8119000000000001</v>
      </c>
      <c r="BA47" s="242">
        <f t="shared" si="19"/>
        <v>1.7524</v>
      </c>
      <c r="BB47" s="242">
        <f t="shared" si="19"/>
        <v>1.7172000000000001</v>
      </c>
      <c r="BC47" s="242">
        <f t="shared" si="19"/>
        <v>1.6789000000000001</v>
      </c>
      <c r="BD47" s="242">
        <f t="shared" si="20"/>
        <v>1.6745000000000001</v>
      </c>
      <c r="BE47" s="242">
        <f t="shared" si="20"/>
        <v>1.6833</v>
      </c>
      <c r="BF47" s="242">
        <f t="shared" si="20"/>
        <v>1.6921999999999999</v>
      </c>
      <c r="BG47" s="242">
        <f t="shared" si="20"/>
        <v>1.7012</v>
      </c>
      <c r="BH47" s="242">
        <f t="shared" si="20"/>
        <v>1.69</v>
      </c>
      <c r="BI47" s="242">
        <f t="shared" si="20"/>
        <v>1.6833</v>
      </c>
      <c r="BJ47" s="242">
        <f t="shared" si="20"/>
        <v>1.6789000000000001</v>
      </c>
      <c r="BK47" s="242">
        <f t="shared" si="20"/>
        <v>1.6745000000000001</v>
      </c>
      <c r="BL47" s="242">
        <f t="shared" si="20"/>
        <v>1.6508</v>
      </c>
      <c r="BM47" s="242">
        <f t="shared" si="20"/>
        <v>1.6173999999999999</v>
      </c>
      <c r="BN47" s="242">
        <f t="shared" si="21"/>
        <v>1.5794999999999999</v>
      </c>
      <c r="BO47" s="242">
        <f t="shared" si="21"/>
        <v>1.5142</v>
      </c>
      <c r="BP47" s="242">
        <f t="shared" si="21"/>
        <v>1.4590000000000001</v>
      </c>
      <c r="BQ47" s="242">
        <f t="shared" si="21"/>
        <v>1.4441999999999999</v>
      </c>
      <c r="BR47" s="242">
        <f t="shared" si="21"/>
        <v>1.4280999999999999</v>
      </c>
      <c r="BS47" s="242">
        <f t="shared" si="21"/>
        <v>1.3849</v>
      </c>
      <c r="BT47" s="242">
        <f t="shared" si="21"/>
        <v>1.3512999999999999</v>
      </c>
      <c r="BU47" s="242">
        <f t="shared" si="21"/>
        <v>1.3261000000000001</v>
      </c>
      <c r="BV47" s="242">
        <f t="shared" si="21"/>
        <v>1.3018000000000001</v>
      </c>
      <c r="BW47" s="242">
        <f t="shared" si="21"/>
        <v>1.2809999999999999</v>
      </c>
      <c r="BX47" s="242">
        <f t="shared" si="22"/>
        <v>1.2546999999999999</v>
      </c>
      <c r="BY47" s="242">
        <f t="shared" si="22"/>
        <v>1.2141999999999999</v>
      </c>
      <c r="BZ47" s="242">
        <f t="shared" si="22"/>
        <v>1.1624000000000001</v>
      </c>
      <c r="CA47" s="242">
        <f t="shared" si="22"/>
        <v>1.1129</v>
      </c>
      <c r="CB47" s="242">
        <f t="shared" si="22"/>
        <v>1.0819000000000001</v>
      </c>
      <c r="CC47" s="242">
        <f t="shared" si="22"/>
        <v>1</v>
      </c>
    </row>
    <row r="48" spans="1:81" outlineLevel="1">
      <c r="A48" s="241">
        <v>1</v>
      </c>
      <c r="B48" s="229" t="s">
        <v>318</v>
      </c>
      <c r="C48" s="190"/>
      <c r="D48" s="156">
        <v>60</v>
      </c>
      <c r="E48" s="285">
        <v>70</v>
      </c>
      <c r="F48" s="228">
        <f t="shared" si="15"/>
        <v>17.547899999999998</v>
      </c>
      <c r="G48" s="233">
        <f t="shared" si="15"/>
        <v>15.070600000000001</v>
      </c>
      <c r="H48" s="233">
        <f t="shared" si="15"/>
        <v>13.9239</v>
      </c>
      <c r="I48" s="233">
        <f t="shared" si="15"/>
        <v>12.317299999999999</v>
      </c>
      <c r="J48" s="242">
        <f t="shared" si="15"/>
        <v>12.81</v>
      </c>
      <c r="K48" s="242">
        <f t="shared" si="15"/>
        <v>11.139099999999999</v>
      </c>
      <c r="L48" s="242">
        <f t="shared" si="15"/>
        <v>10.4146</v>
      </c>
      <c r="M48" s="242">
        <f t="shared" si="15"/>
        <v>10.764699999999999</v>
      </c>
      <c r="N48" s="242">
        <f t="shared" si="15"/>
        <v>10.764699999999999</v>
      </c>
      <c r="O48" s="242">
        <f t="shared" si="15"/>
        <v>10.166700000000001</v>
      </c>
      <c r="P48" s="242">
        <f t="shared" si="16"/>
        <v>9.9301999999999992</v>
      </c>
      <c r="Q48" s="242">
        <f t="shared" si="16"/>
        <v>9.5596999999999994</v>
      </c>
      <c r="R48" s="242">
        <f t="shared" si="16"/>
        <v>9.2826000000000004</v>
      </c>
      <c r="S48" s="242">
        <f t="shared" si="16"/>
        <v>8.9580000000000002</v>
      </c>
      <c r="T48" s="242">
        <f t="shared" si="16"/>
        <v>8.3725000000000005</v>
      </c>
      <c r="U48" s="242">
        <f t="shared" si="16"/>
        <v>7.8589000000000002</v>
      </c>
      <c r="V48" s="242">
        <f t="shared" si="16"/>
        <v>7.32</v>
      </c>
      <c r="W48" s="242">
        <f t="shared" si="16"/>
        <v>7.0385</v>
      </c>
      <c r="X48" s="242">
        <f t="shared" si="16"/>
        <v>6.7420999999999998</v>
      </c>
      <c r="Y48" s="242">
        <f t="shared" si="16"/>
        <v>6.4696999999999996</v>
      </c>
      <c r="Z48" s="242">
        <f t="shared" si="17"/>
        <v>6.3102999999999998</v>
      </c>
      <c r="AA48" s="242">
        <f t="shared" si="17"/>
        <v>6.6372999999999998</v>
      </c>
      <c r="AB48" s="242">
        <f t="shared" si="17"/>
        <v>6.3102999999999998</v>
      </c>
      <c r="AC48" s="242">
        <f t="shared" si="17"/>
        <v>5.8761000000000001</v>
      </c>
      <c r="AD48" s="242">
        <f t="shared" si="17"/>
        <v>4.9650999999999996</v>
      </c>
      <c r="AE48" s="242">
        <f t="shared" si="17"/>
        <v>4.4790000000000001</v>
      </c>
      <c r="AF48" s="242">
        <f t="shared" si="17"/>
        <v>4.2699999999999996</v>
      </c>
      <c r="AG48" s="242">
        <f t="shared" si="17"/>
        <v>4.0156999999999998</v>
      </c>
      <c r="AH48" s="242">
        <f t="shared" si="17"/>
        <v>3.7898999999999998</v>
      </c>
      <c r="AI48" s="242">
        <f t="shared" si="17"/>
        <v>3.6916000000000002</v>
      </c>
      <c r="AJ48" s="242">
        <f t="shared" si="18"/>
        <v>3.5583</v>
      </c>
      <c r="AK48" s="242">
        <f t="shared" si="18"/>
        <v>3.4159999999999999</v>
      </c>
      <c r="AL48" s="242">
        <f t="shared" si="18"/>
        <v>3.2679</v>
      </c>
      <c r="AM48" s="242">
        <f t="shared" si="18"/>
        <v>3.0428000000000002</v>
      </c>
      <c r="AN48" s="242">
        <f t="shared" si="18"/>
        <v>2.7608000000000001</v>
      </c>
      <c r="AO48" s="242">
        <f t="shared" si="18"/>
        <v>2.6036999999999999</v>
      </c>
      <c r="AP48" s="242">
        <f t="shared" si="18"/>
        <v>2.5019999999999998</v>
      </c>
      <c r="AQ48" s="242">
        <f t="shared" si="18"/>
        <v>2.4586999999999999</v>
      </c>
      <c r="AR48" s="242">
        <f t="shared" si="18"/>
        <v>2.4079000000000002</v>
      </c>
      <c r="AS48" s="242">
        <f t="shared" si="18"/>
        <v>2.3944000000000001</v>
      </c>
      <c r="AT48" s="242">
        <f t="shared" si="19"/>
        <v>2.3462000000000001</v>
      </c>
      <c r="AU48" s="242">
        <f t="shared" si="19"/>
        <v>2.2957000000000001</v>
      </c>
      <c r="AV48" s="242">
        <f t="shared" si="19"/>
        <v>2.2433999999999998</v>
      </c>
      <c r="AW48" s="242">
        <f t="shared" si="19"/>
        <v>2.1675</v>
      </c>
      <c r="AX48" s="242">
        <f t="shared" si="19"/>
        <v>2.0430999999999999</v>
      </c>
      <c r="AY48" s="242">
        <f t="shared" si="19"/>
        <v>1.9262999999999999</v>
      </c>
      <c r="AZ48" s="242">
        <f t="shared" si="19"/>
        <v>1.8119000000000001</v>
      </c>
      <c r="BA48" s="242">
        <f t="shared" si="19"/>
        <v>1.7524</v>
      </c>
      <c r="BB48" s="242">
        <f t="shared" si="19"/>
        <v>1.7172000000000001</v>
      </c>
      <c r="BC48" s="242">
        <f t="shared" si="19"/>
        <v>1.6789000000000001</v>
      </c>
      <c r="BD48" s="242">
        <f t="shared" si="20"/>
        <v>1.6745000000000001</v>
      </c>
      <c r="BE48" s="242">
        <f t="shared" si="20"/>
        <v>1.6833</v>
      </c>
      <c r="BF48" s="242">
        <f t="shared" si="20"/>
        <v>1.6921999999999999</v>
      </c>
      <c r="BG48" s="242">
        <f t="shared" si="20"/>
        <v>1.7012</v>
      </c>
      <c r="BH48" s="242">
        <f t="shared" si="20"/>
        <v>1.69</v>
      </c>
      <c r="BI48" s="242">
        <f t="shared" si="20"/>
        <v>1.6833</v>
      </c>
      <c r="BJ48" s="242">
        <f t="shared" si="20"/>
        <v>1.6789000000000001</v>
      </c>
      <c r="BK48" s="242">
        <f t="shared" si="20"/>
        <v>1.6745000000000001</v>
      </c>
      <c r="BL48" s="242">
        <f t="shared" si="20"/>
        <v>1.6508</v>
      </c>
      <c r="BM48" s="242">
        <f t="shared" si="20"/>
        <v>1.6173999999999999</v>
      </c>
      <c r="BN48" s="242">
        <f t="shared" si="21"/>
        <v>1.5794999999999999</v>
      </c>
      <c r="BO48" s="242">
        <f t="shared" si="21"/>
        <v>1.5142</v>
      </c>
      <c r="BP48" s="242">
        <f t="shared" si="21"/>
        <v>1.4590000000000001</v>
      </c>
      <c r="BQ48" s="242">
        <f t="shared" si="21"/>
        <v>1.4441999999999999</v>
      </c>
      <c r="BR48" s="242">
        <f t="shared" si="21"/>
        <v>1.4280999999999999</v>
      </c>
      <c r="BS48" s="242">
        <f t="shared" si="21"/>
        <v>1.3849</v>
      </c>
      <c r="BT48" s="242">
        <f t="shared" si="21"/>
        <v>1.3512999999999999</v>
      </c>
      <c r="BU48" s="242">
        <f t="shared" si="21"/>
        <v>1.3261000000000001</v>
      </c>
      <c r="BV48" s="242">
        <f t="shared" si="21"/>
        <v>1.3018000000000001</v>
      </c>
      <c r="BW48" s="242">
        <f t="shared" si="21"/>
        <v>1.2809999999999999</v>
      </c>
      <c r="BX48" s="242">
        <f t="shared" si="22"/>
        <v>1.2546999999999999</v>
      </c>
      <c r="BY48" s="242">
        <f t="shared" si="22"/>
        <v>1.2141999999999999</v>
      </c>
      <c r="BZ48" s="242">
        <f t="shared" si="22"/>
        <v>1.1624000000000001</v>
      </c>
      <c r="CA48" s="242">
        <f t="shared" si="22"/>
        <v>1.1129</v>
      </c>
      <c r="CB48" s="242">
        <f t="shared" si="22"/>
        <v>1.0819000000000001</v>
      </c>
      <c r="CC48" s="242">
        <f t="shared" si="22"/>
        <v>1</v>
      </c>
    </row>
    <row r="49" spans="1:81" outlineLevel="1">
      <c r="A49" s="241">
        <v>4</v>
      </c>
      <c r="B49" s="229" t="s">
        <v>319</v>
      </c>
      <c r="C49" s="190"/>
      <c r="D49" s="156">
        <v>23</v>
      </c>
      <c r="E49" s="285">
        <v>27</v>
      </c>
      <c r="F49" s="233">
        <f t="shared" si="15"/>
        <v>0</v>
      </c>
      <c r="G49" s="233">
        <f t="shared" si="15"/>
        <v>0</v>
      </c>
      <c r="H49" s="233">
        <f t="shared" si="15"/>
        <v>0</v>
      </c>
      <c r="I49" s="233">
        <f t="shared" si="15"/>
        <v>4.1372</v>
      </c>
      <c r="J49" s="242">
        <f t="shared" si="15"/>
        <v>4.2443999999999997</v>
      </c>
      <c r="K49" s="242">
        <f t="shared" si="15"/>
        <v>3.5813000000000001</v>
      </c>
      <c r="L49" s="242">
        <f t="shared" si="15"/>
        <v>3.5045999999999999</v>
      </c>
      <c r="M49" s="242">
        <f t="shared" si="15"/>
        <v>3.5924999999999998</v>
      </c>
      <c r="N49" s="242">
        <f t="shared" si="15"/>
        <v>3.6497000000000002</v>
      </c>
      <c r="O49" s="242">
        <f t="shared" si="15"/>
        <v>3.5813000000000001</v>
      </c>
      <c r="P49" s="242">
        <f t="shared" si="16"/>
        <v>3.5261999999999998</v>
      </c>
      <c r="Q49" s="242">
        <f t="shared" si="16"/>
        <v>3.4622000000000002</v>
      </c>
      <c r="R49" s="242">
        <f t="shared" si="16"/>
        <v>3.4832999999999998</v>
      </c>
      <c r="S49" s="242">
        <f t="shared" si="16"/>
        <v>3.5045999999999999</v>
      </c>
      <c r="T49" s="242">
        <f t="shared" si="16"/>
        <v>3.4622000000000002</v>
      </c>
      <c r="U49" s="242">
        <f t="shared" si="16"/>
        <v>3.4209000000000001</v>
      </c>
      <c r="V49" s="242">
        <f t="shared" si="16"/>
        <v>3.4005999999999998</v>
      </c>
      <c r="W49" s="242">
        <f t="shared" si="16"/>
        <v>3.3706</v>
      </c>
      <c r="X49" s="242">
        <f t="shared" si="16"/>
        <v>3.3216999999999999</v>
      </c>
      <c r="Y49" s="242">
        <f t="shared" si="16"/>
        <v>3.2465000000000002</v>
      </c>
      <c r="Z49" s="242">
        <f t="shared" si="17"/>
        <v>3.2010999999999998</v>
      </c>
      <c r="AA49" s="242">
        <f t="shared" si="17"/>
        <v>3.2372999999999998</v>
      </c>
      <c r="AB49" s="242">
        <f t="shared" si="17"/>
        <v>3.2465000000000002</v>
      </c>
      <c r="AC49" s="242">
        <f t="shared" si="17"/>
        <v>3.1922000000000001</v>
      </c>
      <c r="AD49" s="242">
        <f t="shared" si="17"/>
        <v>3.0398000000000001</v>
      </c>
      <c r="AE49" s="242">
        <f t="shared" si="17"/>
        <v>2.9235000000000002</v>
      </c>
      <c r="AF49" s="242">
        <f t="shared" si="17"/>
        <v>2.8365999999999998</v>
      </c>
      <c r="AG49" s="242">
        <f t="shared" si="17"/>
        <v>2.6650999999999998</v>
      </c>
      <c r="AH49" s="242">
        <f t="shared" si="17"/>
        <v>2.3483999999999998</v>
      </c>
      <c r="AI49" s="242">
        <f t="shared" si="17"/>
        <v>2.2471000000000001</v>
      </c>
      <c r="AJ49" s="242">
        <f t="shared" si="18"/>
        <v>2.1663999999999999</v>
      </c>
      <c r="AK49" s="242">
        <f t="shared" si="18"/>
        <v>2.1027999999999998</v>
      </c>
      <c r="AL49" s="242">
        <f t="shared" si="18"/>
        <v>2.0798999999999999</v>
      </c>
      <c r="AM49" s="242">
        <f t="shared" si="18"/>
        <v>2.0070000000000001</v>
      </c>
      <c r="AN49" s="242">
        <f t="shared" si="18"/>
        <v>1.8817999999999999</v>
      </c>
      <c r="AO49" s="242">
        <f t="shared" si="18"/>
        <v>1.7630999999999999</v>
      </c>
      <c r="AP49" s="242">
        <f t="shared" si="18"/>
        <v>1.6585000000000001</v>
      </c>
      <c r="AQ49" s="242">
        <f t="shared" si="18"/>
        <v>1.6302000000000001</v>
      </c>
      <c r="AR49" s="242">
        <f t="shared" si="18"/>
        <v>1.5851</v>
      </c>
      <c r="AS49" s="242">
        <f t="shared" si="18"/>
        <v>1.5507</v>
      </c>
      <c r="AT49" s="242">
        <f t="shared" si="19"/>
        <v>1.5633999999999999</v>
      </c>
      <c r="AU49" s="242">
        <f t="shared" si="19"/>
        <v>1.6006</v>
      </c>
      <c r="AV49" s="242">
        <f t="shared" si="19"/>
        <v>1.5763</v>
      </c>
      <c r="AW49" s="242">
        <f t="shared" si="19"/>
        <v>1.5362</v>
      </c>
      <c r="AX49" s="242">
        <f t="shared" si="19"/>
        <v>1.5119</v>
      </c>
      <c r="AY49" s="242">
        <f t="shared" si="19"/>
        <v>1.4805999999999999</v>
      </c>
      <c r="AZ49" s="242">
        <f t="shared" si="19"/>
        <v>1.4599</v>
      </c>
      <c r="BA49" s="242">
        <f t="shared" si="19"/>
        <v>1.458</v>
      </c>
      <c r="BB49" s="242">
        <f t="shared" si="19"/>
        <v>1.4542999999999999</v>
      </c>
      <c r="BC49" s="242">
        <f t="shared" si="19"/>
        <v>1.4289000000000001</v>
      </c>
      <c r="BD49" s="242">
        <f t="shared" si="20"/>
        <v>1.4524999999999999</v>
      </c>
      <c r="BE49" s="242">
        <f t="shared" si="20"/>
        <v>1.4360999999999999</v>
      </c>
      <c r="BF49" s="242">
        <f t="shared" si="20"/>
        <v>1.4360999999999999</v>
      </c>
      <c r="BG49" s="242">
        <f t="shared" si="20"/>
        <v>1.458</v>
      </c>
      <c r="BH49" s="242">
        <f t="shared" si="20"/>
        <v>1.4307000000000001</v>
      </c>
      <c r="BI49" s="242">
        <f t="shared" si="20"/>
        <v>1.3856999999999999</v>
      </c>
      <c r="BJ49" s="242">
        <f t="shared" si="20"/>
        <v>1.3942000000000001</v>
      </c>
      <c r="BK49" s="242">
        <f t="shared" si="20"/>
        <v>1.3741000000000001</v>
      </c>
      <c r="BL49" s="242">
        <f t="shared" si="20"/>
        <v>1.3546</v>
      </c>
      <c r="BM49" s="242">
        <f t="shared" si="20"/>
        <v>1.3051999999999999</v>
      </c>
      <c r="BN49" s="242">
        <f t="shared" si="21"/>
        <v>1.2388999999999999</v>
      </c>
      <c r="BO49" s="242">
        <f t="shared" si="21"/>
        <v>1.2243999999999999</v>
      </c>
      <c r="BP49" s="242">
        <f t="shared" si="21"/>
        <v>1.1646000000000001</v>
      </c>
      <c r="BQ49" s="242">
        <f t="shared" si="21"/>
        <v>1.2050000000000001</v>
      </c>
      <c r="BR49" s="242">
        <f t="shared" si="21"/>
        <v>1.1950000000000001</v>
      </c>
      <c r="BS49" s="242">
        <f t="shared" si="21"/>
        <v>1.1403000000000001</v>
      </c>
      <c r="BT49" s="242">
        <f t="shared" si="21"/>
        <v>1.1246</v>
      </c>
      <c r="BU49" s="242">
        <f t="shared" si="21"/>
        <v>1.1234999999999999</v>
      </c>
      <c r="BV49" s="242">
        <f t="shared" si="21"/>
        <v>1.1313</v>
      </c>
      <c r="BW49" s="242">
        <f t="shared" si="21"/>
        <v>1.1459999999999999</v>
      </c>
      <c r="BX49" s="242">
        <f t="shared" si="22"/>
        <v>1.1623000000000001</v>
      </c>
      <c r="BY49" s="242">
        <f t="shared" si="22"/>
        <v>1.1335</v>
      </c>
      <c r="BZ49" s="242">
        <f t="shared" si="22"/>
        <v>1.1072</v>
      </c>
      <c r="CA49" s="242">
        <f t="shared" si="22"/>
        <v>1.0946</v>
      </c>
      <c r="CB49" s="242">
        <f t="shared" si="22"/>
        <v>1.0998000000000001</v>
      </c>
      <c r="CC49" s="242">
        <f t="shared" si="22"/>
        <v>1</v>
      </c>
    </row>
    <row r="50" spans="1:81" outlineLevel="1">
      <c r="A50" s="241">
        <v>4</v>
      </c>
      <c r="B50" s="229" t="s">
        <v>320</v>
      </c>
      <c r="C50" s="190"/>
      <c r="D50" s="156">
        <v>8</v>
      </c>
      <c r="E50" s="285">
        <v>10</v>
      </c>
      <c r="F50" s="233">
        <f t="shared" si="15"/>
        <v>0</v>
      </c>
      <c r="G50" s="233">
        <f t="shared" si="15"/>
        <v>0</v>
      </c>
      <c r="H50" s="233">
        <f t="shared" si="15"/>
        <v>0</v>
      </c>
      <c r="I50" s="233">
        <f t="shared" si="15"/>
        <v>4.1372</v>
      </c>
      <c r="J50" s="242">
        <f t="shared" si="15"/>
        <v>4.2443999999999997</v>
      </c>
      <c r="K50" s="242">
        <f t="shared" si="15"/>
        <v>3.5813000000000001</v>
      </c>
      <c r="L50" s="242">
        <f t="shared" si="15"/>
        <v>3.5045999999999999</v>
      </c>
      <c r="M50" s="242">
        <f t="shared" si="15"/>
        <v>3.5924999999999998</v>
      </c>
      <c r="N50" s="242">
        <f t="shared" si="15"/>
        <v>3.6497000000000002</v>
      </c>
      <c r="O50" s="242">
        <f t="shared" si="15"/>
        <v>3.5813000000000001</v>
      </c>
      <c r="P50" s="242">
        <f t="shared" si="16"/>
        <v>3.5261999999999998</v>
      </c>
      <c r="Q50" s="242">
        <f t="shared" si="16"/>
        <v>3.4622000000000002</v>
      </c>
      <c r="R50" s="242">
        <f t="shared" si="16"/>
        <v>3.4832999999999998</v>
      </c>
      <c r="S50" s="242">
        <f t="shared" si="16"/>
        <v>3.5045999999999999</v>
      </c>
      <c r="T50" s="242">
        <f t="shared" si="16"/>
        <v>3.4622000000000002</v>
      </c>
      <c r="U50" s="242">
        <f t="shared" si="16"/>
        <v>3.4209000000000001</v>
      </c>
      <c r="V50" s="242">
        <f t="shared" si="16"/>
        <v>3.4005999999999998</v>
      </c>
      <c r="W50" s="242">
        <f t="shared" si="16"/>
        <v>3.3706</v>
      </c>
      <c r="X50" s="242">
        <f t="shared" si="16"/>
        <v>3.3216999999999999</v>
      </c>
      <c r="Y50" s="242">
        <f t="shared" si="16"/>
        <v>3.2465000000000002</v>
      </c>
      <c r="Z50" s="242">
        <f t="shared" si="17"/>
        <v>3.2010999999999998</v>
      </c>
      <c r="AA50" s="242">
        <f t="shared" si="17"/>
        <v>3.2372999999999998</v>
      </c>
      <c r="AB50" s="242">
        <f t="shared" si="17"/>
        <v>3.2465000000000002</v>
      </c>
      <c r="AC50" s="242">
        <f t="shared" si="17"/>
        <v>3.1922000000000001</v>
      </c>
      <c r="AD50" s="242">
        <f t="shared" si="17"/>
        <v>3.0398000000000001</v>
      </c>
      <c r="AE50" s="242">
        <f t="shared" si="17"/>
        <v>2.9235000000000002</v>
      </c>
      <c r="AF50" s="242">
        <f t="shared" si="17"/>
        <v>2.8365999999999998</v>
      </c>
      <c r="AG50" s="242">
        <f t="shared" si="17"/>
        <v>2.6650999999999998</v>
      </c>
      <c r="AH50" s="242">
        <f t="shared" si="17"/>
        <v>2.3483999999999998</v>
      </c>
      <c r="AI50" s="242">
        <f t="shared" si="17"/>
        <v>2.2471000000000001</v>
      </c>
      <c r="AJ50" s="242">
        <f t="shared" si="18"/>
        <v>2.1663999999999999</v>
      </c>
      <c r="AK50" s="242">
        <f t="shared" si="18"/>
        <v>2.1027999999999998</v>
      </c>
      <c r="AL50" s="242">
        <f t="shared" si="18"/>
        <v>2.0798999999999999</v>
      </c>
      <c r="AM50" s="242">
        <f t="shared" si="18"/>
        <v>2.0070000000000001</v>
      </c>
      <c r="AN50" s="242">
        <f t="shared" si="18"/>
        <v>1.8817999999999999</v>
      </c>
      <c r="AO50" s="242">
        <f t="shared" si="18"/>
        <v>1.7630999999999999</v>
      </c>
      <c r="AP50" s="242">
        <f t="shared" si="18"/>
        <v>1.6585000000000001</v>
      </c>
      <c r="AQ50" s="242">
        <f t="shared" si="18"/>
        <v>1.6302000000000001</v>
      </c>
      <c r="AR50" s="242">
        <f t="shared" si="18"/>
        <v>1.5851</v>
      </c>
      <c r="AS50" s="242">
        <f t="shared" si="18"/>
        <v>1.5507</v>
      </c>
      <c r="AT50" s="242">
        <f t="shared" si="19"/>
        <v>1.5633999999999999</v>
      </c>
      <c r="AU50" s="242">
        <f t="shared" si="19"/>
        <v>1.6006</v>
      </c>
      <c r="AV50" s="242">
        <f t="shared" si="19"/>
        <v>1.5763</v>
      </c>
      <c r="AW50" s="242">
        <f t="shared" si="19"/>
        <v>1.5362</v>
      </c>
      <c r="AX50" s="242">
        <f t="shared" si="19"/>
        <v>1.5119</v>
      </c>
      <c r="AY50" s="242">
        <f t="shared" si="19"/>
        <v>1.4805999999999999</v>
      </c>
      <c r="AZ50" s="242">
        <f t="shared" si="19"/>
        <v>1.4599</v>
      </c>
      <c r="BA50" s="242">
        <f t="shared" si="19"/>
        <v>1.458</v>
      </c>
      <c r="BB50" s="242">
        <f t="shared" si="19"/>
        <v>1.4542999999999999</v>
      </c>
      <c r="BC50" s="242">
        <f t="shared" si="19"/>
        <v>1.4289000000000001</v>
      </c>
      <c r="BD50" s="242">
        <f t="shared" si="20"/>
        <v>1.4524999999999999</v>
      </c>
      <c r="BE50" s="242">
        <f t="shared" si="20"/>
        <v>1.4360999999999999</v>
      </c>
      <c r="BF50" s="242">
        <f t="shared" si="20"/>
        <v>1.4360999999999999</v>
      </c>
      <c r="BG50" s="242">
        <f t="shared" si="20"/>
        <v>1.458</v>
      </c>
      <c r="BH50" s="242">
        <f t="shared" si="20"/>
        <v>1.4307000000000001</v>
      </c>
      <c r="BI50" s="242">
        <f t="shared" si="20"/>
        <v>1.3856999999999999</v>
      </c>
      <c r="BJ50" s="242">
        <f t="shared" si="20"/>
        <v>1.3942000000000001</v>
      </c>
      <c r="BK50" s="242">
        <f t="shared" si="20"/>
        <v>1.3741000000000001</v>
      </c>
      <c r="BL50" s="242">
        <f t="shared" si="20"/>
        <v>1.3546</v>
      </c>
      <c r="BM50" s="242">
        <f t="shared" si="20"/>
        <v>1.3051999999999999</v>
      </c>
      <c r="BN50" s="242">
        <f t="shared" si="21"/>
        <v>1.2388999999999999</v>
      </c>
      <c r="BO50" s="242">
        <f t="shared" si="21"/>
        <v>1.2243999999999999</v>
      </c>
      <c r="BP50" s="242">
        <f t="shared" si="21"/>
        <v>1.1646000000000001</v>
      </c>
      <c r="BQ50" s="242">
        <f t="shared" si="21"/>
        <v>1.2050000000000001</v>
      </c>
      <c r="BR50" s="242">
        <f t="shared" si="21"/>
        <v>1.1950000000000001</v>
      </c>
      <c r="BS50" s="242">
        <f t="shared" si="21"/>
        <v>1.1403000000000001</v>
      </c>
      <c r="BT50" s="242">
        <f t="shared" si="21"/>
        <v>1.1246</v>
      </c>
      <c r="BU50" s="242">
        <f t="shared" si="21"/>
        <v>1.1234999999999999</v>
      </c>
      <c r="BV50" s="242">
        <f t="shared" si="21"/>
        <v>1.1313</v>
      </c>
      <c r="BW50" s="242">
        <f t="shared" si="21"/>
        <v>1.1459999999999999</v>
      </c>
      <c r="BX50" s="242">
        <f t="shared" si="22"/>
        <v>1.1623000000000001</v>
      </c>
      <c r="BY50" s="242">
        <f t="shared" si="22"/>
        <v>1.1335</v>
      </c>
      <c r="BZ50" s="242">
        <f t="shared" si="22"/>
        <v>1.1072</v>
      </c>
      <c r="CA50" s="242">
        <f t="shared" si="22"/>
        <v>1.0946</v>
      </c>
      <c r="CB50" s="242">
        <f t="shared" si="22"/>
        <v>1.0998000000000001</v>
      </c>
      <c r="CC50" s="242">
        <f t="shared" si="22"/>
        <v>1</v>
      </c>
    </row>
    <row r="51" spans="1:81" outlineLevel="1">
      <c r="A51" s="241">
        <v>4</v>
      </c>
      <c r="B51" s="229" t="s">
        <v>321</v>
      </c>
      <c r="C51" s="190"/>
      <c r="D51" s="156">
        <v>14</v>
      </c>
      <c r="E51" s="285">
        <v>18</v>
      </c>
      <c r="F51" s="233">
        <f t="shared" si="15"/>
        <v>0</v>
      </c>
      <c r="G51" s="233">
        <f t="shared" si="15"/>
        <v>0</v>
      </c>
      <c r="H51" s="233">
        <f t="shared" si="15"/>
        <v>0</v>
      </c>
      <c r="I51" s="233">
        <f t="shared" si="15"/>
        <v>4.1372</v>
      </c>
      <c r="J51" s="242">
        <f t="shared" si="15"/>
        <v>4.2443999999999997</v>
      </c>
      <c r="K51" s="242">
        <f t="shared" si="15"/>
        <v>3.5813000000000001</v>
      </c>
      <c r="L51" s="242">
        <f t="shared" si="15"/>
        <v>3.5045999999999999</v>
      </c>
      <c r="M51" s="242">
        <f t="shared" si="15"/>
        <v>3.5924999999999998</v>
      </c>
      <c r="N51" s="242">
        <f t="shared" si="15"/>
        <v>3.6497000000000002</v>
      </c>
      <c r="O51" s="242">
        <f t="shared" si="15"/>
        <v>3.5813000000000001</v>
      </c>
      <c r="P51" s="242">
        <f t="shared" si="16"/>
        <v>3.5261999999999998</v>
      </c>
      <c r="Q51" s="242">
        <f t="shared" si="16"/>
        <v>3.4622000000000002</v>
      </c>
      <c r="R51" s="242">
        <f t="shared" si="16"/>
        <v>3.4832999999999998</v>
      </c>
      <c r="S51" s="242">
        <f t="shared" si="16"/>
        <v>3.5045999999999999</v>
      </c>
      <c r="T51" s="242">
        <f t="shared" si="16"/>
        <v>3.4622000000000002</v>
      </c>
      <c r="U51" s="242">
        <f t="shared" si="16"/>
        <v>3.4209000000000001</v>
      </c>
      <c r="V51" s="242">
        <f t="shared" si="16"/>
        <v>3.4005999999999998</v>
      </c>
      <c r="W51" s="242">
        <f t="shared" si="16"/>
        <v>3.3706</v>
      </c>
      <c r="X51" s="242">
        <f t="shared" si="16"/>
        <v>3.3216999999999999</v>
      </c>
      <c r="Y51" s="242">
        <f t="shared" si="16"/>
        <v>3.2465000000000002</v>
      </c>
      <c r="Z51" s="242">
        <f t="shared" si="17"/>
        <v>3.2010999999999998</v>
      </c>
      <c r="AA51" s="242">
        <f t="shared" si="17"/>
        <v>3.2372999999999998</v>
      </c>
      <c r="AB51" s="242">
        <f t="shared" si="17"/>
        <v>3.2465000000000002</v>
      </c>
      <c r="AC51" s="242">
        <f t="shared" si="17"/>
        <v>3.1922000000000001</v>
      </c>
      <c r="AD51" s="242">
        <f t="shared" si="17"/>
        <v>3.0398000000000001</v>
      </c>
      <c r="AE51" s="242">
        <f t="shared" si="17"/>
        <v>2.9235000000000002</v>
      </c>
      <c r="AF51" s="242">
        <f t="shared" si="17"/>
        <v>2.8365999999999998</v>
      </c>
      <c r="AG51" s="242">
        <f t="shared" si="17"/>
        <v>2.6650999999999998</v>
      </c>
      <c r="AH51" s="242">
        <f t="shared" si="17"/>
        <v>2.3483999999999998</v>
      </c>
      <c r="AI51" s="242">
        <f t="shared" si="17"/>
        <v>2.2471000000000001</v>
      </c>
      <c r="AJ51" s="242">
        <f t="shared" si="18"/>
        <v>2.1663999999999999</v>
      </c>
      <c r="AK51" s="242">
        <f t="shared" si="18"/>
        <v>2.1027999999999998</v>
      </c>
      <c r="AL51" s="242">
        <f t="shared" si="18"/>
        <v>2.0798999999999999</v>
      </c>
      <c r="AM51" s="242">
        <f t="shared" si="18"/>
        <v>2.0070000000000001</v>
      </c>
      <c r="AN51" s="242">
        <f t="shared" si="18"/>
        <v>1.8817999999999999</v>
      </c>
      <c r="AO51" s="242">
        <f t="shared" si="18"/>
        <v>1.7630999999999999</v>
      </c>
      <c r="AP51" s="242">
        <f t="shared" si="18"/>
        <v>1.6585000000000001</v>
      </c>
      <c r="AQ51" s="242">
        <f t="shared" si="18"/>
        <v>1.6302000000000001</v>
      </c>
      <c r="AR51" s="242">
        <f t="shared" si="18"/>
        <v>1.5851</v>
      </c>
      <c r="AS51" s="242">
        <f t="shared" si="18"/>
        <v>1.5507</v>
      </c>
      <c r="AT51" s="242">
        <f t="shared" si="19"/>
        <v>1.5633999999999999</v>
      </c>
      <c r="AU51" s="242">
        <f t="shared" si="19"/>
        <v>1.6006</v>
      </c>
      <c r="AV51" s="242">
        <f t="shared" si="19"/>
        <v>1.5763</v>
      </c>
      <c r="AW51" s="242">
        <f t="shared" si="19"/>
        <v>1.5362</v>
      </c>
      <c r="AX51" s="242">
        <f t="shared" si="19"/>
        <v>1.5119</v>
      </c>
      <c r="AY51" s="242">
        <f t="shared" si="19"/>
        <v>1.4805999999999999</v>
      </c>
      <c r="AZ51" s="242">
        <f t="shared" si="19"/>
        <v>1.4599</v>
      </c>
      <c r="BA51" s="242">
        <f t="shared" si="19"/>
        <v>1.458</v>
      </c>
      <c r="BB51" s="242">
        <f t="shared" si="19"/>
        <v>1.4542999999999999</v>
      </c>
      <c r="BC51" s="242">
        <f t="shared" si="19"/>
        <v>1.4289000000000001</v>
      </c>
      <c r="BD51" s="242">
        <f t="shared" si="20"/>
        <v>1.4524999999999999</v>
      </c>
      <c r="BE51" s="242">
        <f t="shared" si="20"/>
        <v>1.4360999999999999</v>
      </c>
      <c r="BF51" s="242">
        <f t="shared" si="20"/>
        <v>1.4360999999999999</v>
      </c>
      <c r="BG51" s="242">
        <f t="shared" si="20"/>
        <v>1.458</v>
      </c>
      <c r="BH51" s="242">
        <f t="shared" si="20"/>
        <v>1.4307000000000001</v>
      </c>
      <c r="BI51" s="242">
        <f t="shared" si="20"/>
        <v>1.3856999999999999</v>
      </c>
      <c r="BJ51" s="242">
        <f t="shared" si="20"/>
        <v>1.3942000000000001</v>
      </c>
      <c r="BK51" s="242">
        <f t="shared" si="20"/>
        <v>1.3741000000000001</v>
      </c>
      <c r="BL51" s="242">
        <f t="shared" si="20"/>
        <v>1.3546</v>
      </c>
      <c r="BM51" s="242">
        <f t="shared" si="20"/>
        <v>1.3051999999999999</v>
      </c>
      <c r="BN51" s="242">
        <f t="shared" si="21"/>
        <v>1.2388999999999999</v>
      </c>
      <c r="BO51" s="242">
        <f t="shared" si="21"/>
        <v>1.2243999999999999</v>
      </c>
      <c r="BP51" s="242">
        <f t="shared" si="21"/>
        <v>1.1646000000000001</v>
      </c>
      <c r="BQ51" s="242">
        <f t="shared" si="21"/>
        <v>1.2050000000000001</v>
      </c>
      <c r="BR51" s="242">
        <f t="shared" si="21"/>
        <v>1.1950000000000001</v>
      </c>
      <c r="BS51" s="242">
        <f t="shared" si="21"/>
        <v>1.1403000000000001</v>
      </c>
      <c r="BT51" s="242">
        <f t="shared" si="21"/>
        <v>1.1246</v>
      </c>
      <c r="BU51" s="242">
        <f t="shared" si="21"/>
        <v>1.1234999999999999</v>
      </c>
      <c r="BV51" s="242">
        <f t="shared" si="21"/>
        <v>1.1313</v>
      </c>
      <c r="BW51" s="242">
        <f t="shared" si="21"/>
        <v>1.1459999999999999</v>
      </c>
      <c r="BX51" s="242">
        <f t="shared" si="22"/>
        <v>1.1623000000000001</v>
      </c>
      <c r="BY51" s="242">
        <f t="shared" si="22"/>
        <v>1.1335</v>
      </c>
      <c r="BZ51" s="242">
        <f t="shared" si="22"/>
        <v>1.1072</v>
      </c>
      <c r="CA51" s="242">
        <f t="shared" si="22"/>
        <v>1.0946</v>
      </c>
      <c r="CB51" s="242">
        <f t="shared" si="22"/>
        <v>1.0998000000000001</v>
      </c>
      <c r="CC51" s="242">
        <f t="shared" si="22"/>
        <v>1</v>
      </c>
    </row>
    <row r="52" spans="1:81" outlineLevel="1">
      <c r="A52" s="241">
        <v>4</v>
      </c>
      <c r="B52" s="229" t="s">
        <v>322</v>
      </c>
      <c r="C52" s="190"/>
      <c r="D52" s="156">
        <v>14</v>
      </c>
      <c r="E52" s="285">
        <v>25</v>
      </c>
      <c r="F52" s="233">
        <f t="shared" si="15"/>
        <v>0</v>
      </c>
      <c r="G52" s="233">
        <f t="shared" si="15"/>
        <v>0</v>
      </c>
      <c r="H52" s="233">
        <f t="shared" si="15"/>
        <v>0</v>
      </c>
      <c r="I52" s="233">
        <f t="shared" si="15"/>
        <v>4.1372</v>
      </c>
      <c r="J52" s="242">
        <f t="shared" si="15"/>
        <v>4.2443999999999997</v>
      </c>
      <c r="K52" s="242">
        <f t="shared" si="15"/>
        <v>3.5813000000000001</v>
      </c>
      <c r="L52" s="242">
        <f t="shared" si="15"/>
        <v>3.5045999999999999</v>
      </c>
      <c r="M52" s="242">
        <f t="shared" si="15"/>
        <v>3.5924999999999998</v>
      </c>
      <c r="N52" s="242">
        <f t="shared" si="15"/>
        <v>3.6497000000000002</v>
      </c>
      <c r="O52" s="242">
        <f t="shared" si="15"/>
        <v>3.5813000000000001</v>
      </c>
      <c r="P52" s="242">
        <f t="shared" si="16"/>
        <v>3.5261999999999998</v>
      </c>
      <c r="Q52" s="242">
        <f t="shared" si="16"/>
        <v>3.4622000000000002</v>
      </c>
      <c r="R52" s="242">
        <f t="shared" si="16"/>
        <v>3.4832999999999998</v>
      </c>
      <c r="S52" s="242">
        <f t="shared" si="16"/>
        <v>3.5045999999999999</v>
      </c>
      <c r="T52" s="242">
        <f t="shared" si="16"/>
        <v>3.4622000000000002</v>
      </c>
      <c r="U52" s="242">
        <f t="shared" si="16"/>
        <v>3.4209000000000001</v>
      </c>
      <c r="V52" s="242">
        <f t="shared" si="16"/>
        <v>3.4005999999999998</v>
      </c>
      <c r="W52" s="242">
        <f t="shared" si="16"/>
        <v>3.3706</v>
      </c>
      <c r="X52" s="242">
        <f t="shared" si="16"/>
        <v>3.3216999999999999</v>
      </c>
      <c r="Y52" s="242">
        <f t="shared" si="16"/>
        <v>3.2465000000000002</v>
      </c>
      <c r="Z52" s="242">
        <f t="shared" si="17"/>
        <v>3.2010999999999998</v>
      </c>
      <c r="AA52" s="242">
        <f t="shared" si="17"/>
        <v>3.2372999999999998</v>
      </c>
      <c r="AB52" s="242">
        <f t="shared" si="17"/>
        <v>3.2465000000000002</v>
      </c>
      <c r="AC52" s="242">
        <f t="shared" si="17"/>
        <v>3.1922000000000001</v>
      </c>
      <c r="AD52" s="242">
        <f t="shared" si="17"/>
        <v>3.0398000000000001</v>
      </c>
      <c r="AE52" s="242">
        <f t="shared" si="17"/>
        <v>2.9235000000000002</v>
      </c>
      <c r="AF52" s="242">
        <f t="shared" si="17"/>
        <v>2.8365999999999998</v>
      </c>
      <c r="AG52" s="242">
        <f t="shared" si="17"/>
        <v>2.6650999999999998</v>
      </c>
      <c r="AH52" s="242">
        <f t="shared" si="17"/>
        <v>2.3483999999999998</v>
      </c>
      <c r="AI52" s="242">
        <f t="shared" si="17"/>
        <v>2.2471000000000001</v>
      </c>
      <c r="AJ52" s="242">
        <f t="shared" si="18"/>
        <v>2.1663999999999999</v>
      </c>
      <c r="AK52" s="242">
        <f t="shared" si="18"/>
        <v>2.1027999999999998</v>
      </c>
      <c r="AL52" s="242">
        <f t="shared" si="18"/>
        <v>2.0798999999999999</v>
      </c>
      <c r="AM52" s="242">
        <f t="shared" si="18"/>
        <v>2.0070000000000001</v>
      </c>
      <c r="AN52" s="242">
        <f t="shared" si="18"/>
        <v>1.8817999999999999</v>
      </c>
      <c r="AO52" s="242">
        <f t="shared" si="18"/>
        <v>1.7630999999999999</v>
      </c>
      <c r="AP52" s="242">
        <f t="shared" si="18"/>
        <v>1.6585000000000001</v>
      </c>
      <c r="AQ52" s="242">
        <f t="shared" si="18"/>
        <v>1.6302000000000001</v>
      </c>
      <c r="AR52" s="242">
        <f t="shared" si="18"/>
        <v>1.5851</v>
      </c>
      <c r="AS52" s="242">
        <f t="shared" si="18"/>
        <v>1.5507</v>
      </c>
      <c r="AT52" s="242">
        <f t="shared" si="19"/>
        <v>1.5633999999999999</v>
      </c>
      <c r="AU52" s="242">
        <f t="shared" si="19"/>
        <v>1.6006</v>
      </c>
      <c r="AV52" s="242">
        <f t="shared" si="19"/>
        <v>1.5763</v>
      </c>
      <c r="AW52" s="242">
        <f t="shared" si="19"/>
        <v>1.5362</v>
      </c>
      <c r="AX52" s="242">
        <f t="shared" si="19"/>
        <v>1.5119</v>
      </c>
      <c r="AY52" s="242">
        <f t="shared" si="19"/>
        <v>1.4805999999999999</v>
      </c>
      <c r="AZ52" s="242">
        <f t="shared" si="19"/>
        <v>1.4599</v>
      </c>
      <c r="BA52" s="242">
        <f t="shared" si="19"/>
        <v>1.458</v>
      </c>
      <c r="BB52" s="242">
        <f t="shared" si="19"/>
        <v>1.4542999999999999</v>
      </c>
      <c r="BC52" s="242">
        <f t="shared" si="19"/>
        <v>1.4289000000000001</v>
      </c>
      <c r="BD52" s="242">
        <f t="shared" si="20"/>
        <v>1.4524999999999999</v>
      </c>
      <c r="BE52" s="242">
        <f t="shared" si="20"/>
        <v>1.4360999999999999</v>
      </c>
      <c r="BF52" s="242">
        <f t="shared" si="20"/>
        <v>1.4360999999999999</v>
      </c>
      <c r="BG52" s="242">
        <f t="shared" si="20"/>
        <v>1.458</v>
      </c>
      <c r="BH52" s="242">
        <f t="shared" si="20"/>
        <v>1.4307000000000001</v>
      </c>
      <c r="BI52" s="242">
        <f t="shared" si="20"/>
        <v>1.3856999999999999</v>
      </c>
      <c r="BJ52" s="242">
        <f t="shared" si="20"/>
        <v>1.3942000000000001</v>
      </c>
      <c r="BK52" s="242">
        <f t="shared" si="20"/>
        <v>1.3741000000000001</v>
      </c>
      <c r="BL52" s="242">
        <f t="shared" si="20"/>
        <v>1.3546</v>
      </c>
      <c r="BM52" s="242">
        <f t="shared" si="20"/>
        <v>1.3051999999999999</v>
      </c>
      <c r="BN52" s="242">
        <f t="shared" si="21"/>
        <v>1.2388999999999999</v>
      </c>
      <c r="BO52" s="242">
        <f t="shared" si="21"/>
        <v>1.2243999999999999</v>
      </c>
      <c r="BP52" s="242">
        <f t="shared" si="21"/>
        <v>1.1646000000000001</v>
      </c>
      <c r="BQ52" s="242">
        <f t="shared" si="21"/>
        <v>1.2050000000000001</v>
      </c>
      <c r="BR52" s="242">
        <f t="shared" si="21"/>
        <v>1.1950000000000001</v>
      </c>
      <c r="BS52" s="242">
        <f t="shared" si="21"/>
        <v>1.1403000000000001</v>
      </c>
      <c r="BT52" s="242">
        <f t="shared" si="21"/>
        <v>1.1246</v>
      </c>
      <c r="BU52" s="242">
        <f t="shared" si="21"/>
        <v>1.1234999999999999</v>
      </c>
      <c r="BV52" s="242">
        <f t="shared" si="21"/>
        <v>1.1313</v>
      </c>
      <c r="BW52" s="242">
        <f t="shared" si="21"/>
        <v>1.1459999999999999</v>
      </c>
      <c r="BX52" s="242">
        <f t="shared" si="22"/>
        <v>1.1623000000000001</v>
      </c>
      <c r="BY52" s="242">
        <f t="shared" si="22"/>
        <v>1.1335</v>
      </c>
      <c r="BZ52" s="242">
        <f t="shared" si="22"/>
        <v>1.1072</v>
      </c>
      <c r="CA52" s="242">
        <f t="shared" si="22"/>
        <v>1.0946</v>
      </c>
      <c r="CB52" s="242">
        <f t="shared" si="22"/>
        <v>1.0998000000000001</v>
      </c>
      <c r="CC52" s="242">
        <f t="shared" si="22"/>
        <v>1</v>
      </c>
    </row>
    <row r="53" spans="1:81" outlineLevel="1">
      <c r="A53" s="241">
        <v>4</v>
      </c>
      <c r="B53" s="229" t="s">
        <v>323</v>
      </c>
      <c r="C53" s="190"/>
      <c r="D53" s="156">
        <v>4</v>
      </c>
      <c r="E53" s="285">
        <v>8</v>
      </c>
      <c r="F53" s="233">
        <f t="shared" si="15"/>
        <v>0</v>
      </c>
      <c r="G53" s="233">
        <f t="shared" si="15"/>
        <v>0</v>
      </c>
      <c r="H53" s="233">
        <f t="shared" si="15"/>
        <v>0</v>
      </c>
      <c r="I53" s="233">
        <f t="shared" si="15"/>
        <v>4.1372</v>
      </c>
      <c r="J53" s="242">
        <f t="shared" si="15"/>
        <v>4.2443999999999997</v>
      </c>
      <c r="K53" s="242">
        <f t="shared" si="15"/>
        <v>3.5813000000000001</v>
      </c>
      <c r="L53" s="242">
        <f t="shared" si="15"/>
        <v>3.5045999999999999</v>
      </c>
      <c r="M53" s="242">
        <f t="shared" si="15"/>
        <v>3.5924999999999998</v>
      </c>
      <c r="N53" s="242">
        <f t="shared" si="15"/>
        <v>3.6497000000000002</v>
      </c>
      <c r="O53" s="242">
        <f t="shared" si="15"/>
        <v>3.5813000000000001</v>
      </c>
      <c r="P53" s="242">
        <f t="shared" si="16"/>
        <v>3.5261999999999998</v>
      </c>
      <c r="Q53" s="242">
        <f t="shared" si="16"/>
        <v>3.4622000000000002</v>
      </c>
      <c r="R53" s="242">
        <f t="shared" si="16"/>
        <v>3.4832999999999998</v>
      </c>
      <c r="S53" s="242">
        <f t="shared" si="16"/>
        <v>3.5045999999999999</v>
      </c>
      <c r="T53" s="242">
        <f t="shared" si="16"/>
        <v>3.4622000000000002</v>
      </c>
      <c r="U53" s="242">
        <f t="shared" si="16"/>
        <v>3.4209000000000001</v>
      </c>
      <c r="V53" s="242">
        <f t="shared" si="16"/>
        <v>3.4005999999999998</v>
      </c>
      <c r="W53" s="242">
        <f t="shared" si="16"/>
        <v>3.3706</v>
      </c>
      <c r="X53" s="242">
        <f t="shared" si="16"/>
        <v>3.3216999999999999</v>
      </c>
      <c r="Y53" s="242">
        <f t="shared" si="16"/>
        <v>3.2465000000000002</v>
      </c>
      <c r="Z53" s="242">
        <f t="shared" si="17"/>
        <v>3.2010999999999998</v>
      </c>
      <c r="AA53" s="242">
        <f t="shared" si="17"/>
        <v>3.2372999999999998</v>
      </c>
      <c r="AB53" s="242">
        <f t="shared" si="17"/>
        <v>3.2465000000000002</v>
      </c>
      <c r="AC53" s="242">
        <f t="shared" si="17"/>
        <v>3.1922000000000001</v>
      </c>
      <c r="AD53" s="242">
        <f t="shared" si="17"/>
        <v>3.0398000000000001</v>
      </c>
      <c r="AE53" s="242">
        <f t="shared" si="17"/>
        <v>2.9235000000000002</v>
      </c>
      <c r="AF53" s="242">
        <f t="shared" si="17"/>
        <v>2.8365999999999998</v>
      </c>
      <c r="AG53" s="242">
        <f t="shared" si="17"/>
        <v>2.6650999999999998</v>
      </c>
      <c r="AH53" s="242">
        <f t="shared" si="17"/>
        <v>2.3483999999999998</v>
      </c>
      <c r="AI53" s="242">
        <f t="shared" si="17"/>
        <v>2.2471000000000001</v>
      </c>
      <c r="AJ53" s="242">
        <f t="shared" si="18"/>
        <v>2.1663999999999999</v>
      </c>
      <c r="AK53" s="242">
        <f t="shared" si="18"/>
        <v>2.1027999999999998</v>
      </c>
      <c r="AL53" s="242">
        <f t="shared" si="18"/>
        <v>2.0798999999999999</v>
      </c>
      <c r="AM53" s="242">
        <f t="shared" si="18"/>
        <v>2.0070000000000001</v>
      </c>
      <c r="AN53" s="242">
        <f t="shared" si="18"/>
        <v>1.8817999999999999</v>
      </c>
      <c r="AO53" s="242">
        <f t="shared" si="18"/>
        <v>1.7630999999999999</v>
      </c>
      <c r="AP53" s="242">
        <f t="shared" si="18"/>
        <v>1.6585000000000001</v>
      </c>
      <c r="AQ53" s="242">
        <f t="shared" si="18"/>
        <v>1.6302000000000001</v>
      </c>
      <c r="AR53" s="242">
        <f t="shared" si="18"/>
        <v>1.5851</v>
      </c>
      <c r="AS53" s="242">
        <f t="shared" si="18"/>
        <v>1.5507</v>
      </c>
      <c r="AT53" s="242">
        <f t="shared" si="19"/>
        <v>1.5633999999999999</v>
      </c>
      <c r="AU53" s="242">
        <f t="shared" si="19"/>
        <v>1.6006</v>
      </c>
      <c r="AV53" s="242">
        <f t="shared" si="19"/>
        <v>1.5763</v>
      </c>
      <c r="AW53" s="242">
        <f t="shared" si="19"/>
        <v>1.5362</v>
      </c>
      <c r="AX53" s="242">
        <f t="shared" si="19"/>
        <v>1.5119</v>
      </c>
      <c r="AY53" s="242">
        <f t="shared" si="19"/>
        <v>1.4805999999999999</v>
      </c>
      <c r="AZ53" s="242">
        <f t="shared" si="19"/>
        <v>1.4599</v>
      </c>
      <c r="BA53" s="242">
        <f t="shared" si="19"/>
        <v>1.458</v>
      </c>
      <c r="BB53" s="242">
        <f t="shared" si="19"/>
        <v>1.4542999999999999</v>
      </c>
      <c r="BC53" s="242">
        <f t="shared" si="19"/>
        <v>1.4289000000000001</v>
      </c>
      <c r="BD53" s="242">
        <f t="shared" si="20"/>
        <v>1.4524999999999999</v>
      </c>
      <c r="BE53" s="242">
        <f t="shared" si="20"/>
        <v>1.4360999999999999</v>
      </c>
      <c r="BF53" s="242">
        <f t="shared" si="20"/>
        <v>1.4360999999999999</v>
      </c>
      <c r="BG53" s="242">
        <f t="shared" si="20"/>
        <v>1.458</v>
      </c>
      <c r="BH53" s="242">
        <f t="shared" si="20"/>
        <v>1.4307000000000001</v>
      </c>
      <c r="BI53" s="242">
        <f t="shared" si="20"/>
        <v>1.3856999999999999</v>
      </c>
      <c r="BJ53" s="242">
        <f t="shared" si="20"/>
        <v>1.3942000000000001</v>
      </c>
      <c r="BK53" s="242">
        <f t="shared" si="20"/>
        <v>1.3741000000000001</v>
      </c>
      <c r="BL53" s="242">
        <f t="shared" si="20"/>
        <v>1.3546</v>
      </c>
      <c r="BM53" s="242">
        <f t="shared" si="20"/>
        <v>1.3051999999999999</v>
      </c>
      <c r="BN53" s="242">
        <f t="shared" si="21"/>
        <v>1.2388999999999999</v>
      </c>
      <c r="BO53" s="242">
        <f t="shared" si="21"/>
        <v>1.2243999999999999</v>
      </c>
      <c r="BP53" s="242">
        <f t="shared" si="21"/>
        <v>1.1646000000000001</v>
      </c>
      <c r="BQ53" s="242">
        <f t="shared" si="21"/>
        <v>1.2050000000000001</v>
      </c>
      <c r="BR53" s="242">
        <f t="shared" si="21"/>
        <v>1.1950000000000001</v>
      </c>
      <c r="BS53" s="242">
        <f t="shared" si="21"/>
        <v>1.1403000000000001</v>
      </c>
      <c r="BT53" s="242">
        <f t="shared" si="21"/>
        <v>1.1246</v>
      </c>
      <c r="BU53" s="242">
        <f t="shared" si="21"/>
        <v>1.1234999999999999</v>
      </c>
      <c r="BV53" s="242">
        <f t="shared" si="21"/>
        <v>1.1313</v>
      </c>
      <c r="BW53" s="242">
        <f t="shared" si="21"/>
        <v>1.1459999999999999</v>
      </c>
      <c r="BX53" s="242">
        <f t="shared" si="22"/>
        <v>1.1623000000000001</v>
      </c>
      <c r="BY53" s="242">
        <f t="shared" si="22"/>
        <v>1.1335</v>
      </c>
      <c r="BZ53" s="242">
        <f t="shared" si="22"/>
        <v>1.1072</v>
      </c>
      <c r="CA53" s="242">
        <f t="shared" si="22"/>
        <v>1.0946</v>
      </c>
      <c r="CB53" s="242">
        <f t="shared" si="22"/>
        <v>1.0998000000000001</v>
      </c>
      <c r="CC53" s="242">
        <f t="shared" si="22"/>
        <v>1</v>
      </c>
    </row>
    <row r="54" spans="1:81" outlineLevel="1">
      <c r="A54" s="241">
        <v>4</v>
      </c>
      <c r="B54" s="229" t="s">
        <v>324</v>
      </c>
      <c r="C54" s="190"/>
      <c r="D54" s="156">
        <v>3</v>
      </c>
      <c r="E54" s="285">
        <v>5</v>
      </c>
      <c r="F54" s="233">
        <f t="shared" si="15"/>
        <v>0</v>
      </c>
      <c r="G54" s="233">
        <f t="shared" si="15"/>
        <v>0</v>
      </c>
      <c r="H54" s="233">
        <f t="shared" si="15"/>
        <v>0</v>
      </c>
      <c r="I54" s="233">
        <f t="shared" si="15"/>
        <v>4.1372</v>
      </c>
      <c r="J54" s="242">
        <f t="shared" si="15"/>
        <v>4.2443999999999997</v>
      </c>
      <c r="K54" s="242">
        <f t="shared" si="15"/>
        <v>3.5813000000000001</v>
      </c>
      <c r="L54" s="242">
        <f t="shared" si="15"/>
        <v>3.5045999999999999</v>
      </c>
      <c r="M54" s="242">
        <f t="shared" si="15"/>
        <v>3.5924999999999998</v>
      </c>
      <c r="N54" s="242">
        <f t="shared" si="15"/>
        <v>3.6497000000000002</v>
      </c>
      <c r="O54" s="242">
        <f t="shared" si="15"/>
        <v>3.5813000000000001</v>
      </c>
      <c r="P54" s="242">
        <f t="shared" si="16"/>
        <v>3.5261999999999998</v>
      </c>
      <c r="Q54" s="242">
        <f t="shared" si="16"/>
        <v>3.4622000000000002</v>
      </c>
      <c r="R54" s="242">
        <f t="shared" si="16"/>
        <v>3.4832999999999998</v>
      </c>
      <c r="S54" s="242">
        <f t="shared" si="16"/>
        <v>3.5045999999999999</v>
      </c>
      <c r="T54" s="242">
        <f t="shared" si="16"/>
        <v>3.4622000000000002</v>
      </c>
      <c r="U54" s="242">
        <f t="shared" si="16"/>
        <v>3.4209000000000001</v>
      </c>
      <c r="V54" s="242">
        <f t="shared" si="16"/>
        <v>3.4005999999999998</v>
      </c>
      <c r="W54" s="242">
        <f t="shared" si="16"/>
        <v>3.3706</v>
      </c>
      <c r="X54" s="242">
        <f t="shared" si="16"/>
        <v>3.3216999999999999</v>
      </c>
      <c r="Y54" s="242">
        <f t="shared" si="16"/>
        <v>3.2465000000000002</v>
      </c>
      <c r="Z54" s="242">
        <f t="shared" si="17"/>
        <v>3.2010999999999998</v>
      </c>
      <c r="AA54" s="242">
        <f t="shared" si="17"/>
        <v>3.2372999999999998</v>
      </c>
      <c r="AB54" s="242">
        <f t="shared" si="17"/>
        <v>3.2465000000000002</v>
      </c>
      <c r="AC54" s="242">
        <f t="shared" si="17"/>
        <v>3.1922000000000001</v>
      </c>
      <c r="AD54" s="242">
        <f t="shared" si="17"/>
        <v>3.0398000000000001</v>
      </c>
      <c r="AE54" s="242">
        <f t="shared" si="17"/>
        <v>2.9235000000000002</v>
      </c>
      <c r="AF54" s="242">
        <f t="shared" si="17"/>
        <v>2.8365999999999998</v>
      </c>
      <c r="AG54" s="242">
        <f t="shared" si="17"/>
        <v>2.6650999999999998</v>
      </c>
      <c r="AH54" s="242">
        <f t="shared" si="17"/>
        <v>2.3483999999999998</v>
      </c>
      <c r="AI54" s="242">
        <f t="shared" si="17"/>
        <v>2.2471000000000001</v>
      </c>
      <c r="AJ54" s="242">
        <f t="shared" si="18"/>
        <v>2.1663999999999999</v>
      </c>
      <c r="AK54" s="242">
        <f t="shared" si="18"/>
        <v>2.1027999999999998</v>
      </c>
      <c r="AL54" s="242">
        <f t="shared" si="18"/>
        <v>2.0798999999999999</v>
      </c>
      <c r="AM54" s="242">
        <f t="shared" si="18"/>
        <v>2.0070000000000001</v>
      </c>
      <c r="AN54" s="242">
        <f t="shared" si="18"/>
        <v>1.8817999999999999</v>
      </c>
      <c r="AO54" s="242">
        <f t="shared" si="18"/>
        <v>1.7630999999999999</v>
      </c>
      <c r="AP54" s="242">
        <f t="shared" si="18"/>
        <v>1.6585000000000001</v>
      </c>
      <c r="AQ54" s="242">
        <f t="shared" si="18"/>
        <v>1.6302000000000001</v>
      </c>
      <c r="AR54" s="242">
        <f t="shared" si="18"/>
        <v>1.5851</v>
      </c>
      <c r="AS54" s="242">
        <f t="shared" si="18"/>
        <v>1.5507</v>
      </c>
      <c r="AT54" s="242">
        <f t="shared" si="19"/>
        <v>1.5633999999999999</v>
      </c>
      <c r="AU54" s="242">
        <f t="shared" si="19"/>
        <v>1.6006</v>
      </c>
      <c r="AV54" s="242">
        <f t="shared" si="19"/>
        <v>1.5763</v>
      </c>
      <c r="AW54" s="242">
        <f t="shared" si="19"/>
        <v>1.5362</v>
      </c>
      <c r="AX54" s="242">
        <f t="shared" si="19"/>
        <v>1.5119</v>
      </c>
      <c r="AY54" s="242">
        <f t="shared" si="19"/>
        <v>1.4805999999999999</v>
      </c>
      <c r="AZ54" s="242">
        <f t="shared" si="19"/>
        <v>1.4599</v>
      </c>
      <c r="BA54" s="242">
        <f t="shared" si="19"/>
        <v>1.458</v>
      </c>
      <c r="BB54" s="242">
        <f t="shared" si="19"/>
        <v>1.4542999999999999</v>
      </c>
      <c r="BC54" s="242">
        <f t="shared" si="19"/>
        <v>1.4289000000000001</v>
      </c>
      <c r="BD54" s="242">
        <f t="shared" si="20"/>
        <v>1.4524999999999999</v>
      </c>
      <c r="BE54" s="242">
        <f t="shared" si="20"/>
        <v>1.4360999999999999</v>
      </c>
      <c r="BF54" s="242">
        <f t="shared" si="20"/>
        <v>1.4360999999999999</v>
      </c>
      <c r="BG54" s="242">
        <f t="shared" si="20"/>
        <v>1.458</v>
      </c>
      <c r="BH54" s="242">
        <f t="shared" si="20"/>
        <v>1.4307000000000001</v>
      </c>
      <c r="BI54" s="242">
        <f t="shared" si="20"/>
        <v>1.3856999999999999</v>
      </c>
      <c r="BJ54" s="242">
        <f t="shared" si="20"/>
        <v>1.3942000000000001</v>
      </c>
      <c r="BK54" s="242">
        <f t="shared" si="20"/>
        <v>1.3741000000000001</v>
      </c>
      <c r="BL54" s="242">
        <f t="shared" si="20"/>
        <v>1.3546</v>
      </c>
      <c r="BM54" s="242">
        <f t="shared" si="20"/>
        <v>1.3051999999999999</v>
      </c>
      <c r="BN54" s="242">
        <f t="shared" si="21"/>
        <v>1.2388999999999999</v>
      </c>
      <c r="BO54" s="242">
        <f t="shared" si="21"/>
        <v>1.2243999999999999</v>
      </c>
      <c r="BP54" s="242">
        <f t="shared" si="21"/>
        <v>1.1646000000000001</v>
      </c>
      <c r="BQ54" s="242">
        <f t="shared" si="21"/>
        <v>1.2050000000000001</v>
      </c>
      <c r="BR54" s="242">
        <f t="shared" si="21"/>
        <v>1.1950000000000001</v>
      </c>
      <c r="BS54" s="242">
        <f t="shared" si="21"/>
        <v>1.1403000000000001</v>
      </c>
      <c r="BT54" s="242">
        <f t="shared" si="21"/>
        <v>1.1246</v>
      </c>
      <c r="BU54" s="242">
        <f t="shared" si="21"/>
        <v>1.1234999999999999</v>
      </c>
      <c r="BV54" s="242">
        <f t="shared" si="21"/>
        <v>1.1313</v>
      </c>
      <c r="BW54" s="242">
        <f t="shared" si="21"/>
        <v>1.1459999999999999</v>
      </c>
      <c r="BX54" s="242">
        <f t="shared" si="22"/>
        <v>1.1623000000000001</v>
      </c>
      <c r="BY54" s="242">
        <f t="shared" si="22"/>
        <v>1.1335</v>
      </c>
      <c r="BZ54" s="242">
        <f t="shared" si="22"/>
        <v>1.1072</v>
      </c>
      <c r="CA54" s="242">
        <f t="shared" si="22"/>
        <v>1.0946</v>
      </c>
      <c r="CB54" s="242">
        <f t="shared" si="22"/>
        <v>1.0998000000000001</v>
      </c>
      <c r="CC54" s="242">
        <f t="shared" si="22"/>
        <v>1</v>
      </c>
    </row>
    <row r="55" spans="1:81" outlineLevel="1">
      <c r="A55" s="241">
        <v>4</v>
      </c>
      <c r="B55" s="229" t="s">
        <v>325</v>
      </c>
      <c r="C55" s="190"/>
      <c r="D55" s="156">
        <v>5</v>
      </c>
      <c r="E55" s="285">
        <v>5</v>
      </c>
      <c r="F55" s="233">
        <f t="shared" si="15"/>
        <v>0</v>
      </c>
      <c r="G55" s="233">
        <f t="shared" si="15"/>
        <v>0</v>
      </c>
      <c r="H55" s="233">
        <f t="shared" si="15"/>
        <v>0</v>
      </c>
      <c r="I55" s="233">
        <f t="shared" si="15"/>
        <v>4.1372</v>
      </c>
      <c r="J55" s="242">
        <f t="shared" si="15"/>
        <v>4.2443999999999997</v>
      </c>
      <c r="K55" s="242">
        <f t="shared" si="15"/>
        <v>3.5813000000000001</v>
      </c>
      <c r="L55" s="242">
        <f t="shared" si="15"/>
        <v>3.5045999999999999</v>
      </c>
      <c r="M55" s="242">
        <f t="shared" si="15"/>
        <v>3.5924999999999998</v>
      </c>
      <c r="N55" s="242">
        <f t="shared" si="15"/>
        <v>3.6497000000000002</v>
      </c>
      <c r="O55" s="242">
        <f t="shared" si="15"/>
        <v>3.5813000000000001</v>
      </c>
      <c r="P55" s="242">
        <f t="shared" si="16"/>
        <v>3.5261999999999998</v>
      </c>
      <c r="Q55" s="242">
        <f t="shared" si="16"/>
        <v>3.4622000000000002</v>
      </c>
      <c r="R55" s="242">
        <f t="shared" si="16"/>
        <v>3.4832999999999998</v>
      </c>
      <c r="S55" s="242">
        <f t="shared" si="16"/>
        <v>3.5045999999999999</v>
      </c>
      <c r="T55" s="242">
        <f t="shared" si="16"/>
        <v>3.4622000000000002</v>
      </c>
      <c r="U55" s="242">
        <f t="shared" si="16"/>
        <v>3.4209000000000001</v>
      </c>
      <c r="V55" s="242">
        <f t="shared" si="16"/>
        <v>3.4005999999999998</v>
      </c>
      <c r="W55" s="242">
        <f t="shared" si="16"/>
        <v>3.3706</v>
      </c>
      <c r="X55" s="242">
        <f t="shared" si="16"/>
        <v>3.3216999999999999</v>
      </c>
      <c r="Y55" s="242">
        <f t="shared" si="16"/>
        <v>3.2465000000000002</v>
      </c>
      <c r="Z55" s="242">
        <f t="shared" si="17"/>
        <v>3.2010999999999998</v>
      </c>
      <c r="AA55" s="242">
        <f t="shared" si="17"/>
        <v>3.2372999999999998</v>
      </c>
      <c r="AB55" s="242">
        <f t="shared" si="17"/>
        <v>3.2465000000000002</v>
      </c>
      <c r="AC55" s="242">
        <f t="shared" si="17"/>
        <v>3.1922000000000001</v>
      </c>
      <c r="AD55" s="242">
        <f t="shared" si="17"/>
        <v>3.0398000000000001</v>
      </c>
      <c r="AE55" s="242">
        <f t="shared" si="17"/>
        <v>2.9235000000000002</v>
      </c>
      <c r="AF55" s="242">
        <f t="shared" si="17"/>
        <v>2.8365999999999998</v>
      </c>
      <c r="AG55" s="242">
        <f t="shared" si="17"/>
        <v>2.6650999999999998</v>
      </c>
      <c r="AH55" s="242">
        <f t="shared" si="17"/>
        <v>2.3483999999999998</v>
      </c>
      <c r="AI55" s="242">
        <f t="shared" si="17"/>
        <v>2.2471000000000001</v>
      </c>
      <c r="AJ55" s="242">
        <f t="shared" si="18"/>
        <v>2.1663999999999999</v>
      </c>
      <c r="AK55" s="242">
        <f t="shared" si="18"/>
        <v>2.1027999999999998</v>
      </c>
      <c r="AL55" s="242">
        <f t="shared" si="18"/>
        <v>2.0798999999999999</v>
      </c>
      <c r="AM55" s="242">
        <f t="shared" si="18"/>
        <v>2.0070000000000001</v>
      </c>
      <c r="AN55" s="242">
        <f t="shared" si="18"/>
        <v>1.8817999999999999</v>
      </c>
      <c r="AO55" s="242">
        <f t="shared" si="18"/>
        <v>1.7630999999999999</v>
      </c>
      <c r="AP55" s="242">
        <f t="shared" si="18"/>
        <v>1.6585000000000001</v>
      </c>
      <c r="AQ55" s="242">
        <f t="shared" si="18"/>
        <v>1.6302000000000001</v>
      </c>
      <c r="AR55" s="242">
        <f t="shared" si="18"/>
        <v>1.5851</v>
      </c>
      <c r="AS55" s="242">
        <f t="shared" si="18"/>
        <v>1.5507</v>
      </c>
      <c r="AT55" s="242">
        <f t="shared" si="19"/>
        <v>1.5633999999999999</v>
      </c>
      <c r="AU55" s="242">
        <f t="shared" si="19"/>
        <v>1.6006</v>
      </c>
      <c r="AV55" s="242">
        <f t="shared" si="19"/>
        <v>1.5763</v>
      </c>
      <c r="AW55" s="242">
        <f t="shared" si="19"/>
        <v>1.5362</v>
      </c>
      <c r="AX55" s="242">
        <f t="shared" si="19"/>
        <v>1.5119</v>
      </c>
      <c r="AY55" s="242">
        <f t="shared" si="19"/>
        <v>1.4805999999999999</v>
      </c>
      <c r="AZ55" s="242">
        <f t="shared" si="19"/>
        <v>1.4599</v>
      </c>
      <c r="BA55" s="242">
        <f t="shared" si="19"/>
        <v>1.458</v>
      </c>
      <c r="BB55" s="242">
        <f t="shared" si="19"/>
        <v>1.4542999999999999</v>
      </c>
      <c r="BC55" s="242">
        <f t="shared" si="19"/>
        <v>1.4289000000000001</v>
      </c>
      <c r="BD55" s="242">
        <f t="shared" si="20"/>
        <v>1.4524999999999999</v>
      </c>
      <c r="BE55" s="242">
        <f t="shared" si="20"/>
        <v>1.4360999999999999</v>
      </c>
      <c r="BF55" s="242">
        <f t="shared" si="20"/>
        <v>1.4360999999999999</v>
      </c>
      <c r="BG55" s="242">
        <f t="shared" si="20"/>
        <v>1.458</v>
      </c>
      <c r="BH55" s="242">
        <f t="shared" si="20"/>
        <v>1.4307000000000001</v>
      </c>
      <c r="BI55" s="242">
        <f t="shared" si="20"/>
        <v>1.3856999999999999</v>
      </c>
      <c r="BJ55" s="242">
        <f t="shared" si="20"/>
        <v>1.3942000000000001</v>
      </c>
      <c r="BK55" s="242">
        <f t="shared" si="20"/>
        <v>1.3741000000000001</v>
      </c>
      <c r="BL55" s="242">
        <f t="shared" si="20"/>
        <v>1.3546</v>
      </c>
      <c r="BM55" s="242">
        <f t="shared" si="20"/>
        <v>1.3051999999999999</v>
      </c>
      <c r="BN55" s="242">
        <f t="shared" si="21"/>
        <v>1.2388999999999999</v>
      </c>
      <c r="BO55" s="242">
        <f t="shared" si="21"/>
        <v>1.2243999999999999</v>
      </c>
      <c r="BP55" s="242">
        <f t="shared" si="21"/>
        <v>1.1646000000000001</v>
      </c>
      <c r="BQ55" s="242">
        <f t="shared" si="21"/>
        <v>1.2050000000000001</v>
      </c>
      <c r="BR55" s="242">
        <f t="shared" si="21"/>
        <v>1.1950000000000001</v>
      </c>
      <c r="BS55" s="242">
        <f t="shared" si="21"/>
        <v>1.1403000000000001</v>
      </c>
      <c r="BT55" s="242">
        <f t="shared" si="21"/>
        <v>1.1246</v>
      </c>
      <c r="BU55" s="242">
        <f t="shared" si="21"/>
        <v>1.1234999999999999</v>
      </c>
      <c r="BV55" s="242">
        <f t="shared" si="21"/>
        <v>1.1313</v>
      </c>
      <c r="BW55" s="242">
        <f t="shared" si="21"/>
        <v>1.1459999999999999</v>
      </c>
      <c r="BX55" s="242">
        <f t="shared" si="22"/>
        <v>1.1623000000000001</v>
      </c>
      <c r="BY55" s="242">
        <f t="shared" si="22"/>
        <v>1.1335</v>
      </c>
      <c r="BZ55" s="242">
        <f t="shared" si="22"/>
        <v>1.1072</v>
      </c>
      <c r="CA55" s="242">
        <f t="shared" si="22"/>
        <v>1.0946</v>
      </c>
      <c r="CB55" s="242">
        <f t="shared" si="22"/>
        <v>1.0998000000000001</v>
      </c>
      <c r="CC55" s="242">
        <f t="shared" si="22"/>
        <v>1</v>
      </c>
    </row>
    <row r="56" spans="1:81" outlineLevel="1">
      <c r="A56" s="241">
        <v>4</v>
      </c>
      <c r="B56" s="229" t="s">
        <v>326</v>
      </c>
      <c r="C56" s="190"/>
      <c r="D56" s="156">
        <v>8</v>
      </c>
      <c r="E56" s="285">
        <v>8</v>
      </c>
      <c r="F56" s="233">
        <f t="shared" ref="F56:O65" si="23">VLOOKUP($A56,$A$11:$CC$14,F$44)</f>
        <v>0</v>
      </c>
      <c r="G56" s="233">
        <f t="shared" si="23"/>
        <v>0</v>
      </c>
      <c r="H56" s="233">
        <f t="shared" si="23"/>
        <v>0</v>
      </c>
      <c r="I56" s="233">
        <f t="shared" si="23"/>
        <v>4.1372</v>
      </c>
      <c r="J56" s="242">
        <f t="shared" si="23"/>
        <v>4.2443999999999997</v>
      </c>
      <c r="K56" s="242">
        <f t="shared" si="23"/>
        <v>3.5813000000000001</v>
      </c>
      <c r="L56" s="242">
        <f t="shared" si="23"/>
        <v>3.5045999999999999</v>
      </c>
      <c r="M56" s="242">
        <f t="shared" si="23"/>
        <v>3.5924999999999998</v>
      </c>
      <c r="N56" s="242">
        <f t="shared" si="23"/>
        <v>3.6497000000000002</v>
      </c>
      <c r="O56" s="242">
        <f t="shared" si="23"/>
        <v>3.5813000000000001</v>
      </c>
      <c r="P56" s="242">
        <f t="shared" ref="P56:Y65" si="24">VLOOKUP($A56,$A$11:$CC$14,P$44)</f>
        <v>3.5261999999999998</v>
      </c>
      <c r="Q56" s="242">
        <f t="shared" si="24"/>
        <v>3.4622000000000002</v>
      </c>
      <c r="R56" s="242">
        <f t="shared" si="24"/>
        <v>3.4832999999999998</v>
      </c>
      <c r="S56" s="242">
        <f t="shared" si="24"/>
        <v>3.5045999999999999</v>
      </c>
      <c r="T56" s="242">
        <f t="shared" si="24"/>
        <v>3.4622000000000002</v>
      </c>
      <c r="U56" s="242">
        <f t="shared" si="24"/>
        <v>3.4209000000000001</v>
      </c>
      <c r="V56" s="242">
        <f t="shared" si="24"/>
        <v>3.4005999999999998</v>
      </c>
      <c r="W56" s="242">
        <f t="shared" si="24"/>
        <v>3.3706</v>
      </c>
      <c r="X56" s="242">
        <f t="shared" si="24"/>
        <v>3.3216999999999999</v>
      </c>
      <c r="Y56" s="242">
        <f t="shared" si="24"/>
        <v>3.2465000000000002</v>
      </c>
      <c r="Z56" s="242">
        <f t="shared" ref="Z56:AI65" si="25">VLOOKUP($A56,$A$11:$CC$14,Z$44)</f>
        <v>3.2010999999999998</v>
      </c>
      <c r="AA56" s="242">
        <f t="shared" si="25"/>
        <v>3.2372999999999998</v>
      </c>
      <c r="AB56" s="242">
        <f t="shared" si="25"/>
        <v>3.2465000000000002</v>
      </c>
      <c r="AC56" s="242">
        <f t="shared" si="25"/>
        <v>3.1922000000000001</v>
      </c>
      <c r="AD56" s="242">
        <f t="shared" si="25"/>
        <v>3.0398000000000001</v>
      </c>
      <c r="AE56" s="242">
        <f t="shared" si="25"/>
        <v>2.9235000000000002</v>
      </c>
      <c r="AF56" s="242">
        <f t="shared" si="25"/>
        <v>2.8365999999999998</v>
      </c>
      <c r="AG56" s="242">
        <f t="shared" si="25"/>
        <v>2.6650999999999998</v>
      </c>
      <c r="AH56" s="242">
        <f t="shared" si="25"/>
        <v>2.3483999999999998</v>
      </c>
      <c r="AI56" s="242">
        <f t="shared" si="25"/>
        <v>2.2471000000000001</v>
      </c>
      <c r="AJ56" s="242">
        <f t="shared" ref="AJ56:AS65" si="26">VLOOKUP($A56,$A$11:$CC$14,AJ$44)</f>
        <v>2.1663999999999999</v>
      </c>
      <c r="AK56" s="242">
        <f t="shared" si="26"/>
        <v>2.1027999999999998</v>
      </c>
      <c r="AL56" s="242">
        <f t="shared" si="26"/>
        <v>2.0798999999999999</v>
      </c>
      <c r="AM56" s="242">
        <f t="shared" si="26"/>
        <v>2.0070000000000001</v>
      </c>
      <c r="AN56" s="242">
        <f t="shared" si="26"/>
        <v>1.8817999999999999</v>
      </c>
      <c r="AO56" s="242">
        <f t="shared" si="26"/>
        <v>1.7630999999999999</v>
      </c>
      <c r="AP56" s="242">
        <f t="shared" si="26"/>
        <v>1.6585000000000001</v>
      </c>
      <c r="AQ56" s="242">
        <f t="shared" si="26"/>
        <v>1.6302000000000001</v>
      </c>
      <c r="AR56" s="242">
        <f t="shared" si="26"/>
        <v>1.5851</v>
      </c>
      <c r="AS56" s="242">
        <f t="shared" si="26"/>
        <v>1.5507</v>
      </c>
      <c r="AT56" s="242">
        <f t="shared" ref="AT56:BC65" si="27">VLOOKUP($A56,$A$11:$CC$14,AT$44)</f>
        <v>1.5633999999999999</v>
      </c>
      <c r="AU56" s="242">
        <f t="shared" si="27"/>
        <v>1.6006</v>
      </c>
      <c r="AV56" s="242">
        <f t="shared" si="27"/>
        <v>1.5763</v>
      </c>
      <c r="AW56" s="242">
        <f t="shared" si="27"/>
        <v>1.5362</v>
      </c>
      <c r="AX56" s="242">
        <f t="shared" si="27"/>
        <v>1.5119</v>
      </c>
      <c r="AY56" s="242">
        <f t="shared" si="27"/>
        <v>1.4805999999999999</v>
      </c>
      <c r="AZ56" s="242">
        <f t="shared" si="27"/>
        <v>1.4599</v>
      </c>
      <c r="BA56" s="242">
        <f t="shared" si="27"/>
        <v>1.458</v>
      </c>
      <c r="BB56" s="242">
        <f t="shared" si="27"/>
        <v>1.4542999999999999</v>
      </c>
      <c r="BC56" s="242">
        <f t="shared" si="27"/>
        <v>1.4289000000000001</v>
      </c>
      <c r="BD56" s="242">
        <f t="shared" ref="BD56:BM65" si="28">VLOOKUP($A56,$A$11:$CC$14,BD$44)</f>
        <v>1.4524999999999999</v>
      </c>
      <c r="BE56" s="242">
        <f t="shared" si="28"/>
        <v>1.4360999999999999</v>
      </c>
      <c r="BF56" s="242">
        <f t="shared" si="28"/>
        <v>1.4360999999999999</v>
      </c>
      <c r="BG56" s="242">
        <f t="shared" si="28"/>
        <v>1.458</v>
      </c>
      <c r="BH56" s="242">
        <f t="shared" si="28"/>
        <v>1.4307000000000001</v>
      </c>
      <c r="BI56" s="242">
        <f t="shared" si="28"/>
        <v>1.3856999999999999</v>
      </c>
      <c r="BJ56" s="242">
        <f t="shared" si="28"/>
        <v>1.3942000000000001</v>
      </c>
      <c r="BK56" s="242">
        <f t="shared" si="28"/>
        <v>1.3741000000000001</v>
      </c>
      <c r="BL56" s="242">
        <f t="shared" si="28"/>
        <v>1.3546</v>
      </c>
      <c r="BM56" s="242">
        <f t="shared" si="28"/>
        <v>1.3051999999999999</v>
      </c>
      <c r="BN56" s="242">
        <f t="shared" ref="BN56:BW65" si="29">VLOOKUP($A56,$A$11:$CC$14,BN$44)</f>
        <v>1.2388999999999999</v>
      </c>
      <c r="BO56" s="242">
        <f t="shared" si="29"/>
        <v>1.2243999999999999</v>
      </c>
      <c r="BP56" s="242">
        <f t="shared" si="29"/>
        <v>1.1646000000000001</v>
      </c>
      <c r="BQ56" s="242">
        <f t="shared" si="29"/>
        <v>1.2050000000000001</v>
      </c>
      <c r="BR56" s="242">
        <f t="shared" si="29"/>
        <v>1.1950000000000001</v>
      </c>
      <c r="BS56" s="242">
        <f t="shared" si="29"/>
        <v>1.1403000000000001</v>
      </c>
      <c r="BT56" s="242">
        <f t="shared" si="29"/>
        <v>1.1246</v>
      </c>
      <c r="BU56" s="242">
        <f t="shared" si="29"/>
        <v>1.1234999999999999</v>
      </c>
      <c r="BV56" s="242">
        <f t="shared" si="29"/>
        <v>1.1313</v>
      </c>
      <c r="BW56" s="242">
        <f t="shared" si="29"/>
        <v>1.1459999999999999</v>
      </c>
      <c r="BX56" s="242">
        <f t="shared" ref="BX56:CC65" si="30">VLOOKUP($A56,$A$11:$CC$14,BX$44)</f>
        <v>1.1623000000000001</v>
      </c>
      <c r="BY56" s="242">
        <f t="shared" si="30"/>
        <v>1.1335</v>
      </c>
      <c r="BZ56" s="242">
        <f t="shared" si="30"/>
        <v>1.1072</v>
      </c>
      <c r="CA56" s="242">
        <f t="shared" si="30"/>
        <v>1.0946</v>
      </c>
      <c r="CB56" s="242">
        <f t="shared" si="30"/>
        <v>1.0998000000000001</v>
      </c>
      <c r="CC56" s="242">
        <f t="shared" si="30"/>
        <v>1</v>
      </c>
    </row>
    <row r="57" spans="1:81" outlineLevel="1">
      <c r="A57" s="241">
        <v>4</v>
      </c>
      <c r="B57" s="229" t="s">
        <v>327</v>
      </c>
      <c r="C57" s="190"/>
      <c r="D57" s="156">
        <v>45</v>
      </c>
      <c r="E57" s="285">
        <v>55</v>
      </c>
      <c r="F57" s="233">
        <f t="shared" si="23"/>
        <v>0</v>
      </c>
      <c r="G57" s="233">
        <f t="shared" si="23"/>
        <v>0</v>
      </c>
      <c r="H57" s="233">
        <f t="shared" si="23"/>
        <v>0</v>
      </c>
      <c r="I57" s="233">
        <f t="shared" si="23"/>
        <v>4.1372</v>
      </c>
      <c r="J57" s="242">
        <f t="shared" si="23"/>
        <v>4.2443999999999997</v>
      </c>
      <c r="K57" s="242">
        <f t="shared" si="23"/>
        <v>3.5813000000000001</v>
      </c>
      <c r="L57" s="242">
        <f t="shared" si="23"/>
        <v>3.5045999999999999</v>
      </c>
      <c r="M57" s="242">
        <f t="shared" si="23"/>
        <v>3.5924999999999998</v>
      </c>
      <c r="N57" s="242">
        <f t="shared" si="23"/>
        <v>3.6497000000000002</v>
      </c>
      <c r="O57" s="242">
        <f t="shared" si="23"/>
        <v>3.5813000000000001</v>
      </c>
      <c r="P57" s="242">
        <f t="shared" si="24"/>
        <v>3.5261999999999998</v>
      </c>
      <c r="Q57" s="242">
        <f t="shared" si="24"/>
        <v>3.4622000000000002</v>
      </c>
      <c r="R57" s="242">
        <f t="shared" si="24"/>
        <v>3.4832999999999998</v>
      </c>
      <c r="S57" s="242">
        <f t="shared" si="24"/>
        <v>3.5045999999999999</v>
      </c>
      <c r="T57" s="242">
        <f t="shared" si="24"/>
        <v>3.4622000000000002</v>
      </c>
      <c r="U57" s="242">
        <f t="shared" si="24"/>
        <v>3.4209000000000001</v>
      </c>
      <c r="V57" s="242">
        <f t="shared" si="24"/>
        <v>3.4005999999999998</v>
      </c>
      <c r="W57" s="242">
        <f t="shared" si="24"/>
        <v>3.3706</v>
      </c>
      <c r="X57" s="242">
        <f t="shared" si="24"/>
        <v>3.3216999999999999</v>
      </c>
      <c r="Y57" s="242">
        <f t="shared" si="24"/>
        <v>3.2465000000000002</v>
      </c>
      <c r="Z57" s="242">
        <f t="shared" si="25"/>
        <v>3.2010999999999998</v>
      </c>
      <c r="AA57" s="242">
        <f t="shared" si="25"/>
        <v>3.2372999999999998</v>
      </c>
      <c r="AB57" s="242">
        <f t="shared" si="25"/>
        <v>3.2465000000000002</v>
      </c>
      <c r="AC57" s="242">
        <f t="shared" si="25"/>
        <v>3.1922000000000001</v>
      </c>
      <c r="AD57" s="242">
        <f t="shared" si="25"/>
        <v>3.0398000000000001</v>
      </c>
      <c r="AE57" s="242">
        <f t="shared" si="25"/>
        <v>2.9235000000000002</v>
      </c>
      <c r="AF57" s="242">
        <f t="shared" si="25"/>
        <v>2.8365999999999998</v>
      </c>
      <c r="AG57" s="242">
        <f t="shared" si="25"/>
        <v>2.6650999999999998</v>
      </c>
      <c r="AH57" s="242">
        <f t="shared" si="25"/>
        <v>2.3483999999999998</v>
      </c>
      <c r="AI57" s="242">
        <f t="shared" si="25"/>
        <v>2.2471000000000001</v>
      </c>
      <c r="AJ57" s="242">
        <f t="shared" si="26"/>
        <v>2.1663999999999999</v>
      </c>
      <c r="AK57" s="242">
        <f t="shared" si="26"/>
        <v>2.1027999999999998</v>
      </c>
      <c r="AL57" s="242">
        <f t="shared" si="26"/>
        <v>2.0798999999999999</v>
      </c>
      <c r="AM57" s="242">
        <f t="shared" si="26"/>
        <v>2.0070000000000001</v>
      </c>
      <c r="AN57" s="242">
        <f t="shared" si="26"/>
        <v>1.8817999999999999</v>
      </c>
      <c r="AO57" s="242">
        <f t="shared" si="26"/>
        <v>1.7630999999999999</v>
      </c>
      <c r="AP57" s="242">
        <f t="shared" si="26"/>
        <v>1.6585000000000001</v>
      </c>
      <c r="AQ57" s="242">
        <f t="shared" si="26"/>
        <v>1.6302000000000001</v>
      </c>
      <c r="AR57" s="242">
        <f t="shared" si="26"/>
        <v>1.5851</v>
      </c>
      <c r="AS57" s="242">
        <f t="shared" si="26"/>
        <v>1.5507</v>
      </c>
      <c r="AT57" s="242">
        <f t="shared" si="27"/>
        <v>1.5633999999999999</v>
      </c>
      <c r="AU57" s="242">
        <f t="shared" si="27"/>
        <v>1.6006</v>
      </c>
      <c r="AV57" s="242">
        <f t="shared" si="27"/>
        <v>1.5763</v>
      </c>
      <c r="AW57" s="242">
        <f t="shared" si="27"/>
        <v>1.5362</v>
      </c>
      <c r="AX57" s="242">
        <f t="shared" si="27"/>
        <v>1.5119</v>
      </c>
      <c r="AY57" s="242">
        <f t="shared" si="27"/>
        <v>1.4805999999999999</v>
      </c>
      <c r="AZ57" s="242">
        <f t="shared" si="27"/>
        <v>1.4599</v>
      </c>
      <c r="BA57" s="242">
        <f t="shared" si="27"/>
        <v>1.458</v>
      </c>
      <c r="BB57" s="242">
        <f t="shared" si="27"/>
        <v>1.4542999999999999</v>
      </c>
      <c r="BC57" s="242">
        <f t="shared" si="27"/>
        <v>1.4289000000000001</v>
      </c>
      <c r="BD57" s="242">
        <f t="shared" si="28"/>
        <v>1.4524999999999999</v>
      </c>
      <c r="BE57" s="242">
        <f t="shared" si="28"/>
        <v>1.4360999999999999</v>
      </c>
      <c r="BF57" s="242">
        <f t="shared" si="28"/>
        <v>1.4360999999999999</v>
      </c>
      <c r="BG57" s="242">
        <f t="shared" si="28"/>
        <v>1.458</v>
      </c>
      <c r="BH57" s="242">
        <f t="shared" si="28"/>
        <v>1.4307000000000001</v>
      </c>
      <c r="BI57" s="242">
        <f t="shared" si="28"/>
        <v>1.3856999999999999</v>
      </c>
      <c r="BJ57" s="242">
        <f t="shared" si="28"/>
        <v>1.3942000000000001</v>
      </c>
      <c r="BK57" s="242">
        <f t="shared" si="28"/>
        <v>1.3741000000000001</v>
      </c>
      <c r="BL57" s="242">
        <f t="shared" si="28"/>
        <v>1.3546</v>
      </c>
      <c r="BM57" s="242">
        <f t="shared" si="28"/>
        <v>1.3051999999999999</v>
      </c>
      <c r="BN57" s="242">
        <f t="shared" si="29"/>
        <v>1.2388999999999999</v>
      </c>
      <c r="BO57" s="242">
        <f t="shared" si="29"/>
        <v>1.2243999999999999</v>
      </c>
      <c r="BP57" s="242">
        <f t="shared" si="29"/>
        <v>1.1646000000000001</v>
      </c>
      <c r="BQ57" s="242">
        <f t="shared" si="29"/>
        <v>1.2050000000000001</v>
      </c>
      <c r="BR57" s="242">
        <f t="shared" si="29"/>
        <v>1.1950000000000001</v>
      </c>
      <c r="BS57" s="242">
        <f t="shared" si="29"/>
        <v>1.1403000000000001</v>
      </c>
      <c r="BT57" s="242">
        <f t="shared" si="29"/>
        <v>1.1246</v>
      </c>
      <c r="BU57" s="242">
        <f t="shared" si="29"/>
        <v>1.1234999999999999</v>
      </c>
      <c r="BV57" s="242">
        <f t="shared" si="29"/>
        <v>1.1313</v>
      </c>
      <c r="BW57" s="242">
        <f t="shared" si="29"/>
        <v>1.1459999999999999</v>
      </c>
      <c r="BX57" s="242">
        <f t="shared" si="30"/>
        <v>1.1623000000000001</v>
      </c>
      <c r="BY57" s="242">
        <f t="shared" si="30"/>
        <v>1.1335</v>
      </c>
      <c r="BZ57" s="242">
        <f t="shared" si="30"/>
        <v>1.1072</v>
      </c>
      <c r="CA57" s="242">
        <f t="shared" si="30"/>
        <v>1.0946</v>
      </c>
      <c r="CB57" s="242">
        <f t="shared" si="30"/>
        <v>1.0998000000000001</v>
      </c>
      <c r="CC57" s="242">
        <f t="shared" si="30"/>
        <v>1</v>
      </c>
    </row>
    <row r="58" spans="1:81" outlineLevel="1">
      <c r="A58" s="241">
        <v>4</v>
      </c>
      <c r="B58" s="229" t="s">
        <v>328</v>
      </c>
      <c r="C58" s="190"/>
      <c r="D58" s="156">
        <v>25</v>
      </c>
      <c r="E58" s="285">
        <v>25</v>
      </c>
      <c r="F58" s="233">
        <f t="shared" si="23"/>
        <v>0</v>
      </c>
      <c r="G58" s="233">
        <f t="shared" si="23"/>
        <v>0</v>
      </c>
      <c r="H58" s="233">
        <f t="shared" si="23"/>
        <v>0</v>
      </c>
      <c r="I58" s="233">
        <f t="shared" si="23"/>
        <v>4.1372</v>
      </c>
      <c r="J58" s="242">
        <f t="shared" si="23"/>
        <v>4.2443999999999997</v>
      </c>
      <c r="K58" s="242">
        <f t="shared" si="23"/>
        <v>3.5813000000000001</v>
      </c>
      <c r="L58" s="242">
        <f t="shared" si="23"/>
        <v>3.5045999999999999</v>
      </c>
      <c r="M58" s="242">
        <f t="shared" si="23"/>
        <v>3.5924999999999998</v>
      </c>
      <c r="N58" s="242">
        <f t="shared" si="23"/>
        <v>3.6497000000000002</v>
      </c>
      <c r="O58" s="242">
        <f t="shared" si="23"/>
        <v>3.5813000000000001</v>
      </c>
      <c r="P58" s="242">
        <f t="shared" si="24"/>
        <v>3.5261999999999998</v>
      </c>
      <c r="Q58" s="242">
        <f t="shared" si="24"/>
        <v>3.4622000000000002</v>
      </c>
      <c r="R58" s="242">
        <f t="shared" si="24"/>
        <v>3.4832999999999998</v>
      </c>
      <c r="S58" s="242">
        <f t="shared" si="24"/>
        <v>3.5045999999999999</v>
      </c>
      <c r="T58" s="242">
        <f t="shared" si="24"/>
        <v>3.4622000000000002</v>
      </c>
      <c r="U58" s="242">
        <f t="shared" si="24"/>
        <v>3.4209000000000001</v>
      </c>
      <c r="V58" s="242">
        <f t="shared" si="24"/>
        <v>3.4005999999999998</v>
      </c>
      <c r="W58" s="242">
        <f t="shared" si="24"/>
        <v>3.3706</v>
      </c>
      <c r="X58" s="242">
        <f t="shared" si="24"/>
        <v>3.3216999999999999</v>
      </c>
      <c r="Y58" s="242">
        <f t="shared" si="24"/>
        <v>3.2465000000000002</v>
      </c>
      <c r="Z58" s="242">
        <f t="shared" si="25"/>
        <v>3.2010999999999998</v>
      </c>
      <c r="AA58" s="242">
        <f t="shared" si="25"/>
        <v>3.2372999999999998</v>
      </c>
      <c r="AB58" s="242">
        <f t="shared" si="25"/>
        <v>3.2465000000000002</v>
      </c>
      <c r="AC58" s="242">
        <f t="shared" si="25"/>
        <v>3.1922000000000001</v>
      </c>
      <c r="AD58" s="242">
        <f t="shared" si="25"/>
        <v>3.0398000000000001</v>
      </c>
      <c r="AE58" s="242">
        <f t="shared" si="25"/>
        <v>2.9235000000000002</v>
      </c>
      <c r="AF58" s="242">
        <f t="shared" si="25"/>
        <v>2.8365999999999998</v>
      </c>
      <c r="AG58" s="242">
        <f t="shared" si="25"/>
        <v>2.6650999999999998</v>
      </c>
      <c r="AH58" s="242">
        <f t="shared" si="25"/>
        <v>2.3483999999999998</v>
      </c>
      <c r="AI58" s="242">
        <f t="shared" si="25"/>
        <v>2.2471000000000001</v>
      </c>
      <c r="AJ58" s="242">
        <f t="shared" si="26"/>
        <v>2.1663999999999999</v>
      </c>
      <c r="AK58" s="242">
        <f t="shared" si="26"/>
        <v>2.1027999999999998</v>
      </c>
      <c r="AL58" s="242">
        <f t="shared" si="26"/>
        <v>2.0798999999999999</v>
      </c>
      <c r="AM58" s="242">
        <f t="shared" si="26"/>
        <v>2.0070000000000001</v>
      </c>
      <c r="AN58" s="242">
        <f t="shared" si="26"/>
        <v>1.8817999999999999</v>
      </c>
      <c r="AO58" s="242">
        <f t="shared" si="26"/>
        <v>1.7630999999999999</v>
      </c>
      <c r="AP58" s="242">
        <f t="shared" si="26"/>
        <v>1.6585000000000001</v>
      </c>
      <c r="AQ58" s="242">
        <f t="shared" si="26"/>
        <v>1.6302000000000001</v>
      </c>
      <c r="AR58" s="242">
        <f t="shared" si="26"/>
        <v>1.5851</v>
      </c>
      <c r="AS58" s="242">
        <f t="shared" si="26"/>
        <v>1.5507</v>
      </c>
      <c r="AT58" s="242">
        <f t="shared" si="27"/>
        <v>1.5633999999999999</v>
      </c>
      <c r="AU58" s="242">
        <f t="shared" si="27"/>
        <v>1.6006</v>
      </c>
      <c r="AV58" s="242">
        <f t="shared" si="27"/>
        <v>1.5763</v>
      </c>
      <c r="AW58" s="242">
        <f t="shared" si="27"/>
        <v>1.5362</v>
      </c>
      <c r="AX58" s="242">
        <f t="shared" si="27"/>
        <v>1.5119</v>
      </c>
      <c r="AY58" s="242">
        <f t="shared" si="27"/>
        <v>1.4805999999999999</v>
      </c>
      <c r="AZ58" s="242">
        <f t="shared" si="27"/>
        <v>1.4599</v>
      </c>
      <c r="BA58" s="242">
        <f t="shared" si="27"/>
        <v>1.458</v>
      </c>
      <c r="BB58" s="242">
        <f t="shared" si="27"/>
        <v>1.4542999999999999</v>
      </c>
      <c r="BC58" s="242">
        <f t="shared" si="27"/>
        <v>1.4289000000000001</v>
      </c>
      <c r="BD58" s="242">
        <f t="shared" si="28"/>
        <v>1.4524999999999999</v>
      </c>
      <c r="BE58" s="242">
        <f t="shared" si="28"/>
        <v>1.4360999999999999</v>
      </c>
      <c r="BF58" s="242">
        <f t="shared" si="28"/>
        <v>1.4360999999999999</v>
      </c>
      <c r="BG58" s="242">
        <f t="shared" si="28"/>
        <v>1.458</v>
      </c>
      <c r="BH58" s="242">
        <f t="shared" si="28"/>
        <v>1.4307000000000001</v>
      </c>
      <c r="BI58" s="242">
        <f t="shared" si="28"/>
        <v>1.3856999999999999</v>
      </c>
      <c r="BJ58" s="242">
        <f t="shared" si="28"/>
        <v>1.3942000000000001</v>
      </c>
      <c r="BK58" s="242">
        <f t="shared" si="28"/>
        <v>1.3741000000000001</v>
      </c>
      <c r="BL58" s="242">
        <f t="shared" si="28"/>
        <v>1.3546</v>
      </c>
      <c r="BM58" s="242">
        <f t="shared" si="28"/>
        <v>1.3051999999999999</v>
      </c>
      <c r="BN58" s="242">
        <f t="shared" si="29"/>
        <v>1.2388999999999999</v>
      </c>
      <c r="BO58" s="242">
        <f t="shared" si="29"/>
        <v>1.2243999999999999</v>
      </c>
      <c r="BP58" s="242">
        <f t="shared" si="29"/>
        <v>1.1646000000000001</v>
      </c>
      <c r="BQ58" s="242">
        <f t="shared" si="29"/>
        <v>1.2050000000000001</v>
      </c>
      <c r="BR58" s="242">
        <f t="shared" si="29"/>
        <v>1.1950000000000001</v>
      </c>
      <c r="BS58" s="242">
        <f t="shared" si="29"/>
        <v>1.1403000000000001</v>
      </c>
      <c r="BT58" s="242">
        <f t="shared" si="29"/>
        <v>1.1246</v>
      </c>
      <c r="BU58" s="242">
        <f t="shared" si="29"/>
        <v>1.1234999999999999</v>
      </c>
      <c r="BV58" s="242">
        <f t="shared" si="29"/>
        <v>1.1313</v>
      </c>
      <c r="BW58" s="242">
        <f t="shared" si="29"/>
        <v>1.1459999999999999</v>
      </c>
      <c r="BX58" s="242">
        <f t="shared" si="30"/>
        <v>1.1623000000000001</v>
      </c>
      <c r="BY58" s="242">
        <f t="shared" si="30"/>
        <v>1.1335</v>
      </c>
      <c r="BZ58" s="242">
        <f t="shared" si="30"/>
        <v>1.1072</v>
      </c>
      <c r="CA58" s="242">
        <f t="shared" si="30"/>
        <v>1.0946</v>
      </c>
      <c r="CB58" s="242">
        <f t="shared" si="30"/>
        <v>1.0998000000000001</v>
      </c>
      <c r="CC58" s="242">
        <f t="shared" si="30"/>
        <v>1</v>
      </c>
    </row>
    <row r="59" spans="1:81" outlineLevel="1">
      <c r="A59" s="241">
        <v>4</v>
      </c>
      <c r="B59" s="229" t="s">
        <v>329</v>
      </c>
      <c r="C59" s="190"/>
      <c r="D59" s="156">
        <v>25</v>
      </c>
      <c r="E59" s="285">
        <v>25</v>
      </c>
      <c r="F59" s="233">
        <f t="shared" si="23"/>
        <v>0</v>
      </c>
      <c r="G59" s="233">
        <f t="shared" si="23"/>
        <v>0</v>
      </c>
      <c r="H59" s="233">
        <f t="shared" si="23"/>
        <v>0</v>
      </c>
      <c r="I59" s="233">
        <f t="shared" si="23"/>
        <v>4.1372</v>
      </c>
      <c r="J59" s="242">
        <f t="shared" si="23"/>
        <v>4.2443999999999997</v>
      </c>
      <c r="K59" s="242">
        <f t="shared" si="23"/>
        <v>3.5813000000000001</v>
      </c>
      <c r="L59" s="242">
        <f t="shared" si="23"/>
        <v>3.5045999999999999</v>
      </c>
      <c r="M59" s="242">
        <f t="shared" si="23"/>
        <v>3.5924999999999998</v>
      </c>
      <c r="N59" s="242">
        <f t="shared" si="23"/>
        <v>3.6497000000000002</v>
      </c>
      <c r="O59" s="242">
        <f t="shared" si="23"/>
        <v>3.5813000000000001</v>
      </c>
      <c r="P59" s="242">
        <f t="shared" si="24"/>
        <v>3.5261999999999998</v>
      </c>
      <c r="Q59" s="242">
        <f t="shared" si="24"/>
        <v>3.4622000000000002</v>
      </c>
      <c r="R59" s="242">
        <f t="shared" si="24"/>
        <v>3.4832999999999998</v>
      </c>
      <c r="S59" s="242">
        <f t="shared" si="24"/>
        <v>3.5045999999999999</v>
      </c>
      <c r="T59" s="242">
        <f t="shared" si="24"/>
        <v>3.4622000000000002</v>
      </c>
      <c r="U59" s="242">
        <f t="shared" si="24"/>
        <v>3.4209000000000001</v>
      </c>
      <c r="V59" s="242">
        <f t="shared" si="24"/>
        <v>3.4005999999999998</v>
      </c>
      <c r="W59" s="242">
        <f t="shared" si="24"/>
        <v>3.3706</v>
      </c>
      <c r="X59" s="242">
        <f t="shared" si="24"/>
        <v>3.3216999999999999</v>
      </c>
      <c r="Y59" s="242">
        <f t="shared" si="24"/>
        <v>3.2465000000000002</v>
      </c>
      <c r="Z59" s="242">
        <f t="shared" si="25"/>
        <v>3.2010999999999998</v>
      </c>
      <c r="AA59" s="242">
        <f t="shared" si="25"/>
        <v>3.2372999999999998</v>
      </c>
      <c r="AB59" s="242">
        <f t="shared" si="25"/>
        <v>3.2465000000000002</v>
      </c>
      <c r="AC59" s="242">
        <f t="shared" si="25"/>
        <v>3.1922000000000001</v>
      </c>
      <c r="AD59" s="242">
        <f t="shared" si="25"/>
        <v>3.0398000000000001</v>
      </c>
      <c r="AE59" s="242">
        <f t="shared" si="25"/>
        <v>2.9235000000000002</v>
      </c>
      <c r="AF59" s="242">
        <f t="shared" si="25"/>
        <v>2.8365999999999998</v>
      </c>
      <c r="AG59" s="242">
        <f t="shared" si="25"/>
        <v>2.6650999999999998</v>
      </c>
      <c r="AH59" s="242">
        <f t="shared" si="25"/>
        <v>2.3483999999999998</v>
      </c>
      <c r="AI59" s="242">
        <f t="shared" si="25"/>
        <v>2.2471000000000001</v>
      </c>
      <c r="AJ59" s="242">
        <f t="shared" si="26"/>
        <v>2.1663999999999999</v>
      </c>
      <c r="AK59" s="242">
        <f t="shared" si="26"/>
        <v>2.1027999999999998</v>
      </c>
      <c r="AL59" s="242">
        <f t="shared" si="26"/>
        <v>2.0798999999999999</v>
      </c>
      <c r="AM59" s="242">
        <f t="shared" si="26"/>
        <v>2.0070000000000001</v>
      </c>
      <c r="AN59" s="242">
        <f t="shared" si="26"/>
        <v>1.8817999999999999</v>
      </c>
      <c r="AO59" s="242">
        <f t="shared" si="26"/>
        <v>1.7630999999999999</v>
      </c>
      <c r="AP59" s="242">
        <f t="shared" si="26"/>
        <v>1.6585000000000001</v>
      </c>
      <c r="AQ59" s="242">
        <f t="shared" si="26"/>
        <v>1.6302000000000001</v>
      </c>
      <c r="AR59" s="242">
        <f t="shared" si="26"/>
        <v>1.5851</v>
      </c>
      <c r="AS59" s="242">
        <f t="shared" si="26"/>
        <v>1.5507</v>
      </c>
      <c r="AT59" s="242">
        <f t="shared" si="27"/>
        <v>1.5633999999999999</v>
      </c>
      <c r="AU59" s="242">
        <f t="shared" si="27"/>
        <v>1.6006</v>
      </c>
      <c r="AV59" s="242">
        <f t="shared" si="27"/>
        <v>1.5763</v>
      </c>
      <c r="AW59" s="242">
        <f t="shared" si="27"/>
        <v>1.5362</v>
      </c>
      <c r="AX59" s="242">
        <f t="shared" si="27"/>
        <v>1.5119</v>
      </c>
      <c r="AY59" s="242">
        <f t="shared" si="27"/>
        <v>1.4805999999999999</v>
      </c>
      <c r="AZ59" s="242">
        <f t="shared" si="27"/>
        <v>1.4599</v>
      </c>
      <c r="BA59" s="242">
        <f t="shared" si="27"/>
        <v>1.458</v>
      </c>
      <c r="BB59" s="242">
        <f t="shared" si="27"/>
        <v>1.4542999999999999</v>
      </c>
      <c r="BC59" s="242">
        <f t="shared" si="27"/>
        <v>1.4289000000000001</v>
      </c>
      <c r="BD59" s="242">
        <f t="shared" si="28"/>
        <v>1.4524999999999999</v>
      </c>
      <c r="BE59" s="242">
        <f t="shared" si="28"/>
        <v>1.4360999999999999</v>
      </c>
      <c r="BF59" s="242">
        <f t="shared" si="28"/>
        <v>1.4360999999999999</v>
      </c>
      <c r="BG59" s="242">
        <f t="shared" si="28"/>
        <v>1.458</v>
      </c>
      <c r="BH59" s="242">
        <f t="shared" si="28"/>
        <v>1.4307000000000001</v>
      </c>
      <c r="BI59" s="242">
        <f t="shared" si="28"/>
        <v>1.3856999999999999</v>
      </c>
      <c r="BJ59" s="242">
        <f t="shared" si="28"/>
        <v>1.3942000000000001</v>
      </c>
      <c r="BK59" s="242">
        <f t="shared" si="28"/>
        <v>1.3741000000000001</v>
      </c>
      <c r="BL59" s="242">
        <f t="shared" si="28"/>
        <v>1.3546</v>
      </c>
      <c r="BM59" s="242">
        <f t="shared" si="28"/>
        <v>1.3051999999999999</v>
      </c>
      <c r="BN59" s="242">
        <f t="shared" si="29"/>
        <v>1.2388999999999999</v>
      </c>
      <c r="BO59" s="242">
        <f t="shared" si="29"/>
        <v>1.2243999999999999</v>
      </c>
      <c r="BP59" s="242">
        <f t="shared" si="29"/>
        <v>1.1646000000000001</v>
      </c>
      <c r="BQ59" s="242">
        <f t="shared" si="29"/>
        <v>1.2050000000000001</v>
      </c>
      <c r="BR59" s="242">
        <f t="shared" si="29"/>
        <v>1.1950000000000001</v>
      </c>
      <c r="BS59" s="242">
        <f t="shared" si="29"/>
        <v>1.1403000000000001</v>
      </c>
      <c r="BT59" s="242">
        <f t="shared" si="29"/>
        <v>1.1246</v>
      </c>
      <c r="BU59" s="242">
        <f t="shared" si="29"/>
        <v>1.1234999999999999</v>
      </c>
      <c r="BV59" s="242">
        <f t="shared" si="29"/>
        <v>1.1313</v>
      </c>
      <c r="BW59" s="242">
        <f t="shared" si="29"/>
        <v>1.1459999999999999</v>
      </c>
      <c r="BX59" s="242">
        <f t="shared" si="30"/>
        <v>1.1623000000000001</v>
      </c>
      <c r="BY59" s="242">
        <f t="shared" si="30"/>
        <v>1.1335</v>
      </c>
      <c r="BZ59" s="242">
        <f t="shared" si="30"/>
        <v>1.1072</v>
      </c>
      <c r="CA59" s="242">
        <f t="shared" si="30"/>
        <v>1.0946</v>
      </c>
      <c r="CB59" s="242">
        <f t="shared" si="30"/>
        <v>1.0998000000000001</v>
      </c>
      <c r="CC59" s="242">
        <f t="shared" si="30"/>
        <v>1</v>
      </c>
    </row>
    <row r="60" spans="1:81" outlineLevel="1">
      <c r="A60" s="241">
        <v>4</v>
      </c>
      <c r="B60" s="229" t="s">
        <v>330</v>
      </c>
      <c r="C60" s="190"/>
      <c r="D60" s="156">
        <v>25</v>
      </c>
      <c r="E60" s="285">
        <v>25</v>
      </c>
      <c r="F60" s="233">
        <f t="shared" si="23"/>
        <v>0</v>
      </c>
      <c r="G60" s="233">
        <f t="shared" si="23"/>
        <v>0</v>
      </c>
      <c r="H60" s="233">
        <f t="shared" si="23"/>
        <v>0</v>
      </c>
      <c r="I60" s="233">
        <f t="shared" si="23"/>
        <v>4.1372</v>
      </c>
      <c r="J60" s="242">
        <f t="shared" si="23"/>
        <v>4.2443999999999997</v>
      </c>
      <c r="K60" s="242">
        <f t="shared" si="23"/>
        <v>3.5813000000000001</v>
      </c>
      <c r="L60" s="242">
        <f t="shared" si="23"/>
        <v>3.5045999999999999</v>
      </c>
      <c r="M60" s="242">
        <f t="shared" si="23"/>
        <v>3.5924999999999998</v>
      </c>
      <c r="N60" s="242">
        <f t="shared" si="23"/>
        <v>3.6497000000000002</v>
      </c>
      <c r="O60" s="242">
        <f t="shared" si="23"/>
        <v>3.5813000000000001</v>
      </c>
      <c r="P60" s="242">
        <f t="shared" si="24"/>
        <v>3.5261999999999998</v>
      </c>
      <c r="Q60" s="242">
        <f t="shared" si="24"/>
        <v>3.4622000000000002</v>
      </c>
      <c r="R60" s="242">
        <f t="shared" si="24"/>
        <v>3.4832999999999998</v>
      </c>
      <c r="S60" s="242">
        <f t="shared" si="24"/>
        <v>3.5045999999999999</v>
      </c>
      <c r="T60" s="242">
        <f t="shared" si="24"/>
        <v>3.4622000000000002</v>
      </c>
      <c r="U60" s="242">
        <f t="shared" si="24"/>
        <v>3.4209000000000001</v>
      </c>
      <c r="V60" s="242">
        <f t="shared" si="24"/>
        <v>3.4005999999999998</v>
      </c>
      <c r="W60" s="242">
        <f t="shared" si="24"/>
        <v>3.3706</v>
      </c>
      <c r="X60" s="242">
        <f t="shared" si="24"/>
        <v>3.3216999999999999</v>
      </c>
      <c r="Y60" s="242">
        <f t="shared" si="24"/>
        <v>3.2465000000000002</v>
      </c>
      <c r="Z60" s="242">
        <f t="shared" si="25"/>
        <v>3.2010999999999998</v>
      </c>
      <c r="AA60" s="242">
        <f t="shared" si="25"/>
        <v>3.2372999999999998</v>
      </c>
      <c r="AB60" s="242">
        <f t="shared" si="25"/>
        <v>3.2465000000000002</v>
      </c>
      <c r="AC60" s="242">
        <f t="shared" si="25"/>
        <v>3.1922000000000001</v>
      </c>
      <c r="AD60" s="242">
        <f t="shared" si="25"/>
        <v>3.0398000000000001</v>
      </c>
      <c r="AE60" s="242">
        <f t="shared" si="25"/>
        <v>2.9235000000000002</v>
      </c>
      <c r="AF60" s="242">
        <f t="shared" si="25"/>
        <v>2.8365999999999998</v>
      </c>
      <c r="AG60" s="242">
        <f t="shared" si="25"/>
        <v>2.6650999999999998</v>
      </c>
      <c r="AH60" s="242">
        <f t="shared" si="25"/>
        <v>2.3483999999999998</v>
      </c>
      <c r="AI60" s="242">
        <f t="shared" si="25"/>
        <v>2.2471000000000001</v>
      </c>
      <c r="AJ60" s="242">
        <f t="shared" si="26"/>
        <v>2.1663999999999999</v>
      </c>
      <c r="AK60" s="242">
        <f t="shared" si="26"/>
        <v>2.1027999999999998</v>
      </c>
      <c r="AL60" s="242">
        <f t="shared" si="26"/>
        <v>2.0798999999999999</v>
      </c>
      <c r="AM60" s="242">
        <f t="shared" si="26"/>
        <v>2.0070000000000001</v>
      </c>
      <c r="AN60" s="242">
        <f t="shared" si="26"/>
        <v>1.8817999999999999</v>
      </c>
      <c r="AO60" s="242">
        <f t="shared" si="26"/>
        <v>1.7630999999999999</v>
      </c>
      <c r="AP60" s="242">
        <f t="shared" si="26"/>
        <v>1.6585000000000001</v>
      </c>
      <c r="AQ60" s="242">
        <f t="shared" si="26"/>
        <v>1.6302000000000001</v>
      </c>
      <c r="AR60" s="242">
        <f t="shared" si="26"/>
        <v>1.5851</v>
      </c>
      <c r="AS60" s="242">
        <f t="shared" si="26"/>
        <v>1.5507</v>
      </c>
      <c r="AT60" s="242">
        <f t="shared" si="27"/>
        <v>1.5633999999999999</v>
      </c>
      <c r="AU60" s="242">
        <f t="shared" si="27"/>
        <v>1.6006</v>
      </c>
      <c r="AV60" s="242">
        <f t="shared" si="27"/>
        <v>1.5763</v>
      </c>
      <c r="AW60" s="242">
        <f t="shared" si="27"/>
        <v>1.5362</v>
      </c>
      <c r="AX60" s="242">
        <f t="shared" si="27"/>
        <v>1.5119</v>
      </c>
      <c r="AY60" s="242">
        <f t="shared" si="27"/>
        <v>1.4805999999999999</v>
      </c>
      <c r="AZ60" s="242">
        <f t="shared" si="27"/>
        <v>1.4599</v>
      </c>
      <c r="BA60" s="242">
        <f t="shared" si="27"/>
        <v>1.458</v>
      </c>
      <c r="BB60" s="242">
        <f t="shared" si="27"/>
        <v>1.4542999999999999</v>
      </c>
      <c r="BC60" s="242">
        <f t="shared" si="27"/>
        <v>1.4289000000000001</v>
      </c>
      <c r="BD60" s="242">
        <f t="shared" si="28"/>
        <v>1.4524999999999999</v>
      </c>
      <c r="BE60" s="242">
        <f t="shared" si="28"/>
        <v>1.4360999999999999</v>
      </c>
      <c r="BF60" s="242">
        <f t="shared" si="28"/>
        <v>1.4360999999999999</v>
      </c>
      <c r="BG60" s="242">
        <f t="shared" si="28"/>
        <v>1.458</v>
      </c>
      <c r="BH60" s="242">
        <f t="shared" si="28"/>
        <v>1.4307000000000001</v>
      </c>
      <c r="BI60" s="242">
        <f t="shared" si="28"/>
        <v>1.3856999999999999</v>
      </c>
      <c r="BJ60" s="242">
        <f t="shared" si="28"/>
        <v>1.3942000000000001</v>
      </c>
      <c r="BK60" s="242">
        <f t="shared" si="28"/>
        <v>1.3741000000000001</v>
      </c>
      <c r="BL60" s="242">
        <f t="shared" si="28"/>
        <v>1.3546</v>
      </c>
      <c r="BM60" s="242">
        <f t="shared" si="28"/>
        <v>1.3051999999999999</v>
      </c>
      <c r="BN60" s="242">
        <f t="shared" si="29"/>
        <v>1.2388999999999999</v>
      </c>
      <c r="BO60" s="242">
        <f t="shared" si="29"/>
        <v>1.2243999999999999</v>
      </c>
      <c r="BP60" s="242">
        <f t="shared" si="29"/>
        <v>1.1646000000000001</v>
      </c>
      <c r="BQ60" s="242">
        <f t="shared" si="29"/>
        <v>1.2050000000000001</v>
      </c>
      <c r="BR60" s="242">
        <f t="shared" si="29"/>
        <v>1.1950000000000001</v>
      </c>
      <c r="BS60" s="242">
        <f t="shared" si="29"/>
        <v>1.1403000000000001</v>
      </c>
      <c r="BT60" s="242">
        <f t="shared" si="29"/>
        <v>1.1246</v>
      </c>
      <c r="BU60" s="242">
        <f t="shared" si="29"/>
        <v>1.1234999999999999</v>
      </c>
      <c r="BV60" s="242">
        <f t="shared" si="29"/>
        <v>1.1313</v>
      </c>
      <c r="BW60" s="242">
        <f t="shared" si="29"/>
        <v>1.1459999999999999</v>
      </c>
      <c r="BX60" s="242">
        <f t="shared" si="30"/>
        <v>1.1623000000000001</v>
      </c>
      <c r="BY60" s="242">
        <f t="shared" si="30"/>
        <v>1.1335</v>
      </c>
      <c r="BZ60" s="242">
        <f t="shared" si="30"/>
        <v>1.1072</v>
      </c>
      <c r="CA60" s="242">
        <f t="shared" si="30"/>
        <v>1.0946</v>
      </c>
      <c r="CB60" s="242">
        <f t="shared" si="30"/>
        <v>1.0998000000000001</v>
      </c>
      <c r="CC60" s="242">
        <f t="shared" si="30"/>
        <v>1</v>
      </c>
    </row>
    <row r="61" spans="1:81" outlineLevel="1">
      <c r="A61" s="241">
        <v>4</v>
      </c>
      <c r="B61" s="229" t="s">
        <v>331</v>
      </c>
      <c r="C61" s="190"/>
      <c r="D61" s="156">
        <v>25</v>
      </c>
      <c r="E61" s="285">
        <v>25</v>
      </c>
      <c r="F61" s="233">
        <f t="shared" si="23"/>
        <v>0</v>
      </c>
      <c r="G61" s="233">
        <f t="shared" si="23"/>
        <v>0</v>
      </c>
      <c r="H61" s="233">
        <f t="shared" si="23"/>
        <v>0</v>
      </c>
      <c r="I61" s="233">
        <f t="shared" si="23"/>
        <v>4.1372</v>
      </c>
      <c r="J61" s="242">
        <f t="shared" si="23"/>
        <v>4.2443999999999997</v>
      </c>
      <c r="K61" s="242">
        <f t="shared" si="23"/>
        <v>3.5813000000000001</v>
      </c>
      <c r="L61" s="242">
        <f t="shared" si="23"/>
        <v>3.5045999999999999</v>
      </c>
      <c r="M61" s="242">
        <f t="shared" si="23"/>
        <v>3.5924999999999998</v>
      </c>
      <c r="N61" s="242">
        <f t="shared" si="23"/>
        <v>3.6497000000000002</v>
      </c>
      <c r="O61" s="242">
        <f t="shared" si="23"/>
        <v>3.5813000000000001</v>
      </c>
      <c r="P61" s="242">
        <f t="shared" si="24"/>
        <v>3.5261999999999998</v>
      </c>
      <c r="Q61" s="242">
        <f t="shared" si="24"/>
        <v>3.4622000000000002</v>
      </c>
      <c r="R61" s="242">
        <f t="shared" si="24"/>
        <v>3.4832999999999998</v>
      </c>
      <c r="S61" s="242">
        <f t="shared" si="24"/>
        <v>3.5045999999999999</v>
      </c>
      <c r="T61" s="242">
        <f t="shared" si="24"/>
        <v>3.4622000000000002</v>
      </c>
      <c r="U61" s="242">
        <f t="shared" si="24"/>
        <v>3.4209000000000001</v>
      </c>
      <c r="V61" s="242">
        <f t="shared" si="24"/>
        <v>3.4005999999999998</v>
      </c>
      <c r="W61" s="242">
        <f t="shared" si="24"/>
        <v>3.3706</v>
      </c>
      <c r="X61" s="242">
        <f t="shared" si="24"/>
        <v>3.3216999999999999</v>
      </c>
      <c r="Y61" s="242">
        <f t="shared" si="24"/>
        <v>3.2465000000000002</v>
      </c>
      <c r="Z61" s="242">
        <f t="shared" si="25"/>
        <v>3.2010999999999998</v>
      </c>
      <c r="AA61" s="242">
        <f t="shared" si="25"/>
        <v>3.2372999999999998</v>
      </c>
      <c r="AB61" s="242">
        <f t="shared" si="25"/>
        <v>3.2465000000000002</v>
      </c>
      <c r="AC61" s="242">
        <f t="shared" si="25"/>
        <v>3.1922000000000001</v>
      </c>
      <c r="AD61" s="242">
        <f t="shared" si="25"/>
        <v>3.0398000000000001</v>
      </c>
      <c r="AE61" s="242">
        <f t="shared" si="25"/>
        <v>2.9235000000000002</v>
      </c>
      <c r="AF61" s="242">
        <f t="shared" si="25"/>
        <v>2.8365999999999998</v>
      </c>
      <c r="AG61" s="242">
        <f t="shared" si="25"/>
        <v>2.6650999999999998</v>
      </c>
      <c r="AH61" s="242">
        <f t="shared" si="25"/>
        <v>2.3483999999999998</v>
      </c>
      <c r="AI61" s="242">
        <f t="shared" si="25"/>
        <v>2.2471000000000001</v>
      </c>
      <c r="AJ61" s="242">
        <f t="shared" si="26"/>
        <v>2.1663999999999999</v>
      </c>
      <c r="AK61" s="242">
        <f t="shared" si="26"/>
        <v>2.1027999999999998</v>
      </c>
      <c r="AL61" s="242">
        <f t="shared" si="26"/>
        <v>2.0798999999999999</v>
      </c>
      <c r="AM61" s="242">
        <f t="shared" si="26"/>
        <v>2.0070000000000001</v>
      </c>
      <c r="AN61" s="242">
        <f t="shared" si="26"/>
        <v>1.8817999999999999</v>
      </c>
      <c r="AO61" s="242">
        <f t="shared" si="26"/>
        <v>1.7630999999999999</v>
      </c>
      <c r="AP61" s="242">
        <f t="shared" si="26"/>
        <v>1.6585000000000001</v>
      </c>
      <c r="AQ61" s="242">
        <f t="shared" si="26"/>
        <v>1.6302000000000001</v>
      </c>
      <c r="AR61" s="242">
        <f t="shared" si="26"/>
        <v>1.5851</v>
      </c>
      <c r="AS61" s="242">
        <f t="shared" si="26"/>
        <v>1.5507</v>
      </c>
      <c r="AT61" s="242">
        <f t="shared" si="27"/>
        <v>1.5633999999999999</v>
      </c>
      <c r="AU61" s="242">
        <f t="shared" si="27"/>
        <v>1.6006</v>
      </c>
      <c r="AV61" s="242">
        <f t="shared" si="27"/>
        <v>1.5763</v>
      </c>
      <c r="AW61" s="242">
        <f t="shared" si="27"/>
        <v>1.5362</v>
      </c>
      <c r="AX61" s="242">
        <f t="shared" si="27"/>
        <v>1.5119</v>
      </c>
      <c r="AY61" s="242">
        <f t="shared" si="27"/>
        <v>1.4805999999999999</v>
      </c>
      <c r="AZ61" s="242">
        <f t="shared" si="27"/>
        <v>1.4599</v>
      </c>
      <c r="BA61" s="242">
        <f t="shared" si="27"/>
        <v>1.458</v>
      </c>
      <c r="BB61" s="242">
        <f t="shared" si="27"/>
        <v>1.4542999999999999</v>
      </c>
      <c r="BC61" s="242">
        <f t="shared" si="27"/>
        <v>1.4289000000000001</v>
      </c>
      <c r="BD61" s="242">
        <f t="shared" si="28"/>
        <v>1.4524999999999999</v>
      </c>
      <c r="BE61" s="242">
        <f t="shared" si="28"/>
        <v>1.4360999999999999</v>
      </c>
      <c r="BF61" s="242">
        <f t="shared" si="28"/>
        <v>1.4360999999999999</v>
      </c>
      <c r="BG61" s="242">
        <f t="shared" si="28"/>
        <v>1.458</v>
      </c>
      <c r="BH61" s="242">
        <f t="shared" si="28"/>
        <v>1.4307000000000001</v>
      </c>
      <c r="BI61" s="242">
        <f t="shared" si="28"/>
        <v>1.3856999999999999</v>
      </c>
      <c r="BJ61" s="242">
        <f t="shared" si="28"/>
        <v>1.3942000000000001</v>
      </c>
      <c r="BK61" s="242">
        <f t="shared" si="28"/>
        <v>1.3741000000000001</v>
      </c>
      <c r="BL61" s="242">
        <f t="shared" si="28"/>
        <v>1.3546</v>
      </c>
      <c r="BM61" s="242">
        <f t="shared" si="28"/>
        <v>1.3051999999999999</v>
      </c>
      <c r="BN61" s="242">
        <f t="shared" si="29"/>
        <v>1.2388999999999999</v>
      </c>
      <c r="BO61" s="242">
        <f t="shared" si="29"/>
        <v>1.2243999999999999</v>
      </c>
      <c r="BP61" s="242">
        <f t="shared" si="29"/>
        <v>1.1646000000000001</v>
      </c>
      <c r="BQ61" s="242">
        <f t="shared" si="29"/>
        <v>1.2050000000000001</v>
      </c>
      <c r="BR61" s="242">
        <f t="shared" si="29"/>
        <v>1.1950000000000001</v>
      </c>
      <c r="BS61" s="242">
        <f t="shared" si="29"/>
        <v>1.1403000000000001</v>
      </c>
      <c r="BT61" s="242">
        <f t="shared" si="29"/>
        <v>1.1246</v>
      </c>
      <c r="BU61" s="242">
        <f t="shared" si="29"/>
        <v>1.1234999999999999</v>
      </c>
      <c r="BV61" s="242">
        <f t="shared" si="29"/>
        <v>1.1313</v>
      </c>
      <c r="BW61" s="242">
        <f t="shared" si="29"/>
        <v>1.1459999999999999</v>
      </c>
      <c r="BX61" s="242">
        <f t="shared" si="30"/>
        <v>1.1623000000000001</v>
      </c>
      <c r="BY61" s="242">
        <f t="shared" si="30"/>
        <v>1.1335</v>
      </c>
      <c r="BZ61" s="242">
        <f t="shared" si="30"/>
        <v>1.1072</v>
      </c>
      <c r="CA61" s="242">
        <f t="shared" si="30"/>
        <v>1.0946</v>
      </c>
      <c r="CB61" s="242">
        <f t="shared" si="30"/>
        <v>1.0998000000000001</v>
      </c>
      <c r="CC61" s="242">
        <f t="shared" si="30"/>
        <v>1</v>
      </c>
    </row>
    <row r="62" spans="1:81" outlineLevel="1">
      <c r="A62" s="241">
        <v>4</v>
      </c>
      <c r="B62" s="229" t="s">
        <v>332</v>
      </c>
      <c r="C62" s="190"/>
      <c r="D62" s="156">
        <v>25</v>
      </c>
      <c r="E62" s="285">
        <v>25</v>
      </c>
      <c r="F62" s="233">
        <f t="shared" si="23"/>
        <v>0</v>
      </c>
      <c r="G62" s="233">
        <f t="shared" si="23"/>
        <v>0</v>
      </c>
      <c r="H62" s="233">
        <f t="shared" si="23"/>
        <v>0</v>
      </c>
      <c r="I62" s="233">
        <f t="shared" si="23"/>
        <v>4.1372</v>
      </c>
      <c r="J62" s="242">
        <f t="shared" si="23"/>
        <v>4.2443999999999997</v>
      </c>
      <c r="K62" s="242">
        <f t="shared" si="23"/>
        <v>3.5813000000000001</v>
      </c>
      <c r="L62" s="242">
        <f t="shared" si="23"/>
        <v>3.5045999999999999</v>
      </c>
      <c r="M62" s="242">
        <f t="shared" si="23"/>
        <v>3.5924999999999998</v>
      </c>
      <c r="N62" s="242">
        <f t="shared" si="23"/>
        <v>3.6497000000000002</v>
      </c>
      <c r="O62" s="242">
        <f t="shared" si="23"/>
        <v>3.5813000000000001</v>
      </c>
      <c r="P62" s="242">
        <f t="shared" si="24"/>
        <v>3.5261999999999998</v>
      </c>
      <c r="Q62" s="242">
        <f t="shared" si="24"/>
        <v>3.4622000000000002</v>
      </c>
      <c r="R62" s="242">
        <f t="shared" si="24"/>
        <v>3.4832999999999998</v>
      </c>
      <c r="S62" s="242">
        <f t="shared" si="24"/>
        <v>3.5045999999999999</v>
      </c>
      <c r="T62" s="242">
        <f t="shared" si="24"/>
        <v>3.4622000000000002</v>
      </c>
      <c r="U62" s="242">
        <f t="shared" si="24"/>
        <v>3.4209000000000001</v>
      </c>
      <c r="V62" s="242">
        <f t="shared" si="24"/>
        <v>3.4005999999999998</v>
      </c>
      <c r="W62" s="242">
        <f t="shared" si="24"/>
        <v>3.3706</v>
      </c>
      <c r="X62" s="242">
        <f t="shared" si="24"/>
        <v>3.3216999999999999</v>
      </c>
      <c r="Y62" s="242">
        <f t="shared" si="24"/>
        <v>3.2465000000000002</v>
      </c>
      <c r="Z62" s="242">
        <f t="shared" si="25"/>
        <v>3.2010999999999998</v>
      </c>
      <c r="AA62" s="242">
        <f t="shared" si="25"/>
        <v>3.2372999999999998</v>
      </c>
      <c r="AB62" s="242">
        <f t="shared" si="25"/>
        <v>3.2465000000000002</v>
      </c>
      <c r="AC62" s="242">
        <f t="shared" si="25"/>
        <v>3.1922000000000001</v>
      </c>
      <c r="AD62" s="242">
        <f t="shared" si="25"/>
        <v>3.0398000000000001</v>
      </c>
      <c r="AE62" s="242">
        <f t="shared" si="25"/>
        <v>2.9235000000000002</v>
      </c>
      <c r="AF62" s="242">
        <f t="shared" si="25"/>
        <v>2.8365999999999998</v>
      </c>
      <c r="AG62" s="242">
        <f t="shared" si="25"/>
        <v>2.6650999999999998</v>
      </c>
      <c r="AH62" s="242">
        <f t="shared" si="25"/>
        <v>2.3483999999999998</v>
      </c>
      <c r="AI62" s="242">
        <f t="shared" si="25"/>
        <v>2.2471000000000001</v>
      </c>
      <c r="AJ62" s="242">
        <f t="shared" si="26"/>
        <v>2.1663999999999999</v>
      </c>
      <c r="AK62" s="242">
        <f t="shared" si="26"/>
        <v>2.1027999999999998</v>
      </c>
      <c r="AL62" s="242">
        <f t="shared" si="26"/>
        <v>2.0798999999999999</v>
      </c>
      <c r="AM62" s="242">
        <f t="shared" si="26"/>
        <v>2.0070000000000001</v>
      </c>
      <c r="AN62" s="242">
        <f t="shared" si="26"/>
        <v>1.8817999999999999</v>
      </c>
      <c r="AO62" s="242">
        <f t="shared" si="26"/>
        <v>1.7630999999999999</v>
      </c>
      <c r="AP62" s="242">
        <f t="shared" si="26"/>
        <v>1.6585000000000001</v>
      </c>
      <c r="AQ62" s="242">
        <f t="shared" si="26"/>
        <v>1.6302000000000001</v>
      </c>
      <c r="AR62" s="242">
        <f t="shared" si="26"/>
        <v>1.5851</v>
      </c>
      <c r="AS62" s="242">
        <f t="shared" si="26"/>
        <v>1.5507</v>
      </c>
      <c r="AT62" s="242">
        <f t="shared" si="27"/>
        <v>1.5633999999999999</v>
      </c>
      <c r="AU62" s="242">
        <f t="shared" si="27"/>
        <v>1.6006</v>
      </c>
      <c r="AV62" s="242">
        <f t="shared" si="27"/>
        <v>1.5763</v>
      </c>
      <c r="AW62" s="242">
        <f t="shared" si="27"/>
        <v>1.5362</v>
      </c>
      <c r="AX62" s="242">
        <f t="shared" si="27"/>
        <v>1.5119</v>
      </c>
      <c r="AY62" s="242">
        <f t="shared" si="27"/>
        <v>1.4805999999999999</v>
      </c>
      <c r="AZ62" s="242">
        <f t="shared" si="27"/>
        <v>1.4599</v>
      </c>
      <c r="BA62" s="242">
        <f t="shared" si="27"/>
        <v>1.458</v>
      </c>
      <c r="BB62" s="242">
        <f t="shared" si="27"/>
        <v>1.4542999999999999</v>
      </c>
      <c r="BC62" s="242">
        <f t="shared" si="27"/>
        <v>1.4289000000000001</v>
      </c>
      <c r="BD62" s="242">
        <f t="shared" si="28"/>
        <v>1.4524999999999999</v>
      </c>
      <c r="BE62" s="242">
        <f t="shared" si="28"/>
        <v>1.4360999999999999</v>
      </c>
      <c r="BF62" s="242">
        <f t="shared" si="28"/>
        <v>1.4360999999999999</v>
      </c>
      <c r="BG62" s="242">
        <f t="shared" si="28"/>
        <v>1.458</v>
      </c>
      <c r="BH62" s="242">
        <f t="shared" si="28"/>
        <v>1.4307000000000001</v>
      </c>
      <c r="BI62" s="242">
        <f t="shared" si="28"/>
        <v>1.3856999999999999</v>
      </c>
      <c r="BJ62" s="242">
        <f t="shared" si="28"/>
        <v>1.3942000000000001</v>
      </c>
      <c r="BK62" s="242">
        <f t="shared" si="28"/>
        <v>1.3741000000000001</v>
      </c>
      <c r="BL62" s="242">
        <f t="shared" si="28"/>
        <v>1.3546</v>
      </c>
      <c r="BM62" s="242">
        <f t="shared" si="28"/>
        <v>1.3051999999999999</v>
      </c>
      <c r="BN62" s="242">
        <f t="shared" si="29"/>
        <v>1.2388999999999999</v>
      </c>
      <c r="BO62" s="242">
        <f t="shared" si="29"/>
        <v>1.2243999999999999</v>
      </c>
      <c r="BP62" s="242">
        <f t="shared" si="29"/>
        <v>1.1646000000000001</v>
      </c>
      <c r="BQ62" s="242">
        <f t="shared" si="29"/>
        <v>1.2050000000000001</v>
      </c>
      <c r="BR62" s="242">
        <f t="shared" si="29"/>
        <v>1.1950000000000001</v>
      </c>
      <c r="BS62" s="242">
        <f t="shared" si="29"/>
        <v>1.1403000000000001</v>
      </c>
      <c r="BT62" s="242">
        <f t="shared" si="29"/>
        <v>1.1246</v>
      </c>
      <c r="BU62" s="242">
        <f t="shared" si="29"/>
        <v>1.1234999999999999</v>
      </c>
      <c r="BV62" s="242">
        <f t="shared" si="29"/>
        <v>1.1313</v>
      </c>
      <c r="BW62" s="242">
        <f t="shared" si="29"/>
        <v>1.1459999999999999</v>
      </c>
      <c r="BX62" s="242">
        <f t="shared" si="30"/>
        <v>1.1623000000000001</v>
      </c>
      <c r="BY62" s="242">
        <f t="shared" si="30"/>
        <v>1.1335</v>
      </c>
      <c r="BZ62" s="242">
        <f t="shared" si="30"/>
        <v>1.1072</v>
      </c>
      <c r="CA62" s="242">
        <f t="shared" si="30"/>
        <v>1.0946</v>
      </c>
      <c r="CB62" s="242">
        <f t="shared" si="30"/>
        <v>1.0998000000000001</v>
      </c>
      <c r="CC62" s="242">
        <f t="shared" si="30"/>
        <v>1</v>
      </c>
    </row>
    <row r="63" spans="1:81" outlineLevel="1">
      <c r="A63" s="241">
        <v>4</v>
      </c>
      <c r="B63" s="229" t="s">
        <v>333</v>
      </c>
      <c r="C63" s="190"/>
      <c r="D63" s="156">
        <v>20</v>
      </c>
      <c r="E63" s="285">
        <v>20</v>
      </c>
      <c r="F63" s="233">
        <f t="shared" si="23"/>
        <v>0</v>
      </c>
      <c r="G63" s="233">
        <f t="shared" si="23"/>
        <v>0</v>
      </c>
      <c r="H63" s="233">
        <f t="shared" si="23"/>
        <v>0</v>
      </c>
      <c r="I63" s="233">
        <f t="shared" si="23"/>
        <v>4.1372</v>
      </c>
      <c r="J63" s="242">
        <f t="shared" si="23"/>
        <v>4.2443999999999997</v>
      </c>
      <c r="K63" s="242">
        <f t="shared" si="23"/>
        <v>3.5813000000000001</v>
      </c>
      <c r="L63" s="242">
        <f t="shared" si="23"/>
        <v>3.5045999999999999</v>
      </c>
      <c r="M63" s="242">
        <f t="shared" si="23"/>
        <v>3.5924999999999998</v>
      </c>
      <c r="N63" s="242">
        <f t="shared" si="23"/>
        <v>3.6497000000000002</v>
      </c>
      <c r="O63" s="242">
        <f t="shared" si="23"/>
        <v>3.5813000000000001</v>
      </c>
      <c r="P63" s="242">
        <f t="shared" si="24"/>
        <v>3.5261999999999998</v>
      </c>
      <c r="Q63" s="242">
        <f t="shared" si="24"/>
        <v>3.4622000000000002</v>
      </c>
      <c r="R63" s="242">
        <f t="shared" si="24"/>
        <v>3.4832999999999998</v>
      </c>
      <c r="S63" s="242">
        <f t="shared" si="24"/>
        <v>3.5045999999999999</v>
      </c>
      <c r="T63" s="242">
        <f t="shared" si="24"/>
        <v>3.4622000000000002</v>
      </c>
      <c r="U63" s="242">
        <f t="shared" si="24"/>
        <v>3.4209000000000001</v>
      </c>
      <c r="V63" s="242">
        <f t="shared" si="24"/>
        <v>3.4005999999999998</v>
      </c>
      <c r="W63" s="242">
        <f t="shared" si="24"/>
        <v>3.3706</v>
      </c>
      <c r="X63" s="242">
        <f t="shared" si="24"/>
        <v>3.3216999999999999</v>
      </c>
      <c r="Y63" s="242">
        <f t="shared" si="24"/>
        <v>3.2465000000000002</v>
      </c>
      <c r="Z63" s="242">
        <f t="shared" si="25"/>
        <v>3.2010999999999998</v>
      </c>
      <c r="AA63" s="242">
        <f t="shared" si="25"/>
        <v>3.2372999999999998</v>
      </c>
      <c r="AB63" s="242">
        <f t="shared" si="25"/>
        <v>3.2465000000000002</v>
      </c>
      <c r="AC63" s="242">
        <f t="shared" si="25"/>
        <v>3.1922000000000001</v>
      </c>
      <c r="AD63" s="242">
        <f t="shared" si="25"/>
        <v>3.0398000000000001</v>
      </c>
      <c r="AE63" s="242">
        <f t="shared" si="25"/>
        <v>2.9235000000000002</v>
      </c>
      <c r="AF63" s="242">
        <f t="shared" si="25"/>
        <v>2.8365999999999998</v>
      </c>
      <c r="AG63" s="242">
        <f t="shared" si="25"/>
        <v>2.6650999999999998</v>
      </c>
      <c r="AH63" s="242">
        <f t="shared" si="25"/>
        <v>2.3483999999999998</v>
      </c>
      <c r="AI63" s="242">
        <f t="shared" si="25"/>
        <v>2.2471000000000001</v>
      </c>
      <c r="AJ63" s="242">
        <f t="shared" si="26"/>
        <v>2.1663999999999999</v>
      </c>
      <c r="AK63" s="242">
        <f t="shared" si="26"/>
        <v>2.1027999999999998</v>
      </c>
      <c r="AL63" s="242">
        <f t="shared" si="26"/>
        <v>2.0798999999999999</v>
      </c>
      <c r="AM63" s="242">
        <f t="shared" si="26"/>
        <v>2.0070000000000001</v>
      </c>
      <c r="AN63" s="242">
        <f t="shared" si="26"/>
        <v>1.8817999999999999</v>
      </c>
      <c r="AO63" s="242">
        <f t="shared" si="26"/>
        <v>1.7630999999999999</v>
      </c>
      <c r="AP63" s="242">
        <f t="shared" si="26"/>
        <v>1.6585000000000001</v>
      </c>
      <c r="AQ63" s="242">
        <f t="shared" si="26"/>
        <v>1.6302000000000001</v>
      </c>
      <c r="AR63" s="242">
        <f t="shared" si="26"/>
        <v>1.5851</v>
      </c>
      <c r="AS63" s="242">
        <f t="shared" si="26"/>
        <v>1.5507</v>
      </c>
      <c r="AT63" s="242">
        <f t="shared" si="27"/>
        <v>1.5633999999999999</v>
      </c>
      <c r="AU63" s="242">
        <f t="shared" si="27"/>
        <v>1.6006</v>
      </c>
      <c r="AV63" s="242">
        <f t="shared" si="27"/>
        <v>1.5763</v>
      </c>
      <c r="AW63" s="242">
        <f t="shared" si="27"/>
        <v>1.5362</v>
      </c>
      <c r="AX63" s="242">
        <f t="shared" si="27"/>
        <v>1.5119</v>
      </c>
      <c r="AY63" s="242">
        <f t="shared" si="27"/>
        <v>1.4805999999999999</v>
      </c>
      <c r="AZ63" s="242">
        <f t="shared" si="27"/>
        <v>1.4599</v>
      </c>
      <c r="BA63" s="242">
        <f t="shared" si="27"/>
        <v>1.458</v>
      </c>
      <c r="BB63" s="242">
        <f t="shared" si="27"/>
        <v>1.4542999999999999</v>
      </c>
      <c r="BC63" s="242">
        <f t="shared" si="27"/>
        <v>1.4289000000000001</v>
      </c>
      <c r="BD63" s="242">
        <f t="shared" si="28"/>
        <v>1.4524999999999999</v>
      </c>
      <c r="BE63" s="242">
        <f t="shared" si="28"/>
        <v>1.4360999999999999</v>
      </c>
      <c r="BF63" s="242">
        <f t="shared" si="28"/>
        <v>1.4360999999999999</v>
      </c>
      <c r="BG63" s="242">
        <f t="shared" si="28"/>
        <v>1.458</v>
      </c>
      <c r="BH63" s="242">
        <f t="shared" si="28"/>
        <v>1.4307000000000001</v>
      </c>
      <c r="BI63" s="242">
        <f t="shared" si="28"/>
        <v>1.3856999999999999</v>
      </c>
      <c r="BJ63" s="242">
        <f t="shared" si="28"/>
        <v>1.3942000000000001</v>
      </c>
      <c r="BK63" s="242">
        <f t="shared" si="28"/>
        <v>1.3741000000000001</v>
      </c>
      <c r="BL63" s="242">
        <f t="shared" si="28"/>
        <v>1.3546</v>
      </c>
      <c r="BM63" s="242">
        <f t="shared" si="28"/>
        <v>1.3051999999999999</v>
      </c>
      <c r="BN63" s="242">
        <f t="shared" si="29"/>
        <v>1.2388999999999999</v>
      </c>
      <c r="BO63" s="242">
        <f t="shared" si="29"/>
        <v>1.2243999999999999</v>
      </c>
      <c r="BP63" s="242">
        <f t="shared" si="29"/>
        <v>1.1646000000000001</v>
      </c>
      <c r="BQ63" s="242">
        <f t="shared" si="29"/>
        <v>1.2050000000000001</v>
      </c>
      <c r="BR63" s="242">
        <f t="shared" si="29"/>
        <v>1.1950000000000001</v>
      </c>
      <c r="BS63" s="242">
        <f t="shared" si="29"/>
        <v>1.1403000000000001</v>
      </c>
      <c r="BT63" s="242">
        <f t="shared" si="29"/>
        <v>1.1246</v>
      </c>
      <c r="BU63" s="242">
        <f t="shared" si="29"/>
        <v>1.1234999999999999</v>
      </c>
      <c r="BV63" s="242">
        <f t="shared" si="29"/>
        <v>1.1313</v>
      </c>
      <c r="BW63" s="242">
        <f t="shared" si="29"/>
        <v>1.1459999999999999</v>
      </c>
      <c r="BX63" s="242">
        <f t="shared" si="30"/>
        <v>1.1623000000000001</v>
      </c>
      <c r="BY63" s="242">
        <f t="shared" si="30"/>
        <v>1.1335</v>
      </c>
      <c r="BZ63" s="242">
        <f t="shared" si="30"/>
        <v>1.1072</v>
      </c>
      <c r="CA63" s="242">
        <f t="shared" si="30"/>
        <v>1.0946</v>
      </c>
      <c r="CB63" s="242">
        <f t="shared" si="30"/>
        <v>1.0998000000000001</v>
      </c>
      <c r="CC63" s="242">
        <f t="shared" si="30"/>
        <v>1</v>
      </c>
    </row>
    <row r="64" spans="1:81" outlineLevel="1">
      <c r="A64" s="241">
        <v>4</v>
      </c>
      <c r="B64" s="229" t="s">
        <v>334</v>
      </c>
      <c r="C64" s="190"/>
      <c r="D64" s="156">
        <v>25</v>
      </c>
      <c r="E64" s="285">
        <v>25</v>
      </c>
      <c r="F64" s="233">
        <f t="shared" si="23"/>
        <v>0</v>
      </c>
      <c r="G64" s="233">
        <f t="shared" si="23"/>
        <v>0</v>
      </c>
      <c r="H64" s="233">
        <f t="shared" si="23"/>
        <v>0</v>
      </c>
      <c r="I64" s="233">
        <f t="shared" si="23"/>
        <v>4.1372</v>
      </c>
      <c r="J64" s="242">
        <f t="shared" si="23"/>
        <v>4.2443999999999997</v>
      </c>
      <c r="K64" s="242">
        <f t="shared" si="23"/>
        <v>3.5813000000000001</v>
      </c>
      <c r="L64" s="242">
        <f t="shared" si="23"/>
        <v>3.5045999999999999</v>
      </c>
      <c r="M64" s="242">
        <f t="shared" si="23"/>
        <v>3.5924999999999998</v>
      </c>
      <c r="N64" s="242">
        <f t="shared" si="23"/>
        <v>3.6497000000000002</v>
      </c>
      <c r="O64" s="242">
        <f t="shared" si="23"/>
        <v>3.5813000000000001</v>
      </c>
      <c r="P64" s="242">
        <f t="shared" si="24"/>
        <v>3.5261999999999998</v>
      </c>
      <c r="Q64" s="242">
        <f t="shared" si="24"/>
        <v>3.4622000000000002</v>
      </c>
      <c r="R64" s="242">
        <f t="shared" si="24"/>
        <v>3.4832999999999998</v>
      </c>
      <c r="S64" s="242">
        <f t="shared" si="24"/>
        <v>3.5045999999999999</v>
      </c>
      <c r="T64" s="242">
        <f t="shared" si="24"/>
        <v>3.4622000000000002</v>
      </c>
      <c r="U64" s="242">
        <f t="shared" si="24"/>
        <v>3.4209000000000001</v>
      </c>
      <c r="V64" s="242">
        <f t="shared" si="24"/>
        <v>3.4005999999999998</v>
      </c>
      <c r="W64" s="242">
        <f t="shared" si="24"/>
        <v>3.3706</v>
      </c>
      <c r="X64" s="242">
        <f t="shared" si="24"/>
        <v>3.3216999999999999</v>
      </c>
      <c r="Y64" s="242">
        <f t="shared" si="24"/>
        <v>3.2465000000000002</v>
      </c>
      <c r="Z64" s="242">
        <f t="shared" si="25"/>
        <v>3.2010999999999998</v>
      </c>
      <c r="AA64" s="242">
        <f t="shared" si="25"/>
        <v>3.2372999999999998</v>
      </c>
      <c r="AB64" s="242">
        <f t="shared" si="25"/>
        <v>3.2465000000000002</v>
      </c>
      <c r="AC64" s="242">
        <f t="shared" si="25"/>
        <v>3.1922000000000001</v>
      </c>
      <c r="AD64" s="242">
        <f t="shared" si="25"/>
        <v>3.0398000000000001</v>
      </c>
      <c r="AE64" s="242">
        <f t="shared" si="25"/>
        <v>2.9235000000000002</v>
      </c>
      <c r="AF64" s="242">
        <f t="shared" si="25"/>
        <v>2.8365999999999998</v>
      </c>
      <c r="AG64" s="242">
        <f t="shared" si="25"/>
        <v>2.6650999999999998</v>
      </c>
      <c r="AH64" s="242">
        <f t="shared" si="25"/>
        <v>2.3483999999999998</v>
      </c>
      <c r="AI64" s="242">
        <f t="shared" si="25"/>
        <v>2.2471000000000001</v>
      </c>
      <c r="AJ64" s="242">
        <f t="shared" si="26"/>
        <v>2.1663999999999999</v>
      </c>
      <c r="AK64" s="242">
        <f t="shared" si="26"/>
        <v>2.1027999999999998</v>
      </c>
      <c r="AL64" s="242">
        <f t="shared" si="26"/>
        <v>2.0798999999999999</v>
      </c>
      <c r="AM64" s="242">
        <f t="shared" si="26"/>
        <v>2.0070000000000001</v>
      </c>
      <c r="AN64" s="242">
        <f t="shared" si="26"/>
        <v>1.8817999999999999</v>
      </c>
      <c r="AO64" s="242">
        <f t="shared" si="26"/>
        <v>1.7630999999999999</v>
      </c>
      <c r="AP64" s="242">
        <f t="shared" si="26"/>
        <v>1.6585000000000001</v>
      </c>
      <c r="AQ64" s="242">
        <f t="shared" si="26"/>
        <v>1.6302000000000001</v>
      </c>
      <c r="AR64" s="242">
        <f t="shared" si="26"/>
        <v>1.5851</v>
      </c>
      <c r="AS64" s="242">
        <f t="shared" si="26"/>
        <v>1.5507</v>
      </c>
      <c r="AT64" s="242">
        <f t="shared" si="27"/>
        <v>1.5633999999999999</v>
      </c>
      <c r="AU64" s="242">
        <f t="shared" si="27"/>
        <v>1.6006</v>
      </c>
      <c r="AV64" s="242">
        <f t="shared" si="27"/>
        <v>1.5763</v>
      </c>
      <c r="AW64" s="242">
        <f t="shared" si="27"/>
        <v>1.5362</v>
      </c>
      <c r="AX64" s="242">
        <f t="shared" si="27"/>
        <v>1.5119</v>
      </c>
      <c r="AY64" s="242">
        <f t="shared" si="27"/>
        <v>1.4805999999999999</v>
      </c>
      <c r="AZ64" s="242">
        <f t="shared" si="27"/>
        <v>1.4599</v>
      </c>
      <c r="BA64" s="242">
        <f t="shared" si="27"/>
        <v>1.458</v>
      </c>
      <c r="BB64" s="242">
        <f t="shared" si="27"/>
        <v>1.4542999999999999</v>
      </c>
      <c r="BC64" s="242">
        <f t="shared" si="27"/>
        <v>1.4289000000000001</v>
      </c>
      <c r="BD64" s="242">
        <f t="shared" si="28"/>
        <v>1.4524999999999999</v>
      </c>
      <c r="BE64" s="242">
        <f t="shared" si="28"/>
        <v>1.4360999999999999</v>
      </c>
      <c r="BF64" s="242">
        <f t="shared" si="28"/>
        <v>1.4360999999999999</v>
      </c>
      <c r="BG64" s="242">
        <f t="shared" si="28"/>
        <v>1.458</v>
      </c>
      <c r="BH64" s="242">
        <f t="shared" si="28"/>
        <v>1.4307000000000001</v>
      </c>
      <c r="BI64" s="242">
        <f t="shared" si="28"/>
        <v>1.3856999999999999</v>
      </c>
      <c r="BJ64" s="242">
        <f t="shared" si="28"/>
        <v>1.3942000000000001</v>
      </c>
      <c r="BK64" s="242">
        <f t="shared" si="28"/>
        <v>1.3741000000000001</v>
      </c>
      <c r="BL64" s="242">
        <f t="shared" si="28"/>
        <v>1.3546</v>
      </c>
      <c r="BM64" s="242">
        <f t="shared" si="28"/>
        <v>1.3051999999999999</v>
      </c>
      <c r="BN64" s="242">
        <f t="shared" si="29"/>
        <v>1.2388999999999999</v>
      </c>
      <c r="BO64" s="242">
        <f t="shared" si="29"/>
        <v>1.2243999999999999</v>
      </c>
      <c r="BP64" s="242">
        <f t="shared" si="29"/>
        <v>1.1646000000000001</v>
      </c>
      <c r="BQ64" s="242">
        <f t="shared" si="29"/>
        <v>1.2050000000000001</v>
      </c>
      <c r="BR64" s="242">
        <f t="shared" si="29"/>
        <v>1.1950000000000001</v>
      </c>
      <c r="BS64" s="242">
        <f t="shared" si="29"/>
        <v>1.1403000000000001</v>
      </c>
      <c r="BT64" s="242">
        <f t="shared" si="29"/>
        <v>1.1246</v>
      </c>
      <c r="BU64" s="242">
        <f t="shared" si="29"/>
        <v>1.1234999999999999</v>
      </c>
      <c r="BV64" s="242">
        <f t="shared" si="29"/>
        <v>1.1313</v>
      </c>
      <c r="BW64" s="242">
        <f t="shared" si="29"/>
        <v>1.1459999999999999</v>
      </c>
      <c r="BX64" s="242">
        <f t="shared" si="30"/>
        <v>1.1623000000000001</v>
      </c>
      <c r="BY64" s="242">
        <f t="shared" si="30"/>
        <v>1.1335</v>
      </c>
      <c r="BZ64" s="242">
        <f t="shared" si="30"/>
        <v>1.1072</v>
      </c>
      <c r="CA64" s="242">
        <f t="shared" si="30"/>
        <v>1.0946</v>
      </c>
      <c r="CB64" s="242">
        <f t="shared" si="30"/>
        <v>1.0998000000000001</v>
      </c>
      <c r="CC64" s="242">
        <f t="shared" si="30"/>
        <v>1</v>
      </c>
    </row>
    <row r="65" spans="1:81" outlineLevel="1">
      <c r="A65" s="241">
        <v>1</v>
      </c>
      <c r="B65" s="229" t="s">
        <v>403</v>
      </c>
      <c r="C65" s="190"/>
      <c r="D65" s="156">
        <f>D47</f>
        <v>50</v>
      </c>
      <c r="E65" s="285">
        <f>E47</f>
        <v>60</v>
      </c>
      <c r="F65" s="233">
        <f t="shared" si="23"/>
        <v>17.547899999999998</v>
      </c>
      <c r="G65" s="233">
        <f t="shared" si="23"/>
        <v>15.070600000000001</v>
      </c>
      <c r="H65" s="233">
        <f t="shared" si="23"/>
        <v>13.9239</v>
      </c>
      <c r="I65" s="233">
        <f t="shared" si="23"/>
        <v>12.317299999999999</v>
      </c>
      <c r="J65" s="242">
        <f t="shared" si="23"/>
        <v>12.81</v>
      </c>
      <c r="K65" s="242">
        <f t="shared" si="23"/>
        <v>11.139099999999999</v>
      </c>
      <c r="L65" s="242">
        <f t="shared" si="23"/>
        <v>10.4146</v>
      </c>
      <c r="M65" s="242">
        <f t="shared" si="23"/>
        <v>10.764699999999999</v>
      </c>
      <c r="N65" s="242">
        <f t="shared" si="23"/>
        <v>10.764699999999999</v>
      </c>
      <c r="O65" s="242">
        <f t="shared" si="23"/>
        <v>10.166700000000001</v>
      </c>
      <c r="P65" s="242">
        <f t="shared" si="24"/>
        <v>9.9301999999999992</v>
      </c>
      <c r="Q65" s="242">
        <f t="shared" si="24"/>
        <v>9.5596999999999994</v>
      </c>
      <c r="R65" s="242">
        <f t="shared" si="24"/>
        <v>9.2826000000000004</v>
      </c>
      <c r="S65" s="242">
        <f t="shared" si="24"/>
        <v>8.9580000000000002</v>
      </c>
      <c r="T65" s="242">
        <f t="shared" si="24"/>
        <v>8.3725000000000005</v>
      </c>
      <c r="U65" s="242">
        <f t="shared" si="24"/>
        <v>7.8589000000000002</v>
      </c>
      <c r="V65" s="242">
        <f t="shared" si="24"/>
        <v>7.32</v>
      </c>
      <c r="W65" s="242">
        <f t="shared" si="24"/>
        <v>7.0385</v>
      </c>
      <c r="X65" s="242">
        <f t="shared" si="24"/>
        <v>6.7420999999999998</v>
      </c>
      <c r="Y65" s="242">
        <f t="shared" si="24"/>
        <v>6.4696999999999996</v>
      </c>
      <c r="Z65" s="242">
        <f t="shared" si="25"/>
        <v>6.3102999999999998</v>
      </c>
      <c r="AA65" s="242">
        <f t="shared" si="25"/>
        <v>6.6372999999999998</v>
      </c>
      <c r="AB65" s="242">
        <f t="shared" si="25"/>
        <v>6.3102999999999998</v>
      </c>
      <c r="AC65" s="242">
        <f t="shared" si="25"/>
        <v>5.8761000000000001</v>
      </c>
      <c r="AD65" s="242">
        <f t="shared" si="25"/>
        <v>4.9650999999999996</v>
      </c>
      <c r="AE65" s="242">
        <f t="shared" si="25"/>
        <v>4.4790000000000001</v>
      </c>
      <c r="AF65" s="242">
        <f t="shared" si="25"/>
        <v>4.2699999999999996</v>
      </c>
      <c r="AG65" s="242">
        <f t="shared" si="25"/>
        <v>4.0156999999999998</v>
      </c>
      <c r="AH65" s="242">
        <f t="shared" si="25"/>
        <v>3.7898999999999998</v>
      </c>
      <c r="AI65" s="242">
        <f t="shared" si="25"/>
        <v>3.6916000000000002</v>
      </c>
      <c r="AJ65" s="242">
        <f t="shared" si="26"/>
        <v>3.5583</v>
      </c>
      <c r="AK65" s="242">
        <f t="shared" si="26"/>
        <v>3.4159999999999999</v>
      </c>
      <c r="AL65" s="242">
        <f t="shared" si="26"/>
        <v>3.2679</v>
      </c>
      <c r="AM65" s="242">
        <f t="shared" si="26"/>
        <v>3.0428000000000002</v>
      </c>
      <c r="AN65" s="242">
        <f t="shared" si="26"/>
        <v>2.7608000000000001</v>
      </c>
      <c r="AO65" s="242">
        <f t="shared" si="26"/>
        <v>2.6036999999999999</v>
      </c>
      <c r="AP65" s="242">
        <f t="shared" si="26"/>
        <v>2.5019999999999998</v>
      </c>
      <c r="AQ65" s="242">
        <f t="shared" si="26"/>
        <v>2.4586999999999999</v>
      </c>
      <c r="AR65" s="242">
        <f t="shared" si="26"/>
        <v>2.4079000000000002</v>
      </c>
      <c r="AS65" s="242">
        <f t="shared" si="26"/>
        <v>2.3944000000000001</v>
      </c>
      <c r="AT65" s="242">
        <f t="shared" si="27"/>
        <v>2.3462000000000001</v>
      </c>
      <c r="AU65" s="242">
        <f t="shared" si="27"/>
        <v>2.2957000000000001</v>
      </c>
      <c r="AV65" s="242">
        <f t="shared" si="27"/>
        <v>2.2433999999999998</v>
      </c>
      <c r="AW65" s="242">
        <f t="shared" si="27"/>
        <v>2.1675</v>
      </c>
      <c r="AX65" s="242">
        <f t="shared" si="27"/>
        <v>2.0430999999999999</v>
      </c>
      <c r="AY65" s="242">
        <f t="shared" si="27"/>
        <v>1.9262999999999999</v>
      </c>
      <c r="AZ65" s="242">
        <f t="shared" si="27"/>
        <v>1.8119000000000001</v>
      </c>
      <c r="BA65" s="242">
        <f t="shared" si="27"/>
        <v>1.7524</v>
      </c>
      <c r="BB65" s="242">
        <f t="shared" si="27"/>
        <v>1.7172000000000001</v>
      </c>
      <c r="BC65" s="242">
        <f t="shared" si="27"/>
        <v>1.6789000000000001</v>
      </c>
      <c r="BD65" s="242">
        <f t="shared" si="28"/>
        <v>1.6745000000000001</v>
      </c>
      <c r="BE65" s="242">
        <f t="shared" si="28"/>
        <v>1.6833</v>
      </c>
      <c r="BF65" s="242">
        <f t="shared" si="28"/>
        <v>1.6921999999999999</v>
      </c>
      <c r="BG65" s="242">
        <f t="shared" si="28"/>
        <v>1.7012</v>
      </c>
      <c r="BH65" s="242">
        <f t="shared" si="28"/>
        <v>1.69</v>
      </c>
      <c r="BI65" s="242">
        <f t="shared" si="28"/>
        <v>1.6833</v>
      </c>
      <c r="BJ65" s="242">
        <f t="shared" si="28"/>
        <v>1.6789000000000001</v>
      </c>
      <c r="BK65" s="242">
        <f t="shared" si="28"/>
        <v>1.6745000000000001</v>
      </c>
      <c r="BL65" s="242">
        <f t="shared" si="28"/>
        <v>1.6508</v>
      </c>
      <c r="BM65" s="242">
        <f t="shared" si="28"/>
        <v>1.6173999999999999</v>
      </c>
      <c r="BN65" s="242">
        <f t="shared" si="29"/>
        <v>1.5794999999999999</v>
      </c>
      <c r="BO65" s="242">
        <f t="shared" si="29"/>
        <v>1.5142</v>
      </c>
      <c r="BP65" s="242">
        <f t="shared" si="29"/>
        <v>1.4590000000000001</v>
      </c>
      <c r="BQ65" s="242">
        <f t="shared" si="29"/>
        <v>1.4441999999999999</v>
      </c>
      <c r="BR65" s="242">
        <f t="shared" si="29"/>
        <v>1.4280999999999999</v>
      </c>
      <c r="BS65" s="242">
        <f t="shared" si="29"/>
        <v>1.3849</v>
      </c>
      <c r="BT65" s="242">
        <f t="shared" si="29"/>
        <v>1.3512999999999999</v>
      </c>
      <c r="BU65" s="242">
        <f t="shared" si="29"/>
        <v>1.3261000000000001</v>
      </c>
      <c r="BV65" s="242">
        <f t="shared" si="29"/>
        <v>1.3018000000000001</v>
      </c>
      <c r="BW65" s="242">
        <f t="shared" si="29"/>
        <v>1.2809999999999999</v>
      </c>
      <c r="BX65" s="242">
        <f t="shared" si="30"/>
        <v>1.2546999999999999</v>
      </c>
      <c r="BY65" s="242">
        <f t="shared" si="30"/>
        <v>1.2141999999999999</v>
      </c>
      <c r="BZ65" s="242">
        <f t="shared" si="30"/>
        <v>1.1624000000000001</v>
      </c>
      <c r="CA65" s="242">
        <f t="shared" si="30"/>
        <v>1.1129</v>
      </c>
      <c r="CB65" s="242">
        <f t="shared" si="30"/>
        <v>1.0819000000000001</v>
      </c>
      <c r="CC65" s="242">
        <f t="shared" si="30"/>
        <v>1</v>
      </c>
    </row>
    <row r="66" spans="1:81" outlineLevel="1">
      <c r="A66" s="241">
        <v>2</v>
      </c>
      <c r="B66" s="229" t="s">
        <v>335</v>
      </c>
      <c r="C66" s="190"/>
      <c r="D66" s="156">
        <v>45</v>
      </c>
      <c r="E66" s="285">
        <v>55</v>
      </c>
      <c r="F66" s="233">
        <f t="shared" ref="F66:O75" si="31">VLOOKUP($A66,$A$11:$CC$14,F$44)</f>
        <v>11.4818</v>
      </c>
      <c r="G66" s="233">
        <f t="shared" si="31"/>
        <v>9.8672000000000004</v>
      </c>
      <c r="H66" s="233">
        <f t="shared" si="31"/>
        <v>9.0213999999999999</v>
      </c>
      <c r="I66" s="233">
        <f t="shared" si="31"/>
        <v>7.9936999999999996</v>
      </c>
      <c r="J66" s="242">
        <f t="shared" si="31"/>
        <v>8.3642000000000003</v>
      </c>
      <c r="K66" s="242">
        <f t="shared" si="31"/>
        <v>7.2171000000000003</v>
      </c>
      <c r="L66" s="242">
        <f t="shared" si="31"/>
        <v>6.7903000000000002</v>
      </c>
      <c r="M66" s="242">
        <f t="shared" si="31"/>
        <v>7.0167000000000002</v>
      </c>
      <c r="N66" s="242">
        <f t="shared" si="31"/>
        <v>6.9779</v>
      </c>
      <c r="O66" s="242">
        <f t="shared" si="31"/>
        <v>6.6125999999999996</v>
      </c>
      <c r="P66" s="242">
        <f t="shared" ref="P66:Y75" si="32">VLOOKUP($A66,$A$11:$CC$14,P$44)</f>
        <v>6.4439000000000002</v>
      </c>
      <c r="Q66" s="242">
        <f t="shared" si="32"/>
        <v>6.2525000000000004</v>
      </c>
      <c r="R66" s="242">
        <f t="shared" si="32"/>
        <v>6.0430999999999999</v>
      </c>
      <c r="S66" s="242">
        <f t="shared" si="32"/>
        <v>5.6132999999999997</v>
      </c>
      <c r="T66" s="242">
        <f t="shared" si="32"/>
        <v>5.2190000000000003</v>
      </c>
      <c r="U66" s="242">
        <f t="shared" si="32"/>
        <v>4.8391000000000002</v>
      </c>
      <c r="V66" s="242">
        <f t="shared" si="32"/>
        <v>4.5431999999999997</v>
      </c>
      <c r="W66" s="242">
        <f t="shared" si="32"/>
        <v>4.3402000000000003</v>
      </c>
      <c r="X66" s="242">
        <f t="shared" si="32"/>
        <v>4.2813999999999997</v>
      </c>
      <c r="Y66" s="242">
        <f t="shared" si="32"/>
        <v>4.3853999999999997</v>
      </c>
      <c r="Z66" s="242">
        <f t="shared" ref="Z66:AI75" si="33">VLOOKUP($A66,$A$11:$CC$14,Z$44)</f>
        <v>4.3552</v>
      </c>
      <c r="AA66" s="242">
        <f t="shared" si="33"/>
        <v>4.5431999999999997</v>
      </c>
      <c r="AB66" s="242">
        <f t="shared" si="33"/>
        <v>4.3106</v>
      </c>
      <c r="AC66" s="242">
        <f t="shared" si="33"/>
        <v>4.1275000000000004</v>
      </c>
      <c r="AD66" s="242">
        <f t="shared" si="33"/>
        <v>3.5278999999999998</v>
      </c>
      <c r="AE66" s="242">
        <f t="shared" si="33"/>
        <v>3.2635999999999998</v>
      </c>
      <c r="AF66" s="242">
        <f t="shared" si="33"/>
        <v>3.1575000000000002</v>
      </c>
      <c r="AG66" s="242">
        <f t="shared" si="33"/>
        <v>3.0360999999999998</v>
      </c>
      <c r="AH66" s="242">
        <f t="shared" si="33"/>
        <v>2.8445999999999998</v>
      </c>
      <c r="AI66" s="242">
        <f t="shared" si="33"/>
        <v>2.7942</v>
      </c>
      <c r="AJ66" s="242">
        <f t="shared" ref="AJ66:AS75" si="34">VLOOKUP($A66,$A$11:$CC$14,AJ$44)</f>
        <v>2.7338</v>
      </c>
      <c r="AK66" s="242">
        <f t="shared" si="34"/>
        <v>2.6423000000000001</v>
      </c>
      <c r="AL66" s="242">
        <f t="shared" si="34"/>
        <v>2.5009999999999999</v>
      </c>
      <c r="AM66" s="242">
        <f t="shared" si="34"/>
        <v>2.2757000000000001</v>
      </c>
      <c r="AN66" s="242">
        <f t="shared" si="34"/>
        <v>2.0569999999999999</v>
      </c>
      <c r="AO66" s="242">
        <f t="shared" si="34"/>
        <v>2.0015999999999998</v>
      </c>
      <c r="AP66" s="242">
        <f t="shared" si="34"/>
        <v>2.0404</v>
      </c>
      <c r="AQ66" s="242">
        <f t="shared" si="34"/>
        <v>2.0503</v>
      </c>
      <c r="AR66" s="242">
        <f t="shared" si="34"/>
        <v>2.024</v>
      </c>
      <c r="AS66" s="242">
        <f t="shared" si="34"/>
        <v>2.0207999999999999</v>
      </c>
      <c r="AT66" s="242">
        <f t="shared" ref="AT66:BC75" si="35">VLOOKUP($A66,$A$11:$CC$14,AT$44)</f>
        <v>1.9764999999999999</v>
      </c>
      <c r="AU66" s="242">
        <f t="shared" si="35"/>
        <v>1.9400999999999999</v>
      </c>
      <c r="AV66" s="242">
        <f t="shared" si="35"/>
        <v>1.9136</v>
      </c>
      <c r="AW66" s="242">
        <f t="shared" si="35"/>
        <v>1.8573999999999999</v>
      </c>
      <c r="AX66" s="242">
        <f t="shared" si="35"/>
        <v>1.7397</v>
      </c>
      <c r="AY66" s="242">
        <f t="shared" si="35"/>
        <v>1.6213</v>
      </c>
      <c r="AZ66" s="242">
        <f t="shared" si="35"/>
        <v>1.5235000000000001</v>
      </c>
      <c r="BA66" s="242">
        <f t="shared" si="35"/>
        <v>1.4806999999999999</v>
      </c>
      <c r="BB66" s="242">
        <f t="shared" si="35"/>
        <v>1.4635</v>
      </c>
      <c r="BC66" s="242">
        <f t="shared" si="35"/>
        <v>1.4500999999999999</v>
      </c>
      <c r="BD66" s="242">
        <f t="shared" ref="BD66:BM75" si="36">VLOOKUP($A66,$A$11:$CC$14,BD$44)</f>
        <v>1.4755</v>
      </c>
      <c r="BE66" s="242">
        <f t="shared" si="36"/>
        <v>1.5018</v>
      </c>
      <c r="BF66" s="242">
        <f t="shared" si="36"/>
        <v>1.5290999999999999</v>
      </c>
      <c r="BG66" s="242">
        <f t="shared" si="36"/>
        <v>1.5365</v>
      </c>
      <c r="BH66" s="242">
        <f t="shared" si="36"/>
        <v>1.5327999999999999</v>
      </c>
      <c r="BI66" s="242">
        <f t="shared" si="36"/>
        <v>1.5365</v>
      </c>
      <c r="BJ66" s="242">
        <f t="shared" si="36"/>
        <v>1.5402</v>
      </c>
      <c r="BK66" s="242">
        <f t="shared" si="36"/>
        <v>1.5459000000000001</v>
      </c>
      <c r="BL66" s="242">
        <f t="shared" si="36"/>
        <v>1.5459000000000001</v>
      </c>
      <c r="BM66" s="242">
        <f t="shared" si="36"/>
        <v>1.544</v>
      </c>
      <c r="BN66" s="242">
        <f t="shared" ref="BN66:BW75" si="37">VLOOKUP($A66,$A$11:$CC$14,BN$44)</f>
        <v>1.5072000000000001</v>
      </c>
      <c r="BO66" s="242">
        <f t="shared" si="37"/>
        <v>1.4618</v>
      </c>
      <c r="BP66" s="242">
        <f t="shared" si="37"/>
        <v>1.4191</v>
      </c>
      <c r="BQ66" s="242">
        <f t="shared" si="37"/>
        <v>1.3956</v>
      </c>
      <c r="BR66" s="242">
        <f t="shared" si="37"/>
        <v>1.3878999999999999</v>
      </c>
      <c r="BS66" s="242">
        <f t="shared" si="37"/>
        <v>1.3625</v>
      </c>
      <c r="BT66" s="242">
        <f t="shared" si="37"/>
        <v>1.3281000000000001</v>
      </c>
      <c r="BU66" s="242">
        <f t="shared" si="37"/>
        <v>1.3061</v>
      </c>
      <c r="BV66" s="242">
        <f t="shared" si="37"/>
        <v>1.2862</v>
      </c>
      <c r="BW66" s="242">
        <f t="shared" si="37"/>
        <v>1.2629999999999999</v>
      </c>
      <c r="BX66" s="242">
        <f t="shared" ref="BX66:CC75" si="38">VLOOKUP($A66,$A$11:$CC$14,BX$44)</f>
        <v>1.2419</v>
      </c>
      <c r="BY66" s="242">
        <f t="shared" si="38"/>
        <v>1.1994</v>
      </c>
      <c r="BZ66" s="242">
        <f t="shared" si="38"/>
        <v>1.1327</v>
      </c>
      <c r="CA66" s="242">
        <f t="shared" si="38"/>
        <v>1.0730999999999999</v>
      </c>
      <c r="CB66" s="242">
        <f t="shared" si="38"/>
        <v>1.0489999999999999</v>
      </c>
      <c r="CC66" s="242">
        <f t="shared" si="38"/>
        <v>1</v>
      </c>
    </row>
    <row r="67" spans="1:81" outlineLevel="1">
      <c r="A67" s="241">
        <v>3</v>
      </c>
      <c r="B67" s="229" t="s">
        <v>336</v>
      </c>
      <c r="C67" s="190"/>
      <c r="D67" s="156">
        <v>45</v>
      </c>
      <c r="E67" s="285">
        <v>55</v>
      </c>
      <c r="F67" s="233">
        <f t="shared" si="31"/>
        <v>0</v>
      </c>
      <c r="G67" s="233">
        <f t="shared" si="31"/>
        <v>0</v>
      </c>
      <c r="H67" s="233">
        <f t="shared" si="31"/>
        <v>0</v>
      </c>
      <c r="I67" s="233">
        <f t="shared" si="31"/>
        <v>7.1307</v>
      </c>
      <c r="J67" s="242">
        <f t="shared" si="31"/>
        <v>7.1714000000000002</v>
      </c>
      <c r="K67" s="242">
        <f t="shared" si="31"/>
        <v>6.0048000000000004</v>
      </c>
      <c r="L67" s="242">
        <f t="shared" si="31"/>
        <v>4.9023000000000003</v>
      </c>
      <c r="M67" s="242">
        <f t="shared" si="31"/>
        <v>4.8643000000000001</v>
      </c>
      <c r="N67" s="242">
        <f t="shared" si="31"/>
        <v>4.9409000000000001</v>
      </c>
      <c r="O67" s="242">
        <f t="shared" si="31"/>
        <v>4.7358000000000002</v>
      </c>
      <c r="P67" s="242">
        <f t="shared" si="32"/>
        <v>4.6139999999999999</v>
      </c>
      <c r="Q67" s="242">
        <f t="shared" si="32"/>
        <v>4.4035000000000002</v>
      </c>
      <c r="R67" s="242">
        <f t="shared" si="32"/>
        <v>4.2979000000000003</v>
      </c>
      <c r="S67" s="242">
        <f t="shared" si="32"/>
        <v>4.1833</v>
      </c>
      <c r="T67" s="242">
        <f t="shared" si="32"/>
        <v>4.0484</v>
      </c>
      <c r="U67" s="242">
        <f t="shared" si="32"/>
        <v>3.9097</v>
      </c>
      <c r="V67" s="242">
        <f t="shared" si="32"/>
        <v>3.8146</v>
      </c>
      <c r="W67" s="242">
        <f t="shared" si="32"/>
        <v>3.7574999999999998</v>
      </c>
      <c r="X67" s="242">
        <f t="shared" si="32"/>
        <v>3.7240000000000002</v>
      </c>
      <c r="Y67" s="242">
        <f t="shared" si="32"/>
        <v>3.7801</v>
      </c>
      <c r="Z67" s="242">
        <f t="shared" si="33"/>
        <v>3.7688000000000001</v>
      </c>
      <c r="AA67" s="242">
        <f t="shared" si="33"/>
        <v>3.9714999999999998</v>
      </c>
      <c r="AB67" s="242">
        <f t="shared" si="33"/>
        <v>3.8854000000000002</v>
      </c>
      <c r="AC67" s="242">
        <f t="shared" si="33"/>
        <v>3.7463000000000002</v>
      </c>
      <c r="AD67" s="242">
        <f t="shared" si="33"/>
        <v>3.3378000000000001</v>
      </c>
      <c r="AE67" s="242">
        <f t="shared" si="33"/>
        <v>3.1612</v>
      </c>
      <c r="AF67" s="242">
        <f t="shared" si="33"/>
        <v>3.1063999999999998</v>
      </c>
      <c r="AG67" s="242">
        <f t="shared" si="33"/>
        <v>2.9321999999999999</v>
      </c>
      <c r="AH67" s="242">
        <f t="shared" si="33"/>
        <v>2.6701999999999999</v>
      </c>
      <c r="AI67" s="242">
        <f t="shared" si="33"/>
        <v>2.6873999999999998</v>
      </c>
      <c r="AJ67" s="242">
        <f t="shared" si="34"/>
        <v>2.62</v>
      </c>
      <c r="AK67" s="242">
        <f t="shared" si="34"/>
        <v>2.5983000000000001</v>
      </c>
      <c r="AL67" s="242">
        <f t="shared" si="34"/>
        <v>2.4851000000000001</v>
      </c>
      <c r="AM67" s="242">
        <f t="shared" si="34"/>
        <v>2.3371</v>
      </c>
      <c r="AN67" s="242">
        <f t="shared" si="34"/>
        <v>2.1863999999999999</v>
      </c>
      <c r="AO67" s="242">
        <f t="shared" si="34"/>
        <v>2.1343999999999999</v>
      </c>
      <c r="AP67" s="242">
        <f t="shared" si="34"/>
        <v>2.0507</v>
      </c>
      <c r="AQ67" s="242">
        <f t="shared" si="34"/>
        <v>2.0916999999999999</v>
      </c>
      <c r="AR67" s="242">
        <f t="shared" si="34"/>
        <v>2.0608</v>
      </c>
      <c r="AS67" s="242">
        <f t="shared" si="34"/>
        <v>2.0047999999999999</v>
      </c>
      <c r="AT67" s="242">
        <f t="shared" si="35"/>
        <v>1.964</v>
      </c>
      <c r="AU67" s="242">
        <f t="shared" si="35"/>
        <v>1.9795</v>
      </c>
      <c r="AV67" s="242">
        <f t="shared" si="35"/>
        <v>1.9518</v>
      </c>
      <c r="AW67" s="242">
        <f t="shared" si="35"/>
        <v>1.8815999999999999</v>
      </c>
      <c r="AX67" s="242">
        <f t="shared" si="35"/>
        <v>1.798</v>
      </c>
      <c r="AY67" s="242">
        <f t="shared" si="35"/>
        <v>1.7262999999999999</v>
      </c>
      <c r="AZ67" s="242">
        <f t="shared" si="35"/>
        <v>1.6578999999999999</v>
      </c>
      <c r="BA67" s="242">
        <f t="shared" si="35"/>
        <v>1.6822999999999999</v>
      </c>
      <c r="BB67" s="242">
        <f t="shared" si="35"/>
        <v>1.6623000000000001</v>
      </c>
      <c r="BC67" s="242">
        <f t="shared" si="35"/>
        <v>1.6028</v>
      </c>
      <c r="BD67" s="242">
        <f t="shared" si="36"/>
        <v>1.6362000000000001</v>
      </c>
      <c r="BE67" s="242">
        <f t="shared" si="36"/>
        <v>1.6578999999999999</v>
      </c>
      <c r="BF67" s="242">
        <f t="shared" si="36"/>
        <v>1.6667000000000001</v>
      </c>
      <c r="BG67" s="242">
        <f t="shared" si="36"/>
        <v>1.6914</v>
      </c>
      <c r="BH67" s="242">
        <f t="shared" si="36"/>
        <v>1.6491</v>
      </c>
      <c r="BI67" s="242">
        <f t="shared" si="36"/>
        <v>1.6255999999999999</v>
      </c>
      <c r="BJ67" s="242">
        <f t="shared" si="36"/>
        <v>1.6298999999999999</v>
      </c>
      <c r="BK67" s="242">
        <f t="shared" si="36"/>
        <v>1.6173</v>
      </c>
      <c r="BL67" s="242">
        <f t="shared" si="36"/>
        <v>1.538</v>
      </c>
      <c r="BM67" s="242">
        <f t="shared" si="36"/>
        <v>1.4643999999999999</v>
      </c>
      <c r="BN67" s="242">
        <f t="shared" si="37"/>
        <v>1.431</v>
      </c>
      <c r="BO67" s="242">
        <f t="shared" si="37"/>
        <v>1.3480000000000001</v>
      </c>
      <c r="BP67" s="242">
        <f t="shared" si="37"/>
        <v>1.2806</v>
      </c>
      <c r="BQ67" s="242">
        <f t="shared" si="37"/>
        <v>1.3251999999999999</v>
      </c>
      <c r="BR67" s="242">
        <f t="shared" si="37"/>
        <v>1.3309</v>
      </c>
      <c r="BS67" s="242">
        <f t="shared" si="37"/>
        <v>1.2689999999999999</v>
      </c>
      <c r="BT67" s="242">
        <f t="shared" si="37"/>
        <v>1.2487999999999999</v>
      </c>
      <c r="BU67" s="242">
        <f t="shared" si="37"/>
        <v>1.2613000000000001</v>
      </c>
      <c r="BV67" s="242">
        <f t="shared" si="37"/>
        <v>1.2563</v>
      </c>
      <c r="BW67" s="242">
        <f t="shared" si="37"/>
        <v>1.2549999999999999</v>
      </c>
      <c r="BX67" s="242">
        <f t="shared" si="38"/>
        <v>1.2625999999999999</v>
      </c>
      <c r="BY67" s="242">
        <f t="shared" si="38"/>
        <v>1.1998</v>
      </c>
      <c r="BZ67" s="242">
        <f t="shared" si="38"/>
        <v>1.1275999999999999</v>
      </c>
      <c r="CA67" s="242">
        <f t="shared" si="38"/>
        <v>1.0904</v>
      </c>
      <c r="CB67" s="242">
        <f t="shared" si="38"/>
        <v>1.0893999999999999</v>
      </c>
      <c r="CC67" s="242">
        <f t="shared" si="38"/>
        <v>1</v>
      </c>
    </row>
    <row r="68" spans="1:81" outlineLevel="1">
      <c r="A68" s="241">
        <v>2</v>
      </c>
      <c r="B68" s="229" t="s">
        <v>337</v>
      </c>
      <c r="C68" s="190"/>
      <c r="D68" s="156">
        <v>55</v>
      </c>
      <c r="E68" s="285">
        <v>65</v>
      </c>
      <c r="F68" s="233">
        <f t="shared" si="31"/>
        <v>11.4818</v>
      </c>
      <c r="G68" s="233">
        <f t="shared" si="31"/>
        <v>9.8672000000000004</v>
      </c>
      <c r="H68" s="233">
        <f t="shared" si="31"/>
        <v>9.0213999999999999</v>
      </c>
      <c r="I68" s="233">
        <f t="shared" si="31"/>
        <v>7.9936999999999996</v>
      </c>
      <c r="J68" s="242">
        <f t="shared" si="31"/>
        <v>8.3642000000000003</v>
      </c>
      <c r="K68" s="242">
        <f t="shared" si="31"/>
        <v>7.2171000000000003</v>
      </c>
      <c r="L68" s="242">
        <f t="shared" si="31"/>
        <v>6.7903000000000002</v>
      </c>
      <c r="M68" s="242">
        <f t="shared" si="31"/>
        <v>7.0167000000000002</v>
      </c>
      <c r="N68" s="242">
        <f t="shared" si="31"/>
        <v>6.9779</v>
      </c>
      <c r="O68" s="242">
        <f t="shared" si="31"/>
        <v>6.6125999999999996</v>
      </c>
      <c r="P68" s="242">
        <f t="shared" si="32"/>
        <v>6.4439000000000002</v>
      </c>
      <c r="Q68" s="242">
        <f t="shared" si="32"/>
        <v>6.2525000000000004</v>
      </c>
      <c r="R68" s="242">
        <f t="shared" si="32"/>
        <v>6.0430999999999999</v>
      </c>
      <c r="S68" s="242">
        <f t="shared" si="32"/>
        <v>5.6132999999999997</v>
      </c>
      <c r="T68" s="242">
        <f t="shared" si="32"/>
        <v>5.2190000000000003</v>
      </c>
      <c r="U68" s="242">
        <f t="shared" si="32"/>
        <v>4.8391000000000002</v>
      </c>
      <c r="V68" s="242">
        <f t="shared" si="32"/>
        <v>4.5431999999999997</v>
      </c>
      <c r="W68" s="242">
        <f t="shared" si="32"/>
        <v>4.3402000000000003</v>
      </c>
      <c r="X68" s="242">
        <f t="shared" si="32"/>
        <v>4.2813999999999997</v>
      </c>
      <c r="Y68" s="242">
        <f t="shared" si="32"/>
        <v>4.3853999999999997</v>
      </c>
      <c r="Z68" s="242">
        <f t="shared" si="33"/>
        <v>4.3552</v>
      </c>
      <c r="AA68" s="242">
        <f t="shared" si="33"/>
        <v>4.5431999999999997</v>
      </c>
      <c r="AB68" s="242">
        <f t="shared" si="33"/>
        <v>4.3106</v>
      </c>
      <c r="AC68" s="242">
        <f t="shared" si="33"/>
        <v>4.1275000000000004</v>
      </c>
      <c r="AD68" s="242">
        <f t="shared" si="33"/>
        <v>3.5278999999999998</v>
      </c>
      <c r="AE68" s="242">
        <f t="shared" si="33"/>
        <v>3.2635999999999998</v>
      </c>
      <c r="AF68" s="242">
        <f t="shared" si="33"/>
        <v>3.1575000000000002</v>
      </c>
      <c r="AG68" s="242">
        <f t="shared" si="33"/>
        <v>3.0360999999999998</v>
      </c>
      <c r="AH68" s="242">
        <f t="shared" si="33"/>
        <v>2.8445999999999998</v>
      </c>
      <c r="AI68" s="242">
        <f t="shared" si="33"/>
        <v>2.7942</v>
      </c>
      <c r="AJ68" s="242">
        <f t="shared" si="34"/>
        <v>2.7338</v>
      </c>
      <c r="AK68" s="242">
        <f t="shared" si="34"/>
        <v>2.6423000000000001</v>
      </c>
      <c r="AL68" s="242">
        <f t="shared" si="34"/>
        <v>2.5009999999999999</v>
      </c>
      <c r="AM68" s="242">
        <f t="shared" si="34"/>
        <v>2.2757000000000001</v>
      </c>
      <c r="AN68" s="242">
        <f t="shared" si="34"/>
        <v>2.0569999999999999</v>
      </c>
      <c r="AO68" s="242">
        <f t="shared" si="34"/>
        <v>2.0015999999999998</v>
      </c>
      <c r="AP68" s="242">
        <f t="shared" si="34"/>
        <v>2.0404</v>
      </c>
      <c r="AQ68" s="242">
        <f t="shared" si="34"/>
        <v>2.0503</v>
      </c>
      <c r="AR68" s="242">
        <f t="shared" si="34"/>
        <v>2.024</v>
      </c>
      <c r="AS68" s="242">
        <f t="shared" si="34"/>
        <v>2.0207999999999999</v>
      </c>
      <c r="AT68" s="242">
        <f t="shared" si="35"/>
        <v>1.9764999999999999</v>
      </c>
      <c r="AU68" s="242">
        <f t="shared" si="35"/>
        <v>1.9400999999999999</v>
      </c>
      <c r="AV68" s="242">
        <f t="shared" si="35"/>
        <v>1.9136</v>
      </c>
      <c r="AW68" s="242">
        <f t="shared" si="35"/>
        <v>1.8573999999999999</v>
      </c>
      <c r="AX68" s="242">
        <f t="shared" si="35"/>
        <v>1.7397</v>
      </c>
      <c r="AY68" s="242">
        <f t="shared" si="35"/>
        <v>1.6213</v>
      </c>
      <c r="AZ68" s="242">
        <f t="shared" si="35"/>
        <v>1.5235000000000001</v>
      </c>
      <c r="BA68" s="242">
        <f t="shared" si="35"/>
        <v>1.4806999999999999</v>
      </c>
      <c r="BB68" s="242">
        <f t="shared" si="35"/>
        <v>1.4635</v>
      </c>
      <c r="BC68" s="242">
        <f t="shared" si="35"/>
        <v>1.4500999999999999</v>
      </c>
      <c r="BD68" s="242">
        <f t="shared" si="36"/>
        <v>1.4755</v>
      </c>
      <c r="BE68" s="242">
        <f t="shared" si="36"/>
        <v>1.5018</v>
      </c>
      <c r="BF68" s="242">
        <f t="shared" si="36"/>
        <v>1.5290999999999999</v>
      </c>
      <c r="BG68" s="242">
        <f t="shared" si="36"/>
        <v>1.5365</v>
      </c>
      <c r="BH68" s="242">
        <f t="shared" si="36"/>
        <v>1.5327999999999999</v>
      </c>
      <c r="BI68" s="242">
        <f t="shared" si="36"/>
        <v>1.5365</v>
      </c>
      <c r="BJ68" s="242">
        <f t="shared" si="36"/>
        <v>1.5402</v>
      </c>
      <c r="BK68" s="242">
        <f t="shared" si="36"/>
        <v>1.5459000000000001</v>
      </c>
      <c r="BL68" s="242">
        <f t="shared" si="36"/>
        <v>1.5459000000000001</v>
      </c>
      <c r="BM68" s="242">
        <f t="shared" si="36"/>
        <v>1.544</v>
      </c>
      <c r="BN68" s="242">
        <f t="shared" si="37"/>
        <v>1.5072000000000001</v>
      </c>
      <c r="BO68" s="242">
        <f t="shared" si="37"/>
        <v>1.4618</v>
      </c>
      <c r="BP68" s="242">
        <f t="shared" si="37"/>
        <v>1.4191</v>
      </c>
      <c r="BQ68" s="242">
        <f t="shared" si="37"/>
        <v>1.3956</v>
      </c>
      <c r="BR68" s="242">
        <f t="shared" si="37"/>
        <v>1.3878999999999999</v>
      </c>
      <c r="BS68" s="242">
        <f t="shared" si="37"/>
        <v>1.3625</v>
      </c>
      <c r="BT68" s="242">
        <f t="shared" si="37"/>
        <v>1.3281000000000001</v>
      </c>
      <c r="BU68" s="242">
        <f t="shared" si="37"/>
        <v>1.3061</v>
      </c>
      <c r="BV68" s="242">
        <f t="shared" si="37"/>
        <v>1.2862</v>
      </c>
      <c r="BW68" s="242">
        <f t="shared" si="37"/>
        <v>1.2629999999999999</v>
      </c>
      <c r="BX68" s="242">
        <f t="shared" si="38"/>
        <v>1.2419</v>
      </c>
      <c r="BY68" s="242">
        <f t="shared" si="38"/>
        <v>1.1994</v>
      </c>
      <c r="BZ68" s="242">
        <f t="shared" si="38"/>
        <v>1.1327</v>
      </c>
      <c r="CA68" s="242">
        <f t="shared" si="38"/>
        <v>1.0730999999999999</v>
      </c>
      <c r="CB68" s="242">
        <f t="shared" si="38"/>
        <v>1.0489999999999999</v>
      </c>
      <c r="CC68" s="242">
        <f t="shared" si="38"/>
        <v>1</v>
      </c>
    </row>
    <row r="69" spans="1:81" outlineLevel="1">
      <c r="A69" s="241">
        <v>3</v>
      </c>
      <c r="B69" s="229" t="s">
        <v>338</v>
      </c>
      <c r="C69" s="190"/>
      <c r="D69" s="156">
        <v>55</v>
      </c>
      <c r="E69" s="285">
        <v>65</v>
      </c>
      <c r="F69" s="233">
        <f t="shared" si="31"/>
        <v>0</v>
      </c>
      <c r="G69" s="233">
        <f t="shared" si="31"/>
        <v>0</v>
      </c>
      <c r="H69" s="233">
        <f t="shared" si="31"/>
        <v>0</v>
      </c>
      <c r="I69" s="233">
        <f t="shared" si="31"/>
        <v>7.1307</v>
      </c>
      <c r="J69" s="242">
        <f t="shared" si="31"/>
        <v>7.1714000000000002</v>
      </c>
      <c r="K69" s="242">
        <f t="shared" si="31"/>
        <v>6.0048000000000004</v>
      </c>
      <c r="L69" s="242">
        <f t="shared" si="31"/>
        <v>4.9023000000000003</v>
      </c>
      <c r="M69" s="242">
        <f t="shared" si="31"/>
        <v>4.8643000000000001</v>
      </c>
      <c r="N69" s="242">
        <f t="shared" si="31"/>
        <v>4.9409000000000001</v>
      </c>
      <c r="O69" s="242">
        <f t="shared" si="31"/>
        <v>4.7358000000000002</v>
      </c>
      <c r="P69" s="242">
        <f t="shared" si="32"/>
        <v>4.6139999999999999</v>
      </c>
      <c r="Q69" s="242">
        <f t="shared" si="32"/>
        <v>4.4035000000000002</v>
      </c>
      <c r="R69" s="242">
        <f t="shared" si="32"/>
        <v>4.2979000000000003</v>
      </c>
      <c r="S69" s="242">
        <f t="shared" si="32"/>
        <v>4.1833</v>
      </c>
      <c r="T69" s="242">
        <f t="shared" si="32"/>
        <v>4.0484</v>
      </c>
      <c r="U69" s="242">
        <f t="shared" si="32"/>
        <v>3.9097</v>
      </c>
      <c r="V69" s="242">
        <f t="shared" si="32"/>
        <v>3.8146</v>
      </c>
      <c r="W69" s="242">
        <f t="shared" si="32"/>
        <v>3.7574999999999998</v>
      </c>
      <c r="X69" s="242">
        <f t="shared" si="32"/>
        <v>3.7240000000000002</v>
      </c>
      <c r="Y69" s="242">
        <f t="shared" si="32"/>
        <v>3.7801</v>
      </c>
      <c r="Z69" s="242">
        <f t="shared" si="33"/>
        <v>3.7688000000000001</v>
      </c>
      <c r="AA69" s="242">
        <f t="shared" si="33"/>
        <v>3.9714999999999998</v>
      </c>
      <c r="AB69" s="242">
        <f t="shared" si="33"/>
        <v>3.8854000000000002</v>
      </c>
      <c r="AC69" s="242">
        <f t="shared" si="33"/>
        <v>3.7463000000000002</v>
      </c>
      <c r="AD69" s="242">
        <f t="shared" si="33"/>
        <v>3.3378000000000001</v>
      </c>
      <c r="AE69" s="242">
        <f t="shared" si="33"/>
        <v>3.1612</v>
      </c>
      <c r="AF69" s="242">
        <f t="shared" si="33"/>
        <v>3.1063999999999998</v>
      </c>
      <c r="AG69" s="242">
        <f t="shared" si="33"/>
        <v>2.9321999999999999</v>
      </c>
      <c r="AH69" s="242">
        <f t="shared" si="33"/>
        <v>2.6701999999999999</v>
      </c>
      <c r="AI69" s="242">
        <f t="shared" si="33"/>
        <v>2.6873999999999998</v>
      </c>
      <c r="AJ69" s="242">
        <f t="shared" si="34"/>
        <v>2.62</v>
      </c>
      <c r="AK69" s="242">
        <f t="shared" si="34"/>
        <v>2.5983000000000001</v>
      </c>
      <c r="AL69" s="242">
        <f t="shared" si="34"/>
        <v>2.4851000000000001</v>
      </c>
      <c r="AM69" s="242">
        <f t="shared" si="34"/>
        <v>2.3371</v>
      </c>
      <c r="AN69" s="242">
        <f t="shared" si="34"/>
        <v>2.1863999999999999</v>
      </c>
      <c r="AO69" s="242">
        <f t="shared" si="34"/>
        <v>2.1343999999999999</v>
      </c>
      <c r="AP69" s="242">
        <f t="shared" si="34"/>
        <v>2.0507</v>
      </c>
      <c r="AQ69" s="242">
        <f t="shared" si="34"/>
        <v>2.0916999999999999</v>
      </c>
      <c r="AR69" s="242">
        <f t="shared" si="34"/>
        <v>2.0608</v>
      </c>
      <c r="AS69" s="242">
        <f t="shared" si="34"/>
        <v>2.0047999999999999</v>
      </c>
      <c r="AT69" s="242">
        <f t="shared" si="35"/>
        <v>1.964</v>
      </c>
      <c r="AU69" s="242">
        <f t="shared" si="35"/>
        <v>1.9795</v>
      </c>
      <c r="AV69" s="242">
        <f t="shared" si="35"/>
        <v>1.9518</v>
      </c>
      <c r="AW69" s="242">
        <f t="shared" si="35"/>
        <v>1.8815999999999999</v>
      </c>
      <c r="AX69" s="242">
        <f t="shared" si="35"/>
        <v>1.798</v>
      </c>
      <c r="AY69" s="242">
        <f t="shared" si="35"/>
        <v>1.7262999999999999</v>
      </c>
      <c r="AZ69" s="242">
        <f t="shared" si="35"/>
        <v>1.6578999999999999</v>
      </c>
      <c r="BA69" s="242">
        <f t="shared" si="35"/>
        <v>1.6822999999999999</v>
      </c>
      <c r="BB69" s="242">
        <f t="shared" si="35"/>
        <v>1.6623000000000001</v>
      </c>
      <c r="BC69" s="242">
        <f t="shared" si="35"/>
        <v>1.6028</v>
      </c>
      <c r="BD69" s="242">
        <f t="shared" si="36"/>
        <v>1.6362000000000001</v>
      </c>
      <c r="BE69" s="242">
        <f t="shared" si="36"/>
        <v>1.6578999999999999</v>
      </c>
      <c r="BF69" s="242">
        <f t="shared" si="36"/>
        <v>1.6667000000000001</v>
      </c>
      <c r="BG69" s="242">
        <f t="shared" si="36"/>
        <v>1.6914</v>
      </c>
      <c r="BH69" s="242">
        <f t="shared" si="36"/>
        <v>1.6491</v>
      </c>
      <c r="BI69" s="242">
        <f t="shared" si="36"/>
        <v>1.6255999999999999</v>
      </c>
      <c r="BJ69" s="242">
        <f t="shared" si="36"/>
        <v>1.6298999999999999</v>
      </c>
      <c r="BK69" s="242">
        <f t="shared" si="36"/>
        <v>1.6173</v>
      </c>
      <c r="BL69" s="242">
        <f t="shared" si="36"/>
        <v>1.538</v>
      </c>
      <c r="BM69" s="242">
        <f t="shared" si="36"/>
        <v>1.4643999999999999</v>
      </c>
      <c r="BN69" s="242">
        <f t="shared" si="37"/>
        <v>1.431</v>
      </c>
      <c r="BO69" s="242">
        <f t="shared" si="37"/>
        <v>1.3480000000000001</v>
      </c>
      <c r="BP69" s="242">
        <f t="shared" si="37"/>
        <v>1.2806</v>
      </c>
      <c r="BQ69" s="242">
        <f t="shared" si="37"/>
        <v>1.3251999999999999</v>
      </c>
      <c r="BR69" s="242">
        <f t="shared" si="37"/>
        <v>1.3309</v>
      </c>
      <c r="BS69" s="242">
        <f t="shared" si="37"/>
        <v>1.2689999999999999</v>
      </c>
      <c r="BT69" s="242">
        <f t="shared" si="37"/>
        <v>1.2487999999999999</v>
      </c>
      <c r="BU69" s="242">
        <f t="shared" si="37"/>
        <v>1.2613000000000001</v>
      </c>
      <c r="BV69" s="242">
        <f t="shared" si="37"/>
        <v>1.2563</v>
      </c>
      <c r="BW69" s="242">
        <f t="shared" si="37"/>
        <v>1.2549999999999999</v>
      </c>
      <c r="BX69" s="242">
        <f t="shared" si="38"/>
        <v>1.2625999999999999</v>
      </c>
      <c r="BY69" s="242">
        <f t="shared" si="38"/>
        <v>1.1998</v>
      </c>
      <c r="BZ69" s="242">
        <f t="shared" si="38"/>
        <v>1.1275999999999999</v>
      </c>
      <c r="CA69" s="242">
        <f t="shared" si="38"/>
        <v>1.0904</v>
      </c>
      <c r="CB69" s="242">
        <f t="shared" si="38"/>
        <v>1.0893999999999999</v>
      </c>
      <c r="CC69" s="242">
        <f t="shared" si="38"/>
        <v>1</v>
      </c>
    </row>
    <row r="70" spans="1:81" outlineLevel="1">
      <c r="A70" s="241">
        <v>2</v>
      </c>
      <c r="B70" s="229" t="s">
        <v>339</v>
      </c>
      <c r="C70" s="190"/>
      <c r="D70" s="156">
        <v>45</v>
      </c>
      <c r="E70" s="285">
        <v>55</v>
      </c>
      <c r="F70" s="233">
        <f t="shared" si="31"/>
        <v>11.4818</v>
      </c>
      <c r="G70" s="233">
        <f t="shared" si="31"/>
        <v>9.8672000000000004</v>
      </c>
      <c r="H70" s="233">
        <f t="shared" si="31"/>
        <v>9.0213999999999999</v>
      </c>
      <c r="I70" s="233">
        <f t="shared" si="31"/>
        <v>7.9936999999999996</v>
      </c>
      <c r="J70" s="242">
        <f t="shared" si="31"/>
        <v>8.3642000000000003</v>
      </c>
      <c r="K70" s="242">
        <f t="shared" si="31"/>
        <v>7.2171000000000003</v>
      </c>
      <c r="L70" s="242">
        <f t="shared" si="31"/>
        <v>6.7903000000000002</v>
      </c>
      <c r="M70" s="242">
        <f t="shared" si="31"/>
        <v>7.0167000000000002</v>
      </c>
      <c r="N70" s="242">
        <f t="shared" si="31"/>
        <v>6.9779</v>
      </c>
      <c r="O70" s="242">
        <f t="shared" si="31"/>
        <v>6.6125999999999996</v>
      </c>
      <c r="P70" s="242">
        <f t="shared" si="32"/>
        <v>6.4439000000000002</v>
      </c>
      <c r="Q70" s="242">
        <f t="shared" si="32"/>
        <v>6.2525000000000004</v>
      </c>
      <c r="R70" s="242">
        <f t="shared" si="32"/>
        <v>6.0430999999999999</v>
      </c>
      <c r="S70" s="242">
        <f t="shared" si="32"/>
        <v>5.6132999999999997</v>
      </c>
      <c r="T70" s="242">
        <f t="shared" si="32"/>
        <v>5.2190000000000003</v>
      </c>
      <c r="U70" s="242">
        <f t="shared" si="32"/>
        <v>4.8391000000000002</v>
      </c>
      <c r="V70" s="242">
        <f t="shared" si="32"/>
        <v>4.5431999999999997</v>
      </c>
      <c r="W70" s="242">
        <f t="shared" si="32"/>
        <v>4.3402000000000003</v>
      </c>
      <c r="X70" s="242">
        <f t="shared" si="32"/>
        <v>4.2813999999999997</v>
      </c>
      <c r="Y70" s="242">
        <f t="shared" si="32"/>
        <v>4.3853999999999997</v>
      </c>
      <c r="Z70" s="242">
        <f t="shared" si="33"/>
        <v>4.3552</v>
      </c>
      <c r="AA70" s="242">
        <f t="shared" si="33"/>
        <v>4.5431999999999997</v>
      </c>
      <c r="AB70" s="242">
        <f t="shared" si="33"/>
        <v>4.3106</v>
      </c>
      <c r="AC70" s="242">
        <f t="shared" si="33"/>
        <v>4.1275000000000004</v>
      </c>
      <c r="AD70" s="242">
        <f t="shared" si="33"/>
        <v>3.5278999999999998</v>
      </c>
      <c r="AE70" s="242">
        <f t="shared" si="33"/>
        <v>3.2635999999999998</v>
      </c>
      <c r="AF70" s="242">
        <f t="shared" si="33"/>
        <v>3.1575000000000002</v>
      </c>
      <c r="AG70" s="242">
        <f t="shared" si="33"/>
        <v>3.0360999999999998</v>
      </c>
      <c r="AH70" s="242">
        <f t="shared" si="33"/>
        <v>2.8445999999999998</v>
      </c>
      <c r="AI70" s="242">
        <f t="shared" si="33"/>
        <v>2.7942</v>
      </c>
      <c r="AJ70" s="242">
        <f t="shared" si="34"/>
        <v>2.7338</v>
      </c>
      <c r="AK70" s="242">
        <f t="shared" si="34"/>
        <v>2.6423000000000001</v>
      </c>
      <c r="AL70" s="242">
        <f t="shared" si="34"/>
        <v>2.5009999999999999</v>
      </c>
      <c r="AM70" s="242">
        <f t="shared" si="34"/>
        <v>2.2757000000000001</v>
      </c>
      <c r="AN70" s="242">
        <f t="shared" si="34"/>
        <v>2.0569999999999999</v>
      </c>
      <c r="AO70" s="242">
        <f t="shared" si="34"/>
        <v>2.0015999999999998</v>
      </c>
      <c r="AP70" s="242">
        <f t="shared" si="34"/>
        <v>2.0404</v>
      </c>
      <c r="AQ70" s="242">
        <f t="shared" si="34"/>
        <v>2.0503</v>
      </c>
      <c r="AR70" s="242">
        <f t="shared" si="34"/>
        <v>2.024</v>
      </c>
      <c r="AS70" s="242">
        <f t="shared" si="34"/>
        <v>2.0207999999999999</v>
      </c>
      <c r="AT70" s="242">
        <f t="shared" si="35"/>
        <v>1.9764999999999999</v>
      </c>
      <c r="AU70" s="242">
        <f t="shared" si="35"/>
        <v>1.9400999999999999</v>
      </c>
      <c r="AV70" s="242">
        <f t="shared" si="35"/>
        <v>1.9136</v>
      </c>
      <c r="AW70" s="242">
        <f t="shared" si="35"/>
        <v>1.8573999999999999</v>
      </c>
      <c r="AX70" s="242">
        <f t="shared" si="35"/>
        <v>1.7397</v>
      </c>
      <c r="AY70" s="242">
        <f t="shared" si="35"/>
        <v>1.6213</v>
      </c>
      <c r="AZ70" s="242">
        <f t="shared" si="35"/>
        <v>1.5235000000000001</v>
      </c>
      <c r="BA70" s="242">
        <f t="shared" si="35"/>
        <v>1.4806999999999999</v>
      </c>
      <c r="BB70" s="242">
        <f t="shared" si="35"/>
        <v>1.4635</v>
      </c>
      <c r="BC70" s="242">
        <f t="shared" si="35"/>
        <v>1.4500999999999999</v>
      </c>
      <c r="BD70" s="242">
        <f t="shared" si="36"/>
        <v>1.4755</v>
      </c>
      <c r="BE70" s="242">
        <f t="shared" si="36"/>
        <v>1.5018</v>
      </c>
      <c r="BF70" s="242">
        <f t="shared" si="36"/>
        <v>1.5290999999999999</v>
      </c>
      <c r="BG70" s="242">
        <f t="shared" si="36"/>
        <v>1.5365</v>
      </c>
      <c r="BH70" s="242">
        <f t="shared" si="36"/>
        <v>1.5327999999999999</v>
      </c>
      <c r="BI70" s="242">
        <f t="shared" si="36"/>
        <v>1.5365</v>
      </c>
      <c r="BJ70" s="242">
        <f t="shared" si="36"/>
        <v>1.5402</v>
      </c>
      <c r="BK70" s="242">
        <f t="shared" si="36"/>
        <v>1.5459000000000001</v>
      </c>
      <c r="BL70" s="242">
        <f t="shared" si="36"/>
        <v>1.5459000000000001</v>
      </c>
      <c r="BM70" s="242">
        <f t="shared" si="36"/>
        <v>1.544</v>
      </c>
      <c r="BN70" s="242">
        <f t="shared" si="37"/>
        <v>1.5072000000000001</v>
      </c>
      <c r="BO70" s="242">
        <f t="shared" si="37"/>
        <v>1.4618</v>
      </c>
      <c r="BP70" s="242">
        <f t="shared" si="37"/>
        <v>1.4191</v>
      </c>
      <c r="BQ70" s="242">
        <f t="shared" si="37"/>
        <v>1.3956</v>
      </c>
      <c r="BR70" s="242">
        <f t="shared" si="37"/>
        <v>1.3878999999999999</v>
      </c>
      <c r="BS70" s="242">
        <f t="shared" si="37"/>
        <v>1.3625</v>
      </c>
      <c r="BT70" s="242">
        <f t="shared" si="37"/>
        <v>1.3281000000000001</v>
      </c>
      <c r="BU70" s="242">
        <f t="shared" si="37"/>
        <v>1.3061</v>
      </c>
      <c r="BV70" s="242">
        <f t="shared" si="37"/>
        <v>1.2862</v>
      </c>
      <c r="BW70" s="242">
        <f t="shared" si="37"/>
        <v>1.2629999999999999</v>
      </c>
      <c r="BX70" s="242">
        <f t="shared" si="38"/>
        <v>1.2419</v>
      </c>
      <c r="BY70" s="242">
        <f t="shared" si="38"/>
        <v>1.1994</v>
      </c>
      <c r="BZ70" s="242">
        <f t="shared" si="38"/>
        <v>1.1327</v>
      </c>
      <c r="CA70" s="242">
        <f t="shared" si="38"/>
        <v>1.0730999999999999</v>
      </c>
      <c r="CB70" s="242">
        <f t="shared" si="38"/>
        <v>1.0489999999999999</v>
      </c>
      <c r="CC70" s="242">
        <f t="shared" si="38"/>
        <v>1</v>
      </c>
    </row>
    <row r="71" spans="1:81" outlineLevel="1">
      <c r="A71" s="241">
        <v>3</v>
      </c>
      <c r="B71" s="229" t="s">
        <v>340</v>
      </c>
      <c r="C71" s="190"/>
      <c r="D71" s="156">
        <v>45</v>
      </c>
      <c r="E71" s="285">
        <v>55</v>
      </c>
      <c r="F71" s="233">
        <f t="shared" si="31"/>
        <v>0</v>
      </c>
      <c r="G71" s="233">
        <f t="shared" si="31"/>
        <v>0</v>
      </c>
      <c r="H71" s="233">
        <f t="shared" si="31"/>
        <v>0</v>
      </c>
      <c r="I71" s="233">
        <f t="shared" si="31"/>
        <v>7.1307</v>
      </c>
      <c r="J71" s="242">
        <f t="shared" si="31"/>
        <v>7.1714000000000002</v>
      </c>
      <c r="K71" s="242">
        <f t="shared" si="31"/>
        <v>6.0048000000000004</v>
      </c>
      <c r="L71" s="242">
        <f t="shared" si="31"/>
        <v>4.9023000000000003</v>
      </c>
      <c r="M71" s="242">
        <f t="shared" si="31"/>
        <v>4.8643000000000001</v>
      </c>
      <c r="N71" s="242">
        <f t="shared" si="31"/>
        <v>4.9409000000000001</v>
      </c>
      <c r="O71" s="242">
        <f t="shared" si="31"/>
        <v>4.7358000000000002</v>
      </c>
      <c r="P71" s="242">
        <f t="shared" si="32"/>
        <v>4.6139999999999999</v>
      </c>
      <c r="Q71" s="242">
        <f t="shared" si="32"/>
        <v>4.4035000000000002</v>
      </c>
      <c r="R71" s="242">
        <f t="shared" si="32"/>
        <v>4.2979000000000003</v>
      </c>
      <c r="S71" s="242">
        <f t="shared" si="32"/>
        <v>4.1833</v>
      </c>
      <c r="T71" s="242">
        <f t="shared" si="32"/>
        <v>4.0484</v>
      </c>
      <c r="U71" s="242">
        <f t="shared" si="32"/>
        <v>3.9097</v>
      </c>
      <c r="V71" s="242">
        <f t="shared" si="32"/>
        <v>3.8146</v>
      </c>
      <c r="W71" s="242">
        <f t="shared" si="32"/>
        <v>3.7574999999999998</v>
      </c>
      <c r="X71" s="242">
        <f t="shared" si="32"/>
        <v>3.7240000000000002</v>
      </c>
      <c r="Y71" s="242">
        <f t="shared" si="32"/>
        <v>3.7801</v>
      </c>
      <c r="Z71" s="242">
        <f t="shared" si="33"/>
        <v>3.7688000000000001</v>
      </c>
      <c r="AA71" s="242">
        <f t="shared" si="33"/>
        <v>3.9714999999999998</v>
      </c>
      <c r="AB71" s="242">
        <f t="shared" si="33"/>
        <v>3.8854000000000002</v>
      </c>
      <c r="AC71" s="242">
        <f t="shared" si="33"/>
        <v>3.7463000000000002</v>
      </c>
      <c r="AD71" s="242">
        <f t="shared" si="33"/>
        <v>3.3378000000000001</v>
      </c>
      <c r="AE71" s="242">
        <f t="shared" si="33"/>
        <v>3.1612</v>
      </c>
      <c r="AF71" s="242">
        <f t="shared" si="33"/>
        <v>3.1063999999999998</v>
      </c>
      <c r="AG71" s="242">
        <f t="shared" si="33"/>
        <v>2.9321999999999999</v>
      </c>
      <c r="AH71" s="242">
        <f t="shared" si="33"/>
        <v>2.6701999999999999</v>
      </c>
      <c r="AI71" s="242">
        <f t="shared" si="33"/>
        <v>2.6873999999999998</v>
      </c>
      <c r="AJ71" s="242">
        <f t="shared" si="34"/>
        <v>2.62</v>
      </c>
      <c r="AK71" s="242">
        <f t="shared" si="34"/>
        <v>2.5983000000000001</v>
      </c>
      <c r="AL71" s="242">
        <f t="shared" si="34"/>
        <v>2.4851000000000001</v>
      </c>
      <c r="AM71" s="242">
        <f t="shared" si="34"/>
        <v>2.3371</v>
      </c>
      <c r="AN71" s="242">
        <f t="shared" si="34"/>
        <v>2.1863999999999999</v>
      </c>
      <c r="AO71" s="242">
        <f t="shared" si="34"/>
        <v>2.1343999999999999</v>
      </c>
      <c r="AP71" s="242">
        <f t="shared" si="34"/>
        <v>2.0507</v>
      </c>
      <c r="AQ71" s="242">
        <f t="shared" si="34"/>
        <v>2.0916999999999999</v>
      </c>
      <c r="AR71" s="242">
        <f t="shared" si="34"/>
        <v>2.0608</v>
      </c>
      <c r="AS71" s="242">
        <f t="shared" si="34"/>
        <v>2.0047999999999999</v>
      </c>
      <c r="AT71" s="242">
        <f t="shared" si="35"/>
        <v>1.964</v>
      </c>
      <c r="AU71" s="242">
        <f t="shared" si="35"/>
        <v>1.9795</v>
      </c>
      <c r="AV71" s="242">
        <f t="shared" si="35"/>
        <v>1.9518</v>
      </c>
      <c r="AW71" s="242">
        <f t="shared" si="35"/>
        <v>1.8815999999999999</v>
      </c>
      <c r="AX71" s="242">
        <f t="shared" si="35"/>
        <v>1.798</v>
      </c>
      <c r="AY71" s="242">
        <f t="shared" si="35"/>
        <v>1.7262999999999999</v>
      </c>
      <c r="AZ71" s="242">
        <f t="shared" si="35"/>
        <v>1.6578999999999999</v>
      </c>
      <c r="BA71" s="242">
        <f t="shared" si="35"/>
        <v>1.6822999999999999</v>
      </c>
      <c r="BB71" s="242">
        <f t="shared" si="35"/>
        <v>1.6623000000000001</v>
      </c>
      <c r="BC71" s="242">
        <f t="shared" si="35"/>
        <v>1.6028</v>
      </c>
      <c r="BD71" s="242">
        <f t="shared" si="36"/>
        <v>1.6362000000000001</v>
      </c>
      <c r="BE71" s="242">
        <f t="shared" si="36"/>
        <v>1.6578999999999999</v>
      </c>
      <c r="BF71" s="242">
        <f t="shared" si="36"/>
        <v>1.6667000000000001</v>
      </c>
      <c r="BG71" s="242">
        <f t="shared" si="36"/>
        <v>1.6914</v>
      </c>
      <c r="BH71" s="242">
        <f t="shared" si="36"/>
        <v>1.6491</v>
      </c>
      <c r="BI71" s="242">
        <f t="shared" si="36"/>
        <v>1.6255999999999999</v>
      </c>
      <c r="BJ71" s="242">
        <f t="shared" si="36"/>
        <v>1.6298999999999999</v>
      </c>
      <c r="BK71" s="242">
        <f t="shared" si="36"/>
        <v>1.6173</v>
      </c>
      <c r="BL71" s="242">
        <f t="shared" si="36"/>
        <v>1.538</v>
      </c>
      <c r="BM71" s="242">
        <f t="shared" si="36"/>
        <v>1.4643999999999999</v>
      </c>
      <c r="BN71" s="242">
        <f t="shared" si="37"/>
        <v>1.431</v>
      </c>
      <c r="BO71" s="242">
        <f t="shared" si="37"/>
        <v>1.3480000000000001</v>
      </c>
      <c r="BP71" s="242">
        <f t="shared" si="37"/>
        <v>1.2806</v>
      </c>
      <c r="BQ71" s="242">
        <f t="shared" si="37"/>
        <v>1.3251999999999999</v>
      </c>
      <c r="BR71" s="242">
        <f t="shared" si="37"/>
        <v>1.3309</v>
      </c>
      <c r="BS71" s="242">
        <f t="shared" si="37"/>
        <v>1.2689999999999999</v>
      </c>
      <c r="BT71" s="242">
        <f t="shared" si="37"/>
        <v>1.2487999999999999</v>
      </c>
      <c r="BU71" s="242">
        <f t="shared" si="37"/>
        <v>1.2613000000000001</v>
      </c>
      <c r="BV71" s="242">
        <f t="shared" si="37"/>
        <v>1.2563</v>
      </c>
      <c r="BW71" s="242">
        <f t="shared" si="37"/>
        <v>1.2549999999999999</v>
      </c>
      <c r="BX71" s="242">
        <f t="shared" si="38"/>
        <v>1.2625999999999999</v>
      </c>
      <c r="BY71" s="242">
        <f t="shared" si="38"/>
        <v>1.1998</v>
      </c>
      <c r="BZ71" s="242">
        <f t="shared" si="38"/>
        <v>1.1275999999999999</v>
      </c>
      <c r="CA71" s="242">
        <f t="shared" si="38"/>
        <v>1.0904</v>
      </c>
      <c r="CB71" s="242">
        <f t="shared" si="38"/>
        <v>1.0893999999999999</v>
      </c>
      <c r="CC71" s="242">
        <f t="shared" si="38"/>
        <v>1</v>
      </c>
    </row>
    <row r="72" spans="1:81" outlineLevel="1">
      <c r="A72" s="241">
        <v>2</v>
      </c>
      <c r="B72" s="229" t="s">
        <v>341</v>
      </c>
      <c r="C72" s="190"/>
      <c r="D72" s="156">
        <v>45</v>
      </c>
      <c r="E72" s="285">
        <v>55</v>
      </c>
      <c r="F72" s="233">
        <f t="shared" si="31"/>
        <v>11.4818</v>
      </c>
      <c r="G72" s="233">
        <f t="shared" si="31"/>
        <v>9.8672000000000004</v>
      </c>
      <c r="H72" s="233">
        <f t="shared" si="31"/>
        <v>9.0213999999999999</v>
      </c>
      <c r="I72" s="233">
        <f t="shared" si="31"/>
        <v>7.9936999999999996</v>
      </c>
      <c r="J72" s="242">
        <f t="shared" si="31"/>
        <v>8.3642000000000003</v>
      </c>
      <c r="K72" s="242">
        <f t="shared" si="31"/>
        <v>7.2171000000000003</v>
      </c>
      <c r="L72" s="242">
        <f t="shared" si="31"/>
        <v>6.7903000000000002</v>
      </c>
      <c r="M72" s="242">
        <f t="shared" si="31"/>
        <v>7.0167000000000002</v>
      </c>
      <c r="N72" s="242">
        <f t="shared" si="31"/>
        <v>6.9779</v>
      </c>
      <c r="O72" s="242">
        <f t="shared" si="31"/>
        <v>6.6125999999999996</v>
      </c>
      <c r="P72" s="242">
        <f t="shared" si="32"/>
        <v>6.4439000000000002</v>
      </c>
      <c r="Q72" s="242">
        <f t="shared" si="32"/>
        <v>6.2525000000000004</v>
      </c>
      <c r="R72" s="242">
        <f t="shared" si="32"/>
        <v>6.0430999999999999</v>
      </c>
      <c r="S72" s="242">
        <f t="shared" si="32"/>
        <v>5.6132999999999997</v>
      </c>
      <c r="T72" s="242">
        <f t="shared" si="32"/>
        <v>5.2190000000000003</v>
      </c>
      <c r="U72" s="242">
        <f t="shared" si="32"/>
        <v>4.8391000000000002</v>
      </c>
      <c r="V72" s="242">
        <f t="shared" si="32"/>
        <v>4.5431999999999997</v>
      </c>
      <c r="W72" s="242">
        <f t="shared" si="32"/>
        <v>4.3402000000000003</v>
      </c>
      <c r="X72" s="242">
        <f t="shared" si="32"/>
        <v>4.2813999999999997</v>
      </c>
      <c r="Y72" s="242">
        <f t="shared" si="32"/>
        <v>4.3853999999999997</v>
      </c>
      <c r="Z72" s="242">
        <f t="shared" si="33"/>
        <v>4.3552</v>
      </c>
      <c r="AA72" s="242">
        <f t="shared" si="33"/>
        <v>4.5431999999999997</v>
      </c>
      <c r="AB72" s="242">
        <f t="shared" si="33"/>
        <v>4.3106</v>
      </c>
      <c r="AC72" s="242">
        <f t="shared" si="33"/>
        <v>4.1275000000000004</v>
      </c>
      <c r="AD72" s="242">
        <f t="shared" si="33"/>
        <v>3.5278999999999998</v>
      </c>
      <c r="AE72" s="242">
        <f t="shared" si="33"/>
        <v>3.2635999999999998</v>
      </c>
      <c r="AF72" s="242">
        <f t="shared" si="33"/>
        <v>3.1575000000000002</v>
      </c>
      <c r="AG72" s="242">
        <f t="shared" si="33"/>
        <v>3.0360999999999998</v>
      </c>
      <c r="AH72" s="242">
        <f t="shared" si="33"/>
        <v>2.8445999999999998</v>
      </c>
      <c r="AI72" s="242">
        <f t="shared" si="33"/>
        <v>2.7942</v>
      </c>
      <c r="AJ72" s="242">
        <f t="shared" si="34"/>
        <v>2.7338</v>
      </c>
      <c r="AK72" s="242">
        <f t="shared" si="34"/>
        <v>2.6423000000000001</v>
      </c>
      <c r="AL72" s="242">
        <f t="shared" si="34"/>
        <v>2.5009999999999999</v>
      </c>
      <c r="AM72" s="242">
        <f t="shared" si="34"/>
        <v>2.2757000000000001</v>
      </c>
      <c r="AN72" s="242">
        <f t="shared" si="34"/>
        <v>2.0569999999999999</v>
      </c>
      <c r="AO72" s="242">
        <f t="shared" si="34"/>
        <v>2.0015999999999998</v>
      </c>
      <c r="AP72" s="242">
        <f t="shared" si="34"/>
        <v>2.0404</v>
      </c>
      <c r="AQ72" s="242">
        <f t="shared" si="34"/>
        <v>2.0503</v>
      </c>
      <c r="AR72" s="242">
        <f t="shared" si="34"/>
        <v>2.024</v>
      </c>
      <c r="AS72" s="242">
        <f t="shared" si="34"/>
        <v>2.0207999999999999</v>
      </c>
      <c r="AT72" s="242">
        <f t="shared" si="35"/>
        <v>1.9764999999999999</v>
      </c>
      <c r="AU72" s="242">
        <f t="shared" si="35"/>
        <v>1.9400999999999999</v>
      </c>
      <c r="AV72" s="242">
        <f t="shared" si="35"/>
        <v>1.9136</v>
      </c>
      <c r="AW72" s="242">
        <f t="shared" si="35"/>
        <v>1.8573999999999999</v>
      </c>
      <c r="AX72" s="242">
        <f t="shared" si="35"/>
        <v>1.7397</v>
      </c>
      <c r="AY72" s="242">
        <f t="shared" si="35"/>
        <v>1.6213</v>
      </c>
      <c r="AZ72" s="242">
        <f t="shared" si="35"/>
        <v>1.5235000000000001</v>
      </c>
      <c r="BA72" s="242">
        <f t="shared" si="35"/>
        <v>1.4806999999999999</v>
      </c>
      <c r="BB72" s="242">
        <f t="shared" si="35"/>
        <v>1.4635</v>
      </c>
      <c r="BC72" s="242">
        <f t="shared" si="35"/>
        <v>1.4500999999999999</v>
      </c>
      <c r="BD72" s="242">
        <f t="shared" si="36"/>
        <v>1.4755</v>
      </c>
      <c r="BE72" s="242">
        <f t="shared" si="36"/>
        <v>1.5018</v>
      </c>
      <c r="BF72" s="242">
        <f t="shared" si="36"/>
        <v>1.5290999999999999</v>
      </c>
      <c r="BG72" s="242">
        <f t="shared" si="36"/>
        <v>1.5365</v>
      </c>
      <c r="BH72" s="242">
        <f t="shared" si="36"/>
        <v>1.5327999999999999</v>
      </c>
      <c r="BI72" s="242">
        <f t="shared" si="36"/>
        <v>1.5365</v>
      </c>
      <c r="BJ72" s="242">
        <f t="shared" si="36"/>
        <v>1.5402</v>
      </c>
      <c r="BK72" s="242">
        <f t="shared" si="36"/>
        <v>1.5459000000000001</v>
      </c>
      <c r="BL72" s="242">
        <f t="shared" si="36"/>
        <v>1.5459000000000001</v>
      </c>
      <c r="BM72" s="242">
        <f t="shared" si="36"/>
        <v>1.544</v>
      </c>
      <c r="BN72" s="242">
        <f t="shared" si="37"/>
        <v>1.5072000000000001</v>
      </c>
      <c r="BO72" s="242">
        <f t="shared" si="37"/>
        <v>1.4618</v>
      </c>
      <c r="BP72" s="242">
        <f t="shared" si="37"/>
        <v>1.4191</v>
      </c>
      <c r="BQ72" s="242">
        <f t="shared" si="37"/>
        <v>1.3956</v>
      </c>
      <c r="BR72" s="242">
        <f t="shared" si="37"/>
        <v>1.3878999999999999</v>
      </c>
      <c r="BS72" s="242">
        <f t="shared" si="37"/>
        <v>1.3625</v>
      </c>
      <c r="BT72" s="242">
        <f t="shared" si="37"/>
        <v>1.3281000000000001</v>
      </c>
      <c r="BU72" s="242">
        <f t="shared" si="37"/>
        <v>1.3061</v>
      </c>
      <c r="BV72" s="242">
        <f t="shared" si="37"/>
        <v>1.2862</v>
      </c>
      <c r="BW72" s="242">
        <f t="shared" si="37"/>
        <v>1.2629999999999999</v>
      </c>
      <c r="BX72" s="242">
        <f t="shared" si="38"/>
        <v>1.2419</v>
      </c>
      <c r="BY72" s="242">
        <f t="shared" si="38"/>
        <v>1.1994</v>
      </c>
      <c r="BZ72" s="242">
        <f t="shared" si="38"/>
        <v>1.1327</v>
      </c>
      <c r="CA72" s="242">
        <f t="shared" si="38"/>
        <v>1.0730999999999999</v>
      </c>
      <c r="CB72" s="242">
        <f t="shared" si="38"/>
        <v>1.0489999999999999</v>
      </c>
      <c r="CC72" s="242">
        <f t="shared" si="38"/>
        <v>1</v>
      </c>
    </row>
    <row r="73" spans="1:81" outlineLevel="1">
      <c r="A73" s="241">
        <v>2</v>
      </c>
      <c r="B73" s="229" t="s">
        <v>342</v>
      </c>
      <c r="C73" s="190"/>
      <c r="D73" s="156">
        <v>45</v>
      </c>
      <c r="E73" s="285">
        <v>55</v>
      </c>
      <c r="F73" s="233">
        <f t="shared" si="31"/>
        <v>11.4818</v>
      </c>
      <c r="G73" s="233">
        <f t="shared" si="31"/>
        <v>9.8672000000000004</v>
      </c>
      <c r="H73" s="233">
        <f t="shared" si="31"/>
        <v>9.0213999999999999</v>
      </c>
      <c r="I73" s="233">
        <f t="shared" si="31"/>
        <v>7.9936999999999996</v>
      </c>
      <c r="J73" s="242">
        <f t="shared" si="31"/>
        <v>8.3642000000000003</v>
      </c>
      <c r="K73" s="242">
        <f t="shared" si="31"/>
        <v>7.2171000000000003</v>
      </c>
      <c r="L73" s="242">
        <f t="shared" si="31"/>
        <v>6.7903000000000002</v>
      </c>
      <c r="M73" s="242">
        <f t="shared" si="31"/>
        <v>7.0167000000000002</v>
      </c>
      <c r="N73" s="242">
        <f t="shared" si="31"/>
        <v>6.9779</v>
      </c>
      <c r="O73" s="242">
        <f t="shared" si="31"/>
        <v>6.6125999999999996</v>
      </c>
      <c r="P73" s="242">
        <f t="shared" si="32"/>
        <v>6.4439000000000002</v>
      </c>
      <c r="Q73" s="242">
        <f t="shared" si="32"/>
        <v>6.2525000000000004</v>
      </c>
      <c r="R73" s="242">
        <f t="shared" si="32"/>
        <v>6.0430999999999999</v>
      </c>
      <c r="S73" s="242">
        <f t="shared" si="32"/>
        <v>5.6132999999999997</v>
      </c>
      <c r="T73" s="242">
        <f t="shared" si="32"/>
        <v>5.2190000000000003</v>
      </c>
      <c r="U73" s="242">
        <f t="shared" si="32"/>
        <v>4.8391000000000002</v>
      </c>
      <c r="V73" s="242">
        <f t="shared" si="32"/>
        <v>4.5431999999999997</v>
      </c>
      <c r="W73" s="242">
        <f t="shared" si="32"/>
        <v>4.3402000000000003</v>
      </c>
      <c r="X73" s="242">
        <f t="shared" si="32"/>
        <v>4.2813999999999997</v>
      </c>
      <c r="Y73" s="242">
        <f t="shared" si="32"/>
        <v>4.3853999999999997</v>
      </c>
      <c r="Z73" s="242">
        <f t="shared" si="33"/>
        <v>4.3552</v>
      </c>
      <c r="AA73" s="242">
        <f t="shared" si="33"/>
        <v>4.5431999999999997</v>
      </c>
      <c r="AB73" s="242">
        <f t="shared" si="33"/>
        <v>4.3106</v>
      </c>
      <c r="AC73" s="242">
        <f t="shared" si="33"/>
        <v>4.1275000000000004</v>
      </c>
      <c r="AD73" s="242">
        <f t="shared" si="33"/>
        <v>3.5278999999999998</v>
      </c>
      <c r="AE73" s="242">
        <f t="shared" si="33"/>
        <v>3.2635999999999998</v>
      </c>
      <c r="AF73" s="242">
        <f t="shared" si="33"/>
        <v>3.1575000000000002</v>
      </c>
      <c r="AG73" s="242">
        <f t="shared" si="33"/>
        <v>3.0360999999999998</v>
      </c>
      <c r="AH73" s="242">
        <f t="shared" si="33"/>
        <v>2.8445999999999998</v>
      </c>
      <c r="AI73" s="242">
        <f t="shared" si="33"/>
        <v>2.7942</v>
      </c>
      <c r="AJ73" s="242">
        <f t="shared" si="34"/>
        <v>2.7338</v>
      </c>
      <c r="AK73" s="242">
        <f t="shared" si="34"/>
        <v>2.6423000000000001</v>
      </c>
      <c r="AL73" s="242">
        <f t="shared" si="34"/>
        <v>2.5009999999999999</v>
      </c>
      <c r="AM73" s="242">
        <f t="shared" si="34"/>
        <v>2.2757000000000001</v>
      </c>
      <c r="AN73" s="242">
        <f t="shared" si="34"/>
        <v>2.0569999999999999</v>
      </c>
      <c r="AO73" s="242">
        <f t="shared" si="34"/>
        <v>2.0015999999999998</v>
      </c>
      <c r="AP73" s="242">
        <f t="shared" si="34"/>
        <v>2.0404</v>
      </c>
      <c r="AQ73" s="242">
        <f t="shared" si="34"/>
        <v>2.0503</v>
      </c>
      <c r="AR73" s="242">
        <f t="shared" si="34"/>
        <v>2.024</v>
      </c>
      <c r="AS73" s="242">
        <f t="shared" si="34"/>
        <v>2.0207999999999999</v>
      </c>
      <c r="AT73" s="242">
        <f t="shared" si="35"/>
        <v>1.9764999999999999</v>
      </c>
      <c r="AU73" s="242">
        <f t="shared" si="35"/>
        <v>1.9400999999999999</v>
      </c>
      <c r="AV73" s="242">
        <f t="shared" si="35"/>
        <v>1.9136</v>
      </c>
      <c r="AW73" s="242">
        <f t="shared" si="35"/>
        <v>1.8573999999999999</v>
      </c>
      <c r="AX73" s="242">
        <f t="shared" si="35"/>
        <v>1.7397</v>
      </c>
      <c r="AY73" s="242">
        <f t="shared" si="35"/>
        <v>1.6213</v>
      </c>
      <c r="AZ73" s="242">
        <f t="shared" si="35"/>
        <v>1.5235000000000001</v>
      </c>
      <c r="BA73" s="242">
        <f t="shared" si="35"/>
        <v>1.4806999999999999</v>
      </c>
      <c r="BB73" s="242">
        <f t="shared" si="35"/>
        <v>1.4635</v>
      </c>
      <c r="BC73" s="242">
        <f t="shared" si="35"/>
        <v>1.4500999999999999</v>
      </c>
      <c r="BD73" s="242">
        <f t="shared" si="36"/>
        <v>1.4755</v>
      </c>
      <c r="BE73" s="242">
        <f t="shared" si="36"/>
        <v>1.5018</v>
      </c>
      <c r="BF73" s="242">
        <f t="shared" si="36"/>
        <v>1.5290999999999999</v>
      </c>
      <c r="BG73" s="242">
        <f t="shared" si="36"/>
        <v>1.5365</v>
      </c>
      <c r="BH73" s="242">
        <f t="shared" si="36"/>
        <v>1.5327999999999999</v>
      </c>
      <c r="BI73" s="242">
        <f t="shared" si="36"/>
        <v>1.5365</v>
      </c>
      <c r="BJ73" s="242">
        <f t="shared" si="36"/>
        <v>1.5402</v>
      </c>
      <c r="BK73" s="242">
        <f t="shared" si="36"/>
        <v>1.5459000000000001</v>
      </c>
      <c r="BL73" s="242">
        <f t="shared" si="36"/>
        <v>1.5459000000000001</v>
      </c>
      <c r="BM73" s="242">
        <f t="shared" si="36"/>
        <v>1.544</v>
      </c>
      <c r="BN73" s="242">
        <f t="shared" si="37"/>
        <v>1.5072000000000001</v>
      </c>
      <c r="BO73" s="242">
        <f t="shared" si="37"/>
        <v>1.4618</v>
      </c>
      <c r="BP73" s="242">
        <f t="shared" si="37"/>
        <v>1.4191</v>
      </c>
      <c r="BQ73" s="242">
        <f t="shared" si="37"/>
        <v>1.3956</v>
      </c>
      <c r="BR73" s="242">
        <f t="shared" si="37"/>
        <v>1.3878999999999999</v>
      </c>
      <c r="BS73" s="242">
        <f t="shared" si="37"/>
        <v>1.3625</v>
      </c>
      <c r="BT73" s="242">
        <f t="shared" si="37"/>
        <v>1.3281000000000001</v>
      </c>
      <c r="BU73" s="242">
        <f t="shared" si="37"/>
        <v>1.3061</v>
      </c>
      <c r="BV73" s="242">
        <f t="shared" si="37"/>
        <v>1.2862</v>
      </c>
      <c r="BW73" s="242">
        <f t="shared" si="37"/>
        <v>1.2629999999999999</v>
      </c>
      <c r="BX73" s="242">
        <f t="shared" si="38"/>
        <v>1.2419</v>
      </c>
      <c r="BY73" s="242">
        <f t="shared" si="38"/>
        <v>1.1994</v>
      </c>
      <c r="BZ73" s="242">
        <f t="shared" si="38"/>
        <v>1.1327</v>
      </c>
      <c r="CA73" s="242">
        <f t="shared" si="38"/>
        <v>1.0730999999999999</v>
      </c>
      <c r="CB73" s="242">
        <f t="shared" si="38"/>
        <v>1.0489999999999999</v>
      </c>
      <c r="CC73" s="242">
        <f t="shared" si="38"/>
        <v>1</v>
      </c>
    </row>
    <row r="74" spans="1:81" outlineLevel="1">
      <c r="A74" s="241">
        <v>2</v>
      </c>
      <c r="B74" s="229" t="s">
        <v>343</v>
      </c>
      <c r="C74" s="190"/>
      <c r="D74" s="156">
        <v>45</v>
      </c>
      <c r="E74" s="285">
        <v>55</v>
      </c>
      <c r="F74" s="233">
        <f t="shared" si="31"/>
        <v>11.4818</v>
      </c>
      <c r="G74" s="233">
        <f t="shared" si="31"/>
        <v>9.8672000000000004</v>
      </c>
      <c r="H74" s="233">
        <f t="shared" si="31"/>
        <v>9.0213999999999999</v>
      </c>
      <c r="I74" s="233">
        <f t="shared" si="31"/>
        <v>7.9936999999999996</v>
      </c>
      <c r="J74" s="242">
        <f t="shared" si="31"/>
        <v>8.3642000000000003</v>
      </c>
      <c r="K74" s="242">
        <f t="shared" si="31"/>
        <v>7.2171000000000003</v>
      </c>
      <c r="L74" s="242">
        <f t="shared" si="31"/>
        <v>6.7903000000000002</v>
      </c>
      <c r="M74" s="242">
        <f t="shared" si="31"/>
        <v>7.0167000000000002</v>
      </c>
      <c r="N74" s="242">
        <f t="shared" si="31"/>
        <v>6.9779</v>
      </c>
      <c r="O74" s="242">
        <f t="shared" si="31"/>
        <v>6.6125999999999996</v>
      </c>
      <c r="P74" s="242">
        <f t="shared" si="32"/>
        <v>6.4439000000000002</v>
      </c>
      <c r="Q74" s="242">
        <f t="shared" si="32"/>
        <v>6.2525000000000004</v>
      </c>
      <c r="R74" s="242">
        <f t="shared" si="32"/>
        <v>6.0430999999999999</v>
      </c>
      <c r="S74" s="242">
        <f t="shared" si="32"/>
        <v>5.6132999999999997</v>
      </c>
      <c r="T74" s="242">
        <f t="shared" si="32"/>
        <v>5.2190000000000003</v>
      </c>
      <c r="U74" s="242">
        <f t="shared" si="32"/>
        <v>4.8391000000000002</v>
      </c>
      <c r="V74" s="242">
        <f t="shared" si="32"/>
        <v>4.5431999999999997</v>
      </c>
      <c r="W74" s="242">
        <f t="shared" si="32"/>
        <v>4.3402000000000003</v>
      </c>
      <c r="X74" s="242">
        <f t="shared" si="32"/>
        <v>4.2813999999999997</v>
      </c>
      <c r="Y74" s="242">
        <f t="shared" si="32"/>
        <v>4.3853999999999997</v>
      </c>
      <c r="Z74" s="242">
        <f t="shared" si="33"/>
        <v>4.3552</v>
      </c>
      <c r="AA74" s="242">
        <f t="shared" si="33"/>
        <v>4.5431999999999997</v>
      </c>
      <c r="AB74" s="242">
        <f t="shared" si="33"/>
        <v>4.3106</v>
      </c>
      <c r="AC74" s="242">
        <f t="shared" si="33"/>
        <v>4.1275000000000004</v>
      </c>
      <c r="AD74" s="242">
        <f t="shared" si="33"/>
        <v>3.5278999999999998</v>
      </c>
      <c r="AE74" s="242">
        <f t="shared" si="33"/>
        <v>3.2635999999999998</v>
      </c>
      <c r="AF74" s="242">
        <f t="shared" si="33"/>
        <v>3.1575000000000002</v>
      </c>
      <c r="AG74" s="242">
        <f t="shared" si="33"/>
        <v>3.0360999999999998</v>
      </c>
      <c r="AH74" s="242">
        <f t="shared" si="33"/>
        <v>2.8445999999999998</v>
      </c>
      <c r="AI74" s="242">
        <f t="shared" si="33"/>
        <v>2.7942</v>
      </c>
      <c r="AJ74" s="242">
        <f t="shared" si="34"/>
        <v>2.7338</v>
      </c>
      <c r="AK74" s="242">
        <f t="shared" si="34"/>
        <v>2.6423000000000001</v>
      </c>
      <c r="AL74" s="242">
        <f t="shared" si="34"/>
        <v>2.5009999999999999</v>
      </c>
      <c r="AM74" s="242">
        <f t="shared" si="34"/>
        <v>2.2757000000000001</v>
      </c>
      <c r="AN74" s="242">
        <f t="shared" si="34"/>
        <v>2.0569999999999999</v>
      </c>
      <c r="AO74" s="242">
        <f t="shared" si="34"/>
        <v>2.0015999999999998</v>
      </c>
      <c r="AP74" s="242">
        <f t="shared" si="34"/>
        <v>2.0404</v>
      </c>
      <c r="AQ74" s="242">
        <f t="shared" si="34"/>
        <v>2.0503</v>
      </c>
      <c r="AR74" s="242">
        <f t="shared" si="34"/>
        <v>2.024</v>
      </c>
      <c r="AS74" s="242">
        <f t="shared" si="34"/>
        <v>2.0207999999999999</v>
      </c>
      <c r="AT74" s="242">
        <f t="shared" si="35"/>
        <v>1.9764999999999999</v>
      </c>
      <c r="AU74" s="242">
        <f t="shared" si="35"/>
        <v>1.9400999999999999</v>
      </c>
      <c r="AV74" s="242">
        <f t="shared" si="35"/>
        <v>1.9136</v>
      </c>
      <c r="AW74" s="242">
        <f t="shared" si="35"/>
        <v>1.8573999999999999</v>
      </c>
      <c r="AX74" s="242">
        <f t="shared" si="35"/>
        <v>1.7397</v>
      </c>
      <c r="AY74" s="242">
        <f t="shared" si="35"/>
        <v>1.6213</v>
      </c>
      <c r="AZ74" s="242">
        <f t="shared" si="35"/>
        <v>1.5235000000000001</v>
      </c>
      <c r="BA74" s="242">
        <f t="shared" si="35"/>
        <v>1.4806999999999999</v>
      </c>
      <c r="BB74" s="242">
        <f t="shared" si="35"/>
        <v>1.4635</v>
      </c>
      <c r="BC74" s="242">
        <f t="shared" si="35"/>
        <v>1.4500999999999999</v>
      </c>
      <c r="BD74" s="242">
        <f t="shared" si="36"/>
        <v>1.4755</v>
      </c>
      <c r="BE74" s="242">
        <f t="shared" si="36"/>
        <v>1.5018</v>
      </c>
      <c r="BF74" s="242">
        <f t="shared" si="36"/>
        <v>1.5290999999999999</v>
      </c>
      <c r="BG74" s="242">
        <f t="shared" si="36"/>
        <v>1.5365</v>
      </c>
      <c r="BH74" s="242">
        <f t="shared" si="36"/>
        <v>1.5327999999999999</v>
      </c>
      <c r="BI74" s="242">
        <f t="shared" si="36"/>
        <v>1.5365</v>
      </c>
      <c r="BJ74" s="242">
        <f t="shared" si="36"/>
        <v>1.5402</v>
      </c>
      <c r="BK74" s="242">
        <f t="shared" si="36"/>
        <v>1.5459000000000001</v>
      </c>
      <c r="BL74" s="242">
        <f t="shared" si="36"/>
        <v>1.5459000000000001</v>
      </c>
      <c r="BM74" s="242">
        <f t="shared" si="36"/>
        <v>1.544</v>
      </c>
      <c r="BN74" s="242">
        <f t="shared" si="37"/>
        <v>1.5072000000000001</v>
      </c>
      <c r="BO74" s="242">
        <f t="shared" si="37"/>
        <v>1.4618</v>
      </c>
      <c r="BP74" s="242">
        <f t="shared" si="37"/>
        <v>1.4191</v>
      </c>
      <c r="BQ74" s="242">
        <f t="shared" si="37"/>
        <v>1.3956</v>
      </c>
      <c r="BR74" s="242">
        <f t="shared" si="37"/>
        <v>1.3878999999999999</v>
      </c>
      <c r="BS74" s="242">
        <f t="shared" si="37"/>
        <v>1.3625</v>
      </c>
      <c r="BT74" s="242">
        <f t="shared" si="37"/>
        <v>1.3281000000000001</v>
      </c>
      <c r="BU74" s="242">
        <f t="shared" si="37"/>
        <v>1.3061</v>
      </c>
      <c r="BV74" s="242">
        <f t="shared" si="37"/>
        <v>1.2862</v>
      </c>
      <c r="BW74" s="242">
        <f t="shared" si="37"/>
        <v>1.2629999999999999</v>
      </c>
      <c r="BX74" s="242">
        <f t="shared" si="38"/>
        <v>1.2419</v>
      </c>
      <c r="BY74" s="242">
        <f t="shared" si="38"/>
        <v>1.1994</v>
      </c>
      <c r="BZ74" s="242">
        <f t="shared" si="38"/>
        <v>1.1327</v>
      </c>
      <c r="CA74" s="242">
        <f t="shared" si="38"/>
        <v>1.0730999999999999</v>
      </c>
      <c r="CB74" s="242">
        <f t="shared" si="38"/>
        <v>1.0489999999999999</v>
      </c>
      <c r="CC74" s="242">
        <f t="shared" si="38"/>
        <v>1</v>
      </c>
    </row>
    <row r="75" spans="1:81" outlineLevel="1">
      <c r="A75" s="241">
        <v>2</v>
      </c>
      <c r="B75" s="229" t="s">
        <v>344</v>
      </c>
      <c r="C75" s="190"/>
      <c r="D75" s="156">
        <v>30</v>
      </c>
      <c r="E75" s="285">
        <v>40</v>
      </c>
      <c r="F75" s="233">
        <f t="shared" si="31"/>
        <v>11.4818</v>
      </c>
      <c r="G75" s="233">
        <f t="shared" si="31"/>
        <v>9.8672000000000004</v>
      </c>
      <c r="H75" s="233">
        <f t="shared" si="31"/>
        <v>9.0213999999999999</v>
      </c>
      <c r="I75" s="233">
        <f t="shared" si="31"/>
        <v>7.9936999999999996</v>
      </c>
      <c r="J75" s="242">
        <f t="shared" si="31"/>
        <v>8.3642000000000003</v>
      </c>
      <c r="K75" s="242">
        <f t="shared" si="31"/>
        <v>7.2171000000000003</v>
      </c>
      <c r="L75" s="242">
        <f t="shared" si="31"/>
        <v>6.7903000000000002</v>
      </c>
      <c r="M75" s="242">
        <f t="shared" si="31"/>
        <v>7.0167000000000002</v>
      </c>
      <c r="N75" s="242">
        <f t="shared" si="31"/>
        <v>6.9779</v>
      </c>
      <c r="O75" s="242">
        <f t="shared" si="31"/>
        <v>6.6125999999999996</v>
      </c>
      <c r="P75" s="242">
        <f t="shared" si="32"/>
        <v>6.4439000000000002</v>
      </c>
      <c r="Q75" s="242">
        <f t="shared" si="32"/>
        <v>6.2525000000000004</v>
      </c>
      <c r="R75" s="242">
        <f t="shared" si="32"/>
        <v>6.0430999999999999</v>
      </c>
      <c r="S75" s="242">
        <f t="shared" si="32"/>
        <v>5.6132999999999997</v>
      </c>
      <c r="T75" s="242">
        <f t="shared" si="32"/>
        <v>5.2190000000000003</v>
      </c>
      <c r="U75" s="242">
        <f t="shared" si="32"/>
        <v>4.8391000000000002</v>
      </c>
      <c r="V75" s="242">
        <f t="shared" si="32"/>
        <v>4.5431999999999997</v>
      </c>
      <c r="W75" s="242">
        <f t="shared" si="32"/>
        <v>4.3402000000000003</v>
      </c>
      <c r="X75" s="242">
        <f t="shared" si="32"/>
        <v>4.2813999999999997</v>
      </c>
      <c r="Y75" s="242">
        <f t="shared" si="32"/>
        <v>4.3853999999999997</v>
      </c>
      <c r="Z75" s="242">
        <f t="shared" si="33"/>
        <v>4.3552</v>
      </c>
      <c r="AA75" s="242">
        <f t="shared" si="33"/>
        <v>4.5431999999999997</v>
      </c>
      <c r="AB75" s="242">
        <f t="shared" si="33"/>
        <v>4.3106</v>
      </c>
      <c r="AC75" s="242">
        <f t="shared" si="33"/>
        <v>4.1275000000000004</v>
      </c>
      <c r="AD75" s="242">
        <f t="shared" si="33"/>
        <v>3.5278999999999998</v>
      </c>
      <c r="AE75" s="242">
        <f t="shared" si="33"/>
        <v>3.2635999999999998</v>
      </c>
      <c r="AF75" s="242">
        <f t="shared" si="33"/>
        <v>3.1575000000000002</v>
      </c>
      <c r="AG75" s="242">
        <f t="shared" si="33"/>
        <v>3.0360999999999998</v>
      </c>
      <c r="AH75" s="242">
        <f t="shared" si="33"/>
        <v>2.8445999999999998</v>
      </c>
      <c r="AI75" s="242">
        <f t="shared" si="33"/>
        <v>2.7942</v>
      </c>
      <c r="AJ75" s="242">
        <f t="shared" si="34"/>
        <v>2.7338</v>
      </c>
      <c r="AK75" s="242">
        <f t="shared" si="34"/>
        <v>2.6423000000000001</v>
      </c>
      <c r="AL75" s="242">
        <f t="shared" si="34"/>
        <v>2.5009999999999999</v>
      </c>
      <c r="AM75" s="242">
        <f t="shared" si="34"/>
        <v>2.2757000000000001</v>
      </c>
      <c r="AN75" s="242">
        <f t="shared" si="34"/>
        <v>2.0569999999999999</v>
      </c>
      <c r="AO75" s="242">
        <f t="shared" si="34"/>
        <v>2.0015999999999998</v>
      </c>
      <c r="AP75" s="242">
        <f t="shared" si="34"/>
        <v>2.0404</v>
      </c>
      <c r="AQ75" s="242">
        <f t="shared" si="34"/>
        <v>2.0503</v>
      </c>
      <c r="AR75" s="242">
        <f t="shared" si="34"/>
        <v>2.024</v>
      </c>
      <c r="AS75" s="242">
        <f t="shared" si="34"/>
        <v>2.0207999999999999</v>
      </c>
      <c r="AT75" s="242">
        <f t="shared" si="35"/>
        <v>1.9764999999999999</v>
      </c>
      <c r="AU75" s="242">
        <f t="shared" si="35"/>
        <v>1.9400999999999999</v>
      </c>
      <c r="AV75" s="242">
        <f t="shared" si="35"/>
        <v>1.9136</v>
      </c>
      <c r="AW75" s="242">
        <f t="shared" si="35"/>
        <v>1.8573999999999999</v>
      </c>
      <c r="AX75" s="242">
        <f t="shared" si="35"/>
        <v>1.7397</v>
      </c>
      <c r="AY75" s="242">
        <f t="shared" si="35"/>
        <v>1.6213</v>
      </c>
      <c r="AZ75" s="242">
        <f t="shared" si="35"/>
        <v>1.5235000000000001</v>
      </c>
      <c r="BA75" s="242">
        <f t="shared" si="35"/>
        <v>1.4806999999999999</v>
      </c>
      <c r="BB75" s="242">
        <f t="shared" si="35"/>
        <v>1.4635</v>
      </c>
      <c r="BC75" s="242">
        <f t="shared" si="35"/>
        <v>1.4500999999999999</v>
      </c>
      <c r="BD75" s="242">
        <f t="shared" si="36"/>
        <v>1.4755</v>
      </c>
      <c r="BE75" s="242">
        <f t="shared" si="36"/>
        <v>1.5018</v>
      </c>
      <c r="BF75" s="242">
        <f t="shared" si="36"/>
        <v>1.5290999999999999</v>
      </c>
      <c r="BG75" s="242">
        <f t="shared" si="36"/>
        <v>1.5365</v>
      </c>
      <c r="BH75" s="242">
        <f t="shared" si="36"/>
        <v>1.5327999999999999</v>
      </c>
      <c r="BI75" s="242">
        <f t="shared" si="36"/>
        <v>1.5365</v>
      </c>
      <c r="BJ75" s="242">
        <f t="shared" si="36"/>
        <v>1.5402</v>
      </c>
      <c r="BK75" s="242">
        <f t="shared" si="36"/>
        <v>1.5459000000000001</v>
      </c>
      <c r="BL75" s="242">
        <f t="shared" si="36"/>
        <v>1.5459000000000001</v>
      </c>
      <c r="BM75" s="242">
        <f t="shared" si="36"/>
        <v>1.544</v>
      </c>
      <c r="BN75" s="242">
        <f t="shared" si="37"/>
        <v>1.5072000000000001</v>
      </c>
      <c r="BO75" s="242">
        <f t="shared" si="37"/>
        <v>1.4618</v>
      </c>
      <c r="BP75" s="242">
        <f t="shared" si="37"/>
        <v>1.4191</v>
      </c>
      <c r="BQ75" s="242">
        <f t="shared" si="37"/>
        <v>1.3956</v>
      </c>
      <c r="BR75" s="242">
        <f t="shared" si="37"/>
        <v>1.3878999999999999</v>
      </c>
      <c r="BS75" s="242">
        <f t="shared" si="37"/>
        <v>1.3625</v>
      </c>
      <c r="BT75" s="242">
        <f t="shared" si="37"/>
        <v>1.3281000000000001</v>
      </c>
      <c r="BU75" s="242">
        <f t="shared" si="37"/>
        <v>1.3061</v>
      </c>
      <c r="BV75" s="242">
        <f t="shared" si="37"/>
        <v>1.2862</v>
      </c>
      <c r="BW75" s="242">
        <f t="shared" si="37"/>
        <v>1.2629999999999999</v>
      </c>
      <c r="BX75" s="242">
        <f t="shared" si="38"/>
        <v>1.2419</v>
      </c>
      <c r="BY75" s="242">
        <f t="shared" si="38"/>
        <v>1.1994</v>
      </c>
      <c r="BZ75" s="242">
        <f t="shared" si="38"/>
        <v>1.1327</v>
      </c>
      <c r="CA75" s="242">
        <f t="shared" si="38"/>
        <v>1.0730999999999999</v>
      </c>
      <c r="CB75" s="242">
        <f t="shared" si="38"/>
        <v>1.0489999999999999</v>
      </c>
      <c r="CC75" s="242">
        <f t="shared" si="38"/>
        <v>1</v>
      </c>
    </row>
    <row r="76" spans="1:81" outlineLevel="1">
      <c r="A76" s="241">
        <v>4</v>
      </c>
      <c r="B76" s="229" t="s">
        <v>345</v>
      </c>
      <c r="C76" s="190"/>
      <c r="D76" s="156">
        <v>45</v>
      </c>
      <c r="E76" s="285">
        <v>45</v>
      </c>
      <c r="F76" s="233">
        <f t="shared" ref="F76:O88" si="39">VLOOKUP($A76,$A$11:$CC$14,F$44)</f>
        <v>0</v>
      </c>
      <c r="G76" s="233">
        <f t="shared" si="39"/>
        <v>0</v>
      </c>
      <c r="H76" s="233">
        <f t="shared" si="39"/>
        <v>0</v>
      </c>
      <c r="I76" s="233">
        <f t="shared" si="39"/>
        <v>4.1372</v>
      </c>
      <c r="J76" s="242">
        <f t="shared" si="39"/>
        <v>4.2443999999999997</v>
      </c>
      <c r="K76" s="242">
        <f t="shared" si="39"/>
        <v>3.5813000000000001</v>
      </c>
      <c r="L76" s="242">
        <f t="shared" si="39"/>
        <v>3.5045999999999999</v>
      </c>
      <c r="M76" s="242">
        <f t="shared" si="39"/>
        <v>3.5924999999999998</v>
      </c>
      <c r="N76" s="242">
        <f t="shared" si="39"/>
        <v>3.6497000000000002</v>
      </c>
      <c r="O76" s="242">
        <f t="shared" si="39"/>
        <v>3.5813000000000001</v>
      </c>
      <c r="P76" s="242">
        <f t="shared" ref="P76:Y88" si="40">VLOOKUP($A76,$A$11:$CC$14,P$44)</f>
        <v>3.5261999999999998</v>
      </c>
      <c r="Q76" s="242">
        <f t="shared" si="40"/>
        <v>3.4622000000000002</v>
      </c>
      <c r="R76" s="242">
        <f t="shared" si="40"/>
        <v>3.4832999999999998</v>
      </c>
      <c r="S76" s="242">
        <f t="shared" si="40"/>
        <v>3.5045999999999999</v>
      </c>
      <c r="T76" s="242">
        <f t="shared" si="40"/>
        <v>3.4622000000000002</v>
      </c>
      <c r="U76" s="242">
        <f t="shared" si="40"/>
        <v>3.4209000000000001</v>
      </c>
      <c r="V76" s="242">
        <f t="shared" si="40"/>
        <v>3.4005999999999998</v>
      </c>
      <c r="W76" s="242">
        <f t="shared" si="40"/>
        <v>3.3706</v>
      </c>
      <c r="X76" s="242">
        <f t="shared" si="40"/>
        <v>3.3216999999999999</v>
      </c>
      <c r="Y76" s="242">
        <f t="shared" si="40"/>
        <v>3.2465000000000002</v>
      </c>
      <c r="Z76" s="242">
        <f t="shared" ref="Z76:AI88" si="41">VLOOKUP($A76,$A$11:$CC$14,Z$44)</f>
        <v>3.2010999999999998</v>
      </c>
      <c r="AA76" s="242">
        <f t="shared" si="41"/>
        <v>3.2372999999999998</v>
      </c>
      <c r="AB76" s="242">
        <f t="shared" si="41"/>
        <v>3.2465000000000002</v>
      </c>
      <c r="AC76" s="242">
        <f t="shared" si="41"/>
        <v>3.1922000000000001</v>
      </c>
      <c r="AD76" s="242">
        <f t="shared" si="41"/>
        <v>3.0398000000000001</v>
      </c>
      <c r="AE76" s="242">
        <f t="shared" si="41"/>
        <v>2.9235000000000002</v>
      </c>
      <c r="AF76" s="242">
        <f t="shared" si="41"/>
        <v>2.8365999999999998</v>
      </c>
      <c r="AG76" s="242">
        <f t="shared" si="41"/>
        <v>2.6650999999999998</v>
      </c>
      <c r="AH76" s="242">
        <f t="shared" si="41"/>
        <v>2.3483999999999998</v>
      </c>
      <c r="AI76" s="242">
        <f t="shared" si="41"/>
        <v>2.2471000000000001</v>
      </c>
      <c r="AJ76" s="242">
        <f t="shared" ref="AJ76:AS88" si="42">VLOOKUP($A76,$A$11:$CC$14,AJ$44)</f>
        <v>2.1663999999999999</v>
      </c>
      <c r="AK76" s="242">
        <f t="shared" si="42"/>
        <v>2.1027999999999998</v>
      </c>
      <c r="AL76" s="242">
        <f t="shared" si="42"/>
        <v>2.0798999999999999</v>
      </c>
      <c r="AM76" s="242">
        <f t="shared" si="42"/>
        <v>2.0070000000000001</v>
      </c>
      <c r="AN76" s="242">
        <f t="shared" si="42"/>
        <v>1.8817999999999999</v>
      </c>
      <c r="AO76" s="242">
        <f t="shared" si="42"/>
        <v>1.7630999999999999</v>
      </c>
      <c r="AP76" s="242">
        <f t="shared" si="42"/>
        <v>1.6585000000000001</v>
      </c>
      <c r="AQ76" s="242">
        <f t="shared" si="42"/>
        <v>1.6302000000000001</v>
      </c>
      <c r="AR76" s="242">
        <f t="shared" si="42"/>
        <v>1.5851</v>
      </c>
      <c r="AS76" s="242">
        <f t="shared" si="42"/>
        <v>1.5507</v>
      </c>
      <c r="AT76" s="242">
        <f t="shared" ref="AT76:BC88" si="43">VLOOKUP($A76,$A$11:$CC$14,AT$44)</f>
        <v>1.5633999999999999</v>
      </c>
      <c r="AU76" s="242">
        <f t="shared" si="43"/>
        <v>1.6006</v>
      </c>
      <c r="AV76" s="242">
        <f t="shared" si="43"/>
        <v>1.5763</v>
      </c>
      <c r="AW76" s="242">
        <f t="shared" si="43"/>
        <v>1.5362</v>
      </c>
      <c r="AX76" s="242">
        <f t="shared" si="43"/>
        <v>1.5119</v>
      </c>
      <c r="AY76" s="242">
        <f t="shared" si="43"/>
        <v>1.4805999999999999</v>
      </c>
      <c r="AZ76" s="242">
        <f t="shared" si="43"/>
        <v>1.4599</v>
      </c>
      <c r="BA76" s="242">
        <f t="shared" si="43"/>
        <v>1.458</v>
      </c>
      <c r="BB76" s="242">
        <f t="shared" si="43"/>
        <v>1.4542999999999999</v>
      </c>
      <c r="BC76" s="242">
        <f t="shared" si="43"/>
        <v>1.4289000000000001</v>
      </c>
      <c r="BD76" s="242">
        <f t="shared" ref="BD76:BM88" si="44">VLOOKUP($A76,$A$11:$CC$14,BD$44)</f>
        <v>1.4524999999999999</v>
      </c>
      <c r="BE76" s="242">
        <f t="shared" si="44"/>
        <v>1.4360999999999999</v>
      </c>
      <c r="BF76" s="242">
        <f t="shared" si="44"/>
        <v>1.4360999999999999</v>
      </c>
      <c r="BG76" s="242">
        <f t="shared" si="44"/>
        <v>1.458</v>
      </c>
      <c r="BH76" s="242">
        <f t="shared" si="44"/>
        <v>1.4307000000000001</v>
      </c>
      <c r="BI76" s="242">
        <f t="shared" si="44"/>
        <v>1.3856999999999999</v>
      </c>
      <c r="BJ76" s="242">
        <f t="shared" si="44"/>
        <v>1.3942000000000001</v>
      </c>
      <c r="BK76" s="242">
        <f t="shared" si="44"/>
        <v>1.3741000000000001</v>
      </c>
      <c r="BL76" s="242">
        <f t="shared" si="44"/>
        <v>1.3546</v>
      </c>
      <c r="BM76" s="242">
        <f t="shared" si="44"/>
        <v>1.3051999999999999</v>
      </c>
      <c r="BN76" s="242">
        <f t="shared" ref="BN76:BW88" si="45">VLOOKUP($A76,$A$11:$CC$14,BN$44)</f>
        <v>1.2388999999999999</v>
      </c>
      <c r="BO76" s="242">
        <f t="shared" si="45"/>
        <v>1.2243999999999999</v>
      </c>
      <c r="BP76" s="242">
        <f t="shared" si="45"/>
        <v>1.1646000000000001</v>
      </c>
      <c r="BQ76" s="242">
        <f t="shared" si="45"/>
        <v>1.2050000000000001</v>
      </c>
      <c r="BR76" s="242">
        <f t="shared" si="45"/>
        <v>1.1950000000000001</v>
      </c>
      <c r="BS76" s="242">
        <f t="shared" si="45"/>
        <v>1.1403000000000001</v>
      </c>
      <c r="BT76" s="242">
        <f t="shared" si="45"/>
        <v>1.1246</v>
      </c>
      <c r="BU76" s="242">
        <f t="shared" si="45"/>
        <v>1.1234999999999999</v>
      </c>
      <c r="BV76" s="242">
        <f t="shared" si="45"/>
        <v>1.1313</v>
      </c>
      <c r="BW76" s="242">
        <f t="shared" si="45"/>
        <v>1.1459999999999999</v>
      </c>
      <c r="BX76" s="242">
        <f t="shared" ref="BX76:CC88" si="46">VLOOKUP($A76,$A$11:$CC$14,BX$44)</f>
        <v>1.1623000000000001</v>
      </c>
      <c r="BY76" s="242">
        <f t="shared" si="46"/>
        <v>1.1335</v>
      </c>
      <c r="BZ76" s="242">
        <f t="shared" si="46"/>
        <v>1.1072</v>
      </c>
      <c r="CA76" s="242">
        <f t="shared" si="46"/>
        <v>1.0946</v>
      </c>
      <c r="CB76" s="242">
        <f t="shared" si="46"/>
        <v>1.0998000000000001</v>
      </c>
      <c r="CC76" s="242">
        <f t="shared" si="46"/>
        <v>1</v>
      </c>
    </row>
    <row r="77" spans="1:81" outlineLevel="1">
      <c r="A77" s="241">
        <v>4</v>
      </c>
      <c r="B77" s="229" t="s">
        <v>346</v>
      </c>
      <c r="C77" s="190"/>
      <c r="D77" s="156">
        <v>45</v>
      </c>
      <c r="E77" s="285">
        <v>45</v>
      </c>
      <c r="F77" s="233">
        <f t="shared" si="39"/>
        <v>0</v>
      </c>
      <c r="G77" s="233">
        <f t="shared" si="39"/>
        <v>0</v>
      </c>
      <c r="H77" s="233">
        <f t="shared" si="39"/>
        <v>0</v>
      </c>
      <c r="I77" s="233">
        <f t="shared" si="39"/>
        <v>4.1372</v>
      </c>
      <c r="J77" s="242">
        <f t="shared" si="39"/>
        <v>4.2443999999999997</v>
      </c>
      <c r="K77" s="242">
        <f t="shared" si="39"/>
        <v>3.5813000000000001</v>
      </c>
      <c r="L77" s="242">
        <f t="shared" si="39"/>
        <v>3.5045999999999999</v>
      </c>
      <c r="M77" s="242">
        <f t="shared" si="39"/>
        <v>3.5924999999999998</v>
      </c>
      <c r="N77" s="242">
        <f t="shared" si="39"/>
        <v>3.6497000000000002</v>
      </c>
      <c r="O77" s="242">
        <f t="shared" si="39"/>
        <v>3.5813000000000001</v>
      </c>
      <c r="P77" s="242">
        <f t="shared" si="40"/>
        <v>3.5261999999999998</v>
      </c>
      <c r="Q77" s="242">
        <f t="shared" si="40"/>
        <v>3.4622000000000002</v>
      </c>
      <c r="R77" s="242">
        <f t="shared" si="40"/>
        <v>3.4832999999999998</v>
      </c>
      <c r="S77" s="242">
        <f t="shared" si="40"/>
        <v>3.5045999999999999</v>
      </c>
      <c r="T77" s="242">
        <f t="shared" si="40"/>
        <v>3.4622000000000002</v>
      </c>
      <c r="U77" s="242">
        <f t="shared" si="40"/>
        <v>3.4209000000000001</v>
      </c>
      <c r="V77" s="242">
        <f t="shared" si="40"/>
        <v>3.4005999999999998</v>
      </c>
      <c r="W77" s="242">
        <f t="shared" si="40"/>
        <v>3.3706</v>
      </c>
      <c r="X77" s="242">
        <f t="shared" si="40"/>
        <v>3.3216999999999999</v>
      </c>
      <c r="Y77" s="242">
        <f t="shared" si="40"/>
        <v>3.2465000000000002</v>
      </c>
      <c r="Z77" s="242">
        <f t="shared" si="41"/>
        <v>3.2010999999999998</v>
      </c>
      <c r="AA77" s="242">
        <f t="shared" si="41"/>
        <v>3.2372999999999998</v>
      </c>
      <c r="AB77" s="242">
        <f t="shared" si="41"/>
        <v>3.2465000000000002</v>
      </c>
      <c r="AC77" s="242">
        <f t="shared" si="41"/>
        <v>3.1922000000000001</v>
      </c>
      <c r="AD77" s="242">
        <f t="shared" si="41"/>
        <v>3.0398000000000001</v>
      </c>
      <c r="AE77" s="242">
        <f t="shared" si="41"/>
        <v>2.9235000000000002</v>
      </c>
      <c r="AF77" s="242">
        <f t="shared" si="41"/>
        <v>2.8365999999999998</v>
      </c>
      <c r="AG77" s="242">
        <f t="shared" si="41"/>
        <v>2.6650999999999998</v>
      </c>
      <c r="AH77" s="242">
        <f t="shared" si="41"/>
        <v>2.3483999999999998</v>
      </c>
      <c r="AI77" s="242">
        <f t="shared" si="41"/>
        <v>2.2471000000000001</v>
      </c>
      <c r="AJ77" s="242">
        <f t="shared" si="42"/>
        <v>2.1663999999999999</v>
      </c>
      <c r="AK77" s="242">
        <f t="shared" si="42"/>
        <v>2.1027999999999998</v>
      </c>
      <c r="AL77" s="242">
        <f t="shared" si="42"/>
        <v>2.0798999999999999</v>
      </c>
      <c r="AM77" s="242">
        <f t="shared" si="42"/>
        <v>2.0070000000000001</v>
      </c>
      <c r="AN77" s="242">
        <f t="shared" si="42"/>
        <v>1.8817999999999999</v>
      </c>
      <c r="AO77" s="242">
        <f t="shared" si="42"/>
        <v>1.7630999999999999</v>
      </c>
      <c r="AP77" s="242">
        <f t="shared" si="42"/>
        <v>1.6585000000000001</v>
      </c>
      <c r="AQ77" s="242">
        <f t="shared" si="42"/>
        <v>1.6302000000000001</v>
      </c>
      <c r="AR77" s="242">
        <f t="shared" si="42"/>
        <v>1.5851</v>
      </c>
      <c r="AS77" s="242">
        <f t="shared" si="42"/>
        <v>1.5507</v>
      </c>
      <c r="AT77" s="242">
        <f t="shared" si="43"/>
        <v>1.5633999999999999</v>
      </c>
      <c r="AU77" s="242">
        <f t="shared" si="43"/>
        <v>1.6006</v>
      </c>
      <c r="AV77" s="242">
        <f t="shared" si="43"/>
        <v>1.5763</v>
      </c>
      <c r="AW77" s="242">
        <f t="shared" si="43"/>
        <v>1.5362</v>
      </c>
      <c r="AX77" s="242">
        <f t="shared" si="43"/>
        <v>1.5119</v>
      </c>
      <c r="AY77" s="242">
        <f t="shared" si="43"/>
        <v>1.4805999999999999</v>
      </c>
      <c r="AZ77" s="242">
        <f t="shared" si="43"/>
        <v>1.4599</v>
      </c>
      <c r="BA77" s="242">
        <f t="shared" si="43"/>
        <v>1.458</v>
      </c>
      <c r="BB77" s="242">
        <f t="shared" si="43"/>
        <v>1.4542999999999999</v>
      </c>
      <c r="BC77" s="242">
        <f t="shared" si="43"/>
        <v>1.4289000000000001</v>
      </c>
      <c r="BD77" s="242">
        <f t="shared" si="44"/>
        <v>1.4524999999999999</v>
      </c>
      <c r="BE77" s="242">
        <f t="shared" si="44"/>
        <v>1.4360999999999999</v>
      </c>
      <c r="BF77" s="242">
        <f t="shared" si="44"/>
        <v>1.4360999999999999</v>
      </c>
      <c r="BG77" s="242">
        <f t="shared" si="44"/>
        <v>1.458</v>
      </c>
      <c r="BH77" s="242">
        <f t="shared" si="44"/>
        <v>1.4307000000000001</v>
      </c>
      <c r="BI77" s="242">
        <f t="shared" si="44"/>
        <v>1.3856999999999999</v>
      </c>
      <c r="BJ77" s="242">
        <f t="shared" si="44"/>
        <v>1.3942000000000001</v>
      </c>
      <c r="BK77" s="242">
        <f t="shared" si="44"/>
        <v>1.3741000000000001</v>
      </c>
      <c r="BL77" s="242">
        <f t="shared" si="44"/>
        <v>1.3546</v>
      </c>
      <c r="BM77" s="242">
        <f t="shared" si="44"/>
        <v>1.3051999999999999</v>
      </c>
      <c r="BN77" s="242">
        <f t="shared" si="45"/>
        <v>1.2388999999999999</v>
      </c>
      <c r="BO77" s="242">
        <f t="shared" si="45"/>
        <v>1.2243999999999999</v>
      </c>
      <c r="BP77" s="242">
        <f t="shared" si="45"/>
        <v>1.1646000000000001</v>
      </c>
      <c r="BQ77" s="242">
        <f t="shared" si="45"/>
        <v>1.2050000000000001</v>
      </c>
      <c r="BR77" s="242">
        <f t="shared" si="45"/>
        <v>1.1950000000000001</v>
      </c>
      <c r="BS77" s="242">
        <f t="shared" si="45"/>
        <v>1.1403000000000001</v>
      </c>
      <c r="BT77" s="242">
        <f t="shared" si="45"/>
        <v>1.1246</v>
      </c>
      <c r="BU77" s="242">
        <f t="shared" si="45"/>
        <v>1.1234999999999999</v>
      </c>
      <c r="BV77" s="242">
        <f t="shared" si="45"/>
        <v>1.1313</v>
      </c>
      <c r="BW77" s="242">
        <f t="shared" si="45"/>
        <v>1.1459999999999999</v>
      </c>
      <c r="BX77" s="242">
        <f t="shared" si="46"/>
        <v>1.1623000000000001</v>
      </c>
      <c r="BY77" s="242">
        <f t="shared" si="46"/>
        <v>1.1335</v>
      </c>
      <c r="BZ77" s="242">
        <f t="shared" si="46"/>
        <v>1.1072</v>
      </c>
      <c r="CA77" s="242">
        <f t="shared" si="46"/>
        <v>1.0946</v>
      </c>
      <c r="CB77" s="242">
        <f t="shared" si="46"/>
        <v>1.0998000000000001</v>
      </c>
      <c r="CC77" s="242">
        <f t="shared" si="46"/>
        <v>1</v>
      </c>
    </row>
    <row r="78" spans="1:81" outlineLevel="1">
      <c r="A78" s="241">
        <v>4</v>
      </c>
      <c r="B78" s="229" t="s">
        <v>347</v>
      </c>
      <c r="C78" s="190"/>
      <c r="D78" s="156">
        <v>45</v>
      </c>
      <c r="E78" s="285">
        <v>45</v>
      </c>
      <c r="F78" s="233">
        <f t="shared" si="39"/>
        <v>0</v>
      </c>
      <c r="G78" s="233">
        <f t="shared" si="39"/>
        <v>0</v>
      </c>
      <c r="H78" s="233">
        <f t="shared" si="39"/>
        <v>0</v>
      </c>
      <c r="I78" s="233">
        <f t="shared" si="39"/>
        <v>4.1372</v>
      </c>
      <c r="J78" s="242">
        <f t="shared" si="39"/>
        <v>4.2443999999999997</v>
      </c>
      <c r="K78" s="242">
        <f t="shared" si="39"/>
        <v>3.5813000000000001</v>
      </c>
      <c r="L78" s="242">
        <f t="shared" si="39"/>
        <v>3.5045999999999999</v>
      </c>
      <c r="M78" s="242">
        <f t="shared" si="39"/>
        <v>3.5924999999999998</v>
      </c>
      <c r="N78" s="242">
        <f t="shared" si="39"/>
        <v>3.6497000000000002</v>
      </c>
      <c r="O78" s="242">
        <f t="shared" si="39"/>
        <v>3.5813000000000001</v>
      </c>
      <c r="P78" s="242">
        <f t="shared" si="40"/>
        <v>3.5261999999999998</v>
      </c>
      <c r="Q78" s="242">
        <f t="shared" si="40"/>
        <v>3.4622000000000002</v>
      </c>
      <c r="R78" s="242">
        <f t="shared" si="40"/>
        <v>3.4832999999999998</v>
      </c>
      <c r="S78" s="242">
        <f t="shared" si="40"/>
        <v>3.5045999999999999</v>
      </c>
      <c r="T78" s="242">
        <f t="shared" si="40"/>
        <v>3.4622000000000002</v>
      </c>
      <c r="U78" s="242">
        <f t="shared" si="40"/>
        <v>3.4209000000000001</v>
      </c>
      <c r="V78" s="242">
        <f t="shared" si="40"/>
        <v>3.4005999999999998</v>
      </c>
      <c r="W78" s="242">
        <f t="shared" si="40"/>
        <v>3.3706</v>
      </c>
      <c r="X78" s="242">
        <f t="shared" si="40"/>
        <v>3.3216999999999999</v>
      </c>
      <c r="Y78" s="242">
        <f t="shared" si="40"/>
        <v>3.2465000000000002</v>
      </c>
      <c r="Z78" s="242">
        <f t="shared" si="41"/>
        <v>3.2010999999999998</v>
      </c>
      <c r="AA78" s="242">
        <f t="shared" si="41"/>
        <v>3.2372999999999998</v>
      </c>
      <c r="AB78" s="242">
        <f t="shared" si="41"/>
        <v>3.2465000000000002</v>
      </c>
      <c r="AC78" s="242">
        <f t="shared" si="41"/>
        <v>3.1922000000000001</v>
      </c>
      <c r="AD78" s="242">
        <f t="shared" si="41"/>
        <v>3.0398000000000001</v>
      </c>
      <c r="AE78" s="242">
        <f t="shared" si="41"/>
        <v>2.9235000000000002</v>
      </c>
      <c r="AF78" s="242">
        <f t="shared" si="41"/>
        <v>2.8365999999999998</v>
      </c>
      <c r="AG78" s="242">
        <f t="shared" si="41"/>
        <v>2.6650999999999998</v>
      </c>
      <c r="AH78" s="242">
        <f t="shared" si="41"/>
        <v>2.3483999999999998</v>
      </c>
      <c r="AI78" s="242">
        <f t="shared" si="41"/>
        <v>2.2471000000000001</v>
      </c>
      <c r="AJ78" s="242">
        <f t="shared" si="42"/>
        <v>2.1663999999999999</v>
      </c>
      <c r="AK78" s="242">
        <f t="shared" si="42"/>
        <v>2.1027999999999998</v>
      </c>
      <c r="AL78" s="242">
        <f t="shared" si="42"/>
        <v>2.0798999999999999</v>
      </c>
      <c r="AM78" s="242">
        <f t="shared" si="42"/>
        <v>2.0070000000000001</v>
      </c>
      <c r="AN78" s="242">
        <f t="shared" si="42"/>
        <v>1.8817999999999999</v>
      </c>
      <c r="AO78" s="242">
        <f t="shared" si="42"/>
        <v>1.7630999999999999</v>
      </c>
      <c r="AP78" s="242">
        <f t="shared" si="42"/>
        <v>1.6585000000000001</v>
      </c>
      <c r="AQ78" s="242">
        <f t="shared" si="42"/>
        <v>1.6302000000000001</v>
      </c>
      <c r="AR78" s="242">
        <f t="shared" si="42"/>
        <v>1.5851</v>
      </c>
      <c r="AS78" s="242">
        <f t="shared" si="42"/>
        <v>1.5507</v>
      </c>
      <c r="AT78" s="242">
        <f t="shared" si="43"/>
        <v>1.5633999999999999</v>
      </c>
      <c r="AU78" s="242">
        <f t="shared" si="43"/>
        <v>1.6006</v>
      </c>
      <c r="AV78" s="242">
        <f t="shared" si="43"/>
        <v>1.5763</v>
      </c>
      <c r="AW78" s="242">
        <f t="shared" si="43"/>
        <v>1.5362</v>
      </c>
      <c r="AX78" s="242">
        <f t="shared" si="43"/>
        <v>1.5119</v>
      </c>
      <c r="AY78" s="242">
        <f t="shared" si="43"/>
        <v>1.4805999999999999</v>
      </c>
      <c r="AZ78" s="242">
        <f t="shared" si="43"/>
        <v>1.4599</v>
      </c>
      <c r="BA78" s="242">
        <f t="shared" si="43"/>
        <v>1.458</v>
      </c>
      <c r="BB78" s="242">
        <f t="shared" si="43"/>
        <v>1.4542999999999999</v>
      </c>
      <c r="BC78" s="242">
        <f t="shared" si="43"/>
        <v>1.4289000000000001</v>
      </c>
      <c r="BD78" s="242">
        <f t="shared" si="44"/>
        <v>1.4524999999999999</v>
      </c>
      <c r="BE78" s="242">
        <f t="shared" si="44"/>
        <v>1.4360999999999999</v>
      </c>
      <c r="BF78" s="242">
        <f t="shared" si="44"/>
        <v>1.4360999999999999</v>
      </c>
      <c r="BG78" s="242">
        <f t="shared" si="44"/>
        <v>1.458</v>
      </c>
      <c r="BH78" s="242">
        <f t="shared" si="44"/>
        <v>1.4307000000000001</v>
      </c>
      <c r="BI78" s="242">
        <f t="shared" si="44"/>
        <v>1.3856999999999999</v>
      </c>
      <c r="BJ78" s="242">
        <f t="shared" si="44"/>
        <v>1.3942000000000001</v>
      </c>
      <c r="BK78" s="242">
        <f t="shared" si="44"/>
        <v>1.3741000000000001</v>
      </c>
      <c r="BL78" s="242">
        <f t="shared" si="44"/>
        <v>1.3546</v>
      </c>
      <c r="BM78" s="242">
        <f t="shared" si="44"/>
        <v>1.3051999999999999</v>
      </c>
      <c r="BN78" s="242">
        <f t="shared" si="45"/>
        <v>1.2388999999999999</v>
      </c>
      <c r="BO78" s="242">
        <f t="shared" si="45"/>
        <v>1.2243999999999999</v>
      </c>
      <c r="BP78" s="242">
        <f t="shared" si="45"/>
        <v>1.1646000000000001</v>
      </c>
      <c r="BQ78" s="242">
        <f t="shared" si="45"/>
        <v>1.2050000000000001</v>
      </c>
      <c r="BR78" s="242">
        <f t="shared" si="45"/>
        <v>1.1950000000000001</v>
      </c>
      <c r="BS78" s="242">
        <f t="shared" si="45"/>
        <v>1.1403000000000001</v>
      </c>
      <c r="BT78" s="242">
        <f t="shared" si="45"/>
        <v>1.1246</v>
      </c>
      <c r="BU78" s="242">
        <f t="shared" si="45"/>
        <v>1.1234999999999999</v>
      </c>
      <c r="BV78" s="242">
        <f t="shared" si="45"/>
        <v>1.1313</v>
      </c>
      <c r="BW78" s="242">
        <f t="shared" si="45"/>
        <v>1.1459999999999999</v>
      </c>
      <c r="BX78" s="242">
        <f t="shared" si="46"/>
        <v>1.1623000000000001</v>
      </c>
      <c r="BY78" s="242">
        <f t="shared" si="46"/>
        <v>1.1335</v>
      </c>
      <c r="BZ78" s="242">
        <f t="shared" si="46"/>
        <v>1.1072</v>
      </c>
      <c r="CA78" s="242">
        <f t="shared" si="46"/>
        <v>1.0946</v>
      </c>
      <c r="CB78" s="242">
        <f t="shared" si="46"/>
        <v>1.0998000000000001</v>
      </c>
      <c r="CC78" s="242">
        <f t="shared" si="46"/>
        <v>1</v>
      </c>
    </row>
    <row r="79" spans="1:81" outlineLevel="1">
      <c r="A79" s="241">
        <v>4</v>
      </c>
      <c r="B79" s="229" t="s">
        <v>348</v>
      </c>
      <c r="C79" s="190"/>
      <c r="D79" s="156">
        <v>8</v>
      </c>
      <c r="E79" s="285">
        <v>16</v>
      </c>
      <c r="F79" s="233">
        <f t="shared" si="39"/>
        <v>0</v>
      </c>
      <c r="G79" s="233">
        <f t="shared" si="39"/>
        <v>0</v>
      </c>
      <c r="H79" s="233">
        <f t="shared" si="39"/>
        <v>0</v>
      </c>
      <c r="I79" s="233">
        <f t="shared" si="39"/>
        <v>4.1372</v>
      </c>
      <c r="J79" s="242">
        <f t="shared" si="39"/>
        <v>4.2443999999999997</v>
      </c>
      <c r="K79" s="242">
        <f t="shared" si="39"/>
        <v>3.5813000000000001</v>
      </c>
      <c r="L79" s="242">
        <f t="shared" si="39"/>
        <v>3.5045999999999999</v>
      </c>
      <c r="M79" s="242">
        <f t="shared" si="39"/>
        <v>3.5924999999999998</v>
      </c>
      <c r="N79" s="242">
        <f t="shared" si="39"/>
        <v>3.6497000000000002</v>
      </c>
      <c r="O79" s="242">
        <f t="shared" si="39"/>
        <v>3.5813000000000001</v>
      </c>
      <c r="P79" s="242">
        <f t="shared" si="40"/>
        <v>3.5261999999999998</v>
      </c>
      <c r="Q79" s="242">
        <f t="shared" si="40"/>
        <v>3.4622000000000002</v>
      </c>
      <c r="R79" s="242">
        <f t="shared" si="40"/>
        <v>3.4832999999999998</v>
      </c>
      <c r="S79" s="242">
        <f t="shared" si="40"/>
        <v>3.5045999999999999</v>
      </c>
      <c r="T79" s="242">
        <f t="shared" si="40"/>
        <v>3.4622000000000002</v>
      </c>
      <c r="U79" s="242">
        <f t="shared" si="40"/>
        <v>3.4209000000000001</v>
      </c>
      <c r="V79" s="242">
        <f t="shared" si="40"/>
        <v>3.4005999999999998</v>
      </c>
      <c r="W79" s="242">
        <f t="shared" si="40"/>
        <v>3.3706</v>
      </c>
      <c r="X79" s="242">
        <f t="shared" si="40"/>
        <v>3.3216999999999999</v>
      </c>
      <c r="Y79" s="242">
        <f t="shared" si="40"/>
        <v>3.2465000000000002</v>
      </c>
      <c r="Z79" s="242">
        <f t="shared" si="41"/>
        <v>3.2010999999999998</v>
      </c>
      <c r="AA79" s="242">
        <f t="shared" si="41"/>
        <v>3.2372999999999998</v>
      </c>
      <c r="AB79" s="242">
        <f t="shared" si="41"/>
        <v>3.2465000000000002</v>
      </c>
      <c r="AC79" s="242">
        <f t="shared" si="41"/>
        <v>3.1922000000000001</v>
      </c>
      <c r="AD79" s="242">
        <f t="shared" si="41"/>
        <v>3.0398000000000001</v>
      </c>
      <c r="AE79" s="242">
        <f t="shared" si="41"/>
        <v>2.9235000000000002</v>
      </c>
      <c r="AF79" s="242">
        <f t="shared" si="41"/>
        <v>2.8365999999999998</v>
      </c>
      <c r="AG79" s="242">
        <f t="shared" si="41"/>
        <v>2.6650999999999998</v>
      </c>
      <c r="AH79" s="242">
        <f t="shared" si="41"/>
        <v>2.3483999999999998</v>
      </c>
      <c r="AI79" s="242">
        <f t="shared" si="41"/>
        <v>2.2471000000000001</v>
      </c>
      <c r="AJ79" s="242">
        <f t="shared" si="42"/>
        <v>2.1663999999999999</v>
      </c>
      <c r="AK79" s="242">
        <f t="shared" si="42"/>
        <v>2.1027999999999998</v>
      </c>
      <c r="AL79" s="242">
        <f t="shared" si="42"/>
        <v>2.0798999999999999</v>
      </c>
      <c r="AM79" s="242">
        <f t="shared" si="42"/>
        <v>2.0070000000000001</v>
      </c>
      <c r="AN79" s="242">
        <f t="shared" si="42"/>
        <v>1.8817999999999999</v>
      </c>
      <c r="AO79" s="242">
        <f t="shared" si="42"/>
        <v>1.7630999999999999</v>
      </c>
      <c r="AP79" s="242">
        <f t="shared" si="42"/>
        <v>1.6585000000000001</v>
      </c>
      <c r="AQ79" s="242">
        <f t="shared" si="42"/>
        <v>1.6302000000000001</v>
      </c>
      <c r="AR79" s="242">
        <f t="shared" si="42"/>
        <v>1.5851</v>
      </c>
      <c r="AS79" s="242">
        <f t="shared" si="42"/>
        <v>1.5507</v>
      </c>
      <c r="AT79" s="242">
        <f t="shared" si="43"/>
        <v>1.5633999999999999</v>
      </c>
      <c r="AU79" s="242">
        <f t="shared" si="43"/>
        <v>1.6006</v>
      </c>
      <c r="AV79" s="242">
        <f t="shared" si="43"/>
        <v>1.5763</v>
      </c>
      <c r="AW79" s="242">
        <f t="shared" si="43"/>
        <v>1.5362</v>
      </c>
      <c r="AX79" s="242">
        <f t="shared" si="43"/>
        <v>1.5119</v>
      </c>
      <c r="AY79" s="242">
        <f t="shared" si="43"/>
        <v>1.4805999999999999</v>
      </c>
      <c r="AZ79" s="242">
        <f t="shared" si="43"/>
        <v>1.4599</v>
      </c>
      <c r="BA79" s="242">
        <f t="shared" si="43"/>
        <v>1.458</v>
      </c>
      <c r="BB79" s="242">
        <f t="shared" si="43"/>
        <v>1.4542999999999999</v>
      </c>
      <c r="BC79" s="242">
        <f t="shared" si="43"/>
        <v>1.4289000000000001</v>
      </c>
      <c r="BD79" s="242">
        <f t="shared" si="44"/>
        <v>1.4524999999999999</v>
      </c>
      <c r="BE79" s="242">
        <f t="shared" si="44"/>
        <v>1.4360999999999999</v>
      </c>
      <c r="BF79" s="242">
        <f t="shared" si="44"/>
        <v>1.4360999999999999</v>
      </c>
      <c r="BG79" s="242">
        <f t="shared" si="44"/>
        <v>1.458</v>
      </c>
      <c r="BH79" s="242">
        <f t="shared" si="44"/>
        <v>1.4307000000000001</v>
      </c>
      <c r="BI79" s="242">
        <f t="shared" si="44"/>
        <v>1.3856999999999999</v>
      </c>
      <c r="BJ79" s="242">
        <f t="shared" si="44"/>
        <v>1.3942000000000001</v>
      </c>
      <c r="BK79" s="242">
        <f t="shared" si="44"/>
        <v>1.3741000000000001</v>
      </c>
      <c r="BL79" s="242">
        <f t="shared" si="44"/>
        <v>1.3546</v>
      </c>
      <c r="BM79" s="242">
        <f t="shared" si="44"/>
        <v>1.3051999999999999</v>
      </c>
      <c r="BN79" s="242">
        <f t="shared" si="45"/>
        <v>1.2388999999999999</v>
      </c>
      <c r="BO79" s="242">
        <f t="shared" si="45"/>
        <v>1.2243999999999999</v>
      </c>
      <c r="BP79" s="242">
        <f t="shared" si="45"/>
        <v>1.1646000000000001</v>
      </c>
      <c r="BQ79" s="242">
        <f t="shared" si="45"/>
        <v>1.2050000000000001</v>
      </c>
      <c r="BR79" s="242">
        <f t="shared" si="45"/>
        <v>1.1950000000000001</v>
      </c>
      <c r="BS79" s="242">
        <f t="shared" si="45"/>
        <v>1.1403000000000001</v>
      </c>
      <c r="BT79" s="242">
        <f t="shared" si="45"/>
        <v>1.1246</v>
      </c>
      <c r="BU79" s="242">
        <f t="shared" si="45"/>
        <v>1.1234999999999999</v>
      </c>
      <c r="BV79" s="242">
        <f t="shared" si="45"/>
        <v>1.1313</v>
      </c>
      <c r="BW79" s="242">
        <f t="shared" si="45"/>
        <v>1.1459999999999999</v>
      </c>
      <c r="BX79" s="242">
        <f t="shared" si="46"/>
        <v>1.1623000000000001</v>
      </c>
      <c r="BY79" s="242">
        <f t="shared" si="46"/>
        <v>1.1335</v>
      </c>
      <c r="BZ79" s="242">
        <f t="shared" si="46"/>
        <v>1.1072</v>
      </c>
      <c r="CA79" s="242">
        <f t="shared" si="46"/>
        <v>1.0946</v>
      </c>
      <c r="CB79" s="242">
        <f t="shared" si="46"/>
        <v>1.0998000000000001</v>
      </c>
      <c r="CC79" s="242">
        <f t="shared" si="46"/>
        <v>1</v>
      </c>
    </row>
    <row r="80" spans="1:81" outlineLevel="1">
      <c r="A80" s="241">
        <v>4</v>
      </c>
      <c r="B80" s="229" t="s">
        <v>349</v>
      </c>
      <c r="C80" s="190"/>
      <c r="D80" s="156">
        <v>15</v>
      </c>
      <c r="E80" s="285">
        <v>25</v>
      </c>
      <c r="F80" s="233">
        <f t="shared" si="39"/>
        <v>0</v>
      </c>
      <c r="G80" s="233">
        <f t="shared" si="39"/>
        <v>0</v>
      </c>
      <c r="H80" s="233">
        <f t="shared" si="39"/>
        <v>0</v>
      </c>
      <c r="I80" s="233">
        <f t="shared" si="39"/>
        <v>4.1372</v>
      </c>
      <c r="J80" s="242">
        <f t="shared" si="39"/>
        <v>4.2443999999999997</v>
      </c>
      <c r="K80" s="242">
        <f t="shared" si="39"/>
        <v>3.5813000000000001</v>
      </c>
      <c r="L80" s="242">
        <f t="shared" si="39"/>
        <v>3.5045999999999999</v>
      </c>
      <c r="M80" s="242">
        <f t="shared" si="39"/>
        <v>3.5924999999999998</v>
      </c>
      <c r="N80" s="242">
        <f t="shared" si="39"/>
        <v>3.6497000000000002</v>
      </c>
      <c r="O80" s="242">
        <f t="shared" si="39"/>
        <v>3.5813000000000001</v>
      </c>
      <c r="P80" s="242">
        <f t="shared" si="40"/>
        <v>3.5261999999999998</v>
      </c>
      <c r="Q80" s="242">
        <f t="shared" si="40"/>
        <v>3.4622000000000002</v>
      </c>
      <c r="R80" s="242">
        <f t="shared" si="40"/>
        <v>3.4832999999999998</v>
      </c>
      <c r="S80" s="242">
        <f t="shared" si="40"/>
        <v>3.5045999999999999</v>
      </c>
      <c r="T80" s="242">
        <f t="shared" si="40"/>
        <v>3.4622000000000002</v>
      </c>
      <c r="U80" s="242">
        <f t="shared" si="40"/>
        <v>3.4209000000000001</v>
      </c>
      <c r="V80" s="242">
        <f t="shared" si="40"/>
        <v>3.4005999999999998</v>
      </c>
      <c r="W80" s="242">
        <f t="shared" si="40"/>
        <v>3.3706</v>
      </c>
      <c r="X80" s="242">
        <f t="shared" si="40"/>
        <v>3.3216999999999999</v>
      </c>
      <c r="Y80" s="242">
        <f t="shared" si="40"/>
        <v>3.2465000000000002</v>
      </c>
      <c r="Z80" s="242">
        <f t="shared" si="41"/>
        <v>3.2010999999999998</v>
      </c>
      <c r="AA80" s="242">
        <f t="shared" si="41"/>
        <v>3.2372999999999998</v>
      </c>
      <c r="AB80" s="242">
        <f t="shared" si="41"/>
        <v>3.2465000000000002</v>
      </c>
      <c r="AC80" s="242">
        <f t="shared" si="41"/>
        <v>3.1922000000000001</v>
      </c>
      <c r="AD80" s="242">
        <f t="shared" si="41"/>
        <v>3.0398000000000001</v>
      </c>
      <c r="AE80" s="242">
        <f t="shared" si="41"/>
        <v>2.9235000000000002</v>
      </c>
      <c r="AF80" s="242">
        <f t="shared" si="41"/>
        <v>2.8365999999999998</v>
      </c>
      <c r="AG80" s="242">
        <f t="shared" si="41"/>
        <v>2.6650999999999998</v>
      </c>
      <c r="AH80" s="242">
        <f t="shared" si="41"/>
        <v>2.3483999999999998</v>
      </c>
      <c r="AI80" s="242">
        <f t="shared" si="41"/>
        <v>2.2471000000000001</v>
      </c>
      <c r="AJ80" s="242">
        <f t="shared" si="42"/>
        <v>2.1663999999999999</v>
      </c>
      <c r="AK80" s="242">
        <f t="shared" si="42"/>
        <v>2.1027999999999998</v>
      </c>
      <c r="AL80" s="242">
        <f t="shared" si="42"/>
        <v>2.0798999999999999</v>
      </c>
      <c r="AM80" s="242">
        <f t="shared" si="42"/>
        <v>2.0070000000000001</v>
      </c>
      <c r="AN80" s="242">
        <f t="shared" si="42"/>
        <v>1.8817999999999999</v>
      </c>
      <c r="AO80" s="242">
        <f t="shared" si="42"/>
        <v>1.7630999999999999</v>
      </c>
      <c r="AP80" s="242">
        <f t="shared" si="42"/>
        <v>1.6585000000000001</v>
      </c>
      <c r="AQ80" s="242">
        <f t="shared" si="42"/>
        <v>1.6302000000000001</v>
      </c>
      <c r="AR80" s="242">
        <f t="shared" si="42"/>
        <v>1.5851</v>
      </c>
      <c r="AS80" s="242">
        <f t="shared" si="42"/>
        <v>1.5507</v>
      </c>
      <c r="AT80" s="242">
        <f t="shared" si="43"/>
        <v>1.5633999999999999</v>
      </c>
      <c r="AU80" s="242">
        <f t="shared" si="43"/>
        <v>1.6006</v>
      </c>
      <c r="AV80" s="242">
        <f t="shared" si="43"/>
        <v>1.5763</v>
      </c>
      <c r="AW80" s="242">
        <f t="shared" si="43"/>
        <v>1.5362</v>
      </c>
      <c r="AX80" s="242">
        <f t="shared" si="43"/>
        <v>1.5119</v>
      </c>
      <c r="AY80" s="242">
        <f t="shared" si="43"/>
        <v>1.4805999999999999</v>
      </c>
      <c r="AZ80" s="242">
        <f t="shared" si="43"/>
        <v>1.4599</v>
      </c>
      <c r="BA80" s="242">
        <f t="shared" si="43"/>
        <v>1.458</v>
      </c>
      <c r="BB80" s="242">
        <f t="shared" si="43"/>
        <v>1.4542999999999999</v>
      </c>
      <c r="BC80" s="242">
        <f t="shared" si="43"/>
        <v>1.4289000000000001</v>
      </c>
      <c r="BD80" s="242">
        <f t="shared" si="44"/>
        <v>1.4524999999999999</v>
      </c>
      <c r="BE80" s="242">
        <f t="shared" si="44"/>
        <v>1.4360999999999999</v>
      </c>
      <c r="BF80" s="242">
        <f t="shared" si="44"/>
        <v>1.4360999999999999</v>
      </c>
      <c r="BG80" s="242">
        <f t="shared" si="44"/>
        <v>1.458</v>
      </c>
      <c r="BH80" s="242">
        <f t="shared" si="44"/>
        <v>1.4307000000000001</v>
      </c>
      <c r="BI80" s="242">
        <f t="shared" si="44"/>
        <v>1.3856999999999999</v>
      </c>
      <c r="BJ80" s="242">
        <f t="shared" si="44"/>
        <v>1.3942000000000001</v>
      </c>
      <c r="BK80" s="242">
        <f t="shared" si="44"/>
        <v>1.3741000000000001</v>
      </c>
      <c r="BL80" s="242">
        <f t="shared" si="44"/>
        <v>1.3546</v>
      </c>
      <c r="BM80" s="242">
        <f t="shared" si="44"/>
        <v>1.3051999999999999</v>
      </c>
      <c r="BN80" s="242">
        <f t="shared" si="45"/>
        <v>1.2388999999999999</v>
      </c>
      <c r="BO80" s="242">
        <f t="shared" si="45"/>
        <v>1.2243999999999999</v>
      </c>
      <c r="BP80" s="242">
        <f t="shared" si="45"/>
        <v>1.1646000000000001</v>
      </c>
      <c r="BQ80" s="242">
        <f t="shared" si="45"/>
        <v>1.2050000000000001</v>
      </c>
      <c r="BR80" s="242">
        <f t="shared" si="45"/>
        <v>1.1950000000000001</v>
      </c>
      <c r="BS80" s="242">
        <f t="shared" si="45"/>
        <v>1.1403000000000001</v>
      </c>
      <c r="BT80" s="242">
        <f t="shared" si="45"/>
        <v>1.1246</v>
      </c>
      <c r="BU80" s="242">
        <f t="shared" si="45"/>
        <v>1.1234999999999999</v>
      </c>
      <c r="BV80" s="242">
        <f t="shared" si="45"/>
        <v>1.1313</v>
      </c>
      <c r="BW80" s="242">
        <f t="shared" si="45"/>
        <v>1.1459999999999999</v>
      </c>
      <c r="BX80" s="242">
        <f t="shared" si="46"/>
        <v>1.1623000000000001</v>
      </c>
      <c r="BY80" s="242">
        <f t="shared" si="46"/>
        <v>1.1335</v>
      </c>
      <c r="BZ80" s="242">
        <f t="shared" si="46"/>
        <v>1.1072</v>
      </c>
      <c r="CA80" s="242">
        <f t="shared" si="46"/>
        <v>1.0946</v>
      </c>
      <c r="CB80" s="242">
        <f t="shared" si="46"/>
        <v>1.0998000000000001</v>
      </c>
      <c r="CC80" s="242">
        <f t="shared" si="46"/>
        <v>1</v>
      </c>
    </row>
    <row r="81" spans="1:81" outlineLevel="1">
      <c r="A81" s="241">
        <v>4</v>
      </c>
      <c r="B81" s="229" t="s">
        <v>350</v>
      </c>
      <c r="C81" s="190"/>
      <c r="D81" s="156">
        <v>45</v>
      </c>
      <c r="E81" s="285">
        <v>45</v>
      </c>
      <c r="F81" s="233">
        <f t="shared" si="39"/>
        <v>0</v>
      </c>
      <c r="G81" s="233">
        <f t="shared" si="39"/>
        <v>0</v>
      </c>
      <c r="H81" s="233">
        <f t="shared" si="39"/>
        <v>0</v>
      </c>
      <c r="I81" s="233">
        <f t="shared" si="39"/>
        <v>4.1372</v>
      </c>
      <c r="J81" s="242">
        <f t="shared" si="39"/>
        <v>4.2443999999999997</v>
      </c>
      <c r="K81" s="242">
        <f t="shared" si="39"/>
        <v>3.5813000000000001</v>
      </c>
      <c r="L81" s="242">
        <f t="shared" si="39"/>
        <v>3.5045999999999999</v>
      </c>
      <c r="M81" s="242">
        <f t="shared" si="39"/>
        <v>3.5924999999999998</v>
      </c>
      <c r="N81" s="242">
        <f t="shared" si="39"/>
        <v>3.6497000000000002</v>
      </c>
      <c r="O81" s="242">
        <f t="shared" si="39"/>
        <v>3.5813000000000001</v>
      </c>
      <c r="P81" s="242">
        <f t="shared" si="40"/>
        <v>3.5261999999999998</v>
      </c>
      <c r="Q81" s="242">
        <f t="shared" si="40"/>
        <v>3.4622000000000002</v>
      </c>
      <c r="R81" s="242">
        <f t="shared" si="40"/>
        <v>3.4832999999999998</v>
      </c>
      <c r="S81" s="242">
        <f t="shared" si="40"/>
        <v>3.5045999999999999</v>
      </c>
      <c r="T81" s="242">
        <f t="shared" si="40"/>
        <v>3.4622000000000002</v>
      </c>
      <c r="U81" s="242">
        <f t="shared" si="40"/>
        <v>3.4209000000000001</v>
      </c>
      <c r="V81" s="242">
        <f t="shared" si="40"/>
        <v>3.4005999999999998</v>
      </c>
      <c r="W81" s="242">
        <f t="shared" si="40"/>
        <v>3.3706</v>
      </c>
      <c r="X81" s="242">
        <f t="shared" si="40"/>
        <v>3.3216999999999999</v>
      </c>
      <c r="Y81" s="242">
        <f t="shared" si="40"/>
        <v>3.2465000000000002</v>
      </c>
      <c r="Z81" s="242">
        <f t="shared" si="41"/>
        <v>3.2010999999999998</v>
      </c>
      <c r="AA81" s="242">
        <f t="shared" si="41"/>
        <v>3.2372999999999998</v>
      </c>
      <c r="AB81" s="242">
        <f t="shared" si="41"/>
        <v>3.2465000000000002</v>
      </c>
      <c r="AC81" s="242">
        <f t="shared" si="41"/>
        <v>3.1922000000000001</v>
      </c>
      <c r="AD81" s="242">
        <f t="shared" si="41"/>
        <v>3.0398000000000001</v>
      </c>
      <c r="AE81" s="242">
        <f t="shared" si="41"/>
        <v>2.9235000000000002</v>
      </c>
      <c r="AF81" s="242">
        <f t="shared" si="41"/>
        <v>2.8365999999999998</v>
      </c>
      <c r="AG81" s="242">
        <f t="shared" si="41"/>
        <v>2.6650999999999998</v>
      </c>
      <c r="AH81" s="242">
        <f t="shared" si="41"/>
        <v>2.3483999999999998</v>
      </c>
      <c r="AI81" s="242">
        <f t="shared" si="41"/>
        <v>2.2471000000000001</v>
      </c>
      <c r="AJ81" s="242">
        <f t="shared" si="42"/>
        <v>2.1663999999999999</v>
      </c>
      <c r="AK81" s="242">
        <f t="shared" si="42"/>
        <v>2.1027999999999998</v>
      </c>
      <c r="AL81" s="242">
        <f t="shared" si="42"/>
        <v>2.0798999999999999</v>
      </c>
      <c r="AM81" s="242">
        <f t="shared" si="42"/>
        <v>2.0070000000000001</v>
      </c>
      <c r="AN81" s="242">
        <f t="shared" si="42"/>
        <v>1.8817999999999999</v>
      </c>
      <c r="AO81" s="242">
        <f t="shared" si="42"/>
        <v>1.7630999999999999</v>
      </c>
      <c r="AP81" s="242">
        <f t="shared" si="42"/>
        <v>1.6585000000000001</v>
      </c>
      <c r="AQ81" s="242">
        <f t="shared" si="42"/>
        <v>1.6302000000000001</v>
      </c>
      <c r="AR81" s="242">
        <f t="shared" si="42"/>
        <v>1.5851</v>
      </c>
      <c r="AS81" s="242">
        <f t="shared" si="42"/>
        <v>1.5507</v>
      </c>
      <c r="AT81" s="242">
        <f t="shared" si="43"/>
        <v>1.5633999999999999</v>
      </c>
      <c r="AU81" s="242">
        <f t="shared" si="43"/>
        <v>1.6006</v>
      </c>
      <c r="AV81" s="242">
        <f t="shared" si="43"/>
        <v>1.5763</v>
      </c>
      <c r="AW81" s="242">
        <f t="shared" si="43"/>
        <v>1.5362</v>
      </c>
      <c r="AX81" s="242">
        <f t="shared" si="43"/>
        <v>1.5119</v>
      </c>
      <c r="AY81" s="242">
        <f t="shared" si="43"/>
        <v>1.4805999999999999</v>
      </c>
      <c r="AZ81" s="242">
        <f t="shared" si="43"/>
        <v>1.4599</v>
      </c>
      <c r="BA81" s="242">
        <f t="shared" si="43"/>
        <v>1.458</v>
      </c>
      <c r="BB81" s="242">
        <f t="shared" si="43"/>
        <v>1.4542999999999999</v>
      </c>
      <c r="BC81" s="242">
        <f t="shared" si="43"/>
        <v>1.4289000000000001</v>
      </c>
      <c r="BD81" s="242">
        <f t="shared" si="44"/>
        <v>1.4524999999999999</v>
      </c>
      <c r="BE81" s="242">
        <f t="shared" si="44"/>
        <v>1.4360999999999999</v>
      </c>
      <c r="BF81" s="242">
        <f t="shared" si="44"/>
        <v>1.4360999999999999</v>
      </c>
      <c r="BG81" s="242">
        <f t="shared" si="44"/>
        <v>1.458</v>
      </c>
      <c r="BH81" s="242">
        <f t="shared" si="44"/>
        <v>1.4307000000000001</v>
      </c>
      <c r="BI81" s="242">
        <f t="shared" si="44"/>
        <v>1.3856999999999999</v>
      </c>
      <c r="BJ81" s="242">
        <f t="shared" si="44"/>
        <v>1.3942000000000001</v>
      </c>
      <c r="BK81" s="242">
        <f t="shared" si="44"/>
        <v>1.3741000000000001</v>
      </c>
      <c r="BL81" s="242">
        <f t="shared" si="44"/>
        <v>1.3546</v>
      </c>
      <c r="BM81" s="242">
        <f t="shared" si="44"/>
        <v>1.3051999999999999</v>
      </c>
      <c r="BN81" s="242">
        <f t="shared" si="45"/>
        <v>1.2388999999999999</v>
      </c>
      <c r="BO81" s="242">
        <f t="shared" si="45"/>
        <v>1.2243999999999999</v>
      </c>
      <c r="BP81" s="242">
        <f t="shared" si="45"/>
        <v>1.1646000000000001</v>
      </c>
      <c r="BQ81" s="242">
        <f t="shared" si="45"/>
        <v>1.2050000000000001</v>
      </c>
      <c r="BR81" s="242">
        <f t="shared" si="45"/>
        <v>1.1950000000000001</v>
      </c>
      <c r="BS81" s="242">
        <f t="shared" si="45"/>
        <v>1.1403000000000001</v>
      </c>
      <c r="BT81" s="242">
        <f t="shared" si="45"/>
        <v>1.1246</v>
      </c>
      <c r="BU81" s="242">
        <f t="shared" si="45"/>
        <v>1.1234999999999999</v>
      </c>
      <c r="BV81" s="242">
        <f t="shared" si="45"/>
        <v>1.1313</v>
      </c>
      <c r="BW81" s="242">
        <f t="shared" si="45"/>
        <v>1.1459999999999999</v>
      </c>
      <c r="BX81" s="242">
        <f t="shared" si="46"/>
        <v>1.1623000000000001</v>
      </c>
      <c r="BY81" s="242">
        <f t="shared" si="46"/>
        <v>1.1335</v>
      </c>
      <c r="BZ81" s="242">
        <f t="shared" si="46"/>
        <v>1.1072</v>
      </c>
      <c r="CA81" s="242">
        <f t="shared" si="46"/>
        <v>1.0946</v>
      </c>
      <c r="CB81" s="242">
        <f t="shared" si="46"/>
        <v>1.0998000000000001</v>
      </c>
      <c r="CC81" s="242">
        <f t="shared" si="46"/>
        <v>1</v>
      </c>
    </row>
    <row r="82" spans="1:81" outlineLevel="1">
      <c r="A82" s="241">
        <v>4</v>
      </c>
      <c r="B82" s="229" t="s">
        <v>351</v>
      </c>
      <c r="C82" s="190"/>
      <c r="D82" s="156">
        <v>45</v>
      </c>
      <c r="E82" s="285">
        <v>45</v>
      </c>
      <c r="F82" s="233">
        <f t="shared" si="39"/>
        <v>0</v>
      </c>
      <c r="G82" s="233">
        <f t="shared" si="39"/>
        <v>0</v>
      </c>
      <c r="H82" s="233">
        <f t="shared" si="39"/>
        <v>0</v>
      </c>
      <c r="I82" s="233">
        <f t="shared" si="39"/>
        <v>4.1372</v>
      </c>
      <c r="J82" s="242">
        <f t="shared" si="39"/>
        <v>4.2443999999999997</v>
      </c>
      <c r="K82" s="242">
        <f t="shared" si="39"/>
        <v>3.5813000000000001</v>
      </c>
      <c r="L82" s="242">
        <f t="shared" si="39"/>
        <v>3.5045999999999999</v>
      </c>
      <c r="M82" s="242">
        <f t="shared" si="39"/>
        <v>3.5924999999999998</v>
      </c>
      <c r="N82" s="242">
        <f t="shared" si="39"/>
        <v>3.6497000000000002</v>
      </c>
      <c r="O82" s="242">
        <f t="shared" si="39"/>
        <v>3.5813000000000001</v>
      </c>
      <c r="P82" s="242">
        <f t="shared" si="40"/>
        <v>3.5261999999999998</v>
      </c>
      <c r="Q82" s="242">
        <f t="shared" si="40"/>
        <v>3.4622000000000002</v>
      </c>
      <c r="R82" s="242">
        <f t="shared" si="40"/>
        <v>3.4832999999999998</v>
      </c>
      <c r="S82" s="242">
        <f t="shared" si="40"/>
        <v>3.5045999999999999</v>
      </c>
      <c r="T82" s="242">
        <f t="shared" si="40"/>
        <v>3.4622000000000002</v>
      </c>
      <c r="U82" s="242">
        <f t="shared" si="40"/>
        <v>3.4209000000000001</v>
      </c>
      <c r="V82" s="242">
        <f t="shared" si="40"/>
        <v>3.4005999999999998</v>
      </c>
      <c r="W82" s="242">
        <f t="shared" si="40"/>
        <v>3.3706</v>
      </c>
      <c r="X82" s="242">
        <f t="shared" si="40"/>
        <v>3.3216999999999999</v>
      </c>
      <c r="Y82" s="242">
        <f t="shared" si="40"/>
        <v>3.2465000000000002</v>
      </c>
      <c r="Z82" s="242">
        <f t="shared" si="41"/>
        <v>3.2010999999999998</v>
      </c>
      <c r="AA82" s="242">
        <f t="shared" si="41"/>
        <v>3.2372999999999998</v>
      </c>
      <c r="AB82" s="242">
        <f t="shared" si="41"/>
        <v>3.2465000000000002</v>
      </c>
      <c r="AC82" s="242">
        <f t="shared" si="41"/>
        <v>3.1922000000000001</v>
      </c>
      <c r="AD82" s="242">
        <f t="shared" si="41"/>
        <v>3.0398000000000001</v>
      </c>
      <c r="AE82" s="242">
        <f t="shared" si="41"/>
        <v>2.9235000000000002</v>
      </c>
      <c r="AF82" s="242">
        <f t="shared" si="41"/>
        <v>2.8365999999999998</v>
      </c>
      <c r="AG82" s="242">
        <f t="shared" si="41"/>
        <v>2.6650999999999998</v>
      </c>
      <c r="AH82" s="242">
        <f t="shared" si="41"/>
        <v>2.3483999999999998</v>
      </c>
      <c r="AI82" s="242">
        <f t="shared" si="41"/>
        <v>2.2471000000000001</v>
      </c>
      <c r="AJ82" s="242">
        <f t="shared" si="42"/>
        <v>2.1663999999999999</v>
      </c>
      <c r="AK82" s="242">
        <f t="shared" si="42"/>
        <v>2.1027999999999998</v>
      </c>
      <c r="AL82" s="242">
        <f t="shared" si="42"/>
        <v>2.0798999999999999</v>
      </c>
      <c r="AM82" s="242">
        <f t="shared" si="42"/>
        <v>2.0070000000000001</v>
      </c>
      <c r="AN82" s="242">
        <f t="shared" si="42"/>
        <v>1.8817999999999999</v>
      </c>
      <c r="AO82" s="242">
        <f t="shared" si="42"/>
        <v>1.7630999999999999</v>
      </c>
      <c r="AP82" s="242">
        <f t="shared" si="42"/>
        <v>1.6585000000000001</v>
      </c>
      <c r="AQ82" s="242">
        <f t="shared" si="42"/>
        <v>1.6302000000000001</v>
      </c>
      <c r="AR82" s="242">
        <f t="shared" si="42"/>
        <v>1.5851</v>
      </c>
      <c r="AS82" s="242">
        <f t="shared" si="42"/>
        <v>1.5507</v>
      </c>
      <c r="AT82" s="242">
        <f t="shared" si="43"/>
        <v>1.5633999999999999</v>
      </c>
      <c r="AU82" s="242">
        <f t="shared" si="43"/>
        <v>1.6006</v>
      </c>
      <c r="AV82" s="242">
        <f t="shared" si="43"/>
        <v>1.5763</v>
      </c>
      <c r="AW82" s="242">
        <f t="shared" si="43"/>
        <v>1.5362</v>
      </c>
      <c r="AX82" s="242">
        <f t="shared" si="43"/>
        <v>1.5119</v>
      </c>
      <c r="AY82" s="242">
        <f t="shared" si="43"/>
        <v>1.4805999999999999</v>
      </c>
      <c r="AZ82" s="242">
        <f t="shared" si="43"/>
        <v>1.4599</v>
      </c>
      <c r="BA82" s="242">
        <f t="shared" si="43"/>
        <v>1.458</v>
      </c>
      <c r="BB82" s="242">
        <f t="shared" si="43"/>
        <v>1.4542999999999999</v>
      </c>
      <c r="BC82" s="242">
        <f t="shared" si="43"/>
        <v>1.4289000000000001</v>
      </c>
      <c r="BD82" s="242">
        <f t="shared" si="44"/>
        <v>1.4524999999999999</v>
      </c>
      <c r="BE82" s="242">
        <f t="shared" si="44"/>
        <v>1.4360999999999999</v>
      </c>
      <c r="BF82" s="242">
        <f t="shared" si="44"/>
        <v>1.4360999999999999</v>
      </c>
      <c r="BG82" s="242">
        <f t="shared" si="44"/>
        <v>1.458</v>
      </c>
      <c r="BH82" s="242">
        <f t="shared" si="44"/>
        <v>1.4307000000000001</v>
      </c>
      <c r="BI82" s="242">
        <f t="shared" si="44"/>
        <v>1.3856999999999999</v>
      </c>
      <c r="BJ82" s="242">
        <f t="shared" si="44"/>
        <v>1.3942000000000001</v>
      </c>
      <c r="BK82" s="242">
        <f t="shared" si="44"/>
        <v>1.3741000000000001</v>
      </c>
      <c r="BL82" s="242">
        <f t="shared" si="44"/>
        <v>1.3546</v>
      </c>
      <c r="BM82" s="242">
        <f t="shared" si="44"/>
        <v>1.3051999999999999</v>
      </c>
      <c r="BN82" s="242">
        <f t="shared" si="45"/>
        <v>1.2388999999999999</v>
      </c>
      <c r="BO82" s="242">
        <f t="shared" si="45"/>
        <v>1.2243999999999999</v>
      </c>
      <c r="BP82" s="242">
        <f t="shared" si="45"/>
        <v>1.1646000000000001</v>
      </c>
      <c r="BQ82" s="242">
        <f t="shared" si="45"/>
        <v>1.2050000000000001</v>
      </c>
      <c r="BR82" s="242">
        <f t="shared" si="45"/>
        <v>1.1950000000000001</v>
      </c>
      <c r="BS82" s="242">
        <f t="shared" si="45"/>
        <v>1.1403000000000001</v>
      </c>
      <c r="BT82" s="242">
        <f t="shared" si="45"/>
        <v>1.1246</v>
      </c>
      <c r="BU82" s="242">
        <f t="shared" si="45"/>
        <v>1.1234999999999999</v>
      </c>
      <c r="BV82" s="242">
        <f t="shared" si="45"/>
        <v>1.1313</v>
      </c>
      <c r="BW82" s="242">
        <f t="shared" si="45"/>
        <v>1.1459999999999999</v>
      </c>
      <c r="BX82" s="242">
        <f t="shared" si="46"/>
        <v>1.1623000000000001</v>
      </c>
      <c r="BY82" s="242">
        <f t="shared" si="46"/>
        <v>1.1335</v>
      </c>
      <c r="BZ82" s="242">
        <f t="shared" si="46"/>
        <v>1.1072</v>
      </c>
      <c r="CA82" s="242">
        <f t="shared" si="46"/>
        <v>1.0946</v>
      </c>
      <c r="CB82" s="242">
        <f t="shared" si="46"/>
        <v>1.0998000000000001</v>
      </c>
      <c r="CC82" s="242">
        <f t="shared" si="46"/>
        <v>1</v>
      </c>
    </row>
    <row r="83" spans="1:81" outlineLevel="1">
      <c r="A83" s="241">
        <v>4</v>
      </c>
      <c r="B83" s="229" t="s">
        <v>352</v>
      </c>
      <c r="C83" s="190"/>
      <c r="D83" s="156">
        <v>20</v>
      </c>
      <c r="E83" s="285">
        <v>30</v>
      </c>
      <c r="F83" s="233">
        <f t="shared" si="39"/>
        <v>0</v>
      </c>
      <c r="G83" s="233">
        <f t="shared" si="39"/>
        <v>0</v>
      </c>
      <c r="H83" s="233">
        <f t="shared" si="39"/>
        <v>0</v>
      </c>
      <c r="I83" s="233">
        <f t="shared" si="39"/>
        <v>4.1372</v>
      </c>
      <c r="J83" s="242">
        <f t="shared" si="39"/>
        <v>4.2443999999999997</v>
      </c>
      <c r="K83" s="242">
        <f t="shared" si="39"/>
        <v>3.5813000000000001</v>
      </c>
      <c r="L83" s="242">
        <f t="shared" si="39"/>
        <v>3.5045999999999999</v>
      </c>
      <c r="M83" s="242">
        <f t="shared" si="39"/>
        <v>3.5924999999999998</v>
      </c>
      <c r="N83" s="242">
        <f t="shared" si="39"/>
        <v>3.6497000000000002</v>
      </c>
      <c r="O83" s="242">
        <f t="shared" si="39"/>
        <v>3.5813000000000001</v>
      </c>
      <c r="P83" s="242">
        <f t="shared" si="40"/>
        <v>3.5261999999999998</v>
      </c>
      <c r="Q83" s="242">
        <f t="shared" si="40"/>
        <v>3.4622000000000002</v>
      </c>
      <c r="R83" s="242">
        <f t="shared" si="40"/>
        <v>3.4832999999999998</v>
      </c>
      <c r="S83" s="242">
        <f t="shared" si="40"/>
        <v>3.5045999999999999</v>
      </c>
      <c r="T83" s="242">
        <f t="shared" si="40"/>
        <v>3.4622000000000002</v>
      </c>
      <c r="U83" s="242">
        <f t="shared" si="40"/>
        <v>3.4209000000000001</v>
      </c>
      <c r="V83" s="242">
        <f t="shared" si="40"/>
        <v>3.4005999999999998</v>
      </c>
      <c r="W83" s="242">
        <f t="shared" si="40"/>
        <v>3.3706</v>
      </c>
      <c r="X83" s="242">
        <f t="shared" si="40"/>
        <v>3.3216999999999999</v>
      </c>
      <c r="Y83" s="242">
        <f t="shared" si="40"/>
        <v>3.2465000000000002</v>
      </c>
      <c r="Z83" s="242">
        <f t="shared" si="41"/>
        <v>3.2010999999999998</v>
      </c>
      <c r="AA83" s="242">
        <f t="shared" si="41"/>
        <v>3.2372999999999998</v>
      </c>
      <c r="AB83" s="242">
        <f t="shared" si="41"/>
        <v>3.2465000000000002</v>
      </c>
      <c r="AC83" s="242">
        <f t="shared" si="41"/>
        <v>3.1922000000000001</v>
      </c>
      <c r="AD83" s="242">
        <f t="shared" si="41"/>
        <v>3.0398000000000001</v>
      </c>
      <c r="AE83" s="242">
        <f t="shared" si="41"/>
        <v>2.9235000000000002</v>
      </c>
      <c r="AF83" s="242">
        <f t="shared" si="41"/>
        <v>2.8365999999999998</v>
      </c>
      <c r="AG83" s="242">
        <f t="shared" si="41"/>
        <v>2.6650999999999998</v>
      </c>
      <c r="AH83" s="242">
        <f t="shared" si="41"/>
        <v>2.3483999999999998</v>
      </c>
      <c r="AI83" s="242">
        <f t="shared" si="41"/>
        <v>2.2471000000000001</v>
      </c>
      <c r="AJ83" s="242">
        <f t="shared" si="42"/>
        <v>2.1663999999999999</v>
      </c>
      <c r="AK83" s="242">
        <f t="shared" si="42"/>
        <v>2.1027999999999998</v>
      </c>
      <c r="AL83" s="242">
        <f t="shared" si="42"/>
        <v>2.0798999999999999</v>
      </c>
      <c r="AM83" s="242">
        <f t="shared" si="42"/>
        <v>2.0070000000000001</v>
      </c>
      <c r="AN83" s="242">
        <f t="shared" si="42"/>
        <v>1.8817999999999999</v>
      </c>
      <c r="AO83" s="242">
        <f t="shared" si="42"/>
        <v>1.7630999999999999</v>
      </c>
      <c r="AP83" s="242">
        <f t="shared" si="42"/>
        <v>1.6585000000000001</v>
      </c>
      <c r="AQ83" s="242">
        <f t="shared" si="42"/>
        <v>1.6302000000000001</v>
      </c>
      <c r="AR83" s="242">
        <f t="shared" si="42"/>
        <v>1.5851</v>
      </c>
      <c r="AS83" s="242">
        <f t="shared" si="42"/>
        <v>1.5507</v>
      </c>
      <c r="AT83" s="242">
        <f t="shared" si="43"/>
        <v>1.5633999999999999</v>
      </c>
      <c r="AU83" s="242">
        <f t="shared" si="43"/>
        <v>1.6006</v>
      </c>
      <c r="AV83" s="242">
        <f t="shared" si="43"/>
        <v>1.5763</v>
      </c>
      <c r="AW83" s="242">
        <f t="shared" si="43"/>
        <v>1.5362</v>
      </c>
      <c r="AX83" s="242">
        <f t="shared" si="43"/>
        <v>1.5119</v>
      </c>
      <c r="AY83" s="242">
        <f t="shared" si="43"/>
        <v>1.4805999999999999</v>
      </c>
      <c r="AZ83" s="242">
        <f t="shared" si="43"/>
        <v>1.4599</v>
      </c>
      <c r="BA83" s="242">
        <f t="shared" si="43"/>
        <v>1.458</v>
      </c>
      <c r="BB83" s="242">
        <f t="shared" si="43"/>
        <v>1.4542999999999999</v>
      </c>
      <c r="BC83" s="242">
        <f t="shared" si="43"/>
        <v>1.4289000000000001</v>
      </c>
      <c r="BD83" s="242">
        <f t="shared" si="44"/>
        <v>1.4524999999999999</v>
      </c>
      <c r="BE83" s="242">
        <f t="shared" si="44"/>
        <v>1.4360999999999999</v>
      </c>
      <c r="BF83" s="242">
        <f t="shared" si="44"/>
        <v>1.4360999999999999</v>
      </c>
      <c r="BG83" s="242">
        <f t="shared" si="44"/>
        <v>1.458</v>
      </c>
      <c r="BH83" s="242">
        <f t="shared" si="44"/>
        <v>1.4307000000000001</v>
      </c>
      <c r="BI83" s="242">
        <f t="shared" si="44"/>
        <v>1.3856999999999999</v>
      </c>
      <c r="BJ83" s="242">
        <f t="shared" si="44"/>
        <v>1.3942000000000001</v>
      </c>
      <c r="BK83" s="242">
        <f t="shared" si="44"/>
        <v>1.3741000000000001</v>
      </c>
      <c r="BL83" s="242">
        <f t="shared" si="44"/>
        <v>1.3546</v>
      </c>
      <c r="BM83" s="242">
        <f t="shared" si="44"/>
        <v>1.3051999999999999</v>
      </c>
      <c r="BN83" s="242">
        <f t="shared" si="45"/>
        <v>1.2388999999999999</v>
      </c>
      <c r="BO83" s="242">
        <f t="shared" si="45"/>
        <v>1.2243999999999999</v>
      </c>
      <c r="BP83" s="242">
        <f t="shared" si="45"/>
        <v>1.1646000000000001</v>
      </c>
      <c r="BQ83" s="242">
        <f t="shared" si="45"/>
        <v>1.2050000000000001</v>
      </c>
      <c r="BR83" s="242">
        <f t="shared" si="45"/>
        <v>1.1950000000000001</v>
      </c>
      <c r="BS83" s="242">
        <f t="shared" si="45"/>
        <v>1.1403000000000001</v>
      </c>
      <c r="BT83" s="242">
        <f t="shared" si="45"/>
        <v>1.1246</v>
      </c>
      <c r="BU83" s="242">
        <f t="shared" si="45"/>
        <v>1.1234999999999999</v>
      </c>
      <c r="BV83" s="242">
        <f t="shared" si="45"/>
        <v>1.1313</v>
      </c>
      <c r="BW83" s="242">
        <f t="shared" si="45"/>
        <v>1.1459999999999999</v>
      </c>
      <c r="BX83" s="242">
        <f t="shared" si="46"/>
        <v>1.1623000000000001</v>
      </c>
      <c r="BY83" s="242">
        <f t="shared" si="46"/>
        <v>1.1335</v>
      </c>
      <c r="BZ83" s="242">
        <f t="shared" si="46"/>
        <v>1.1072</v>
      </c>
      <c r="CA83" s="242">
        <f t="shared" si="46"/>
        <v>1.0946</v>
      </c>
      <c r="CB83" s="242">
        <f t="shared" si="46"/>
        <v>1.0998000000000001</v>
      </c>
      <c r="CC83" s="242">
        <f t="shared" si="46"/>
        <v>1</v>
      </c>
    </row>
    <row r="84" spans="1:81" outlineLevel="1">
      <c r="A84" s="241">
        <v>4</v>
      </c>
      <c r="B84" s="229" t="s">
        <v>353</v>
      </c>
      <c r="C84" s="190"/>
      <c r="D84" s="156">
        <v>10</v>
      </c>
      <c r="E84" s="285">
        <v>30</v>
      </c>
      <c r="F84" s="233">
        <f t="shared" si="39"/>
        <v>0</v>
      </c>
      <c r="G84" s="233">
        <f t="shared" si="39"/>
        <v>0</v>
      </c>
      <c r="H84" s="233">
        <f t="shared" si="39"/>
        <v>0</v>
      </c>
      <c r="I84" s="233">
        <f t="shared" si="39"/>
        <v>4.1372</v>
      </c>
      <c r="J84" s="242">
        <f t="shared" si="39"/>
        <v>4.2443999999999997</v>
      </c>
      <c r="K84" s="242">
        <f t="shared" si="39"/>
        <v>3.5813000000000001</v>
      </c>
      <c r="L84" s="242">
        <f t="shared" si="39"/>
        <v>3.5045999999999999</v>
      </c>
      <c r="M84" s="242">
        <f t="shared" si="39"/>
        <v>3.5924999999999998</v>
      </c>
      <c r="N84" s="242">
        <f t="shared" si="39"/>
        <v>3.6497000000000002</v>
      </c>
      <c r="O84" s="242">
        <f t="shared" si="39"/>
        <v>3.5813000000000001</v>
      </c>
      <c r="P84" s="242">
        <f t="shared" si="40"/>
        <v>3.5261999999999998</v>
      </c>
      <c r="Q84" s="242">
        <f t="shared" si="40"/>
        <v>3.4622000000000002</v>
      </c>
      <c r="R84" s="242">
        <f t="shared" si="40"/>
        <v>3.4832999999999998</v>
      </c>
      <c r="S84" s="242">
        <f t="shared" si="40"/>
        <v>3.5045999999999999</v>
      </c>
      <c r="T84" s="242">
        <f t="shared" si="40"/>
        <v>3.4622000000000002</v>
      </c>
      <c r="U84" s="242">
        <f t="shared" si="40"/>
        <v>3.4209000000000001</v>
      </c>
      <c r="V84" s="242">
        <f t="shared" si="40"/>
        <v>3.4005999999999998</v>
      </c>
      <c r="W84" s="242">
        <f t="shared" si="40"/>
        <v>3.3706</v>
      </c>
      <c r="X84" s="242">
        <f t="shared" si="40"/>
        <v>3.3216999999999999</v>
      </c>
      <c r="Y84" s="242">
        <f t="shared" si="40"/>
        <v>3.2465000000000002</v>
      </c>
      <c r="Z84" s="242">
        <f t="shared" si="41"/>
        <v>3.2010999999999998</v>
      </c>
      <c r="AA84" s="242">
        <f t="shared" si="41"/>
        <v>3.2372999999999998</v>
      </c>
      <c r="AB84" s="242">
        <f t="shared" si="41"/>
        <v>3.2465000000000002</v>
      </c>
      <c r="AC84" s="242">
        <f t="shared" si="41"/>
        <v>3.1922000000000001</v>
      </c>
      <c r="AD84" s="242">
        <f t="shared" si="41"/>
        <v>3.0398000000000001</v>
      </c>
      <c r="AE84" s="242">
        <f t="shared" si="41"/>
        <v>2.9235000000000002</v>
      </c>
      <c r="AF84" s="242">
        <f t="shared" si="41"/>
        <v>2.8365999999999998</v>
      </c>
      <c r="AG84" s="242">
        <f t="shared" si="41"/>
        <v>2.6650999999999998</v>
      </c>
      <c r="AH84" s="242">
        <f t="shared" si="41"/>
        <v>2.3483999999999998</v>
      </c>
      <c r="AI84" s="242">
        <f t="shared" si="41"/>
        <v>2.2471000000000001</v>
      </c>
      <c r="AJ84" s="242">
        <f t="shared" si="42"/>
        <v>2.1663999999999999</v>
      </c>
      <c r="AK84" s="242">
        <f t="shared" si="42"/>
        <v>2.1027999999999998</v>
      </c>
      <c r="AL84" s="242">
        <f t="shared" si="42"/>
        <v>2.0798999999999999</v>
      </c>
      <c r="AM84" s="242">
        <f t="shared" si="42"/>
        <v>2.0070000000000001</v>
      </c>
      <c r="AN84" s="242">
        <f t="shared" si="42"/>
        <v>1.8817999999999999</v>
      </c>
      <c r="AO84" s="242">
        <f t="shared" si="42"/>
        <v>1.7630999999999999</v>
      </c>
      <c r="AP84" s="242">
        <f t="shared" si="42"/>
        <v>1.6585000000000001</v>
      </c>
      <c r="AQ84" s="242">
        <f t="shared" si="42"/>
        <v>1.6302000000000001</v>
      </c>
      <c r="AR84" s="242">
        <f t="shared" si="42"/>
        <v>1.5851</v>
      </c>
      <c r="AS84" s="242">
        <f t="shared" si="42"/>
        <v>1.5507</v>
      </c>
      <c r="AT84" s="242">
        <f t="shared" si="43"/>
        <v>1.5633999999999999</v>
      </c>
      <c r="AU84" s="242">
        <f t="shared" si="43"/>
        <v>1.6006</v>
      </c>
      <c r="AV84" s="242">
        <f t="shared" si="43"/>
        <v>1.5763</v>
      </c>
      <c r="AW84" s="242">
        <f t="shared" si="43"/>
        <v>1.5362</v>
      </c>
      <c r="AX84" s="242">
        <f t="shared" si="43"/>
        <v>1.5119</v>
      </c>
      <c r="AY84" s="242">
        <f t="shared" si="43"/>
        <v>1.4805999999999999</v>
      </c>
      <c r="AZ84" s="242">
        <f t="shared" si="43"/>
        <v>1.4599</v>
      </c>
      <c r="BA84" s="242">
        <f t="shared" si="43"/>
        <v>1.458</v>
      </c>
      <c r="BB84" s="242">
        <f t="shared" si="43"/>
        <v>1.4542999999999999</v>
      </c>
      <c r="BC84" s="242">
        <f t="shared" si="43"/>
        <v>1.4289000000000001</v>
      </c>
      <c r="BD84" s="242">
        <f t="shared" si="44"/>
        <v>1.4524999999999999</v>
      </c>
      <c r="BE84" s="242">
        <f t="shared" si="44"/>
        <v>1.4360999999999999</v>
      </c>
      <c r="BF84" s="242">
        <f t="shared" si="44"/>
        <v>1.4360999999999999</v>
      </c>
      <c r="BG84" s="242">
        <f t="shared" si="44"/>
        <v>1.458</v>
      </c>
      <c r="BH84" s="242">
        <f t="shared" si="44"/>
        <v>1.4307000000000001</v>
      </c>
      <c r="BI84" s="242">
        <f t="shared" si="44"/>
        <v>1.3856999999999999</v>
      </c>
      <c r="BJ84" s="242">
        <f t="shared" si="44"/>
        <v>1.3942000000000001</v>
      </c>
      <c r="BK84" s="242">
        <f t="shared" si="44"/>
        <v>1.3741000000000001</v>
      </c>
      <c r="BL84" s="242">
        <f t="shared" si="44"/>
        <v>1.3546</v>
      </c>
      <c r="BM84" s="242">
        <f t="shared" si="44"/>
        <v>1.3051999999999999</v>
      </c>
      <c r="BN84" s="242">
        <f t="shared" si="45"/>
        <v>1.2388999999999999</v>
      </c>
      <c r="BO84" s="242">
        <f t="shared" si="45"/>
        <v>1.2243999999999999</v>
      </c>
      <c r="BP84" s="242">
        <f t="shared" si="45"/>
        <v>1.1646000000000001</v>
      </c>
      <c r="BQ84" s="242">
        <f t="shared" si="45"/>
        <v>1.2050000000000001</v>
      </c>
      <c r="BR84" s="242">
        <f t="shared" si="45"/>
        <v>1.1950000000000001</v>
      </c>
      <c r="BS84" s="242">
        <f t="shared" si="45"/>
        <v>1.1403000000000001</v>
      </c>
      <c r="BT84" s="242">
        <f t="shared" si="45"/>
        <v>1.1246</v>
      </c>
      <c r="BU84" s="242">
        <f t="shared" si="45"/>
        <v>1.1234999999999999</v>
      </c>
      <c r="BV84" s="242">
        <f t="shared" si="45"/>
        <v>1.1313</v>
      </c>
      <c r="BW84" s="242">
        <f t="shared" si="45"/>
        <v>1.1459999999999999</v>
      </c>
      <c r="BX84" s="242">
        <f t="shared" si="46"/>
        <v>1.1623000000000001</v>
      </c>
      <c r="BY84" s="242">
        <f t="shared" si="46"/>
        <v>1.1335</v>
      </c>
      <c r="BZ84" s="242">
        <f t="shared" si="46"/>
        <v>1.1072</v>
      </c>
      <c r="CA84" s="242">
        <f t="shared" si="46"/>
        <v>1.0946</v>
      </c>
      <c r="CB84" s="242">
        <f t="shared" si="46"/>
        <v>1.0998000000000001</v>
      </c>
      <c r="CC84" s="242">
        <f t="shared" si="46"/>
        <v>1</v>
      </c>
    </row>
    <row r="85" spans="1:81" outlineLevel="1">
      <c r="A85" s="241">
        <v>4</v>
      </c>
      <c r="B85" s="229" t="s">
        <v>354</v>
      </c>
      <c r="C85" s="190"/>
      <c r="D85" s="156">
        <v>15</v>
      </c>
      <c r="E85" s="285">
        <v>30</v>
      </c>
      <c r="F85" s="233">
        <f t="shared" si="39"/>
        <v>0</v>
      </c>
      <c r="G85" s="233">
        <f t="shared" si="39"/>
        <v>0</v>
      </c>
      <c r="H85" s="233">
        <f t="shared" si="39"/>
        <v>0</v>
      </c>
      <c r="I85" s="233">
        <f t="shared" si="39"/>
        <v>4.1372</v>
      </c>
      <c r="J85" s="242">
        <f t="shared" si="39"/>
        <v>4.2443999999999997</v>
      </c>
      <c r="K85" s="242">
        <f t="shared" si="39"/>
        <v>3.5813000000000001</v>
      </c>
      <c r="L85" s="242">
        <f t="shared" si="39"/>
        <v>3.5045999999999999</v>
      </c>
      <c r="M85" s="242">
        <f t="shared" si="39"/>
        <v>3.5924999999999998</v>
      </c>
      <c r="N85" s="242">
        <f t="shared" si="39"/>
        <v>3.6497000000000002</v>
      </c>
      <c r="O85" s="242">
        <f t="shared" si="39"/>
        <v>3.5813000000000001</v>
      </c>
      <c r="P85" s="242">
        <f t="shared" si="40"/>
        <v>3.5261999999999998</v>
      </c>
      <c r="Q85" s="242">
        <f t="shared" si="40"/>
        <v>3.4622000000000002</v>
      </c>
      <c r="R85" s="242">
        <f t="shared" si="40"/>
        <v>3.4832999999999998</v>
      </c>
      <c r="S85" s="242">
        <f t="shared" si="40"/>
        <v>3.5045999999999999</v>
      </c>
      <c r="T85" s="242">
        <f t="shared" si="40"/>
        <v>3.4622000000000002</v>
      </c>
      <c r="U85" s="242">
        <f t="shared" si="40"/>
        <v>3.4209000000000001</v>
      </c>
      <c r="V85" s="242">
        <f t="shared" si="40"/>
        <v>3.4005999999999998</v>
      </c>
      <c r="W85" s="242">
        <f t="shared" si="40"/>
        <v>3.3706</v>
      </c>
      <c r="X85" s="242">
        <f t="shared" si="40"/>
        <v>3.3216999999999999</v>
      </c>
      <c r="Y85" s="242">
        <f t="shared" si="40"/>
        <v>3.2465000000000002</v>
      </c>
      <c r="Z85" s="242">
        <f t="shared" si="41"/>
        <v>3.2010999999999998</v>
      </c>
      <c r="AA85" s="242">
        <f t="shared" si="41"/>
        <v>3.2372999999999998</v>
      </c>
      <c r="AB85" s="242">
        <f t="shared" si="41"/>
        <v>3.2465000000000002</v>
      </c>
      <c r="AC85" s="242">
        <f t="shared" si="41"/>
        <v>3.1922000000000001</v>
      </c>
      <c r="AD85" s="242">
        <f t="shared" si="41"/>
        <v>3.0398000000000001</v>
      </c>
      <c r="AE85" s="242">
        <f t="shared" si="41"/>
        <v>2.9235000000000002</v>
      </c>
      <c r="AF85" s="242">
        <f t="shared" si="41"/>
        <v>2.8365999999999998</v>
      </c>
      <c r="AG85" s="242">
        <f t="shared" si="41"/>
        <v>2.6650999999999998</v>
      </c>
      <c r="AH85" s="242">
        <f t="shared" si="41"/>
        <v>2.3483999999999998</v>
      </c>
      <c r="AI85" s="242">
        <f t="shared" si="41"/>
        <v>2.2471000000000001</v>
      </c>
      <c r="AJ85" s="242">
        <f t="shared" si="42"/>
        <v>2.1663999999999999</v>
      </c>
      <c r="AK85" s="242">
        <f t="shared" si="42"/>
        <v>2.1027999999999998</v>
      </c>
      <c r="AL85" s="242">
        <f t="shared" si="42"/>
        <v>2.0798999999999999</v>
      </c>
      <c r="AM85" s="242">
        <f t="shared" si="42"/>
        <v>2.0070000000000001</v>
      </c>
      <c r="AN85" s="242">
        <f t="shared" si="42"/>
        <v>1.8817999999999999</v>
      </c>
      <c r="AO85" s="242">
        <f t="shared" si="42"/>
        <v>1.7630999999999999</v>
      </c>
      <c r="AP85" s="242">
        <f t="shared" si="42"/>
        <v>1.6585000000000001</v>
      </c>
      <c r="AQ85" s="242">
        <f t="shared" si="42"/>
        <v>1.6302000000000001</v>
      </c>
      <c r="AR85" s="242">
        <f t="shared" si="42"/>
        <v>1.5851</v>
      </c>
      <c r="AS85" s="242">
        <f t="shared" si="42"/>
        <v>1.5507</v>
      </c>
      <c r="AT85" s="242">
        <f t="shared" si="43"/>
        <v>1.5633999999999999</v>
      </c>
      <c r="AU85" s="242">
        <f t="shared" si="43"/>
        <v>1.6006</v>
      </c>
      <c r="AV85" s="242">
        <f t="shared" si="43"/>
        <v>1.5763</v>
      </c>
      <c r="AW85" s="242">
        <f t="shared" si="43"/>
        <v>1.5362</v>
      </c>
      <c r="AX85" s="242">
        <f t="shared" si="43"/>
        <v>1.5119</v>
      </c>
      <c r="AY85" s="242">
        <f t="shared" si="43"/>
        <v>1.4805999999999999</v>
      </c>
      <c r="AZ85" s="242">
        <f t="shared" si="43"/>
        <v>1.4599</v>
      </c>
      <c r="BA85" s="242">
        <f t="shared" si="43"/>
        <v>1.458</v>
      </c>
      <c r="BB85" s="242">
        <f t="shared" si="43"/>
        <v>1.4542999999999999</v>
      </c>
      <c r="BC85" s="242">
        <f t="shared" si="43"/>
        <v>1.4289000000000001</v>
      </c>
      <c r="BD85" s="242">
        <f t="shared" si="44"/>
        <v>1.4524999999999999</v>
      </c>
      <c r="BE85" s="242">
        <f t="shared" si="44"/>
        <v>1.4360999999999999</v>
      </c>
      <c r="BF85" s="242">
        <f t="shared" si="44"/>
        <v>1.4360999999999999</v>
      </c>
      <c r="BG85" s="242">
        <f t="shared" si="44"/>
        <v>1.458</v>
      </c>
      <c r="BH85" s="242">
        <f t="shared" si="44"/>
        <v>1.4307000000000001</v>
      </c>
      <c r="BI85" s="242">
        <f t="shared" si="44"/>
        <v>1.3856999999999999</v>
      </c>
      <c r="BJ85" s="242">
        <f t="shared" si="44"/>
        <v>1.3942000000000001</v>
      </c>
      <c r="BK85" s="242">
        <f t="shared" si="44"/>
        <v>1.3741000000000001</v>
      </c>
      <c r="BL85" s="242">
        <f t="shared" si="44"/>
        <v>1.3546</v>
      </c>
      <c r="BM85" s="242">
        <f t="shared" si="44"/>
        <v>1.3051999999999999</v>
      </c>
      <c r="BN85" s="242">
        <f t="shared" si="45"/>
        <v>1.2388999999999999</v>
      </c>
      <c r="BO85" s="242">
        <f t="shared" si="45"/>
        <v>1.2243999999999999</v>
      </c>
      <c r="BP85" s="242">
        <f t="shared" si="45"/>
        <v>1.1646000000000001</v>
      </c>
      <c r="BQ85" s="242">
        <f t="shared" si="45"/>
        <v>1.2050000000000001</v>
      </c>
      <c r="BR85" s="242">
        <f t="shared" si="45"/>
        <v>1.1950000000000001</v>
      </c>
      <c r="BS85" s="242">
        <f t="shared" si="45"/>
        <v>1.1403000000000001</v>
      </c>
      <c r="BT85" s="242">
        <f t="shared" si="45"/>
        <v>1.1246</v>
      </c>
      <c r="BU85" s="242">
        <f t="shared" si="45"/>
        <v>1.1234999999999999</v>
      </c>
      <c r="BV85" s="242">
        <f t="shared" si="45"/>
        <v>1.1313</v>
      </c>
      <c r="BW85" s="242">
        <f t="shared" si="45"/>
        <v>1.1459999999999999</v>
      </c>
      <c r="BX85" s="242">
        <f t="shared" si="46"/>
        <v>1.1623000000000001</v>
      </c>
      <c r="BY85" s="242">
        <f t="shared" si="46"/>
        <v>1.1335</v>
      </c>
      <c r="BZ85" s="242">
        <f t="shared" si="46"/>
        <v>1.1072</v>
      </c>
      <c r="CA85" s="242">
        <f t="shared" si="46"/>
        <v>1.0946</v>
      </c>
      <c r="CB85" s="242">
        <f t="shared" si="46"/>
        <v>1.0998000000000001</v>
      </c>
      <c r="CC85" s="242">
        <f t="shared" si="46"/>
        <v>1</v>
      </c>
    </row>
    <row r="86" spans="1:81" outlineLevel="1">
      <c r="A86" s="241">
        <v>4</v>
      </c>
      <c r="B86" s="229" t="s">
        <v>355</v>
      </c>
      <c r="C86" s="190"/>
      <c r="D86" s="156">
        <v>15</v>
      </c>
      <c r="E86" s="285">
        <v>30</v>
      </c>
      <c r="F86" s="233">
        <f t="shared" si="39"/>
        <v>0</v>
      </c>
      <c r="G86" s="233">
        <f t="shared" si="39"/>
        <v>0</v>
      </c>
      <c r="H86" s="233">
        <f t="shared" si="39"/>
        <v>0</v>
      </c>
      <c r="I86" s="233">
        <f t="shared" si="39"/>
        <v>4.1372</v>
      </c>
      <c r="J86" s="242">
        <f t="shared" si="39"/>
        <v>4.2443999999999997</v>
      </c>
      <c r="K86" s="242">
        <f t="shared" si="39"/>
        <v>3.5813000000000001</v>
      </c>
      <c r="L86" s="242">
        <f t="shared" si="39"/>
        <v>3.5045999999999999</v>
      </c>
      <c r="M86" s="242">
        <f t="shared" si="39"/>
        <v>3.5924999999999998</v>
      </c>
      <c r="N86" s="242">
        <f t="shared" si="39"/>
        <v>3.6497000000000002</v>
      </c>
      <c r="O86" s="242">
        <f t="shared" si="39"/>
        <v>3.5813000000000001</v>
      </c>
      <c r="P86" s="242">
        <f t="shared" si="40"/>
        <v>3.5261999999999998</v>
      </c>
      <c r="Q86" s="242">
        <f t="shared" si="40"/>
        <v>3.4622000000000002</v>
      </c>
      <c r="R86" s="242">
        <f t="shared" si="40"/>
        <v>3.4832999999999998</v>
      </c>
      <c r="S86" s="242">
        <f t="shared" si="40"/>
        <v>3.5045999999999999</v>
      </c>
      <c r="T86" s="242">
        <f t="shared" si="40"/>
        <v>3.4622000000000002</v>
      </c>
      <c r="U86" s="242">
        <f t="shared" si="40"/>
        <v>3.4209000000000001</v>
      </c>
      <c r="V86" s="242">
        <f t="shared" si="40"/>
        <v>3.4005999999999998</v>
      </c>
      <c r="W86" s="242">
        <f t="shared" si="40"/>
        <v>3.3706</v>
      </c>
      <c r="X86" s="242">
        <f t="shared" si="40"/>
        <v>3.3216999999999999</v>
      </c>
      <c r="Y86" s="242">
        <f t="shared" si="40"/>
        <v>3.2465000000000002</v>
      </c>
      <c r="Z86" s="242">
        <f t="shared" si="41"/>
        <v>3.2010999999999998</v>
      </c>
      <c r="AA86" s="242">
        <f t="shared" si="41"/>
        <v>3.2372999999999998</v>
      </c>
      <c r="AB86" s="242">
        <f t="shared" si="41"/>
        <v>3.2465000000000002</v>
      </c>
      <c r="AC86" s="242">
        <f t="shared" si="41"/>
        <v>3.1922000000000001</v>
      </c>
      <c r="AD86" s="242">
        <f t="shared" si="41"/>
        <v>3.0398000000000001</v>
      </c>
      <c r="AE86" s="242">
        <f t="shared" si="41"/>
        <v>2.9235000000000002</v>
      </c>
      <c r="AF86" s="242">
        <f t="shared" si="41"/>
        <v>2.8365999999999998</v>
      </c>
      <c r="AG86" s="242">
        <f t="shared" si="41"/>
        <v>2.6650999999999998</v>
      </c>
      <c r="AH86" s="242">
        <f t="shared" si="41"/>
        <v>2.3483999999999998</v>
      </c>
      <c r="AI86" s="242">
        <f t="shared" si="41"/>
        <v>2.2471000000000001</v>
      </c>
      <c r="AJ86" s="242">
        <f t="shared" si="42"/>
        <v>2.1663999999999999</v>
      </c>
      <c r="AK86" s="242">
        <f t="shared" si="42"/>
        <v>2.1027999999999998</v>
      </c>
      <c r="AL86" s="242">
        <f t="shared" si="42"/>
        <v>2.0798999999999999</v>
      </c>
      <c r="AM86" s="242">
        <f t="shared" si="42"/>
        <v>2.0070000000000001</v>
      </c>
      <c r="AN86" s="242">
        <f t="shared" si="42"/>
        <v>1.8817999999999999</v>
      </c>
      <c r="AO86" s="242">
        <f t="shared" si="42"/>
        <v>1.7630999999999999</v>
      </c>
      <c r="AP86" s="242">
        <f t="shared" si="42"/>
        <v>1.6585000000000001</v>
      </c>
      <c r="AQ86" s="242">
        <f t="shared" si="42"/>
        <v>1.6302000000000001</v>
      </c>
      <c r="AR86" s="242">
        <f t="shared" si="42"/>
        <v>1.5851</v>
      </c>
      <c r="AS86" s="242">
        <f t="shared" si="42"/>
        <v>1.5507</v>
      </c>
      <c r="AT86" s="242">
        <f t="shared" si="43"/>
        <v>1.5633999999999999</v>
      </c>
      <c r="AU86" s="242">
        <f t="shared" si="43"/>
        <v>1.6006</v>
      </c>
      <c r="AV86" s="242">
        <f t="shared" si="43"/>
        <v>1.5763</v>
      </c>
      <c r="AW86" s="242">
        <f t="shared" si="43"/>
        <v>1.5362</v>
      </c>
      <c r="AX86" s="242">
        <f t="shared" si="43"/>
        <v>1.5119</v>
      </c>
      <c r="AY86" s="242">
        <f t="shared" si="43"/>
        <v>1.4805999999999999</v>
      </c>
      <c r="AZ86" s="242">
        <f t="shared" si="43"/>
        <v>1.4599</v>
      </c>
      <c r="BA86" s="242">
        <f t="shared" si="43"/>
        <v>1.458</v>
      </c>
      <c r="BB86" s="242">
        <f t="shared" si="43"/>
        <v>1.4542999999999999</v>
      </c>
      <c r="BC86" s="242">
        <f t="shared" si="43"/>
        <v>1.4289000000000001</v>
      </c>
      <c r="BD86" s="242">
        <f t="shared" si="44"/>
        <v>1.4524999999999999</v>
      </c>
      <c r="BE86" s="242">
        <f t="shared" si="44"/>
        <v>1.4360999999999999</v>
      </c>
      <c r="BF86" s="242">
        <f t="shared" si="44"/>
        <v>1.4360999999999999</v>
      </c>
      <c r="BG86" s="242">
        <f t="shared" si="44"/>
        <v>1.458</v>
      </c>
      <c r="BH86" s="242">
        <f t="shared" si="44"/>
        <v>1.4307000000000001</v>
      </c>
      <c r="BI86" s="242">
        <f t="shared" si="44"/>
        <v>1.3856999999999999</v>
      </c>
      <c r="BJ86" s="242">
        <f t="shared" si="44"/>
        <v>1.3942000000000001</v>
      </c>
      <c r="BK86" s="242">
        <f t="shared" si="44"/>
        <v>1.3741000000000001</v>
      </c>
      <c r="BL86" s="242">
        <f t="shared" si="44"/>
        <v>1.3546</v>
      </c>
      <c r="BM86" s="242">
        <f t="shared" si="44"/>
        <v>1.3051999999999999</v>
      </c>
      <c r="BN86" s="242">
        <f t="shared" si="45"/>
        <v>1.2388999999999999</v>
      </c>
      <c r="BO86" s="242">
        <f t="shared" si="45"/>
        <v>1.2243999999999999</v>
      </c>
      <c r="BP86" s="242">
        <f t="shared" si="45"/>
        <v>1.1646000000000001</v>
      </c>
      <c r="BQ86" s="242">
        <f t="shared" si="45"/>
        <v>1.2050000000000001</v>
      </c>
      <c r="BR86" s="242">
        <f t="shared" si="45"/>
        <v>1.1950000000000001</v>
      </c>
      <c r="BS86" s="242">
        <f t="shared" si="45"/>
        <v>1.1403000000000001</v>
      </c>
      <c r="BT86" s="242">
        <f t="shared" si="45"/>
        <v>1.1246</v>
      </c>
      <c r="BU86" s="242">
        <f t="shared" si="45"/>
        <v>1.1234999999999999</v>
      </c>
      <c r="BV86" s="242">
        <f t="shared" si="45"/>
        <v>1.1313</v>
      </c>
      <c r="BW86" s="242">
        <f t="shared" si="45"/>
        <v>1.1459999999999999</v>
      </c>
      <c r="BX86" s="242">
        <f t="shared" si="46"/>
        <v>1.1623000000000001</v>
      </c>
      <c r="BY86" s="242">
        <f t="shared" si="46"/>
        <v>1.1335</v>
      </c>
      <c r="BZ86" s="242">
        <f t="shared" si="46"/>
        <v>1.1072</v>
      </c>
      <c r="CA86" s="242">
        <f t="shared" si="46"/>
        <v>1.0946</v>
      </c>
      <c r="CB86" s="242">
        <f t="shared" si="46"/>
        <v>1.0998000000000001</v>
      </c>
      <c r="CC86" s="242">
        <f t="shared" si="46"/>
        <v>1</v>
      </c>
    </row>
    <row r="87" spans="1:81" outlineLevel="1">
      <c r="A87" s="241">
        <v>1</v>
      </c>
      <c r="B87" s="229" t="s">
        <v>356</v>
      </c>
      <c r="C87" s="190"/>
      <c r="D87" s="156">
        <v>60</v>
      </c>
      <c r="E87" s="285">
        <v>60</v>
      </c>
      <c r="F87" s="233">
        <f t="shared" si="39"/>
        <v>17.547899999999998</v>
      </c>
      <c r="G87" s="233">
        <f t="shared" si="39"/>
        <v>15.070600000000001</v>
      </c>
      <c r="H87" s="233">
        <f t="shared" si="39"/>
        <v>13.9239</v>
      </c>
      <c r="I87" s="233">
        <f t="shared" si="39"/>
        <v>12.317299999999999</v>
      </c>
      <c r="J87" s="242">
        <f t="shared" si="39"/>
        <v>12.81</v>
      </c>
      <c r="K87" s="242">
        <f t="shared" si="39"/>
        <v>11.139099999999999</v>
      </c>
      <c r="L87" s="242">
        <f t="shared" si="39"/>
        <v>10.4146</v>
      </c>
      <c r="M87" s="242">
        <f t="shared" si="39"/>
        <v>10.764699999999999</v>
      </c>
      <c r="N87" s="242">
        <f t="shared" si="39"/>
        <v>10.764699999999999</v>
      </c>
      <c r="O87" s="242">
        <f t="shared" si="39"/>
        <v>10.166700000000001</v>
      </c>
      <c r="P87" s="242">
        <f t="shared" si="40"/>
        <v>9.9301999999999992</v>
      </c>
      <c r="Q87" s="242">
        <f t="shared" si="40"/>
        <v>9.5596999999999994</v>
      </c>
      <c r="R87" s="242">
        <f t="shared" si="40"/>
        <v>9.2826000000000004</v>
      </c>
      <c r="S87" s="242">
        <f t="shared" si="40"/>
        <v>8.9580000000000002</v>
      </c>
      <c r="T87" s="242">
        <f t="shared" si="40"/>
        <v>8.3725000000000005</v>
      </c>
      <c r="U87" s="242">
        <f t="shared" si="40"/>
        <v>7.8589000000000002</v>
      </c>
      <c r="V87" s="242">
        <f t="shared" si="40"/>
        <v>7.32</v>
      </c>
      <c r="W87" s="242">
        <f t="shared" si="40"/>
        <v>7.0385</v>
      </c>
      <c r="X87" s="242">
        <f t="shared" si="40"/>
        <v>6.7420999999999998</v>
      </c>
      <c r="Y87" s="242">
        <f t="shared" si="40"/>
        <v>6.4696999999999996</v>
      </c>
      <c r="Z87" s="242">
        <f t="shared" si="41"/>
        <v>6.3102999999999998</v>
      </c>
      <c r="AA87" s="242">
        <f t="shared" si="41"/>
        <v>6.6372999999999998</v>
      </c>
      <c r="AB87" s="242">
        <f t="shared" si="41"/>
        <v>6.3102999999999998</v>
      </c>
      <c r="AC87" s="242">
        <f t="shared" si="41"/>
        <v>5.8761000000000001</v>
      </c>
      <c r="AD87" s="242">
        <f t="shared" si="41"/>
        <v>4.9650999999999996</v>
      </c>
      <c r="AE87" s="242">
        <f t="shared" si="41"/>
        <v>4.4790000000000001</v>
      </c>
      <c r="AF87" s="242">
        <f t="shared" si="41"/>
        <v>4.2699999999999996</v>
      </c>
      <c r="AG87" s="242">
        <f t="shared" si="41"/>
        <v>4.0156999999999998</v>
      </c>
      <c r="AH87" s="242">
        <f t="shared" si="41"/>
        <v>3.7898999999999998</v>
      </c>
      <c r="AI87" s="242">
        <f t="shared" si="41"/>
        <v>3.6916000000000002</v>
      </c>
      <c r="AJ87" s="242">
        <f t="shared" si="42"/>
        <v>3.5583</v>
      </c>
      <c r="AK87" s="242">
        <f t="shared" si="42"/>
        <v>3.4159999999999999</v>
      </c>
      <c r="AL87" s="242">
        <f t="shared" si="42"/>
        <v>3.2679</v>
      </c>
      <c r="AM87" s="242">
        <f t="shared" si="42"/>
        <v>3.0428000000000002</v>
      </c>
      <c r="AN87" s="242">
        <f t="shared" si="42"/>
        <v>2.7608000000000001</v>
      </c>
      <c r="AO87" s="242">
        <f t="shared" si="42"/>
        <v>2.6036999999999999</v>
      </c>
      <c r="AP87" s="242">
        <f t="shared" si="42"/>
        <v>2.5019999999999998</v>
      </c>
      <c r="AQ87" s="242">
        <f t="shared" si="42"/>
        <v>2.4586999999999999</v>
      </c>
      <c r="AR87" s="242">
        <f t="shared" si="42"/>
        <v>2.4079000000000002</v>
      </c>
      <c r="AS87" s="242">
        <f t="shared" si="42"/>
        <v>2.3944000000000001</v>
      </c>
      <c r="AT87" s="242">
        <f t="shared" si="43"/>
        <v>2.3462000000000001</v>
      </c>
      <c r="AU87" s="242">
        <f t="shared" si="43"/>
        <v>2.2957000000000001</v>
      </c>
      <c r="AV87" s="242">
        <f t="shared" si="43"/>
        <v>2.2433999999999998</v>
      </c>
      <c r="AW87" s="242">
        <f t="shared" si="43"/>
        <v>2.1675</v>
      </c>
      <c r="AX87" s="242">
        <f t="shared" si="43"/>
        <v>2.0430999999999999</v>
      </c>
      <c r="AY87" s="242">
        <f t="shared" si="43"/>
        <v>1.9262999999999999</v>
      </c>
      <c r="AZ87" s="242">
        <f t="shared" si="43"/>
        <v>1.8119000000000001</v>
      </c>
      <c r="BA87" s="242">
        <f t="shared" si="43"/>
        <v>1.7524</v>
      </c>
      <c r="BB87" s="242">
        <f t="shared" si="43"/>
        <v>1.7172000000000001</v>
      </c>
      <c r="BC87" s="242">
        <f t="shared" si="43"/>
        <v>1.6789000000000001</v>
      </c>
      <c r="BD87" s="242">
        <f t="shared" si="44"/>
        <v>1.6745000000000001</v>
      </c>
      <c r="BE87" s="242">
        <f t="shared" si="44"/>
        <v>1.6833</v>
      </c>
      <c r="BF87" s="242">
        <f t="shared" si="44"/>
        <v>1.6921999999999999</v>
      </c>
      <c r="BG87" s="242">
        <f t="shared" si="44"/>
        <v>1.7012</v>
      </c>
      <c r="BH87" s="242">
        <f t="shared" si="44"/>
        <v>1.69</v>
      </c>
      <c r="BI87" s="242">
        <f t="shared" si="44"/>
        <v>1.6833</v>
      </c>
      <c r="BJ87" s="242">
        <f t="shared" si="44"/>
        <v>1.6789000000000001</v>
      </c>
      <c r="BK87" s="242">
        <f t="shared" si="44"/>
        <v>1.6745000000000001</v>
      </c>
      <c r="BL87" s="242">
        <f t="shared" si="44"/>
        <v>1.6508</v>
      </c>
      <c r="BM87" s="242">
        <f t="shared" si="44"/>
        <v>1.6173999999999999</v>
      </c>
      <c r="BN87" s="242">
        <f t="shared" si="45"/>
        <v>1.5794999999999999</v>
      </c>
      <c r="BO87" s="242">
        <f t="shared" si="45"/>
        <v>1.5142</v>
      </c>
      <c r="BP87" s="242">
        <f t="shared" si="45"/>
        <v>1.4590000000000001</v>
      </c>
      <c r="BQ87" s="242">
        <f t="shared" si="45"/>
        <v>1.4441999999999999</v>
      </c>
      <c r="BR87" s="242">
        <f t="shared" si="45"/>
        <v>1.4280999999999999</v>
      </c>
      <c r="BS87" s="242">
        <f t="shared" si="45"/>
        <v>1.3849</v>
      </c>
      <c r="BT87" s="242">
        <f t="shared" si="45"/>
        <v>1.3512999999999999</v>
      </c>
      <c r="BU87" s="242">
        <f t="shared" si="45"/>
        <v>1.3261000000000001</v>
      </c>
      <c r="BV87" s="242">
        <f t="shared" si="45"/>
        <v>1.3018000000000001</v>
      </c>
      <c r="BW87" s="242">
        <f t="shared" si="45"/>
        <v>1.2809999999999999</v>
      </c>
      <c r="BX87" s="242">
        <f t="shared" si="46"/>
        <v>1.2546999999999999</v>
      </c>
      <c r="BY87" s="242">
        <f t="shared" si="46"/>
        <v>1.2141999999999999</v>
      </c>
      <c r="BZ87" s="242">
        <f t="shared" si="46"/>
        <v>1.1624000000000001</v>
      </c>
      <c r="CA87" s="242">
        <f t="shared" si="46"/>
        <v>1.1129</v>
      </c>
      <c r="CB87" s="242">
        <f t="shared" si="46"/>
        <v>1.0819000000000001</v>
      </c>
      <c r="CC87" s="242">
        <f t="shared" si="46"/>
        <v>1</v>
      </c>
    </row>
    <row r="88" spans="1:81" outlineLevel="1">
      <c r="A88" s="237">
        <v>4</v>
      </c>
      <c r="B88" s="231" t="s">
        <v>357</v>
      </c>
      <c r="C88" s="225"/>
      <c r="D88" s="244">
        <v>15</v>
      </c>
      <c r="E88" s="286">
        <v>20</v>
      </c>
      <c r="F88" s="401">
        <f t="shared" si="39"/>
        <v>0</v>
      </c>
      <c r="G88" s="238">
        <f t="shared" si="39"/>
        <v>0</v>
      </c>
      <c r="H88" s="238">
        <f t="shared" si="39"/>
        <v>0</v>
      </c>
      <c r="I88" s="238">
        <f t="shared" si="39"/>
        <v>4.1372</v>
      </c>
      <c r="J88" s="236">
        <f t="shared" si="39"/>
        <v>4.2443999999999997</v>
      </c>
      <c r="K88" s="236">
        <f t="shared" si="39"/>
        <v>3.5813000000000001</v>
      </c>
      <c r="L88" s="236">
        <f t="shared" si="39"/>
        <v>3.5045999999999999</v>
      </c>
      <c r="M88" s="236">
        <f t="shared" si="39"/>
        <v>3.5924999999999998</v>
      </c>
      <c r="N88" s="236">
        <f t="shared" si="39"/>
        <v>3.6497000000000002</v>
      </c>
      <c r="O88" s="236">
        <f t="shared" si="39"/>
        <v>3.5813000000000001</v>
      </c>
      <c r="P88" s="236">
        <f t="shared" si="40"/>
        <v>3.5261999999999998</v>
      </c>
      <c r="Q88" s="236">
        <f t="shared" si="40"/>
        <v>3.4622000000000002</v>
      </c>
      <c r="R88" s="236">
        <f t="shared" si="40"/>
        <v>3.4832999999999998</v>
      </c>
      <c r="S88" s="236">
        <f t="shared" si="40"/>
        <v>3.5045999999999999</v>
      </c>
      <c r="T88" s="236">
        <f t="shared" si="40"/>
        <v>3.4622000000000002</v>
      </c>
      <c r="U88" s="236">
        <f t="shared" si="40"/>
        <v>3.4209000000000001</v>
      </c>
      <c r="V88" s="236">
        <f t="shared" si="40"/>
        <v>3.4005999999999998</v>
      </c>
      <c r="W88" s="236">
        <f t="shared" si="40"/>
        <v>3.3706</v>
      </c>
      <c r="X88" s="236">
        <f t="shared" si="40"/>
        <v>3.3216999999999999</v>
      </c>
      <c r="Y88" s="236">
        <f t="shared" si="40"/>
        <v>3.2465000000000002</v>
      </c>
      <c r="Z88" s="236">
        <f t="shared" si="41"/>
        <v>3.2010999999999998</v>
      </c>
      <c r="AA88" s="236">
        <f t="shared" si="41"/>
        <v>3.2372999999999998</v>
      </c>
      <c r="AB88" s="236">
        <f t="shared" si="41"/>
        <v>3.2465000000000002</v>
      </c>
      <c r="AC88" s="236">
        <f t="shared" si="41"/>
        <v>3.1922000000000001</v>
      </c>
      <c r="AD88" s="236">
        <f t="shared" si="41"/>
        <v>3.0398000000000001</v>
      </c>
      <c r="AE88" s="236">
        <f t="shared" si="41"/>
        <v>2.9235000000000002</v>
      </c>
      <c r="AF88" s="236">
        <f t="shared" si="41"/>
        <v>2.8365999999999998</v>
      </c>
      <c r="AG88" s="236">
        <f t="shared" si="41"/>
        <v>2.6650999999999998</v>
      </c>
      <c r="AH88" s="236">
        <f t="shared" si="41"/>
        <v>2.3483999999999998</v>
      </c>
      <c r="AI88" s="236">
        <f t="shared" si="41"/>
        <v>2.2471000000000001</v>
      </c>
      <c r="AJ88" s="236">
        <f t="shared" si="42"/>
        <v>2.1663999999999999</v>
      </c>
      <c r="AK88" s="236">
        <f t="shared" si="42"/>
        <v>2.1027999999999998</v>
      </c>
      <c r="AL88" s="236">
        <f t="shared" si="42"/>
        <v>2.0798999999999999</v>
      </c>
      <c r="AM88" s="236">
        <f t="shared" si="42"/>
        <v>2.0070000000000001</v>
      </c>
      <c r="AN88" s="236">
        <f t="shared" si="42"/>
        <v>1.8817999999999999</v>
      </c>
      <c r="AO88" s="236">
        <f t="shared" si="42"/>
        <v>1.7630999999999999</v>
      </c>
      <c r="AP88" s="236">
        <f t="shared" si="42"/>
        <v>1.6585000000000001</v>
      </c>
      <c r="AQ88" s="236">
        <f t="shared" si="42"/>
        <v>1.6302000000000001</v>
      </c>
      <c r="AR88" s="236">
        <f t="shared" si="42"/>
        <v>1.5851</v>
      </c>
      <c r="AS88" s="236">
        <f t="shared" si="42"/>
        <v>1.5507</v>
      </c>
      <c r="AT88" s="236">
        <f t="shared" si="43"/>
        <v>1.5633999999999999</v>
      </c>
      <c r="AU88" s="236">
        <f t="shared" si="43"/>
        <v>1.6006</v>
      </c>
      <c r="AV88" s="236">
        <f t="shared" si="43"/>
        <v>1.5763</v>
      </c>
      <c r="AW88" s="236">
        <f t="shared" si="43"/>
        <v>1.5362</v>
      </c>
      <c r="AX88" s="236">
        <f t="shared" si="43"/>
        <v>1.5119</v>
      </c>
      <c r="AY88" s="236">
        <f t="shared" si="43"/>
        <v>1.4805999999999999</v>
      </c>
      <c r="AZ88" s="236">
        <f t="shared" si="43"/>
        <v>1.4599</v>
      </c>
      <c r="BA88" s="236">
        <f t="shared" si="43"/>
        <v>1.458</v>
      </c>
      <c r="BB88" s="236">
        <f t="shared" si="43"/>
        <v>1.4542999999999999</v>
      </c>
      <c r="BC88" s="236">
        <f t="shared" si="43"/>
        <v>1.4289000000000001</v>
      </c>
      <c r="BD88" s="236">
        <f t="shared" si="44"/>
        <v>1.4524999999999999</v>
      </c>
      <c r="BE88" s="236">
        <f t="shared" si="44"/>
        <v>1.4360999999999999</v>
      </c>
      <c r="BF88" s="236">
        <f t="shared" si="44"/>
        <v>1.4360999999999999</v>
      </c>
      <c r="BG88" s="236">
        <f t="shared" si="44"/>
        <v>1.458</v>
      </c>
      <c r="BH88" s="236">
        <f t="shared" si="44"/>
        <v>1.4307000000000001</v>
      </c>
      <c r="BI88" s="236">
        <f t="shared" si="44"/>
        <v>1.3856999999999999</v>
      </c>
      <c r="BJ88" s="236">
        <f t="shared" si="44"/>
        <v>1.3942000000000001</v>
      </c>
      <c r="BK88" s="236">
        <f t="shared" si="44"/>
        <v>1.3741000000000001</v>
      </c>
      <c r="BL88" s="236">
        <f t="shared" si="44"/>
        <v>1.3546</v>
      </c>
      <c r="BM88" s="236">
        <f t="shared" si="44"/>
        <v>1.3051999999999999</v>
      </c>
      <c r="BN88" s="236">
        <f t="shared" si="45"/>
        <v>1.2388999999999999</v>
      </c>
      <c r="BO88" s="236">
        <f t="shared" si="45"/>
        <v>1.2243999999999999</v>
      </c>
      <c r="BP88" s="236">
        <f t="shared" si="45"/>
        <v>1.1646000000000001</v>
      </c>
      <c r="BQ88" s="236">
        <f t="shared" si="45"/>
        <v>1.2050000000000001</v>
      </c>
      <c r="BR88" s="236">
        <f t="shared" si="45"/>
        <v>1.1950000000000001</v>
      </c>
      <c r="BS88" s="236">
        <f t="shared" si="45"/>
        <v>1.1403000000000001</v>
      </c>
      <c r="BT88" s="236">
        <f t="shared" si="45"/>
        <v>1.1246</v>
      </c>
      <c r="BU88" s="236">
        <f t="shared" si="45"/>
        <v>1.1234999999999999</v>
      </c>
      <c r="BV88" s="236">
        <f t="shared" si="45"/>
        <v>1.1313</v>
      </c>
      <c r="BW88" s="236">
        <f t="shared" si="45"/>
        <v>1.1459999999999999</v>
      </c>
      <c r="BX88" s="236">
        <f t="shared" si="46"/>
        <v>1.1623000000000001</v>
      </c>
      <c r="BY88" s="236">
        <f t="shared" si="46"/>
        <v>1.1335</v>
      </c>
      <c r="BZ88" s="236">
        <f t="shared" si="46"/>
        <v>1.1072</v>
      </c>
      <c r="CA88" s="236">
        <f t="shared" si="46"/>
        <v>1.0946</v>
      </c>
      <c r="CB88" s="236">
        <f t="shared" si="46"/>
        <v>1.0998000000000001</v>
      </c>
      <c r="CC88" s="236">
        <f t="shared" si="46"/>
        <v>1</v>
      </c>
    </row>
    <row r="89" spans="1:81" outlineLevel="1">
      <c r="B89" s="279" t="s">
        <v>511</v>
      </c>
      <c r="K89" s="276"/>
      <c r="L89" s="276" t="s">
        <v>407</v>
      </c>
      <c r="Q89" s="276" t="s">
        <v>408</v>
      </c>
      <c r="V89" s="276" t="s">
        <v>409</v>
      </c>
      <c r="AA89" s="276" t="s">
        <v>410</v>
      </c>
      <c r="AF89" s="276" t="s">
        <v>411</v>
      </c>
      <c r="AK89" s="276" t="s">
        <v>412</v>
      </c>
    </row>
    <row r="90" spans="1:81" outlineLevel="1"/>
    <row r="93" spans="1:81">
      <c r="B93" s="162" t="s">
        <v>218</v>
      </c>
    </row>
    <row r="95" spans="1:81">
      <c r="B95" s="158" t="s">
        <v>512</v>
      </c>
      <c r="C95" s="158"/>
      <c r="D95" s="155">
        <f>D$10</f>
        <v>1944</v>
      </c>
      <c r="E95" s="155">
        <f t="shared" ref="E95:BP95" si="47">E$10</f>
        <v>1945</v>
      </c>
      <c r="F95" s="155">
        <f t="shared" si="47"/>
        <v>1946</v>
      </c>
      <c r="G95" s="155">
        <f t="shared" si="47"/>
        <v>1947</v>
      </c>
      <c r="H95" s="155">
        <f t="shared" si="47"/>
        <v>1948</v>
      </c>
      <c r="I95" s="155">
        <f t="shared" si="47"/>
        <v>1949</v>
      </c>
      <c r="J95" s="155">
        <f t="shared" si="47"/>
        <v>1950</v>
      </c>
      <c r="K95" s="155">
        <f t="shared" si="47"/>
        <v>1951</v>
      </c>
      <c r="L95" s="155">
        <f t="shared" si="47"/>
        <v>1952</v>
      </c>
      <c r="M95" s="155">
        <f t="shared" si="47"/>
        <v>1953</v>
      </c>
      <c r="N95" s="155">
        <f t="shared" si="47"/>
        <v>1954</v>
      </c>
      <c r="O95" s="155">
        <f t="shared" si="47"/>
        <v>1955</v>
      </c>
      <c r="P95" s="155">
        <f t="shared" si="47"/>
        <v>1956</v>
      </c>
      <c r="Q95" s="155">
        <f t="shared" si="47"/>
        <v>1957</v>
      </c>
      <c r="R95" s="155">
        <f t="shared" si="47"/>
        <v>1958</v>
      </c>
      <c r="S95" s="155">
        <f t="shared" si="47"/>
        <v>1959</v>
      </c>
      <c r="T95" s="155">
        <f t="shared" si="47"/>
        <v>1960</v>
      </c>
      <c r="U95" s="155">
        <f t="shared" si="47"/>
        <v>1961</v>
      </c>
      <c r="V95" s="155">
        <f t="shared" si="47"/>
        <v>1962</v>
      </c>
      <c r="W95" s="155">
        <f t="shared" si="47"/>
        <v>1963</v>
      </c>
      <c r="X95" s="155">
        <f t="shared" si="47"/>
        <v>1964</v>
      </c>
      <c r="Y95" s="155">
        <f t="shared" si="47"/>
        <v>1965</v>
      </c>
      <c r="Z95" s="155">
        <f t="shared" si="47"/>
        <v>1966</v>
      </c>
      <c r="AA95" s="155">
        <f t="shared" si="47"/>
        <v>1967</v>
      </c>
      <c r="AB95" s="155">
        <f t="shared" si="47"/>
        <v>1968</v>
      </c>
      <c r="AC95" s="155">
        <f t="shared" si="47"/>
        <v>1969</v>
      </c>
      <c r="AD95" s="155">
        <f t="shared" si="47"/>
        <v>1970</v>
      </c>
      <c r="AE95" s="155">
        <f t="shared" si="47"/>
        <v>1971</v>
      </c>
      <c r="AF95" s="155">
        <f t="shared" si="47"/>
        <v>1972</v>
      </c>
      <c r="AG95" s="155">
        <f t="shared" si="47"/>
        <v>1973</v>
      </c>
      <c r="AH95" s="155">
        <f t="shared" si="47"/>
        <v>1974</v>
      </c>
      <c r="AI95" s="155">
        <f t="shared" si="47"/>
        <v>1975</v>
      </c>
      <c r="AJ95" s="155">
        <f t="shared" si="47"/>
        <v>1976</v>
      </c>
      <c r="AK95" s="155">
        <f t="shared" si="47"/>
        <v>1977</v>
      </c>
      <c r="AL95" s="155">
        <f t="shared" si="47"/>
        <v>1978</v>
      </c>
      <c r="AM95" s="155">
        <f t="shared" si="47"/>
        <v>1979</v>
      </c>
      <c r="AN95" s="155">
        <f t="shared" si="47"/>
        <v>1980</v>
      </c>
      <c r="AO95" s="155">
        <f t="shared" si="47"/>
        <v>1981</v>
      </c>
      <c r="AP95" s="155">
        <f t="shared" si="47"/>
        <v>1982</v>
      </c>
      <c r="AQ95" s="155">
        <f t="shared" si="47"/>
        <v>1983</v>
      </c>
      <c r="AR95" s="155">
        <f t="shared" si="47"/>
        <v>1984</v>
      </c>
      <c r="AS95" s="155">
        <f t="shared" si="47"/>
        <v>1985</v>
      </c>
      <c r="AT95" s="155">
        <f t="shared" si="47"/>
        <v>1986</v>
      </c>
      <c r="AU95" s="155">
        <f t="shared" si="47"/>
        <v>1987</v>
      </c>
      <c r="AV95" s="155">
        <f t="shared" si="47"/>
        <v>1988</v>
      </c>
      <c r="AW95" s="155">
        <f t="shared" si="47"/>
        <v>1989</v>
      </c>
      <c r="AX95" s="155">
        <f t="shared" si="47"/>
        <v>1990</v>
      </c>
      <c r="AY95" s="155">
        <f t="shared" si="47"/>
        <v>1991</v>
      </c>
      <c r="AZ95" s="155">
        <f t="shared" si="47"/>
        <v>1992</v>
      </c>
      <c r="BA95" s="155">
        <f t="shared" si="47"/>
        <v>1993</v>
      </c>
      <c r="BB95" s="155">
        <f t="shared" si="47"/>
        <v>1994</v>
      </c>
      <c r="BC95" s="155">
        <f t="shared" si="47"/>
        <v>1995</v>
      </c>
      <c r="BD95" s="155">
        <f t="shared" si="47"/>
        <v>1996</v>
      </c>
      <c r="BE95" s="155">
        <f t="shared" si="47"/>
        <v>1997</v>
      </c>
      <c r="BF95" s="155">
        <f t="shared" si="47"/>
        <v>1998</v>
      </c>
      <c r="BG95" s="155">
        <f t="shared" si="47"/>
        <v>1999</v>
      </c>
      <c r="BH95" s="155">
        <f t="shared" si="47"/>
        <v>2000</v>
      </c>
      <c r="BI95" s="155">
        <f t="shared" si="47"/>
        <v>2001</v>
      </c>
      <c r="BJ95" s="155">
        <f t="shared" si="47"/>
        <v>2002</v>
      </c>
      <c r="BK95" s="155">
        <f t="shared" si="47"/>
        <v>2003</v>
      </c>
      <c r="BL95" s="155">
        <f t="shared" si="47"/>
        <v>2004</v>
      </c>
      <c r="BM95" s="155">
        <f t="shared" si="47"/>
        <v>2005</v>
      </c>
      <c r="BN95" s="155">
        <f t="shared" si="47"/>
        <v>2006</v>
      </c>
      <c r="BO95" s="155">
        <f t="shared" si="47"/>
        <v>2007</v>
      </c>
      <c r="BP95" s="155">
        <f t="shared" si="47"/>
        <v>2008</v>
      </c>
      <c r="BQ95" s="155">
        <f t="shared" ref="BQ95:CC95" si="48">BQ$10</f>
        <v>2009</v>
      </c>
      <c r="BR95" s="155">
        <f t="shared" si="48"/>
        <v>2010</v>
      </c>
      <c r="BS95" s="155">
        <f t="shared" si="48"/>
        <v>2011</v>
      </c>
      <c r="BT95" s="155">
        <f t="shared" si="48"/>
        <v>2012</v>
      </c>
      <c r="BU95" s="155">
        <f t="shared" si="48"/>
        <v>2013</v>
      </c>
      <c r="BV95" s="155">
        <f t="shared" si="48"/>
        <v>2014</v>
      </c>
      <c r="BW95" s="155">
        <f t="shared" si="48"/>
        <v>2015</v>
      </c>
      <c r="BX95" s="155">
        <f t="shared" si="48"/>
        <v>2016</v>
      </c>
      <c r="BY95" s="155">
        <f t="shared" si="48"/>
        <v>2017</v>
      </c>
      <c r="BZ95" s="155">
        <f t="shared" si="48"/>
        <v>2018</v>
      </c>
      <c r="CA95" s="155">
        <f t="shared" si="48"/>
        <v>2019</v>
      </c>
      <c r="CB95" s="155">
        <f t="shared" si="48"/>
        <v>2020</v>
      </c>
      <c r="CC95" s="155">
        <f t="shared" si="48"/>
        <v>2021</v>
      </c>
    </row>
    <row r="96" spans="1:81">
      <c r="B96" s="178" t="s">
        <v>135</v>
      </c>
      <c r="D96" s="179">
        <f>D$11</f>
        <v>19.409099999999999</v>
      </c>
      <c r="E96" s="179">
        <f t="shared" ref="E96:BP96" si="49">E$11</f>
        <v>18.838200000000001</v>
      </c>
      <c r="F96" s="179">
        <f t="shared" si="49"/>
        <v>17.547899999999998</v>
      </c>
      <c r="G96" s="179">
        <f t="shared" si="49"/>
        <v>15.070600000000001</v>
      </c>
      <c r="H96" s="179">
        <f t="shared" si="49"/>
        <v>13.9239</v>
      </c>
      <c r="I96" s="179">
        <f t="shared" si="49"/>
        <v>12.317299999999999</v>
      </c>
      <c r="J96" s="179">
        <f t="shared" si="49"/>
        <v>12.81</v>
      </c>
      <c r="K96" s="179">
        <f t="shared" si="49"/>
        <v>11.139099999999999</v>
      </c>
      <c r="L96" s="179">
        <f t="shared" si="49"/>
        <v>10.4146</v>
      </c>
      <c r="M96" s="179">
        <f t="shared" si="49"/>
        <v>10.764699999999999</v>
      </c>
      <c r="N96" s="179">
        <f t="shared" si="49"/>
        <v>10.764699999999999</v>
      </c>
      <c r="O96" s="179">
        <f t="shared" si="49"/>
        <v>10.166700000000001</v>
      </c>
      <c r="P96" s="179">
        <f t="shared" si="49"/>
        <v>9.9301999999999992</v>
      </c>
      <c r="Q96" s="179">
        <f t="shared" si="49"/>
        <v>9.5596999999999994</v>
      </c>
      <c r="R96" s="179">
        <f t="shared" si="49"/>
        <v>9.2826000000000004</v>
      </c>
      <c r="S96" s="179">
        <f t="shared" si="49"/>
        <v>8.9580000000000002</v>
      </c>
      <c r="T96" s="179">
        <f t="shared" si="49"/>
        <v>8.3725000000000005</v>
      </c>
      <c r="U96" s="179">
        <f t="shared" si="49"/>
        <v>7.8589000000000002</v>
      </c>
      <c r="V96" s="179">
        <f t="shared" si="49"/>
        <v>7.32</v>
      </c>
      <c r="W96" s="179">
        <f t="shared" si="49"/>
        <v>7.0385</v>
      </c>
      <c r="X96" s="179">
        <f t="shared" si="49"/>
        <v>6.7420999999999998</v>
      </c>
      <c r="Y96" s="179">
        <f t="shared" si="49"/>
        <v>6.4696999999999996</v>
      </c>
      <c r="Z96" s="179">
        <f t="shared" si="49"/>
        <v>6.3102999999999998</v>
      </c>
      <c r="AA96" s="179">
        <f t="shared" si="49"/>
        <v>6.6372999999999998</v>
      </c>
      <c r="AB96" s="179">
        <f t="shared" si="49"/>
        <v>6.3102999999999998</v>
      </c>
      <c r="AC96" s="179">
        <f t="shared" si="49"/>
        <v>5.8761000000000001</v>
      </c>
      <c r="AD96" s="179">
        <f t="shared" si="49"/>
        <v>4.9650999999999996</v>
      </c>
      <c r="AE96" s="179">
        <f t="shared" si="49"/>
        <v>4.4790000000000001</v>
      </c>
      <c r="AF96" s="179">
        <f t="shared" si="49"/>
        <v>4.2699999999999996</v>
      </c>
      <c r="AG96" s="179">
        <f t="shared" si="49"/>
        <v>4.0156999999999998</v>
      </c>
      <c r="AH96" s="179">
        <f t="shared" si="49"/>
        <v>3.7898999999999998</v>
      </c>
      <c r="AI96" s="179">
        <f t="shared" si="49"/>
        <v>3.6916000000000002</v>
      </c>
      <c r="AJ96" s="179">
        <f t="shared" si="49"/>
        <v>3.5583</v>
      </c>
      <c r="AK96" s="179">
        <f t="shared" si="49"/>
        <v>3.4159999999999999</v>
      </c>
      <c r="AL96" s="179">
        <f t="shared" si="49"/>
        <v>3.2679</v>
      </c>
      <c r="AM96" s="179">
        <f t="shared" si="49"/>
        <v>3.0428000000000002</v>
      </c>
      <c r="AN96" s="179">
        <f t="shared" si="49"/>
        <v>2.7608000000000001</v>
      </c>
      <c r="AO96" s="179">
        <f t="shared" si="49"/>
        <v>2.6036999999999999</v>
      </c>
      <c r="AP96" s="179">
        <f t="shared" si="49"/>
        <v>2.5019999999999998</v>
      </c>
      <c r="AQ96" s="179">
        <f t="shared" si="49"/>
        <v>2.4586999999999999</v>
      </c>
      <c r="AR96" s="179">
        <f t="shared" si="49"/>
        <v>2.4079000000000002</v>
      </c>
      <c r="AS96" s="179">
        <f t="shared" si="49"/>
        <v>2.3944000000000001</v>
      </c>
      <c r="AT96" s="179">
        <f t="shared" si="49"/>
        <v>2.3462000000000001</v>
      </c>
      <c r="AU96" s="179">
        <f t="shared" si="49"/>
        <v>2.2957000000000001</v>
      </c>
      <c r="AV96" s="179">
        <f t="shared" si="49"/>
        <v>2.2433999999999998</v>
      </c>
      <c r="AW96" s="179">
        <f t="shared" si="49"/>
        <v>2.1675</v>
      </c>
      <c r="AX96" s="179">
        <f t="shared" si="49"/>
        <v>2.0430999999999999</v>
      </c>
      <c r="AY96" s="179">
        <f t="shared" si="49"/>
        <v>1.9262999999999999</v>
      </c>
      <c r="AZ96" s="179">
        <f t="shared" si="49"/>
        <v>1.8119000000000001</v>
      </c>
      <c r="BA96" s="179">
        <f t="shared" si="49"/>
        <v>1.7524</v>
      </c>
      <c r="BB96" s="179">
        <f t="shared" si="49"/>
        <v>1.7172000000000001</v>
      </c>
      <c r="BC96" s="179">
        <f t="shared" si="49"/>
        <v>1.6789000000000001</v>
      </c>
      <c r="BD96" s="179">
        <f t="shared" si="49"/>
        <v>1.6745000000000001</v>
      </c>
      <c r="BE96" s="179">
        <f t="shared" si="49"/>
        <v>1.6833</v>
      </c>
      <c r="BF96" s="179">
        <f t="shared" si="49"/>
        <v>1.6921999999999999</v>
      </c>
      <c r="BG96" s="179">
        <f t="shared" si="49"/>
        <v>1.7012</v>
      </c>
      <c r="BH96" s="179">
        <f t="shared" si="49"/>
        <v>1.69</v>
      </c>
      <c r="BI96" s="179">
        <f t="shared" si="49"/>
        <v>1.6833</v>
      </c>
      <c r="BJ96" s="179">
        <f t="shared" si="49"/>
        <v>1.6789000000000001</v>
      </c>
      <c r="BK96" s="179">
        <f t="shared" si="49"/>
        <v>1.6745000000000001</v>
      </c>
      <c r="BL96" s="179">
        <f t="shared" si="49"/>
        <v>1.6508</v>
      </c>
      <c r="BM96" s="179">
        <f t="shared" si="49"/>
        <v>1.6173999999999999</v>
      </c>
      <c r="BN96" s="179">
        <f t="shared" si="49"/>
        <v>1.5794999999999999</v>
      </c>
      <c r="BO96" s="179">
        <f t="shared" si="49"/>
        <v>1.5142</v>
      </c>
      <c r="BP96" s="179">
        <f t="shared" si="49"/>
        <v>1.4590000000000001</v>
      </c>
      <c r="BQ96" s="179">
        <f t="shared" ref="BQ96:CC96" si="50">BQ$11</f>
        <v>1.4441999999999999</v>
      </c>
      <c r="BR96" s="179">
        <f t="shared" si="50"/>
        <v>1.4280999999999999</v>
      </c>
      <c r="BS96" s="179">
        <f t="shared" si="50"/>
        <v>1.3849</v>
      </c>
      <c r="BT96" s="179">
        <f t="shared" si="50"/>
        <v>1.3512999999999999</v>
      </c>
      <c r="BU96" s="179">
        <f t="shared" si="50"/>
        <v>1.3261000000000001</v>
      </c>
      <c r="BV96" s="179">
        <f t="shared" si="50"/>
        <v>1.3018000000000001</v>
      </c>
      <c r="BW96" s="179">
        <f t="shared" si="50"/>
        <v>1.2809999999999999</v>
      </c>
      <c r="BX96" s="179">
        <f t="shared" si="50"/>
        <v>1.2546999999999999</v>
      </c>
      <c r="BY96" s="179">
        <f t="shared" si="50"/>
        <v>1.2141999999999999</v>
      </c>
      <c r="BZ96" s="179">
        <f t="shared" si="50"/>
        <v>1.1624000000000001</v>
      </c>
      <c r="CA96" s="179">
        <f t="shared" si="50"/>
        <v>1.1129</v>
      </c>
      <c r="CB96" s="179">
        <f>CB$11</f>
        <v>1.0819000000000001</v>
      </c>
      <c r="CC96" s="179">
        <f t="shared" si="50"/>
        <v>1</v>
      </c>
    </row>
    <row r="97" spans="2:81">
      <c r="B97" s="178" t="s">
        <v>394</v>
      </c>
      <c r="D97" s="179"/>
      <c r="E97" s="179"/>
      <c r="F97" s="179"/>
      <c r="G97" s="179"/>
      <c r="H97" s="179"/>
      <c r="I97" s="179">
        <f t="shared" ref="I97:BT97" si="51">I$12</f>
        <v>7.9936999999999996</v>
      </c>
      <c r="J97" s="179">
        <f t="shared" si="51"/>
        <v>8.3642000000000003</v>
      </c>
      <c r="K97" s="179">
        <f t="shared" si="51"/>
        <v>7.2171000000000003</v>
      </c>
      <c r="L97" s="179">
        <f t="shared" si="51"/>
        <v>6.7903000000000002</v>
      </c>
      <c r="M97" s="179">
        <f t="shared" si="51"/>
        <v>7.0167000000000002</v>
      </c>
      <c r="N97" s="179">
        <f t="shared" si="51"/>
        <v>6.9779</v>
      </c>
      <c r="O97" s="179">
        <f t="shared" si="51"/>
        <v>6.6125999999999996</v>
      </c>
      <c r="P97" s="179">
        <f t="shared" si="51"/>
        <v>6.4439000000000002</v>
      </c>
      <c r="Q97" s="179">
        <f t="shared" si="51"/>
        <v>6.2525000000000004</v>
      </c>
      <c r="R97" s="179">
        <f t="shared" si="51"/>
        <v>6.0430999999999999</v>
      </c>
      <c r="S97" s="179">
        <f t="shared" si="51"/>
        <v>5.6132999999999997</v>
      </c>
      <c r="T97" s="179">
        <f t="shared" si="51"/>
        <v>5.2190000000000003</v>
      </c>
      <c r="U97" s="179">
        <f t="shared" si="51"/>
        <v>4.8391000000000002</v>
      </c>
      <c r="V97" s="179">
        <f t="shared" si="51"/>
        <v>4.5431999999999997</v>
      </c>
      <c r="W97" s="179">
        <f t="shared" si="51"/>
        <v>4.3402000000000003</v>
      </c>
      <c r="X97" s="179">
        <f t="shared" si="51"/>
        <v>4.2813999999999997</v>
      </c>
      <c r="Y97" s="179">
        <f t="shared" si="51"/>
        <v>4.3853999999999997</v>
      </c>
      <c r="Z97" s="179">
        <f t="shared" si="51"/>
        <v>4.3552</v>
      </c>
      <c r="AA97" s="179">
        <f t="shared" si="51"/>
        <v>4.5431999999999997</v>
      </c>
      <c r="AB97" s="179">
        <f t="shared" si="51"/>
        <v>4.3106</v>
      </c>
      <c r="AC97" s="179">
        <f t="shared" si="51"/>
        <v>4.1275000000000004</v>
      </c>
      <c r="AD97" s="179">
        <f t="shared" si="51"/>
        <v>3.5278999999999998</v>
      </c>
      <c r="AE97" s="179">
        <f t="shared" si="51"/>
        <v>3.2635999999999998</v>
      </c>
      <c r="AF97" s="179">
        <f t="shared" si="51"/>
        <v>3.1575000000000002</v>
      </c>
      <c r="AG97" s="179">
        <f t="shared" si="51"/>
        <v>3.0360999999999998</v>
      </c>
      <c r="AH97" s="179">
        <f t="shared" si="51"/>
        <v>2.8445999999999998</v>
      </c>
      <c r="AI97" s="179">
        <f t="shared" si="51"/>
        <v>2.7942</v>
      </c>
      <c r="AJ97" s="179">
        <f t="shared" si="51"/>
        <v>2.7338</v>
      </c>
      <c r="AK97" s="179">
        <f t="shared" si="51"/>
        <v>2.6423000000000001</v>
      </c>
      <c r="AL97" s="179">
        <f t="shared" si="51"/>
        <v>2.5009999999999999</v>
      </c>
      <c r="AM97" s="179">
        <f t="shared" si="51"/>
        <v>2.2757000000000001</v>
      </c>
      <c r="AN97" s="179">
        <f t="shared" si="51"/>
        <v>2.0569999999999999</v>
      </c>
      <c r="AO97" s="179">
        <f t="shared" si="51"/>
        <v>2.0015999999999998</v>
      </c>
      <c r="AP97" s="179">
        <f t="shared" si="51"/>
        <v>2.0404</v>
      </c>
      <c r="AQ97" s="179">
        <f t="shared" si="51"/>
        <v>2.0503</v>
      </c>
      <c r="AR97" s="179">
        <f t="shared" si="51"/>
        <v>2.024</v>
      </c>
      <c r="AS97" s="179">
        <f t="shared" si="51"/>
        <v>2.0207999999999999</v>
      </c>
      <c r="AT97" s="179">
        <f t="shared" si="51"/>
        <v>1.9764999999999999</v>
      </c>
      <c r="AU97" s="179">
        <f t="shared" si="51"/>
        <v>1.9400999999999999</v>
      </c>
      <c r="AV97" s="179">
        <f t="shared" si="51"/>
        <v>1.9136</v>
      </c>
      <c r="AW97" s="179">
        <f t="shared" si="51"/>
        <v>1.8573999999999999</v>
      </c>
      <c r="AX97" s="179">
        <f t="shared" si="51"/>
        <v>1.7397</v>
      </c>
      <c r="AY97" s="179">
        <f t="shared" si="51"/>
        <v>1.6213</v>
      </c>
      <c r="AZ97" s="179">
        <f t="shared" si="51"/>
        <v>1.5235000000000001</v>
      </c>
      <c r="BA97" s="179">
        <f t="shared" si="51"/>
        <v>1.4806999999999999</v>
      </c>
      <c r="BB97" s="179">
        <f t="shared" si="51"/>
        <v>1.4635</v>
      </c>
      <c r="BC97" s="179">
        <f t="shared" si="51"/>
        <v>1.4500999999999999</v>
      </c>
      <c r="BD97" s="179">
        <f t="shared" si="51"/>
        <v>1.4755</v>
      </c>
      <c r="BE97" s="179">
        <f t="shared" si="51"/>
        <v>1.5018</v>
      </c>
      <c r="BF97" s="179">
        <f t="shared" si="51"/>
        <v>1.5290999999999999</v>
      </c>
      <c r="BG97" s="179">
        <f t="shared" si="51"/>
        <v>1.5365</v>
      </c>
      <c r="BH97" s="179">
        <f t="shared" si="51"/>
        <v>1.5327999999999999</v>
      </c>
      <c r="BI97" s="179">
        <f t="shared" si="51"/>
        <v>1.5365</v>
      </c>
      <c r="BJ97" s="179">
        <f t="shared" si="51"/>
        <v>1.5402</v>
      </c>
      <c r="BK97" s="179">
        <f t="shared" si="51"/>
        <v>1.5459000000000001</v>
      </c>
      <c r="BL97" s="179">
        <f t="shared" si="51"/>
        <v>1.5459000000000001</v>
      </c>
      <c r="BM97" s="179">
        <f t="shared" si="51"/>
        <v>1.544</v>
      </c>
      <c r="BN97" s="179">
        <f t="shared" si="51"/>
        <v>1.5072000000000001</v>
      </c>
      <c r="BO97" s="179">
        <f t="shared" si="51"/>
        <v>1.4618</v>
      </c>
      <c r="BP97" s="179">
        <f t="shared" si="51"/>
        <v>1.4191</v>
      </c>
      <c r="BQ97" s="179">
        <f t="shared" si="51"/>
        <v>1.3956</v>
      </c>
      <c r="BR97" s="179">
        <f t="shared" si="51"/>
        <v>1.3878999999999999</v>
      </c>
      <c r="BS97" s="179">
        <f t="shared" si="51"/>
        <v>1.3625</v>
      </c>
      <c r="BT97" s="179">
        <f t="shared" si="51"/>
        <v>1.3281000000000001</v>
      </c>
      <c r="BU97" s="179">
        <f t="shared" ref="BU97:CC97" si="52">BU$12</f>
        <v>1.3061</v>
      </c>
      <c r="BV97" s="179">
        <f t="shared" si="52"/>
        <v>1.2862</v>
      </c>
      <c r="BW97" s="179">
        <f t="shared" si="52"/>
        <v>1.2629999999999999</v>
      </c>
      <c r="BX97" s="179">
        <f t="shared" si="52"/>
        <v>1.2419</v>
      </c>
      <c r="BY97" s="179">
        <f t="shared" si="52"/>
        <v>1.1994</v>
      </c>
      <c r="BZ97" s="179">
        <f t="shared" si="52"/>
        <v>1.1327</v>
      </c>
      <c r="CA97" s="179">
        <f t="shared" si="52"/>
        <v>1.0730999999999999</v>
      </c>
      <c r="CB97" s="179">
        <f t="shared" si="52"/>
        <v>1.0489999999999999</v>
      </c>
      <c r="CC97" s="179">
        <f t="shared" si="52"/>
        <v>1</v>
      </c>
    </row>
    <row r="98" spans="2:81">
      <c r="B98" s="178" t="s">
        <v>136</v>
      </c>
      <c r="D98" s="179"/>
      <c r="E98" s="179"/>
      <c r="F98" s="179"/>
      <c r="G98" s="179"/>
      <c r="H98" s="179"/>
      <c r="I98" s="179">
        <f t="shared" ref="I98:BT98" si="53">I$13</f>
        <v>7.1307</v>
      </c>
      <c r="J98" s="179">
        <f t="shared" si="53"/>
        <v>7.1714000000000002</v>
      </c>
      <c r="K98" s="179">
        <f t="shared" si="53"/>
        <v>6.0048000000000004</v>
      </c>
      <c r="L98" s="179">
        <f t="shared" si="53"/>
        <v>4.9023000000000003</v>
      </c>
      <c r="M98" s="179">
        <f t="shared" si="53"/>
        <v>4.8643000000000001</v>
      </c>
      <c r="N98" s="179">
        <f t="shared" si="53"/>
        <v>4.9409000000000001</v>
      </c>
      <c r="O98" s="179">
        <f t="shared" si="53"/>
        <v>4.7358000000000002</v>
      </c>
      <c r="P98" s="179">
        <f t="shared" si="53"/>
        <v>4.6139999999999999</v>
      </c>
      <c r="Q98" s="179">
        <f t="shared" si="53"/>
        <v>4.4035000000000002</v>
      </c>
      <c r="R98" s="179">
        <f t="shared" si="53"/>
        <v>4.2979000000000003</v>
      </c>
      <c r="S98" s="179">
        <f t="shared" si="53"/>
        <v>4.1833</v>
      </c>
      <c r="T98" s="179">
        <f t="shared" si="53"/>
        <v>4.0484</v>
      </c>
      <c r="U98" s="179">
        <f t="shared" si="53"/>
        <v>3.9097</v>
      </c>
      <c r="V98" s="179">
        <f t="shared" si="53"/>
        <v>3.8146</v>
      </c>
      <c r="W98" s="179">
        <f t="shared" si="53"/>
        <v>3.7574999999999998</v>
      </c>
      <c r="X98" s="179">
        <f t="shared" si="53"/>
        <v>3.7240000000000002</v>
      </c>
      <c r="Y98" s="179">
        <f t="shared" si="53"/>
        <v>3.7801</v>
      </c>
      <c r="Z98" s="179">
        <f t="shared" si="53"/>
        <v>3.7688000000000001</v>
      </c>
      <c r="AA98" s="179">
        <f t="shared" si="53"/>
        <v>3.9714999999999998</v>
      </c>
      <c r="AB98" s="179">
        <f t="shared" si="53"/>
        <v>3.8854000000000002</v>
      </c>
      <c r="AC98" s="179">
        <f t="shared" si="53"/>
        <v>3.7463000000000002</v>
      </c>
      <c r="AD98" s="179">
        <f t="shared" si="53"/>
        <v>3.3378000000000001</v>
      </c>
      <c r="AE98" s="179">
        <f t="shared" si="53"/>
        <v>3.1612</v>
      </c>
      <c r="AF98" s="179">
        <f t="shared" si="53"/>
        <v>3.1063999999999998</v>
      </c>
      <c r="AG98" s="179">
        <f t="shared" si="53"/>
        <v>2.9321999999999999</v>
      </c>
      <c r="AH98" s="179">
        <f t="shared" si="53"/>
        <v>2.6701999999999999</v>
      </c>
      <c r="AI98" s="179">
        <f t="shared" si="53"/>
        <v>2.6873999999999998</v>
      </c>
      <c r="AJ98" s="179">
        <f t="shared" si="53"/>
        <v>2.62</v>
      </c>
      <c r="AK98" s="179">
        <f t="shared" si="53"/>
        <v>2.5983000000000001</v>
      </c>
      <c r="AL98" s="179">
        <f t="shared" si="53"/>
        <v>2.4851000000000001</v>
      </c>
      <c r="AM98" s="179">
        <f t="shared" si="53"/>
        <v>2.3371</v>
      </c>
      <c r="AN98" s="179">
        <f t="shared" si="53"/>
        <v>2.1863999999999999</v>
      </c>
      <c r="AO98" s="179">
        <f t="shared" si="53"/>
        <v>2.1343999999999999</v>
      </c>
      <c r="AP98" s="179">
        <f t="shared" si="53"/>
        <v>2.0507</v>
      </c>
      <c r="AQ98" s="179">
        <f t="shared" si="53"/>
        <v>2.0916999999999999</v>
      </c>
      <c r="AR98" s="179">
        <f t="shared" si="53"/>
        <v>2.0608</v>
      </c>
      <c r="AS98" s="179">
        <f t="shared" si="53"/>
        <v>2.0047999999999999</v>
      </c>
      <c r="AT98" s="179">
        <f t="shared" si="53"/>
        <v>1.964</v>
      </c>
      <c r="AU98" s="179">
        <f t="shared" si="53"/>
        <v>1.9795</v>
      </c>
      <c r="AV98" s="179">
        <f t="shared" si="53"/>
        <v>1.9518</v>
      </c>
      <c r="AW98" s="179">
        <f t="shared" si="53"/>
        <v>1.8815999999999999</v>
      </c>
      <c r="AX98" s="179">
        <f t="shared" si="53"/>
        <v>1.798</v>
      </c>
      <c r="AY98" s="179">
        <f t="shared" si="53"/>
        <v>1.7262999999999999</v>
      </c>
      <c r="AZ98" s="179">
        <f t="shared" si="53"/>
        <v>1.6578999999999999</v>
      </c>
      <c r="BA98" s="179">
        <f t="shared" si="53"/>
        <v>1.6822999999999999</v>
      </c>
      <c r="BB98" s="179">
        <f t="shared" si="53"/>
        <v>1.6623000000000001</v>
      </c>
      <c r="BC98" s="179">
        <f t="shared" si="53"/>
        <v>1.6028</v>
      </c>
      <c r="BD98" s="179">
        <f t="shared" si="53"/>
        <v>1.6362000000000001</v>
      </c>
      <c r="BE98" s="179">
        <f t="shared" si="53"/>
        <v>1.6578999999999999</v>
      </c>
      <c r="BF98" s="179">
        <f t="shared" si="53"/>
        <v>1.6667000000000001</v>
      </c>
      <c r="BG98" s="179">
        <f t="shared" si="53"/>
        <v>1.6914</v>
      </c>
      <c r="BH98" s="179">
        <f t="shared" si="53"/>
        <v>1.6491</v>
      </c>
      <c r="BI98" s="179">
        <f t="shared" si="53"/>
        <v>1.6255999999999999</v>
      </c>
      <c r="BJ98" s="179">
        <f t="shared" si="53"/>
        <v>1.6298999999999999</v>
      </c>
      <c r="BK98" s="179">
        <f t="shared" si="53"/>
        <v>1.6173</v>
      </c>
      <c r="BL98" s="179">
        <f t="shared" si="53"/>
        <v>1.538</v>
      </c>
      <c r="BM98" s="179">
        <f t="shared" si="53"/>
        <v>1.4643999999999999</v>
      </c>
      <c r="BN98" s="179">
        <f t="shared" si="53"/>
        <v>1.431</v>
      </c>
      <c r="BO98" s="179">
        <f t="shared" si="53"/>
        <v>1.3480000000000001</v>
      </c>
      <c r="BP98" s="179">
        <f t="shared" si="53"/>
        <v>1.2806</v>
      </c>
      <c r="BQ98" s="179">
        <f t="shared" si="53"/>
        <v>1.3251999999999999</v>
      </c>
      <c r="BR98" s="179">
        <f t="shared" si="53"/>
        <v>1.3309</v>
      </c>
      <c r="BS98" s="179">
        <f t="shared" si="53"/>
        <v>1.2689999999999999</v>
      </c>
      <c r="BT98" s="179">
        <f t="shared" si="53"/>
        <v>1.2487999999999999</v>
      </c>
      <c r="BU98" s="179">
        <f t="shared" ref="BU98:CC98" si="54">BU$13</f>
        <v>1.2613000000000001</v>
      </c>
      <c r="BV98" s="179">
        <f t="shared" si="54"/>
        <v>1.2563</v>
      </c>
      <c r="BW98" s="179">
        <f t="shared" si="54"/>
        <v>1.2549999999999999</v>
      </c>
      <c r="BX98" s="179">
        <f t="shared" si="54"/>
        <v>1.2625999999999999</v>
      </c>
      <c r="BY98" s="179">
        <f t="shared" si="54"/>
        <v>1.1998</v>
      </c>
      <c r="BZ98" s="179">
        <f t="shared" si="54"/>
        <v>1.1275999999999999</v>
      </c>
      <c r="CA98" s="179">
        <f t="shared" si="54"/>
        <v>1.0904</v>
      </c>
      <c r="CB98" s="179">
        <f t="shared" si="54"/>
        <v>1.0893999999999999</v>
      </c>
      <c r="CC98" s="179">
        <f t="shared" si="54"/>
        <v>1</v>
      </c>
    </row>
    <row r="99" spans="2:81">
      <c r="B99" s="178" t="s">
        <v>137</v>
      </c>
      <c r="D99" s="179"/>
      <c r="E99" s="179"/>
      <c r="F99" s="179"/>
      <c r="G99" s="179"/>
      <c r="H99" s="179"/>
      <c r="I99" s="179">
        <f t="shared" ref="I99:BT99" si="55">I$14</f>
        <v>4.1372</v>
      </c>
      <c r="J99" s="179">
        <f t="shared" si="55"/>
        <v>4.2443999999999997</v>
      </c>
      <c r="K99" s="179">
        <f t="shared" si="55"/>
        <v>3.5813000000000001</v>
      </c>
      <c r="L99" s="179">
        <f t="shared" si="55"/>
        <v>3.5045999999999999</v>
      </c>
      <c r="M99" s="179">
        <f t="shared" si="55"/>
        <v>3.5924999999999998</v>
      </c>
      <c r="N99" s="179">
        <f t="shared" si="55"/>
        <v>3.6497000000000002</v>
      </c>
      <c r="O99" s="179">
        <f t="shared" si="55"/>
        <v>3.5813000000000001</v>
      </c>
      <c r="P99" s="179">
        <f t="shared" si="55"/>
        <v>3.5261999999999998</v>
      </c>
      <c r="Q99" s="179">
        <f t="shared" si="55"/>
        <v>3.4622000000000002</v>
      </c>
      <c r="R99" s="179">
        <f t="shared" si="55"/>
        <v>3.4832999999999998</v>
      </c>
      <c r="S99" s="179">
        <f t="shared" si="55"/>
        <v>3.5045999999999999</v>
      </c>
      <c r="T99" s="179">
        <f t="shared" si="55"/>
        <v>3.4622000000000002</v>
      </c>
      <c r="U99" s="179">
        <f t="shared" si="55"/>
        <v>3.4209000000000001</v>
      </c>
      <c r="V99" s="179">
        <f t="shared" si="55"/>
        <v>3.4005999999999998</v>
      </c>
      <c r="W99" s="179">
        <f t="shared" si="55"/>
        <v>3.3706</v>
      </c>
      <c r="X99" s="179">
        <f t="shared" si="55"/>
        <v>3.3216999999999999</v>
      </c>
      <c r="Y99" s="179">
        <f t="shared" si="55"/>
        <v>3.2465000000000002</v>
      </c>
      <c r="Z99" s="179">
        <f t="shared" si="55"/>
        <v>3.2010999999999998</v>
      </c>
      <c r="AA99" s="179">
        <f t="shared" si="55"/>
        <v>3.2372999999999998</v>
      </c>
      <c r="AB99" s="179">
        <f t="shared" si="55"/>
        <v>3.2465000000000002</v>
      </c>
      <c r="AC99" s="179">
        <f t="shared" si="55"/>
        <v>3.1922000000000001</v>
      </c>
      <c r="AD99" s="179">
        <f t="shared" si="55"/>
        <v>3.0398000000000001</v>
      </c>
      <c r="AE99" s="179">
        <f t="shared" si="55"/>
        <v>2.9235000000000002</v>
      </c>
      <c r="AF99" s="179">
        <f t="shared" si="55"/>
        <v>2.8365999999999998</v>
      </c>
      <c r="AG99" s="179">
        <f t="shared" si="55"/>
        <v>2.6650999999999998</v>
      </c>
      <c r="AH99" s="179">
        <f t="shared" si="55"/>
        <v>2.3483999999999998</v>
      </c>
      <c r="AI99" s="179">
        <f t="shared" si="55"/>
        <v>2.2471000000000001</v>
      </c>
      <c r="AJ99" s="179">
        <f t="shared" si="55"/>
        <v>2.1663999999999999</v>
      </c>
      <c r="AK99" s="179">
        <f t="shared" si="55"/>
        <v>2.1027999999999998</v>
      </c>
      <c r="AL99" s="179">
        <f t="shared" si="55"/>
        <v>2.0798999999999999</v>
      </c>
      <c r="AM99" s="179">
        <f t="shared" si="55"/>
        <v>2.0070000000000001</v>
      </c>
      <c r="AN99" s="179">
        <f t="shared" si="55"/>
        <v>1.8817999999999999</v>
      </c>
      <c r="AO99" s="179">
        <f t="shared" si="55"/>
        <v>1.7630999999999999</v>
      </c>
      <c r="AP99" s="179">
        <f t="shared" si="55"/>
        <v>1.6585000000000001</v>
      </c>
      <c r="AQ99" s="179">
        <f t="shared" si="55"/>
        <v>1.6302000000000001</v>
      </c>
      <c r="AR99" s="179">
        <f t="shared" si="55"/>
        <v>1.5851</v>
      </c>
      <c r="AS99" s="179">
        <f t="shared" si="55"/>
        <v>1.5507</v>
      </c>
      <c r="AT99" s="179">
        <f t="shared" si="55"/>
        <v>1.5633999999999999</v>
      </c>
      <c r="AU99" s="179">
        <f t="shared" si="55"/>
        <v>1.6006</v>
      </c>
      <c r="AV99" s="179">
        <f t="shared" si="55"/>
        <v>1.5763</v>
      </c>
      <c r="AW99" s="179">
        <f t="shared" si="55"/>
        <v>1.5362</v>
      </c>
      <c r="AX99" s="179">
        <f t="shared" si="55"/>
        <v>1.5119</v>
      </c>
      <c r="AY99" s="179">
        <f t="shared" si="55"/>
        <v>1.4805999999999999</v>
      </c>
      <c r="AZ99" s="179">
        <f t="shared" si="55"/>
        <v>1.4599</v>
      </c>
      <c r="BA99" s="179">
        <f t="shared" si="55"/>
        <v>1.458</v>
      </c>
      <c r="BB99" s="179">
        <f t="shared" si="55"/>
        <v>1.4542999999999999</v>
      </c>
      <c r="BC99" s="179">
        <f t="shared" si="55"/>
        <v>1.4289000000000001</v>
      </c>
      <c r="BD99" s="179">
        <f t="shared" si="55"/>
        <v>1.4524999999999999</v>
      </c>
      <c r="BE99" s="179">
        <f t="shared" si="55"/>
        <v>1.4360999999999999</v>
      </c>
      <c r="BF99" s="179">
        <f t="shared" si="55"/>
        <v>1.4360999999999999</v>
      </c>
      <c r="BG99" s="179">
        <f t="shared" si="55"/>
        <v>1.458</v>
      </c>
      <c r="BH99" s="179">
        <f t="shared" si="55"/>
        <v>1.4307000000000001</v>
      </c>
      <c r="BI99" s="179">
        <f t="shared" si="55"/>
        <v>1.3856999999999999</v>
      </c>
      <c r="BJ99" s="179">
        <f t="shared" si="55"/>
        <v>1.3942000000000001</v>
      </c>
      <c r="BK99" s="179">
        <f t="shared" si="55"/>
        <v>1.3741000000000001</v>
      </c>
      <c r="BL99" s="179">
        <f t="shared" si="55"/>
        <v>1.3546</v>
      </c>
      <c r="BM99" s="179">
        <f t="shared" si="55"/>
        <v>1.3051999999999999</v>
      </c>
      <c r="BN99" s="179">
        <f t="shared" si="55"/>
        <v>1.2388999999999999</v>
      </c>
      <c r="BO99" s="179">
        <f t="shared" si="55"/>
        <v>1.2243999999999999</v>
      </c>
      <c r="BP99" s="179">
        <f t="shared" si="55"/>
        <v>1.1646000000000001</v>
      </c>
      <c r="BQ99" s="179">
        <f t="shared" si="55"/>
        <v>1.2050000000000001</v>
      </c>
      <c r="BR99" s="179">
        <f t="shared" si="55"/>
        <v>1.1950000000000001</v>
      </c>
      <c r="BS99" s="179">
        <f t="shared" si="55"/>
        <v>1.1403000000000001</v>
      </c>
      <c r="BT99" s="179">
        <f t="shared" si="55"/>
        <v>1.1246</v>
      </c>
      <c r="BU99" s="179">
        <f t="shared" ref="BU99:CC99" si="56">BU$14</f>
        <v>1.1234999999999999</v>
      </c>
      <c r="BV99" s="179">
        <f t="shared" si="56"/>
        <v>1.1313</v>
      </c>
      <c r="BW99" s="179">
        <f t="shared" si="56"/>
        <v>1.1459999999999999</v>
      </c>
      <c r="BX99" s="179">
        <f t="shared" si="56"/>
        <v>1.1623000000000001</v>
      </c>
      <c r="BY99" s="179">
        <f t="shared" si="56"/>
        <v>1.1335</v>
      </c>
      <c r="BZ99" s="179">
        <f t="shared" si="56"/>
        <v>1.1072</v>
      </c>
      <c r="CA99" s="179">
        <f t="shared" si="56"/>
        <v>1.0946</v>
      </c>
      <c r="CB99" s="179">
        <f t="shared" si="56"/>
        <v>1.0998000000000001</v>
      </c>
      <c r="CC99" s="179">
        <f t="shared" si="56"/>
        <v>1</v>
      </c>
    </row>
  </sheetData>
  <sheetProtection algorithmName="SHA-512" hashValue="Xo9n4ZPQ3jEpFQSx6Wn6Gl5iZM0TNR81yorVkg+1RLZsmOInzIIMKOeR4esNcLyXrtUXDQQtzjAq2uRYtW49Bg==" saltValue="fkYOkhEZGxdi2Ta0DIA8Cw==" spinCount="100000" sheet="1" objects="1" scenarios="1"/>
  <mergeCells count="1">
    <mergeCell ref="A1:A2"/>
  </mergeCells>
  <phoneticPr fontId="37" type="noConversion"/>
  <conditionalFormatting sqref="D24:BZ27">
    <cfRule type="cellIs" dxfId="18" priority="5" operator="notEqual">
      <formula>0</formula>
    </cfRule>
  </conditionalFormatting>
  <conditionalFormatting sqref="H37:BW40">
    <cfRule type="cellIs" dxfId="17" priority="4" operator="notEqual">
      <formula>0</formula>
    </cfRule>
  </conditionalFormatting>
  <conditionalFormatting sqref="D37:BZ40">
    <cfRule type="cellIs" dxfId="16" priority="3" operator="notEqual">
      <formula>0</formula>
    </cfRule>
  </conditionalFormatting>
  <conditionalFormatting sqref="CA24:CC27">
    <cfRule type="cellIs" dxfId="15" priority="2" operator="notEqual">
      <formula>0</formula>
    </cfRule>
  </conditionalFormatting>
  <conditionalFormatting sqref="CA37:CC40">
    <cfRule type="cellIs" dxfId="14"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F7033"/>
    <pageSetUpPr fitToPage="1"/>
  </sheetPr>
  <dimension ref="A1:AJ108"/>
  <sheetViews>
    <sheetView zoomScale="80" zoomScaleNormal="80" zoomScalePageLayoutView="80" workbookViewId="0">
      <pane xSplit="2" ySplit="8" topLeftCell="C14"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5" width="20.7109375" style="156" customWidth="1"/>
    <col min="16" max="16" width="9.7109375" style="156" customWidth="1"/>
    <col min="17" max="17" width="6.7109375" style="156" customWidth="1"/>
    <col min="18" max="18" width="9.7109375" style="4" customWidth="1"/>
    <col min="19" max="21" width="20.7109375" style="156" customWidth="1"/>
    <col min="22" max="22" width="17" style="156" customWidth="1"/>
    <col min="23" max="29" width="20.7109375" style="156" customWidth="1"/>
    <col min="30" max="30" width="9.7109375" style="156" customWidth="1"/>
    <col min="31" max="31" width="6.7109375" style="156" customWidth="1"/>
    <col min="32" max="32" width="9.7109375" style="4" customWidth="1"/>
    <col min="33" max="35" width="20.7109375" style="156" customWidth="1"/>
    <col min="36" max="36" width="9.7109375" style="156" customWidth="1"/>
    <col min="37" max="16384" width="9.140625" style="156"/>
  </cols>
  <sheetData>
    <row r="1" spans="1:36">
      <c r="A1" s="595" t="s">
        <v>71</v>
      </c>
    </row>
    <row r="2" spans="1:36">
      <c r="A2" s="595"/>
    </row>
    <row r="3" spans="1:36">
      <c r="A3" s="172"/>
    </row>
    <row r="4" spans="1:36">
      <c r="A4" s="173"/>
    </row>
    <row r="5" spans="1:36" ht="10.5" customHeight="1">
      <c r="B5" s="2" t="s">
        <v>508</v>
      </c>
    </row>
    <row r="6" spans="1:36" ht="16.5" customHeight="1"/>
    <row r="7" spans="1:36" s="161" customFormat="1">
      <c r="B7" s="326"/>
      <c r="C7" s="327"/>
      <c r="D7" s="328"/>
      <c r="E7" s="329" t="s">
        <v>190</v>
      </c>
      <c r="F7" s="327"/>
      <c r="G7" s="327"/>
      <c r="H7" s="330"/>
      <c r="J7" s="326"/>
      <c r="K7" s="327"/>
      <c r="L7" s="328"/>
      <c r="M7" s="329" t="s">
        <v>192</v>
      </c>
      <c r="N7" s="327"/>
      <c r="O7" s="327"/>
      <c r="P7" s="330"/>
      <c r="R7" s="326"/>
      <c r="S7" s="351"/>
      <c r="T7" s="351"/>
      <c r="U7" s="351"/>
      <c r="V7" s="351"/>
      <c r="W7" s="351"/>
      <c r="X7" s="351"/>
      <c r="Y7" s="352" t="s">
        <v>191</v>
      </c>
      <c r="Z7" s="351"/>
      <c r="AA7" s="351"/>
      <c r="AB7" s="351"/>
      <c r="AC7" s="351"/>
      <c r="AD7" s="330"/>
      <c r="AE7" s="156"/>
      <c r="AF7" s="326"/>
      <c r="AG7" s="328"/>
      <c r="AH7" s="329" t="s">
        <v>193</v>
      </c>
      <c r="AI7" s="327"/>
      <c r="AJ7" s="330"/>
    </row>
    <row r="8" spans="1:36" s="159" customFormat="1" ht="79.900000000000006" customHeight="1">
      <c r="B8" s="346" t="s">
        <v>5</v>
      </c>
      <c r="C8" s="298" t="str">
        <f>Übersicht!$B$10</f>
        <v>Gewerbliche Betriebsgebäude, Bauleistungen am Bauwerk ohne USt</v>
      </c>
      <c r="D8" s="289" t="str">
        <f>Übersicht!$B$20</f>
        <v>Gewerbliche Betriebsgebäude, Bauleistungen am Bauwerk, mit USt</v>
      </c>
      <c r="E8" s="289" t="s">
        <v>205</v>
      </c>
      <c r="F8" s="289" t="str">
        <f>Übersicht!$B$22</f>
        <v>Wiederherstellungswerte für 1913/1914 erstellte Wohngebäude</v>
      </c>
      <c r="G8" s="299" t="s">
        <v>206</v>
      </c>
      <c r="H8" s="347" t="s">
        <v>8</v>
      </c>
      <c r="I8" s="174"/>
      <c r="J8" s="350" t="s">
        <v>5</v>
      </c>
      <c r="K8" s="298" t="str">
        <f>Übersicht!$B$11</f>
        <v>Ortskanäle, Bauleistungen am Bauwerk (Tiefbau), ohne USt</v>
      </c>
      <c r="L8" s="289" t="str">
        <f>Übersicht!$B$21</f>
        <v>Ortskanäle, Bauleistungen am Bauwerk (Tiefbau), mit USt</v>
      </c>
      <c r="M8" s="289" t="s">
        <v>201</v>
      </c>
      <c r="N8" s="289" t="str">
        <f>Übersicht!$B$22</f>
        <v>Wiederherstellungswerte für 1913/1914 erstellte Wohngebäude</v>
      </c>
      <c r="O8" s="299" t="s">
        <v>204</v>
      </c>
      <c r="P8" s="347" t="s">
        <v>8</v>
      </c>
      <c r="R8" s="350" t="s">
        <v>5</v>
      </c>
      <c r="S8" s="298" t="str">
        <f>Übersicht!$B$15</f>
        <v>Stahlrohre, Rohrform-, Rohrverschluss- und Rohrverbindungsstücke aus Eisen und Stahl</v>
      </c>
      <c r="T8" s="289" t="str">
        <f>Übersicht!$B$26</f>
        <v>Präzisionsstahlrohre, nahtlos und geschweißt</v>
      </c>
      <c r="U8" s="289" t="s">
        <v>16</v>
      </c>
      <c r="V8" s="289" t="str">
        <f>Übersicht!$B$27</f>
        <v>Eisen und Stahl</v>
      </c>
      <c r="W8" s="289" t="str">
        <f>Übersicht!$B$15</f>
        <v>Stahlrohre, Rohrform-, Rohrverschluss- und Rohrverbindungsstücke aus Eisen und Stahl</v>
      </c>
      <c r="X8" s="289" t="str">
        <f>Übersicht!$B$11</f>
        <v>Ortskanäle, Bauleistungen am Bauwerk (Tiefbau), ohne USt</v>
      </c>
      <c r="Y8" s="289" t="str">
        <f>Übersicht!$B$21</f>
        <v>Ortskanäle, Bauleistungen am Bauwerk (Tiefbau), mit USt</v>
      </c>
      <c r="Z8" s="289" t="s">
        <v>201</v>
      </c>
      <c r="AA8" s="289" t="str">
        <f>Übersicht!$B$22</f>
        <v>Wiederherstellungswerte für 1913/1914 erstellte Wohngebäude</v>
      </c>
      <c r="AB8" s="289" t="s">
        <v>204</v>
      </c>
      <c r="AC8" s="299" t="s">
        <v>69</v>
      </c>
      <c r="AD8" s="347" t="s">
        <v>8</v>
      </c>
      <c r="AF8" s="350" t="s">
        <v>5</v>
      </c>
      <c r="AG8" s="298" t="str">
        <f>Übersicht!$B$14</f>
        <v>Erzeugerpreise gewerblicher Produkte gesamt (ohne Mineralölerz.)</v>
      </c>
      <c r="AH8" s="289" t="str">
        <f>Übersicht!$B$31</f>
        <v>Erzeugerpreise gewerblicher Produkte gesamt</v>
      </c>
      <c r="AI8" s="299" t="s">
        <v>15</v>
      </c>
      <c r="AJ8" s="355" t="s">
        <v>8</v>
      </c>
    </row>
    <row r="9" spans="1:36" ht="15" hidden="1" customHeight="1">
      <c r="B9" s="348">
        <v>2026</v>
      </c>
      <c r="C9" s="294">
        <f>VLOOKUP(B9,'Basisreihen Destatis 2020'!$B$7:$H$90,2,FALSE)</f>
        <v>0</v>
      </c>
      <c r="D9" s="290"/>
      <c r="E9" s="290">
        <f t="shared" ref="E9:E72" si="0">ROUND(IF(C9&gt;0,C9,D9*$C$67/$D$67),1)</f>
        <v>0</v>
      </c>
      <c r="F9" s="290"/>
      <c r="G9" s="295">
        <f t="shared" ref="G9:G16" si="1">ROUND(IF(E9&gt;0,E9,F9*$E$77/$F$77),1)</f>
        <v>0</v>
      </c>
      <c r="H9" s="334"/>
      <c r="I9" s="175"/>
      <c r="J9" s="344">
        <v>2026</v>
      </c>
      <c r="K9" s="294">
        <f>VLOOKUP(J9,'Basisreihen Destatis 2020'!$B$7:$H$90,3,FALSE)</f>
        <v>0</v>
      </c>
      <c r="L9" s="290"/>
      <c r="M9" s="290">
        <f t="shared" ref="M9:M16" si="2">ROUND(IF(K9&gt;0,K9,L9*$K$67/$L$67),1)</f>
        <v>0</v>
      </c>
      <c r="N9" s="290"/>
      <c r="O9" s="295">
        <f t="shared" ref="O9:O16" si="3">ROUND(IF(M9&gt;0,M9,N9*$M$77/$N$77),1)</f>
        <v>0</v>
      </c>
      <c r="P9" s="334"/>
      <c r="R9" s="344">
        <v>2026</v>
      </c>
      <c r="S9" s="303">
        <f>VLOOKUP(R9,'Basisreihen Destatis 2020'!$B$7:$H$90,7,FALSE)</f>
        <v>0</v>
      </c>
      <c r="T9" s="300"/>
      <c r="U9" s="300">
        <f t="shared" ref="U9:U14" si="4">ROUND(IF(S9&gt;0,S9,T9*$S$40/$T$40),1)</f>
        <v>0</v>
      </c>
      <c r="V9" s="300"/>
      <c r="W9" s="300">
        <f t="shared" ref="W9:W16" si="5">ROUND(IF(U9&gt;0,U9,V9*$U$67/$V$67),1)</f>
        <v>0</v>
      </c>
      <c r="X9" s="300">
        <f>VLOOKUP(R9,'Basisreihen Destatis 2020'!$B$7:$H$90,3,FALSE)</f>
        <v>0</v>
      </c>
      <c r="Y9" s="300"/>
      <c r="Z9" s="300">
        <f t="shared" ref="Z9:Z72" si="6">ROUND(IF(X9&gt;0,X9,Y9*$X$67/$Y$67),1)</f>
        <v>0</v>
      </c>
      <c r="AA9" s="300"/>
      <c r="AB9" s="300">
        <f t="shared" ref="AB9:AB72" si="7">ROUND(IF(Z9&gt;0,Z9,AA9*$Z$77/$AA$77),1)</f>
        <v>0</v>
      </c>
      <c r="AC9" s="304">
        <f t="shared" ref="AC9:AC72" si="8">ROUND(0.4*W9+0.6*AB9,1)</f>
        <v>0</v>
      </c>
      <c r="AD9" s="334"/>
      <c r="AF9" s="344">
        <v>2026</v>
      </c>
      <c r="AG9" s="303">
        <f>VLOOKUP(AF9,'Basisreihen Destatis 2020'!$B$7:$H$90,6,FALSE)</f>
        <v>0</v>
      </c>
      <c r="AH9" s="300"/>
      <c r="AI9" s="304">
        <f t="shared" ref="AI9:AI72" si="9">ROUND(IF(AG9&gt;0,AG9,AH9*$AG$59/$AH$59),1)</f>
        <v>0</v>
      </c>
      <c r="AJ9" s="334"/>
    </row>
    <row r="10" spans="1:36" ht="15" hidden="1" customHeight="1">
      <c r="B10" s="349">
        <v>2025</v>
      </c>
      <c r="C10" s="296">
        <f>VLOOKUP(B10,'Basisreihen Destatis 2020'!$B$7:$H$90,2,FALSE)</f>
        <v>0</v>
      </c>
      <c r="D10" s="292"/>
      <c r="E10" s="292">
        <f t="shared" si="0"/>
        <v>0</v>
      </c>
      <c r="F10" s="292"/>
      <c r="G10" s="297">
        <f t="shared" si="1"/>
        <v>0</v>
      </c>
      <c r="H10" s="336"/>
      <c r="I10" s="175"/>
      <c r="J10" s="345">
        <v>2025</v>
      </c>
      <c r="K10" s="296">
        <f>VLOOKUP(J10,'Basisreihen Destatis 2020'!$B$7:$H$90,3,FALSE)</f>
        <v>0</v>
      </c>
      <c r="L10" s="292"/>
      <c r="M10" s="292">
        <f t="shared" si="2"/>
        <v>0</v>
      </c>
      <c r="N10" s="292"/>
      <c r="O10" s="297">
        <f t="shared" si="3"/>
        <v>0</v>
      </c>
      <c r="P10" s="336"/>
      <c r="R10" s="345">
        <v>2025</v>
      </c>
      <c r="S10" s="305">
        <f>VLOOKUP(R10,'Basisreihen Destatis 2020'!$B$7:$H$90,7,FALSE)</f>
        <v>0</v>
      </c>
      <c r="T10" s="301"/>
      <c r="U10" s="301">
        <f t="shared" si="4"/>
        <v>0</v>
      </c>
      <c r="V10" s="301"/>
      <c r="W10" s="301">
        <f t="shared" si="5"/>
        <v>0</v>
      </c>
      <c r="X10" s="301">
        <f>VLOOKUP(R10,'Basisreihen Destatis 2020'!$B$7:$H$90,3,FALSE)</f>
        <v>0</v>
      </c>
      <c r="Y10" s="301"/>
      <c r="Z10" s="301">
        <f t="shared" si="6"/>
        <v>0</v>
      </c>
      <c r="AA10" s="301"/>
      <c r="AB10" s="301">
        <f t="shared" si="7"/>
        <v>0</v>
      </c>
      <c r="AC10" s="306">
        <f t="shared" si="8"/>
        <v>0</v>
      </c>
      <c r="AD10" s="336"/>
      <c r="AF10" s="345">
        <v>2025</v>
      </c>
      <c r="AG10" s="305">
        <f>VLOOKUP(AF10,'Basisreihen Destatis 2020'!$B$7:$H$90,6,FALSE)</f>
        <v>0</v>
      </c>
      <c r="AH10" s="301"/>
      <c r="AI10" s="306">
        <f t="shared" si="9"/>
        <v>0</v>
      </c>
      <c r="AJ10" s="336"/>
    </row>
    <row r="11" spans="1:36" ht="15" hidden="1" customHeight="1">
      <c r="B11" s="349">
        <v>2024</v>
      </c>
      <c r="C11" s="296">
        <f>VLOOKUP(B11,'Basisreihen Destatis 2020'!$B$7:$H$90,2,FALSE)</f>
        <v>0</v>
      </c>
      <c r="D11" s="292"/>
      <c r="E11" s="292">
        <f t="shared" si="0"/>
        <v>0</v>
      </c>
      <c r="F11" s="292"/>
      <c r="G11" s="297">
        <f t="shared" si="1"/>
        <v>0</v>
      </c>
      <c r="H11" s="336"/>
      <c r="I11" s="175"/>
      <c r="J11" s="345">
        <v>2024</v>
      </c>
      <c r="K11" s="296">
        <f>VLOOKUP(J11,'Basisreihen Destatis 2020'!$B$7:$H$90,3,FALSE)</f>
        <v>0</v>
      </c>
      <c r="L11" s="292"/>
      <c r="M11" s="292">
        <f t="shared" si="2"/>
        <v>0</v>
      </c>
      <c r="N11" s="292"/>
      <c r="O11" s="297">
        <f t="shared" si="3"/>
        <v>0</v>
      </c>
      <c r="P11" s="336"/>
      <c r="R11" s="345">
        <v>2024</v>
      </c>
      <c r="S11" s="305">
        <f>VLOOKUP(R11,'Basisreihen Destatis 2020'!$B$7:$H$90,7,FALSE)</f>
        <v>0</v>
      </c>
      <c r="T11" s="301"/>
      <c r="U11" s="301">
        <f t="shared" si="4"/>
        <v>0</v>
      </c>
      <c r="V11" s="301"/>
      <c r="W11" s="301">
        <f t="shared" si="5"/>
        <v>0</v>
      </c>
      <c r="X11" s="301">
        <f>VLOOKUP(R11,'Basisreihen Destatis 2020'!$B$7:$H$90,3,FALSE)</f>
        <v>0</v>
      </c>
      <c r="Y11" s="301"/>
      <c r="Z11" s="301">
        <f t="shared" si="6"/>
        <v>0</v>
      </c>
      <c r="AA11" s="301"/>
      <c r="AB11" s="301">
        <f t="shared" si="7"/>
        <v>0</v>
      </c>
      <c r="AC11" s="306">
        <f t="shared" si="8"/>
        <v>0</v>
      </c>
      <c r="AD11" s="336"/>
      <c r="AF11" s="345">
        <v>2024</v>
      </c>
      <c r="AG11" s="305">
        <f>VLOOKUP(AF11,'Basisreihen Destatis 2020'!$B$7:$H$90,6,FALSE)</f>
        <v>0</v>
      </c>
      <c r="AH11" s="301"/>
      <c r="AI11" s="306">
        <f t="shared" si="9"/>
        <v>0</v>
      </c>
      <c r="AJ11" s="336"/>
    </row>
    <row r="12" spans="1:36" ht="15" hidden="1" customHeight="1">
      <c r="B12" s="349">
        <v>2023</v>
      </c>
      <c r="C12" s="296">
        <f>VLOOKUP(B12,'Basisreihen Destatis 2020'!$B$7:$H$90,2,FALSE)</f>
        <v>0</v>
      </c>
      <c r="D12" s="292"/>
      <c r="E12" s="292">
        <f t="shared" si="0"/>
        <v>0</v>
      </c>
      <c r="F12" s="292"/>
      <c r="G12" s="297">
        <f t="shared" si="1"/>
        <v>0</v>
      </c>
      <c r="H12" s="336"/>
      <c r="I12" s="175"/>
      <c r="J12" s="345">
        <v>2023</v>
      </c>
      <c r="K12" s="296">
        <f>VLOOKUP(J12,'Basisreihen Destatis 2020'!$B$7:$H$90,3,FALSE)</f>
        <v>0</v>
      </c>
      <c r="L12" s="292"/>
      <c r="M12" s="292">
        <f t="shared" si="2"/>
        <v>0</v>
      </c>
      <c r="N12" s="292"/>
      <c r="O12" s="297">
        <f t="shared" si="3"/>
        <v>0</v>
      </c>
      <c r="P12" s="336"/>
      <c r="R12" s="345">
        <v>2023</v>
      </c>
      <c r="S12" s="305">
        <f>VLOOKUP(R12,'Basisreihen Destatis 2020'!$B$7:$H$90,7,FALSE)</f>
        <v>0</v>
      </c>
      <c r="T12" s="301"/>
      <c r="U12" s="301">
        <f t="shared" si="4"/>
        <v>0</v>
      </c>
      <c r="V12" s="301"/>
      <c r="W12" s="301">
        <f t="shared" si="5"/>
        <v>0</v>
      </c>
      <c r="X12" s="301">
        <f>VLOOKUP(R12,'Basisreihen Destatis 2020'!$B$7:$H$90,3,FALSE)</f>
        <v>0</v>
      </c>
      <c r="Y12" s="301"/>
      <c r="Z12" s="301">
        <f t="shared" si="6"/>
        <v>0</v>
      </c>
      <c r="AA12" s="301"/>
      <c r="AB12" s="301">
        <f t="shared" si="7"/>
        <v>0</v>
      </c>
      <c r="AC12" s="306">
        <f t="shared" si="8"/>
        <v>0</v>
      </c>
      <c r="AD12" s="336"/>
      <c r="AF12" s="345">
        <v>2023</v>
      </c>
      <c r="AG12" s="305">
        <f>VLOOKUP(AF12,'Basisreihen Destatis 2020'!$B$7:$H$90,6,FALSE)</f>
        <v>0</v>
      </c>
      <c r="AH12" s="301"/>
      <c r="AI12" s="306">
        <f t="shared" si="9"/>
        <v>0</v>
      </c>
      <c r="AJ12" s="336"/>
    </row>
    <row r="13" spans="1:36" ht="15" hidden="1" customHeight="1">
      <c r="B13" s="349">
        <v>2022</v>
      </c>
      <c r="C13" s="296">
        <f>VLOOKUP(B13,'Basisreihen Destatis 2020'!$B$7:$H$90,2,FALSE)</f>
        <v>0</v>
      </c>
      <c r="D13" s="292"/>
      <c r="E13" s="292">
        <f t="shared" si="0"/>
        <v>0</v>
      </c>
      <c r="F13" s="292"/>
      <c r="G13" s="297">
        <f>ROUND(IF(E13&gt;0,E13,F13*$E$77/$F$77),1)</f>
        <v>0</v>
      </c>
      <c r="H13" s="336"/>
      <c r="I13" s="175"/>
      <c r="J13" s="345">
        <v>2022</v>
      </c>
      <c r="K13" s="296">
        <f>VLOOKUP(J13,'Basisreihen Destatis 2020'!$B$7:$H$90,3,FALSE)</f>
        <v>0</v>
      </c>
      <c r="L13" s="292"/>
      <c r="M13" s="292">
        <f t="shared" si="2"/>
        <v>0</v>
      </c>
      <c r="N13" s="292"/>
      <c r="O13" s="297">
        <f t="shared" si="3"/>
        <v>0</v>
      </c>
      <c r="P13" s="336"/>
      <c r="R13" s="345">
        <v>2022</v>
      </c>
      <c r="S13" s="305">
        <f>VLOOKUP(R13,'Basisreihen Destatis 2020'!$B$7:$H$90,7,FALSE)</f>
        <v>0</v>
      </c>
      <c r="T13" s="301"/>
      <c r="U13" s="301">
        <f t="shared" si="4"/>
        <v>0</v>
      </c>
      <c r="V13" s="301"/>
      <c r="W13" s="301">
        <f t="shared" si="5"/>
        <v>0</v>
      </c>
      <c r="X13" s="301">
        <f>VLOOKUP(R13,'Basisreihen Destatis 2020'!$B$7:$H$90,3,FALSE)</f>
        <v>0</v>
      </c>
      <c r="Y13" s="301"/>
      <c r="Z13" s="301">
        <f t="shared" si="6"/>
        <v>0</v>
      </c>
      <c r="AA13" s="301"/>
      <c r="AB13" s="301">
        <f t="shared" si="7"/>
        <v>0</v>
      </c>
      <c r="AC13" s="306">
        <f t="shared" si="8"/>
        <v>0</v>
      </c>
      <c r="AD13" s="336"/>
      <c r="AF13" s="345">
        <v>2022</v>
      </c>
      <c r="AG13" s="305">
        <f>VLOOKUP(AF13,'Basisreihen Destatis 2020'!$B$7:$H$90,6,FALSE)</f>
        <v>0</v>
      </c>
      <c r="AH13" s="301"/>
      <c r="AI13" s="306">
        <f t="shared" si="9"/>
        <v>0</v>
      </c>
      <c r="AJ13" s="336"/>
    </row>
    <row r="14" spans="1:36" ht="12.75" customHeight="1">
      <c r="B14" s="349">
        <v>2021</v>
      </c>
      <c r="C14" s="296">
        <f>VLOOKUP(B14,'Basisreihen Destatis 2021'!$B$7:$I$90,2,FALSE)</f>
        <v>128.1</v>
      </c>
      <c r="D14" s="292"/>
      <c r="E14" s="292">
        <f t="shared" si="0"/>
        <v>128.1</v>
      </c>
      <c r="F14" s="292"/>
      <c r="G14" s="297">
        <f t="shared" si="1"/>
        <v>128.1</v>
      </c>
      <c r="H14" s="336">
        <f>ROUND($G$14/G14,4)</f>
        <v>1</v>
      </c>
      <c r="I14" s="175"/>
      <c r="J14" s="345">
        <v>2021</v>
      </c>
      <c r="K14" s="296">
        <f>VLOOKUP(J14,'Basisreihen Destatis 2021'!$B$7:$I$90,3,FALSE)</f>
        <v>126.3</v>
      </c>
      <c r="L14" s="292"/>
      <c r="M14" s="292">
        <f t="shared" si="2"/>
        <v>126.3</v>
      </c>
      <c r="N14" s="292"/>
      <c r="O14" s="297">
        <f t="shared" si="3"/>
        <v>126.3</v>
      </c>
      <c r="P14" s="336">
        <f>ROUND($O$14/O14,4)</f>
        <v>1</v>
      </c>
      <c r="R14" s="345">
        <v>2021</v>
      </c>
      <c r="S14" s="305">
        <f>VLOOKUP(R14,'Basisreihen Destatis 2021'!$B$7:$I$90,8,FALSE)</f>
        <v>124.4</v>
      </c>
      <c r="T14" s="301"/>
      <c r="U14" s="301">
        <f t="shared" si="4"/>
        <v>124.4</v>
      </c>
      <c r="V14" s="301"/>
      <c r="W14" s="301">
        <f t="shared" si="5"/>
        <v>124.4</v>
      </c>
      <c r="X14" s="301">
        <f>VLOOKUP(R14,'Basisreihen Destatis 2021'!$B$7:$I$90,3,FALSE)</f>
        <v>126.3</v>
      </c>
      <c r="Y14" s="301"/>
      <c r="Z14" s="301">
        <f t="shared" si="6"/>
        <v>126.3</v>
      </c>
      <c r="AA14" s="301"/>
      <c r="AB14" s="301">
        <f t="shared" si="7"/>
        <v>126.3</v>
      </c>
      <c r="AC14" s="306">
        <f t="shared" si="8"/>
        <v>125.5</v>
      </c>
      <c r="AD14" s="336">
        <f>ROUND($AC$14/AC14,4)</f>
        <v>1</v>
      </c>
      <c r="AF14" s="345">
        <v>2021</v>
      </c>
      <c r="AG14" s="305">
        <f>VLOOKUP(AF14,'Basisreihen Destatis 2021'!$B$7:$I$90,6,FALSE)</f>
        <v>114.6</v>
      </c>
      <c r="AH14" s="301"/>
      <c r="AI14" s="306">
        <f t="shared" si="9"/>
        <v>114.6</v>
      </c>
      <c r="AJ14" s="336">
        <f>ROUND($AI$14/AI14,4)</f>
        <v>1</v>
      </c>
    </row>
    <row r="15" spans="1:36" ht="12.75" customHeight="1">
      <c r="B15" s="349">
        <v>2020</v>
      </c>
      <c r="C15" s="296">
        <f>VLOOKUP(B15,'Basisreihen Destatis 2021'!$B$7:$I$90,2,FALSE)</f>
        <v>118.4</v>
      </c>
      <c r="D15" s="292"/>
      <c r="E15" s="292">
        <f t="shared" si="0"/>
        <v>118.4</v>
      </c>
      <c r="F15" s="292"/>
      <c r="G15" s="297">
        <f t="shared" si="1"/>
        <v>118.4</v>
      </c>
      <c r="H15" s="336">
        <f>ROUND($G$14/G15,4)</f>
        <v>1.0819000000000001</v>
      </c>
      <c r="I15" s="175"/>
      <c r="J15" s="345">
        <v>2020</v>
      </c>
      <c r="K15" s="296">
        <f>VLOOKUP(J15,'Basisreihen Destatis 2021'!$B$7:$I$90,3,FALSE)</f>
        <v>120.4</v>
      </c>
      <c r="L15" s="292"/>
      <c r="M15" s="292">
        <f t="shared" si="2"/>
        <v>120.4</v>
      </c>
      <c r="N15" s="292"/>
      <c r="O15" s="297">
        <f t="shared" si="3"/>
        <v>120.4</v>
      </c>
      <c r="P15" s="336">
        <f>ROUND($O$14/O15,4)</f>
        <v>1.0489999999999999</v>
      </c>
      <c r="R15" s="345">
        <v>2020</v>
      </c>
      <c r="S15" s="305">
        <f>VLOOKUP(R15,'Basisreihen Destatis 2021'!$B$7:$I$90,8,FALSE)</f>
        <v>107.4</v>
      </c>
      <c r="T15" s="301"/>
      <c r="U15" s="301">
        <f>ROUND(IF(S15&gt;0,S15,T15*$S$35/$T$35),1)</f>
        <v>107.4</v>
      </c>
      <c r="V15" s="301"/>
      <c r="W15" s="301">
        <f>ROUND(IF(U15&gt;0,U15,V15*$U$67/$V$67),1)</f>
        <v>107.4</v>
      </c>
      <c r="X15" s="301">
        <f>VLOOKUP(R15,'Basisreihen Destatis 2021'!$B$7:$I$90,3,FALSE)</f>
        <v>120.4</v>
      </c>
      <c r="Y15" s="301"/>
      <c r="Z15" s="301">
        <f t="shared" si="6"/>
        <v>120.4</v>
      </c>
      <c r="AA15" s="301"/>
      <c r="AB15" s="301">
        <f t="shared" si="7"/>
        <v>120.4</v>
      </c>
      <c r="AC15" s="306">
        <f t="shared" si="8"/>
        <v>115.2</v>
      </c>
      <c r="AD15" s="336">
        <f>ROUND($AC$14/AC15,4)</f>
        <v>1.0893999999999999</v>
      </c>
      <c r="AF15" s="345">
        <v>2020</v>
      </c>
      <c r="AG15" s="305">
        <f>VLOOKUP(AF15,'Basisreihen Destatis 2021'!$B$7:$I$90,6,FALSE)</f>
        <v>104.2</v>
      </c>
      <c r="AH15" s="301"/>
      <c r="AI15" s="306">
        <f t="shared" si="9"/>
        <v>104.2</v>
      </c>
      <c r="AJ15" s="336">
        <f>ROUND($AI$14/AI15,4)</f>
        <v>1.0998000000000001</v>
      </c>
    </row>
    <row r="16" spans="1:36" ht="12.75" customHeight="1">
      <c r="B16" s="349">
        <v>2019</v>
      </c>
      <c r="C16" s="296">
        <f>VLOOKUP(B16,'Basisreihen Destatis 2021'!$B$7:$I$90,2,FALSE)</f>
        <v>115.1</v>
      </c>
      <c r="D16" s="292"/>
      <c r="E16" s="292">
        <f t="shared" si="0"/>
        <v>115.1</v>
      </c>
      <c r="F16" s="292"/>
      <c r="G16" s="297">
        <f t="shared" si="1"/>
        <v>115.1</v>
      </c>
      <c r="H16" s="336">
        <f>ROUND($G$14/G16,4)</f>
        <v>1.1129</v>
      </c>
      <c r="I16" s="175"/>
      <c r="J16" s="345">
        <v>2019</v>
      </c>
      <c r="K16" s="296">
        <f>VLOOKUP(J16,'Basisreihen Destatis 2021'!$B$7:$I$90,3,FALSE)</f>
        <v>117.7</v>
      </c>
      <c r="L16" s="292"/>
      <c r="M16" s="292">
        <f t="shared" si="2"/>
        <v>117.7</v>
      </c>
      <c r="N16" s="292"/>
      <c r="O16" s="297">
        <f t="shared" si="3"/>
        <v>117.7</v>
      </c>
      <c r="P16" s="336">
        <f>ROUND($O$14/O16,4)</f>
        <v>1.0730999999999999</v>
      </c>
      <c r="R16" s="345">
        <v>2019</v>
      </c>
      <c r="S16" s="305">
        <f>VLOOKUP(R16,'Basisreihen Destatis 2021'!$B$7:$I$90,8,FALSE)</f>
        <v>111.1</v>
      </c>
      <c r="T16" s="301"/>
      <c r="U16" s="301">
        <f>ROUND(IF(S16&gt;0,S16,T16*$S$35/$T$35),1)</f>
        <v>111.1</v>
      </c>
      <c r="V16" s="301"/>
      <c r="W16" s="301">
        <f t="shared" si="5"/>
        <v>111.1</v>
      </c>
      <c r="X16" s="301">
        <f>VLOOKUP(R16,'Basisreihen Destatis 2021'!$B$7:$I$90,3,FALSE)</f>
        <v>117.7</v>
      </c>
      <c r="Y16" s="301"/>
      <c r="Z16" s="301">
        <f t="shared" si="6"/>
        <v>117.7</v>
      </c>
      <c r="AA16" s="301"/>
      <c r="AB16" s="301">
        <f t="shared" si="7"/>
        <v>117.7</v>
      </c>
      <c r="AC16" s="306">
        <f t="shared" si="8"/>
        <v>115.1</v>
      </c>
      <c r="AD16" s="336">
        <f t="shared" ref="AD16:AD79" si="10">ROUND($AC$14/AC16,4)</f>
        <v>1.0904</v>
      </c>
      <c r="AF16" s="345">
        <v>2019</v>
      </c>
      <c r="AG16" s="305">
        <f>VLOOKUP(AF16,'Basisreihen Destatis 2021'!$B$7:$I$90,6,FALSE)</f>
        <v>104.7</v>
      </c>
      <c r="AH16" s="301"/>
      <c r="AI16" s="306">
        <f t="shared" si="9"/>
        <v>104.7</v>
      </c>
      <c r="AJ16" s="336">
        <f t="shared" ref="AJ16:AJ79" si="11">ROUND($AI$14/AI16,4)</f>
        <v>1.0946</v>
      </c>
    </row>
    <row r="17" spans="2:36" ht="12.75" customHeight="1">
      <c r="B17" s="349">
        <v>2018</v>
      </c>
      <c r="C17" s="296">
        <f>VLOOKUP(B17,'Basisreihen Destatis 2021'!$B$7:$I$90,2,FALSE)</f>
        <v>110.2</v>
      </c>
      <c r="D17" s="292"/>
      <c r="E17" s="292">
        <f t="shared" si="0"/>
        <v>110.2</v>
      </c>
      <c r="F17" s="292"/>
      <c r="G17" s="297">
        <f>ROUND(IF(E17&gt;0,E17,F17*$E$77/$F$77),1)</f>
        <v>110.2</v>
      </c>
      <c r="H17" s="336">
        <f t="shared" ref="H17:H80" si="12">ROUND($G$14/G17,4)</f>
        <v>1.1624000000000001</v>
      </c>
      <c r="I17" s="175"/>
      <c r="J17" s="345">
        <v>2018</v>
      </c>
      <c r="K17" s="296">
        <f>VLOOKUP(J17,'Basisreihen Destatis 2021'!$B$7:$I$90,3,FALSE)</f>
        <v>111.5</v>
      </c>
      <c r="L17" s="292"/>
      <c r="M17" s="292">
        <f>ROUND(IF(K17&gt;0,K17,L17*$K$67/$L$67),1)</f>
        <v>111.5</v>
      </c>
      <c r="N17" s="292" t="s">
        <v>70</v>
      </c>
      <c r="O17" s="297">
        <f>ROUND(IF(M17&gt;0,M17,N17*$M$77/$N$77),1)</f>
        <v>111.5</v>
      </c>
      <c r="P17" s="336">
        <f t="shared" ref="P17:P79" si="13">ROUND($O$14/O17,4)</f>
        <v>1.1327</v>
      </c>
      <c r="R17" s="345">
        <v>2018</v>
      </c>
      <c r="S17" s="305">
        <f>VLOOKUP(R17,'Basisreihen Destatis 2021'!$B$7:$I$90,8,FALSE)</f>
        <v>111</v>
      </c>
      <c r="T17" s="301"/>
      <c r="U17" s="301">
        <f t="shared" ref="U17:U38" si="14">ROUND(IF(S17&gt;0,S17,T17*$S$35/$T$35),1)</f>
        <v>111</v>
      </c>
      <c r="V17" s="301"/>
      <c r="W17" s="301">
        <f>ROUND(IF(U17&gt;0,U17,V17*$U$67/$V$67),1)</f>
        <v>111</v>
      </c>
      <c r="X17" s="301">
        <f>VLOOKUP(R17,'Basisreihen Destatis 2021'!$B$7:$I$90,3,FALSE)</f>
        <v>111.5</v>
      </c>
      <c r="Y17" s="301"/>
      <c r="Z17" s="301">
        <f t="shared" si="6"/>
        <v>111.5</v>
      </c>
      <c r="AA17" s="301"/>
      <c r="AB17" s="301">
        <f t="shared" si="7"/>
        <v>111.5</v>
      </c>
      <c r="AC17" s="306">
        <f t="shared" si="8"/>
        <v>111.3</v>
      </c>
      <c r="AD17" s="336">
        <f t="shared" si="10"/>
        <v>1.1275999999999999</v>
      </c>
      <c r="AF17" s="345">
        <v>2018</v>
      </c>
      <c r="AG17" s="305">
        <f>VLOOKUP(AF17,'Basisreihen Destatis 2021'!$B$7:$I$90,6,FALSE)</f>
        <v>103.5</v>
      </c>
      <c r="AH17" s="301"/>
      <c r="AI17" s="306">
        <f t="shared" si="9"/>
        <v>103.5</v>
      </c>
      <c r="AJ17" s="336">
        <f t="shared" si="11"/>
        <v>1.1072</v>
      </c>
    </row>
    <row r="18" spans="2:36" ht="12.75" customHeight="1">
      <c r="B18" s="349">
        <v>2017</v>
      </c>
      <c r="C18" s="296">
        <f>VLOOKUP(B18,'Basisreihen Destatis 2021'!$B$7:$I$90,2,FALSE)</f>
        <v>105.5</v>
      </c>
      <c r="D18" s="292"/>
      <c r="E18" s="292">
        <f t="shared" si="0"/>
        <v>105.5</v>
      </c>
      <c r="F18" s="292"/>
      <c r="G18" s="297">
        <f>ROUND(IF(E18&gt;0,E18,F18*$E$77/$F$77),1)</f>
        <v>105.5</v>
      </c>
      <c r="H18" s="336">
        <f t="shared" si="12"/>
        <v>1.2141999999999999</v>
      </c>
      <c r="I18" s="175"/>
      <c r="J18" s="345">
        <v>2017</v>
      </c>
      <c r="K18" s="296">
        <f>VLOOKUP(J18,'Basisreihen Destatis 2021'!$B$7:$I$90,3,FALSE)</f>
        <v>105.3</v>
      </c>
      <c r="L18" s="292"/>
      <c r="M18" s="292">
        <f>ROUND(IF(K18&gt;0,K18,L18*$K$67/$L$67),1)</f>
        <v>105.3</v>
      </c>
      <c r="N18" s="292"/>
      <c r="O18" s="297">
        <f>ROUND(IF(M18&gt;0,M18,N18*$M$77/$N$77),1)</f>
        <v>105.3</v>
      </c>
      <c r="P18" s="336">
        <f t="shared" si="13"/>
        <v>1.1994</v>
      </c>
      <c r="R18" s="345">
        <v>2017</v>
      </c>
      <c r="S18" s="305">
        <f>VLOOKUP(R18,'Basisreihen Destatis 2021'!$B$7:$I$90,8,FALSE)</f>
        <v>103.5</v>
      </c>
      <c r="T18" s="301"/>
      <c r="U18" s="301">
        <f t="shared" si="14"/>
        <v>103.5</v>
      </c>
      <c r="V18" s="301"/>
      <c r="W18" s="301">
        <f>ROUND(IF(U18&gt;0,U18,V18*$U$67/$V$67),1)</f>
        <v>103.5</v>
      </c>
      <c r="X18" s="301">
        <f>VLOOKUP(R18,'Basisreihen Destatis 2021'!$B$7:$I$90,3,FALSE)</f>
        <v>105.3</v>
      </c>
      <c r="Y18" s="301"/>
      <c r="Z18" s="301">
        <f t="shared" si="6"/>
        <v>105.3</v>
      </c>
      <c r="AA18" s="301"/>
      <c r="AB18" s="301">
        <f t="shared" si="7"/>
        <v>105.3</v>
      </c>
      <c r="AC18" s="306">
        <f t="shared" si="8"/>
        <v>104.6</v>
      </c>
      <c r="AD18" s="336">
        <f t="shared" si="10"/>
        <v>1.1998</v>
      </c>
      <c r="AF18" s="345">
        <v>2017</v>
      </c>
      <c r="AG18" s="305">
        <f>VLOOKUP(AF18,'Basisreihen Destatis 2021'!$B$7:$I$90,6,FALSE)</f>
        <v>101.1</v>
      </c>
      <c r="AH18" s="301"/>
      <c r="AI18" s="306">
        <f t="shared" si="9"/>
        <v>101.1</v>
      </c>
      <c r="AJ18" s="336">
        <f t="shared" si="11"/>
        <v>1.1335</v>
      </c>
    </row>
    <row r="19" spans="2:36" ht="12.75" customHeight="1">
      <c r="B19" s="349">
        <v>2016</v>
      </c>
      <c r="C19" s="296">
        <f>VLOOKUP(B19,'Basisreihen Destatis 2021'!$B$7:$I$90,2,FALSE)</f>
        <v>102.1</v>
      </c>
      <c r="D19" s="292"/>
      <c r="E19" s="292">
        <f t="shared" si="0"/>
        <v>102.1</v>
      </c>
      <c r="F19" s="292"/>
      <c r="G19" s="297">
        <f>ROUND(IF(E19&gt;0,E19,F19*$E$77/$F$77),1)</f>
        <v>102.1</v>
      </c>
      <c r="H19" s="336">
        <f t="shared" si="12"/>
        <v>1.2546999999999999</v>
      </c>
      <c r="I19" s="175"/>
      <c r="J19" s="345">
        <v>2016</v>
      </c>
      <c r="K19" s="296">
        <f>VLOOKUP(J19,'Basisreihen Destatis 2021'!$B$7:$I$90,3,FALSE)</f>
        <v>101.7</v>
      </c>
      <c r="L19" s="292"/>
      <c r="M19" s="292">
        <f>ROUND(IF(K19&gt;0,K19,L19*$K$67/$L$67),1)</f>
        <v>101.7</v>
      </c>
      <c r="N19" s="292"/>
      <c r="O19" s="297">
        <f>ROUND(IF(M19&gt;0,M19,N19*$M$77/$N$77),1)</f>
        <v>101.7</v>
      </c>
      <c r="P19" s="336">
        <f t="shared" si="13"/>
        <v>1.2419</v>
      </c>
      <c r="R19" s="345">
        <v>2016</v>
      </c>
      <c r="S19" s="305">
        <f>VLOOKUP(R19,'Basisreihen Destatis 2021'!$B$7:$I$90,8,FALSE)</f>
        <v>95.9</v>
      </c>
      <c r="T19" s="301"/>
      <c r="U19" s="301">
        <f t="shared" si="14"/>
        <v>95.9</v>
      </c>
      <c r="V19" s="301"/>
      <c r="W19" s="301">
        <f>ROUND(IF(U19&gt;0,U19,V19*$U$67/$V$67),1)</f>
        <v>95.9</v>
      </c>
      <c r="X19" s="301">
        <f>VLOOKUP(R19,'Basisreihen Destatis 2021'!$B$7:$I$90,3,FALSE)</f>
        <v>101.7</v>
      </c>
      <c r="Y19" s="301"/>
      <c r="Z19" s="301">
        <f t="shared" si="6"/>
        <v>101.7</v>
      </c>
      <c r="AA19" s="301"/>
      <c r="AB19" s="301">
        <f t="shared" si="7"/>
        <v>101.7</v>
      </c>
      <c r="AC19" s="306">
        <f t="shared" si="8"/>
        <v>99.4</v>
      </c>
      <c r="AD19" s="336">
        <f t="shared" si="10"/>
        <v>1.2625999999999999</v>
      </c>
      <c r="AF19" s="345">
        <v>2016</v>
      </c>
      <c r="AG19" s="305">
        <f>VLOOKUP(AF19,'Basisreihen Destatis 2021'!$B$7:$I$90,6,FALSE)</f>
        <v>98.6</v>
      </c>
      <c r="AH19" s="301"/>
      <c r="AI19" s="306">
        <f t="shared" si="9"/>
        <v>98.6</v>
      </c>
      <c r="AJ19" s="336">
        <f t="shared" si="11"/>
        <v>1.1623000000000001</v>
      </c>
    </row>
    <row r="20" spans="2:36" ht="12.75" customHeight="1">
      <c r="B20" s="335">
        <v>2015</v>
      </c>
      <c r="C20" s="296">
        <f>VLOOKUP(B20,'Basisreihen Destatis 2021'!$B$7:$I$90,2,FALSE)</f>
        <v>100</v>
      </c>
      <c r="D20" s="292"/>
      <c r="E20" s="292">
        <f t="shared" si="0"/>
        <v>100</v>
      </c>
      <c r="F20" s="292"/>
      <c r="G20" s="297">
        <f>ROUND(IF(E20&gt;0,E20,F20*$E$77/$F$77),1)</f>
        <v>100</v>
      </c>
      <c r="H20" s="336">
        <f t="shared" si="12"/>
        <v>1.2809999999999999</v>
      </c>
      <c r="I20" s="175"/>
      <c r="J20" s="335">
        <v>2015</v>
      </c>
      <c r="K20" s="296">
        <f>VLOOKUP(J20,'Basisreihen Destatis 2021'!$B$7:$I$90,3,FALSE)</f>
        <v>100</v>
      </c>
      <c r="L20" s="292"/>
      <c r="M20" s="292">
        <f>ROUND(IF(K20&gt;0,K20,L20*$K$67/$L$67),1)</f>
        <v>100</v>
      </c>
      <c r="N20" s="292"/>
      <c r="O20" s="297">
        <f>ROUND(IF(M20&gt;0,M20,N20*$M$77/$N$77),1)</f>
        <v>100</v>
      </c>
      <c r="P20" s="336">
        <f t="shared" si="13"/>
        <v>1.2629999999999999</v>
      </c>
      <c r="R20" s="335">
        <v>2015</v>
      </c>
      <c r="S20" s="305">
        <f>VLOOKUP(R20,'Basisreihen Destatis 2021'!$B$7:$I$90,8,FALSE)</f>
        <v>100</v>
      </c>
      <c r="T20" s="301"/>
      <c r="U20" s="301">
        <f t="shared" si="14"/>
        <v>100</v>
      </c>
      <c r="V20" s="301"/>
      <c r="W20" s="301">
        <f>ROUND(IF(U20&gt;0,U20,V20*$U$67/$V$67),1)</f>
        <v>100</v>
      </c>
      <c r="X20" s="301">
        <f>VLOOKUP(R20,'Basisreihen Destatis 2021'!$B$7:$I$90,3,FALSE)</f>
        <v>100</v>
      </c>
      <c r="Y20" s="301"/>
      <c r="Z20" s="301">
        <f t="shared" si="6"/>
        <v>100</v>
      </c>
      <c r="AA20" s="301"/>
      <c r="AB20" s="301">
        <f t="shared" si="7"/>
        <v>100</v>
      </c>
      <c r="AC20" s="306">
        <f t="shared" si="8"/>
        <v>100</v>
      </c>
      <c r="AD20" s="336">
        <f t="shared" si="10"/>
        <v>1.2549999999999999</v>
      </c>
      <c r="AF20" s="335">
        <v>2015</v>
      </c>
      <c r="AG20" s="305">
        <f>VLOOKUP(AF20,'Basisreihen Destatis 2021'!$B$7:$I$90,6,FALSE)</f>
        <v>100</v>
      </c>
      <c r="AH20" s="301"/>
      <c r="AI20" s="306">
        <f t="shared" si="9"/>
        <v>100</v>
      </c>
      <c r="AJ20" s="336">
        <f t="shared" si="11"/>
        <v>1.1459999999999999</v>
      </c>
    </row>
    <row r="21" spans="2:36" ht="12.75" customHeight="1">
      <c r="B21" s="335">
        <v>2014</v>
      </c>
      <c r="C21" s="296">
        <f>VLOOKUP(B21,'Basisreihen Destatis 2021'!$B$7:$I$90,2,FALSE)</f>
        <v>98.4</v>
      </c>
      <c r="D21" s="292"/>
      <c r="E21" s="292">
        <f t="shared" si="0"/>
        <v>98.4</v>
      </c>
      <c r="F21" s="292"/>
      <c r="G21" s="297">
        <f t="shared" ref="G21:G84" si="15">ROUND(IF(E21&gt;0,E21,F21*$E$77/$F$77),1)</f>
        <v>98.4</v>
      </c>
      <c r="H21" s="336">
        <f t="shared" si="12"/>
        <v>1.3018000000000001</v>
      </c>
      <c r="I21" s="175"/>
      <c r="J21" s="335">
        <v>2014</v>
      </c>
      <c r="K21" s="296">
        <f>VLOOKUP(J21,'Basisreihen Destatis 2021'!$B$7:$I$90,3,FALSE)</f>
        <v>98.2</v>
      </c>
      <c r="L21" s="292"/>
      <c r="M21" s="292">
        <f t="shared" ref="M21:M77" si="16">ROUND(IF(K21&gt;0,K21,L21*$K$67/$L$67),1)</f>
        <v>98.2</v>
      </c>
      <c r="N21" s="292"/>
      <c r="O21" s="297">
        <f t="shared" ref="O21:O84" si="17">ROUND(IF(M21&gt;0,M21,N21*$M$77/$N$77),1)</f>
        <v>98.2</v>
      </c>
      <c r="P21" s="336">
        <f t="shared" si="13"/>
        <v>1.2862</v>
      </c>
      <c r="R21" s="335">
        <v>2014</v>
      </c>
      <c r="S21" s="305">
        <f>VLOOKUP(R21,'Basisreihen Destatis 2021'!$B$7:$I$90,8,FALSE)</f>
        <v>102.5</v>
      </c>
      <c r="T21" s="301"/>
      <c r="U21" s="301">
        <f t="shared" si="14"/>
        <v>102.5</v>
      </c>
      <c r="V21" s="301"/>
      <c r="W21" s="301">
        <f t="shared" ref="W21:W84" si="18">ROUND(IF(U21&gt;0,U21,V21*$U$67/$V$67),1)</f>
        <v>102.5</v>
      </c>
      <c r="X21" s="301">
        <f>VLOOKUP(R21,'Basisreihen Destatis 2021'!$B$7:$I$90,3,FALSE)</f>
        <v>98.2</v>
      </c>
      <c r="Y21" s="301"/>
      <c r="Z21" s="301">
        <f t="shared" si="6"/>
        <v>98.2</v>
      </c>
      <c r="AA21" s="301"/>
      <c r="AB21" s="301">
        <f t="shared" si="7"/>
        <v>98.2</v>
      </c>
      <c r="AC21" s="306">
        <f t="shared" si="8"/>
        <v>99.9</v>
      </c>
      <c r="AD21" s="336">
        <f t="shared" si="10"/>
        <v>1.2563</v>
      </c>
      <c r="AF21" s="335">
        <v>2014</v>
      </c>
      <c r="AG21" s="305">
        <f>VLOOKUP(AF21,'Basisreihen Destatis 2021'!$B$7:$I$90,6,FALSE)</f>
        <v>101.3</v>
      </c>
      <c r="AH21" s="301"/>
      <c r="AI21" s="306">
        <f t="shared" si="9"/>
        <v>101.3</v>
      </c>
      <c r="AJ21" s="336">
        <f t="shared" si="11"/>
        <v>1.1313</v>
      </c>
    </row>
    <row r="22" spans="2:36" ht="12.75" customHeight="1">
      <c r="B22" s="335">
        <v>2013</v>
      </c>
      <c r="C22" s="296">
        <f>VLOOKUP(B22,'Basisreihen Destatis 2021'!$B$7:$I$90,2,FALSE)</f>
        <v>96.6</v>
      </c>
      <c r="D22" s="292"/>
      <c r="E22" s="292">
        <f t="shared" si="0"/>
        <v>96.6</v>
      </c>
      <c r="F22" s="292"/>
      <c r="G22" s="297">
        <f t="shared" si="15"/>
        <v>96.6</v>
      </c>
      <c r="H22" s="336">
        <f t="shared" si="12"/>
        <v>1.3261000000000001</v>
      </c>
      <c r="I22" s="175"/>
      <c r="J22" s="335">
        <v>2013</v>
      </c>
      <c r="K22" s="296">
        <f>VLOOKUP(J22,'Basisreihen Destatis 2021'!$B$7:$I$90,3,FALSE)</f>
        <v>96.7</v>
      </c>
      <c r="L22" s="292"/>
      <c r="M22" s="292">
        <f t="shared" si="16"/>
        <v>96.7</v>
      </c>
      <c r="N22" s="292"/>
      <c r="O22" s="297">
        <f t="shared" si="17"/>
        <v>96.7</v>
      </c>
      <c r="P22" s="336">
        <f t="shared" si="13"/>
        <v>1.3061</v>
      </c>
      <c r="R22" s="335">
        <v>2013</v>
      </c>
      <c r="S22" s="305">
        <f>VLOOKUP(R22,'Basisreihen Destatis 2021'!$B$7:$I$90,8,FALSE)</f>
        <v>103.8</v>
      </c>
      <c r="T22" s="301"/>
      <c r="U22" s="301">
        <f t="shared" si="14"/>
        <v>103.8</v>
      </c>
      <c r="V22" s="301"/>
      <c r="W22" s="301">
        <f t="shared" si="18"/>
        <v>103.8</v>
      </c>
      <c r="X22" s="301">
        <f>VLOOKUP(R22,'Basisreihen Destatis 2021'!$B$7:$I$90,3,FALSE)</f>
        <v>96.7</v>
      </c>
      <c r="Y22" s="301"/>
      <c r="Z22" s="301">
        <f t="shared" si="6"/>
        <v>96.7</v>
      </c>
      <c r="AA22" s="301"/>
      <c r="AB22" s="301">
        <f t="shared" si="7"/>
        <v>96.7</v>
      </c>
      <c r="AC22" s="306">
        <f t="shared" si="8"/>
        <v>99.5</v>
      </c>
      <c r="AD22" s="336">
        <f t="shared" si="10"/>
        <v>1.2613000000000001</v>
      </c>
      <c r="AF22" s="335">
        <v>2013</v>
      </c>
      <c r="AG22" s="305">
        <f>VLOOKUP(AF22,'Basisreihen Destatis 2021'!$B$7:$I$90,6,FALSE)</f>
        <v>102</v>
      </c>
      <c r="AH22" s="301"/>
      <c r="AI22" s="306">
        <f t="shared" si="9"/>
        <v>102</v>
      </c>
      <c r="AJ22" s="336">
        <f t="shared" si="11"/>
        <v>1.1234999999999999</v>
      </c>
    </row>
    <row r="23" spans="2:36" ht="12.75" customHeight="1">
      <c r="B23" s="335">
        <v>2012</v>
      </c>
      <c r="C23" s="296">
        <f>VLOOKUP(B23,'Basisreihen Destatis 2021'!$B$7:$I$90,2,FALSE)</f>
        <v>94.8</v>
      </c>
      <c r="D23" s="292"/>
      <c r="E23" s="292">
        <f t="shared" si="0"/>
        <v>94.8</v>
      </c>
      <c r="F23" s="292"/>
      <c r="G23" s="297">
        <f t="shared" si="15"/>
        <v>94.8</v>
      </c>
      <c r="H23" s="336">
        <f t="shared" si="12"/>
        <v>1.3512999999999999</v>
      </c>
      <c r="I23" s="175"/>
      <c r="J23" s="335">
        <v>2012</v>
      </c>
      <c r="K23" s="296">
        <f>VLOOKUP(J23,'Basisreihen Destatis 2021'!$B$7:$I$90,3,FALSE)</f>
        <v>95.1</v>
      </c>
      <c r="L23" s="292"/>
      <c r="M23" s="292">
        <f t="shared" si="16"/>
        <v>95.1</v>
      </c>
      <c r="N23" s="292"/>
      <c r="O23" s="297">
        <f t="shared" si="17"/>
        <v>95.1</v>
      </c>
      <c r="P23" s="336">
        <f t="shared" si="13"/>
        <v>1.3281000000000001</v>
      </c>
      <c r="R23" s="335">
        <v>2012</v>
      </c>
      <c r="S23" s="305">
        <f>VLOOKUP(R23,'Basisreihen Destatis 2021'!$B$7:$I$90,8,FALSE)</f>
        <v>108.6</v>
      </c>
      <c r="T23" s="301"/>
      <c r="U23" s="301">
        <f t="shared" si="14"/>
        <v>108.6</v>
      </c>
      <c r="V23" s="301"/>
      <c r="W23" s="301">
        <f t="shared" si="18"/>
        <v>108.6</v>
      </c>
      <c r="X23" s="301">
        <f>VLOOKUP(R23,'Basisreihen Destatis 2021'!$B$7:$I$90,3,FALSE)</f>
        <v>95.1</v>
      </c>
      <c r="Y23" s="301"/>
      <c r="Z23" s="301">
        <f t="shared" si="6"/>
        <v>95.1</v>
      </c>
      <c r="AA23" s="301"/>
      <c r="AB23" s="301">
        <f t="shared" si="7"/>
        <v>95.1</v>
      </c>
      <c r="AC23" s="306">
        <f t="shared" si="8"/>
        <v>100.5</v>
      </c>
      <c r="AD23" s="336">
        <f t="shared" si="10"/>
        <v>1.2487999999999999</v>
      </c>
      <c r="AF23" s="335">
        <v>2012</v>
      </c>
      <c r="AG23" s="305">
        <f>VLOOKUP(AF23,'Basisreihen Destatis 2021'!$B$7:$I$90,6,FALSE)</f>
        <v>101.9</v>
      </c>
      <c r="AH23" s="301"/>
      <c r="AI23" s="306">
        <f t="shared" si="9"/>
        <v>101.9</v>
      </c>
      <c r="AJ23" s="336">
        <f t="shared" si="11"/>
        <v>1.1246</v>
      </c>
    </row>
    <row r="24" spans="2:36" ht="12.75" customHeight="1">
      <c r="B24" s="335">
        <v>2011</v>
      </c>
      <c r="C24" s="296">
        <f>VLOOKUP(B24,'Basisreihen Destatis 2021'!$B$7:$I$90,2,FALSE)</f>
        <v>92.5</v>
      </c>
      <c r="D24" s="292"/>
      <c r="E24" s="292">
        <f t="shared" si="0"/>
        <v>92.5</v>
      </c>
      <c r="F24" s="292"/>
      <c r="G24" s="297">
        <f t="shared" si="15"/>
        <v>92.5</v>
      </c>
      <c r="H24" s="336">
        <f t="shared" si="12"/>
        <v>1.3849</v>
      </c>
      <c r="I24" s="175"/>
      <c r="J24" s="335">
        <v>2011</v>
      </c>
      <c r="K24" s="296">
        <f>VLOOKUP(J24,'Basisreihen Destatis 2021'!$B$7:$I$90,3,FALSE)</f>
        <v>92.7</v>
      </c>
      <c r="L24" s="292"/>
      <c r="M24" s="292">
        <f t="shared" si="16"/>
        <v>92.7</v>
      </c>
      <c r="N24" s="292"/>
      <c r="O24" s="297">
        <f t="shared" si="17"/>
        <v>92.7</v>
      </c>
      <c r="P24" s="336">
        <f t="shared" si="13"/>
        <v>1.3625</v>
      </c>
      <c r="R24" s="335">
        <v>2011</v>
      </c>
      <c r="S24" s="305">
        <f>VLOOKUP(R24,'Basisreihen Destatis 2021'!$B$7:$I$90,8,FALSE)</f>
        <v>108.1</v>
      </c>
      <c r="T24" s="301"/>
      <c r="U24" s="301">
        <f t="shared" si="14"/>
        <v>108.1</v>
      </c>
      <c r="V24" s="301"/>
      <c r="W24" s="301">
        <f t="shared" si="18"/>
        <v>108.1</v>
      </c>
      <c r="X24" s="301">
        <f>VLOOKUP(R24,'Basisreihen Destatis 2021'!$B$7:$I$90,3,FALSE)</f>
        <v>92.7</v>
      </c>
      <c r="Y24" s="301"/>
      <c r="Z24" s="301">
        <f t="shared" si="6"/>
        <v>92.7</v>
      </c>
      <c r="AA24" s="301"/>
      <c r="AB24" s="301">
        <f t="shared" si="7"/>
        <v>92.7</v>
      </c>
      <c r="AC24" s="306">
        <f t="shared" si="8"/>
        <v>98.9</v>
      </c>
      <c r="AD24" s="336">
        <f t="shared" si="10"/>
        <v>1.2689999999999999</v>
      </c>
      <c r="AF24" s="335">
        <v>2011</v>
      </c>
      <c r="AG24" s="305">
        <f>VLOOKUP(AF24,'Basisreihen Destatis 2021'!$B$7:$I$90,6,FALSE)</f>
        <v>100.5</v>
      </c>
      <c r="AH24" s="301"/>
      <c r="AI24" s="306">
        <f t="shared" si="9"/>
        <v>100.5</v>
      </c>
      <c r="AJ24" s="336">
        <f t="shared" si="11"/>
        <v>1.1403000000000001</v>
      </c>
    </row>
    <row r="25" spans="2:36" ht="12.75" customHeight="1">
      <c r="B25" s="335">
        <v>2010</v>
      </c>
      <c r="C25" s="296">
        <f>VLOOKUP(B25,'Basisreihen Destatis 2021'!$B$7:$I$90,2,FALSE)</f>
        <v>89.7</v>
      </c>
      <c r="D25" s="292"/>
      <c r="E25" s="292">
        <f t="shared" si="0"/>
        <v>89.7</v>
      </c>
      <c r="F25" s="292"/>
      <c r="G25" s="297">
        <f t="shared" si="15"/>
        <v>89.7</v>
      </c>
      <c r="H25" s="336">
        <f t="shared" si="12"/>
        <v>1.4280999999999999</v>
      </c>
      <c r="J25" s="335">
        <v>2010</v>
      </c>
      <c r="K25" s="296">
        <f>VLOOKUP(J25,'Basisreihen Destatis 2021'!$B$7:$I$90,3,FALSE)</f>
        <v>91</v>
      </c>
      <c r="L25" s="292"/>
      <c r="M25" s="292">
        <f t="shared" si="16"/>
        <v>91</v>
      </c>
      <c r="N25" s="292"/>
      <c r="O25" s="297">
        <f t="shared" si="17"/>
        <v>91</v>
      </c>
      <c r="P25" s="336">
        <f t="shared" si="13"/>
        <v>1.3878999999999999</v>
      </c>
      <c r="Q25" s="176"/>
      <c r="R25" s="335">
        <v>2010</v>
      </c>
      <c r="S25" s="305">
        <f>VLOOKUP(R25,'Basisreihen Destatis 2021'!$B$7:$I$90,8,FALSE)</f>
        <v>99.3</v>
      </c>
      <c r="T25" s="301"/>
      <c r="U25" s="301">
        <f t="shared" si="14"/>
        <v>99.3</v>
      </c>
      <c r="V25" s="301"/>
      <c r="W25" s="301">
        <f t="shared" si="18"/>
        <v>99.3</v>
      </c>
      <c r="X25" s="301">
        <f>VLOOKUP(R25,'Basisreihen Destatis 2021'!$B$7:$I$90,3,FALSE)</f>
        <v>91</v>
      </c>
      <c r="Y25" s="301"/>
      <c r="Z25" s="301">
        <f t="shared" si="6"/>
        <v>91</v>
      </c>
      <c r="AA25" s="301"/>
      <c r="AB25" s="301">
        <f t="shared" si="7"/>
        <v>91</v>
      </c>
      <c r="AC25" s="306">
        <f t="shared" si="8"/>
        <v>94.3</v>
      </c>
      <c r="AD25" s="336">
        <f t="shared" si="10"/>
        <v>1.3309</v>
      </c>
      <c r="AF25" s="335">
        <v>2010</v>
      </c>
      <c r="AG25" s="305">
        <f>VLOOKUP(AF25,'Basisreihen Destatis 2021'!$B$7:$I$90,6,FALSE)</f>
        <v>95.9</v>
      </c>
      <c r="AH25" s="301"/>
      <c r="AI25" s="306">
        <f t="shared" si="9"/>
        <v>95.9</v>
      </c>
      <c r="AJ25" s="336">
        <f t="shared" si="11"/>
        <v>1.1950000000000001</v>
      </c>
    </row>
    <row r="26" spans="2:36" ht="12.75" customHeight="1">
      <c r="B26" s="335">
        <v>2009</v>
      </c>
      <c r="C26" s="296">
        <f>VLOOKUP(B26,'Basisreihen Destatis 2021'!$B$7:$I$90,2,FALSE)</f>
        <v>88.7</v>
      </c>
      <c r="D26" s="292"/>
      <c r="E26" s="292">
        <f t="shared" si="0"/>
        <v>88.7</v>
      </c>
      <c r="F26" s="292"/>
      <c r="G26" s="297">
        <f t="shared" si="15"/>
        <v>88.7</v>
      </c>
      <c r="H26" s="336">
        <f t="shared" si="12"/>
        <v>1.4441999999999999</v>
      </c>
      <c r="J26" s="335">
        <v>2009</v>
      </c>
      <c r="K26" s="296">
        <f>VLOOKUP(J26,'Basisreihen Destatis 2021'!$B$7:$I$90,3,FALSE)</f>
        <v>90.5</v>
      </c>
      <c r="L26" s="292"/>
      <c r="M26" s="292">
        <f t="shared" si="16"/>
        <v>90.5</v>
      </c>
      <c r="N26" s="292"/>
      <c r="O26" s="297">
        <f t="shared" si="17"/>
        <v>90.5</v>
      </c>
      <c r="P26" s="336">
        <f t="shared" si="13"/>
        <v>1.3956</v>
      </c>
      <c r="Q26" s="176"/>
      <c r="R26" s="335">
        <v>2009</v>
      </c>
      <c r="S26" s="305">
        <f>VLOOKUP(R26,'Basisreihen Destatis 2021'!$B$7:$I$90,8,FALSE)</f>
        <v>101.1</v>
      </c>
      <c r="T26" s="301"/>
      <c r="U26" s="301">
        <f t="shared" si="14"/>
        <v>101.1</v>
      </c>
      <c r="V26" s="301"/>
      <c r="W26" s="301">
        <f>ROUND(IF(U26&gt;0,U26,V26*$U$67/$V$67),1)</f>
        <v>101.1</v>
      </c>
      <c r="X26" s="301">
        <f>VLOOKUP(R26,'Basisreihen Destatis 2021'!$B$7:$I$90,3,FALSE)</f>
        <v>90.5</v>
      </c>
      <c r="Y26" s="301"/>
      <c r="Z26" s="301">
        <f t="shared" si="6"/>
        <v>90.5</v>
      </c>
      <c r="AA26" s="301"/>
      <c r="AB26" s="301">
        <f t="shared" si="7"/>
        <v>90.5</v>
      </c>
      <c r="AC26" s="306">
        <f t="shared" si="8"/>
        <v>94.7</v>
      </c>
      <c r="AD26" s="336">
        <f t="shared" si="10"/>
        <v>1.3251999999999999</v>
      </c>
      <c r="AF26" s="335">
        <v>2009</v>
      </c>
      <c r="AG26" s="305">
        <f>VLOOKUP(AF26,'Basisreihen Destatis 2021'!$B$7:$I$90,6,FALSE)</f>
        <v>95.1</v>
      </c>
      <c r="AH26" s="301"/>
      <c r="AI26" s="306">
        <f t="shared" si="9"/>
        <v>95.1</v>
      </c>
      <c r="AJ26" s="336">
        <f t="shared" si="11"/>
        <v>1.2050000000000001</v>
      </c>
    </row>
    <row r="27" spans="2:36" ht="12.75" customHeight="1">
      <c r="B27" s="335">
        <v>2008</v>
      </c>
      <c r="C27" s="296">
        <f>VLOOKUP(B27,'Basisreihen Destatis 2021'!$B$7:$I$90,2,FALSE)</f>
        <v>87.8</v>
      </c>
      <c r="D27" s="292"/>
      <c r="E27" s="292">
        <f t="shared" si="0"/>
        <v>87.8</v>
      </c>
      <c r="F27" s="292"/>
      <c r="G27" s="297">
        <f t="shared" si="15"/>
        <v>87.8</v>
      </c>
      <c r="H27" s="336">
        <f t="shared" si="12"/>
        <v>1.4590000000000001</v>
      </c>
      <c r="J27" s="335">
        <v>2008</v>
      </c>
      <c r="K27" s="296">
        <f>VLOOKUP(J27,'Basisreihen Destatis 2021'!$B$7:$I$90,3,FALSE)</f>
        <v>89</v>
      </c>
      <c r="L27" s="292"/>
      <c r="M27" s="292">
        <f t="shared" si="16"/>
        <v>89</v>
      </c>
      <c r="N27" s="292"/>
      <c r="O27" s="297">
        <f t="shared" si="17"/>
        <v>89</v>
      </c>
      <c r="P27" s="336">
        <f t="shared" si="13"/>
        <v>1.4191</v>
      </c>
      <c r="Q27" s="176"/>
      <c r="R27" s="335">
        <v>2008</v>
      </c>
      <c r="S27" s="305">
        <f>VLOOKUP(R27,'Basisreihen Destatis 2021'!$B$7:$I$90,8,FALSE)</f>
        <v>111.4</v>
      </c>
      <c r="T27" s="301"/>
      <c r="U27" s="301">
        <f t="shared" si="14"/>
        <v>111.4</v>
      </c>
      <c r="V27" s="301"/>
      <c r="W27" s="301">
        <f t="shared" si="18"/>
        <v>111.4</v>
      </c>
      <c r="X27" s="301">
        <f>VLOOKUP(R27,'Basisreihen Destatis 2021'!$B$7:$I$90,3,FALSE)</f>
        <v>89</v>
      </c>
      <c r="Y27" s="301"/>
      <c r="Z27" s="301">
        <f t="shared" si="6"/>
        <v>89</v>
      </c>
      <c r="AA27" s="301"/>
      <c r="AB27" s="301">
        <f t="shared" si="7"/>
        <v>89</v>
      </c>
      <c r="AC27" s="306">
        <f t="shared" si="8"/>
        <v>98</v>
      </c>
      <c r="AD27" s="336">
        <f t="shared" si="10"/>
        <v>1.2806</v>
      </c>
      <c r="AF27" s="335">
        <v>2008</v>
      </c>
      <c r="AG27" s="305">
        <f>VLOOKUP(AF27,'Basisreihen Destatis 2021'!$B$7:$I$90,6,FALSE)</f>
        <v>98.4</v>
      </c>
      <c r="AH27" s="301"/>
      <c r="AI27" s="306">
        <f t="shared" si="9"/>
        <v>98.4</v>
      </c>
      <c r="AJ27" s="336">
        <f t="shared" si="11"/>
        <v>1.1646000000000001</v>
      </c>
    </row>
    <row r="28" spans="2:36" ht="12.75" customHeight="1">
      <c r="B28" s="335">
        <v>2007</v>
      </c>
      <c r="C28" s="296">
        <f>VLOOKUP(B28,'Basisreihen Destatis 2021'!$B$7:$I$90,2,FALSE)</f>
        <v>84.6</v>
      </c>
      <c r="D28" s="292"/>
      <c r="E28" s="292">
        <f t="shared" si="0"/>
        <v>84.6</v>
      </c>
      <c r="F28" s="292"/>
      <c r="G28" s="297">
        <f t="shared" si="15"/>
        <v>84.6</v>
      </c>
      <c r="H28" s="336">
        <f t="shared" si="12"/>
        <v>1.5142</v>
      </c>
      <c r="J28" s="335">
        <v>2007</v>
      </c>
      <c r="K28" s="296">
        <f>VLOOKUP(J28,'Basisreihen Destatis 2021'!$B$7:$I$90,3,FALSE)</f>
        <v>86.4</v>
      </c>
      <c r="L28" s="292"/>
      <c r="M28" s="292">
        <f t="shared" si="16"/>
        <v>86.4</v>
      </c>
      <c r="N28" s="292"/>
      <c r="O28" s="297">
        <f t="shared" si="17"/>
        <v>86.4</v>
      </c>
      <c r="P28" s="336">
        <f t="shared" si="13"/>
        <v>1.4618</v>
      </c>
      <c r="Q28" s="176"/>
      <c r="R28" s="335">
        <v>2007</v>
      </c>
      <c r="S28" s="305">
        <f>VLOOKUP(R28,'Basisreihen Destatis 2021'!$B$7:$I$90,8,FALSE)</f>
        <v>103.2</v>
      </c>
      <c r="T28" s="301"/>
      <c r="U28" s="301">
        <f t="shared" si="14"/>
        <v>103.2</v>
      </c>
      <c r="V28" s="301"/>
      <c r="W28" s="301">
        <f t="shared" si="18"/>
        <v>103.2</v>
      </c>
      <c r="X28" s="301">
        <f>VLOOKUP(R28,'Basisreihen Destatis 2021'!$B$7:$I$90,3,FALSE)</f>
        <v>86.4</v>
      </c>
      <c r="Y28" s="301"/>
      <c r="Z28" s="301">
        <f t="shared" si="6"/>
        <v>86.4</v>
      </c>
      <c r="AA28" s="301"/>
      <c r="AB28" s="301">
        <f t="shared" si="7"/>
        <v>86.4</v>
      </c>
      <c r="AC28" s="306">
        <f t="shared" si="8"/>
        <v>93.1</v>
      </c>
      <c r="AD28" s="336">
        <f t="shared" si="10"/>
        <v>1.3480000000000001</v>
      </c>
      <c r="AF28" s="335">
        <v>2007</v>
      </c>
      <c r="AG28" s="305">
        <f>VLOOKUP(AF28,'Basisreihen Destatis 2021'!$B$7:$I$90,6,FALSE)</f>
        <v>93.6</v>
      </c>
      <c r="AH28" s="301"/>
      <c r="AI28" s="306">
        <f t="shared" si="9"/>
        <v>93.6</v>
      </c>
      <c r="AJ28" s="336">
        <f t="shared" si="11"/>
        <v>1.2243999999999999</v>
      </c>
    </row>
    <row r="29" spans="2:36" ht="12.75" customHeight="1">
      <c r="B29" s="335">
        <v>2006</v>
      </c>
      <c r="C29" s="296">
        <f>VLOOKUP(B29,'Basisreihen Destatis 2021'!$B$7:$I$90,2,FALSE)</f>
        <v>81.099999999999994</v>
      </c>
      <c r="D29" s="292"/>
      <c r="E29" s="292">
        <f t="shared" si="0"/>
        <v>81.099999999999994</v>
      </c>
      <c r="F29" s="292"/>
      <c r="G29" s="297">
        <f t="shared" si="15"/>
        <v>81.099999999999994</v>
      </c>
      <c r="H29" s="336">
        <f t="shared" si="12"/>
        <v>1.5794999999999999</v>
      </c>
      <c r="J29" s="335">
        <v>2006</v>
      </c>
      <c r="K29" s="296">
        <f>VLOOKUP(J29,'Basisreihen Destatis 2021'!$B$7:$I$90,3,FALSE)</f>
        <v>83.8</v>
      </c>
      <c r="L29" s="292"/>
      <c r="M29" s="292">
        <f t="shared" si="16"/>
        <v>83.8</v>
      </c>
      <c r="N29" s="292"/>
      <c r="O29" s="297">
        <f t="shared" si="17"/>
        <v>83.8</v>
      </c>
      <c r="P29" s="336">
        <f t="shared" si="13"/>
        <v>1.5072000000000001</v>
      </c>
      <c r="Q29" s="176"/>
      <c r="R29" s="335">
        <v>2006</v>
      </c>
      <c r="S29" s="305">
        <f>VLOOKUP(R29,'Basisreihen Destatis 2021'!$B$7:$I$90,8,FALSE)</f>
        <v>93.5</v>
      </c>
      <c r="T29" s="301"/>
      <c r="U29" s="301">
        <f t="shared" si="14"/>
        <v>93.5</v>
      </c>
      <c r="V29" s="301"/>
      <c r="W29" s="301">
        <f t="shared" si="18"/>
        <v>93.5</v>
      </c>
      <c r="X29" s="301">
        <f>VLOOKUP(R29,'Basisreihen Destatis 2021'!$B$7:$I$90,3,FALSE)</f>
        <v>83.8</v>
      </c>
      <c r="Y29" s="301"/>
      <c r="Z29" s="301">
        <f t="shared" si="6"/>
        <v>83.8</v>
      </c>
      <c r="AA29" s="301"/>
      <c r="AB29" s="301">
        <f t="shared" si="7"/>
        <v>83.8</v>
      </c>
      <c r="AC29" s="306">
        <f t="shared" si="8"/>
        <v>87.7</v>
      </c>
      <c r="AD29" s="336">
        <f t="shared" si="10"/>
        <v>1.431</v>
      </c>
      <c r="AF29" s="335">
        <v>2006</v>
      </c>
      <c r="AG29" s="305">
        <f>VLOOKUP(AF29,'Basisreihen Destatis 2021'!$B$7:$I$90,6,FALSE)</f>
        <v>92.5</v>
      </c>
      <c r="AH29" s="301"/>
      <c r="AI29" s="306">
        <f t="shared" si="9"/>
        <v>92.5</v>
      </c>
      <c r="AJ29" s="336">
        <f t="shared" si="11"/>
        <v>1.2388999999999999</v>
      </c>
    </row>
    <row r="30" spans="2:36" ht="12.75" customHeight="1">
      <c r="B30" s="335">
        <v>2005</v>
      </c>
      <c r="C30" s="296">
        <f>VLOOKUP(B30,'Basisreihen Destatis 2021'!$B$7:$I$90,2,FALSE)</f>
        <v>79.2</v>
      </c>
      <c r="D30" s="292"/>
      <c r="E30" s="292">
        <f t="shared" si="0"/>
        <v>79.2</v>
      </c>
      <c r="F30" s="292"/>
      <c r="G30" s="297">
        <f t="shared" si="15"/>
        <v>79.2</v>
      </c>
      <c r="H30" s="336">
        <f t="shared" si="12"/>
        <v>1.6173999999999999</v>
      </c>
      <c r="J30" s="335">
        <v>2005</v>
      </c>
      <c r="K30" s="296">
        <f>VLOOKUP(J30,'Basisreihen Destatis 2021'!$B$7:$I$90,3,FALSE)</f>
        <v>81.8</v>
      </c>
      <c r="L30" s="292"/>
      <c r="M30" s="292">
        <f t="shared" si="16"/>
        <v>81.8</v>
      </c>
      <c r="N30" s="292"/>
      <c r="O30" s="297">
        <f t="shared" si="17"/>
        <v>81.8</v>
      </c>
      <c r="P30" s="336">
        <f t="shared" si="13"/>
        <v>1.544</v>
      </c>
      <c r="Q30" s="176"/>
      <c r="R30" s="335">
        <v>2005</v>
      </c>
      <c r="S30" s="305">
        <f>VLOOKUP(R30,'Basisreihen Destatis 2021'!$B$7:$I$90,8,FALSE)</f>
        <v>91.6</v>
      </c>
      <c r="T30" s="301"/>
      <c r="U30" s="301">
        <f>ROUND(IF(S30&gt;0,S30,T30*$S$35/$T$35),1)</f>
        <v>91.6</v>
      </c>
      <c r="V30" s="301"/>
      <c r="W30" s="301">
        <f t="shared" si="18"/>
        <v>91.6</v>
      </c>
      <c r="X30" s="301">
        <f>VLOOKUP(R30,'Basisreihen Destatis 2021'!$B$7:$I$90,3,FALSE)</f>
        <v>81.8</v>
      </c>
      <c r="Y30" s="301"/>
      <c r="Z30" s="301">
        <f t="shared" si="6"/>
        <v>81.8</v>
      </c>
      <c r="AA30" s="301"/>
      <c r="AB30" s="301">
        <f t="shared" si="7"/>
        <v>81.8</v>
      </c>
      <c r="AC30" s="306">
        <f t="shared" si="8"/>
        <v>85.7</v>
      </c>
      <c r="AD30" s="336">
        <f t="shared" si="10"/>
        <v>1.4643999999999999</v>
      </c>
      <c r="AF30" s="335">
        <v>2005</v>
      </c>
      <c r="AG30" s="305">
        <f>VLOOKUP(AF30,'Basisreihen Destatis 2021'!$B$7:$I$90,6,FALSE)</f>
        <v>87.8</v>
      </c>
      <c r="AH30" s="301"/>
      <c r="AI30" s="306">
        <f t="shared" si="9"/>
        <v>87.8</v>
      </c>
      <c r="AJ30" s="336">
        <f t="shared" si="11"/>
        <v>1.3051999999999999</v>
      </c>
    </row>
    <row r="31" spans="2:36" ht="12.75" customHeight="1">
      <c r="B31" s="335">
        <v>2004</v>
      </c>
      <c r="C31" s="296">
        <f>VLOOKUP(B31,'Basisreihen Destatis 2021'!$B$7:$I$90,2,FALSE)</f>
        <v>77.599999999999994</v>
      </c>
      <c r="D31" s="292"/>
      <c r="E31" s="292">
        <f t="shared" si="0"/>
        <v>77.599999999999994</v>
      </c>
      <c r="F31" s="292"/>
      <c r="G31" s="297">
        <f t="shared" si="15"/>
        <v>77.599999999999994</v>
      </c>
      <c r="H31" s="336">
        <f t="shared" si="12"/>
        <v>1.6508</v>
      </c>
      <c r="J31" s="335">
        <v>2004</v>
      </c>
      <c r="K31" s="296">
        <f>VLOOKUP(J31,'Basisreihen Destatis 2021'!$B$7:$I$90,3,FALSE)</f>
        <v>81.7</v>
      </c>
      <c r="L31" s="292"/>
      <c r="M31" s="292">
        <f t="shared" si="16"/>
        <v>81.7</v>
      </c>
      <c r="N31" s="292"/>
      <c r="O31" s="297">
        <f t="shared" si="17"/>
        <v>81.7</v>
      </c>
      <c r="P31" s="336">
        <f t="shared" si="13"/>
        <v>1.5459000000000001</v>
      </c>
      <c r="Q31" s="176"/>
      <c r="R31" s="335">
        <v>2004</v>
      </c>
      <c r="S31" s="305">
        <f>VLOOKUP(R31,'Basisreihen Destatis 2021'!$B$7:$I$90,8,FALSE)</f>
        <v>81.5</v>
      </c>
      <c r="T31" s="301"/>
      <c r="U31" s="301">
        <f>ROUND(IF(S31&gt;0,S31,T31*$S$35/$T$35),1)</f>
        <v>81.5</v>
      </c>
      <c r="V31" s="301"/>
      <c r="W31" s="301">
        <f t="shared" si="18"/>
        <v>81.5</v>
      </c>
      <c r="X31" s="301">
        <f>VLOOKUP(R31,'Basisreihen Destatis 2021'!$B$7:$I$90,3,FALSE)</f>
        <v>81.7</v>
      </c>
      <c r="Y31" s="301"/>
      <c r="Z31" s="301">
        <f t="shared" si="6"/>
        <v>81.7</v>
      </c>
      <c r="AA31" s="301"/>
      <c r="AB31" s="301">
        <f t="shared" si="7"/>
        <v>81.7</v>
      </c>
      <c r="AC31" s="306">
        <f t="shared" si="8"/>
        <v>81.599999999999994</v>
      </c>
      <c r="AD31" s="336">
        <f t="shared" si="10"/>
        <v>1.538</v>
      </c>
      <c r="AF31" s="335">
        <v>2004</v>
      </c>
      <c r="AG31" s="305">
        <f>VLOOKUP(AF31,'Basisreihen Destatis 2021'!$B$7:$I$90,6,FALSE)</f>
        <v>84.6</v>
      </c>
      <c r="AH31" s="301"/>
      <c r="AI31" s="306">
        <f t="shared" si="9"/>
        <v>84.6</v>
      </c>
      <c r="AJ31" s="336">
        <f t="shared" si="11"/>
        <v>1.3546</v>
      </c>
    </row>
    <row r="32" spans="2:36" ht="12.75" customHeight="1">
      <c r="B32" s="335">
        <v>2003</v>
      </c>
      <c r="C32" s="296">
        <f>VLOOKUP(B32,'Basisreihen Destatis 2021'!$B$7:$I$90,2,FALSE)</f>
        <v>76.5</v>
      </c>
      <c r="D32" s="292"/>
      <c r="E32" s="292">
        <f t="shared" si="0"/>
        <v>76.5</v>
      </c>
      <c r="F32" s="292"/>
      <c r="G32" s="297">
        <f t="shared" si="15"/>
        <v>76.5</v>
      </c>
      <c r="H32" s="336">
        <f t="shared" si="12"/>
        <v>1.6745000000000001</v>
      </c>
      <c r="J32" s="335">
        <v>2003</v>
      </c>
      <c r="K32" s="296">
        <f>VLOOKUP(J32,'Basisreihen Destatis 2021'!$B$7:$I$90,3,FALSE)</f>
        <v>81.7</v>
      </c>
      <c r="L32" s="292"/>
      <c r="M32" s="292">
        <f t="shared" si="16"/>
        <v>81.7</v>
      </c>
      <c r="N32" s="292"/>
      <c r="O32" s="297">
        <f t="shared" si="17"/>
        <v>81.7</v>
      </c>
      <c r="P32" s="336">
        <f t="shared" si="13"/>
        <v>1.5459000000000001</v>
      </c>
      <c r="Q32" s="176"/>
      <c r="R32" s="335">
        <v>2003</v>
      </c>
      <c r="S32" s="305">
        <f>VLOOKUP(R32,'Basisreihen Destatis 2021'!$B$7:$I$90,8,FALSE)</f>
        <v>71.5</v>
      </c>
      <c r="T32" s="301"/>
      <c r="U32" s="301">
        <f>ROUND(IF(S32&gt;0,S32,T32*$S$35/$T$35),1)</f>
        <v>71.5</v>
      </c>
      <c r="V32" s="301"/>
      <c r="W32" s="301">
        <f t="shared" si="18"/>
        <v>71.5</v>
      </c>
      <c r="X32" s="301">
        <f>VLOOKUP(R32,'Basisreihen Destatis 2021'!$B$7:$I$90,3,FALSE)</f>
        <v>81.7</v>
      </c>
      <c r="Y32" s="301"/>
      <c r="Z32" s="301">
        <f t="shared" si="6"/>
        <v>81.7</v>
      </c>
      <c r="AA32" s="301"/>
      <c r="AB32" s="301">
        <f t="shared" si="7"/>
        <v>81.7</v>
      </c>
      <c r="AC32" s="306">
        <f t="shared" si="8"/>
        <v>77.599999999999994</v>
      </c>
      <c r="AD32" s="336">
        <f t="shared" si="10"/>
        <v>1.6173</v>
      </c>
      <c r="AF32" s="335">
        <v>2003</v>
      </c>
      <c r="AG32" s="305">
        <f>VLOOKUP(AF32,'Basisreihen Destatis 2021'!$B$7:$I$90,6,FALSE)</f>
        <v>83.4</v>
      </c>
      <c r="AH32" s="301"/>
      <c r="AI32" s="306">
        <f t="shared" si="9"/>
        <v>83.4</v>
      </c>
      <c r="AJ32" s="336">
        <f t="shared" si="11"/>
        <v>1.3741000000000001</v>
      </c>
    </row>
    <row r="33" spans="2:36" ht="12.75" customHeight="1">
      <c r="B33" s="335">
        <v>2002</v>
      </c>
      <c r="C33" s="296">
        <f>VLOOKUP(B33,'Basisreihen Destatis 2021'!$B$7:$I$90,2,FALSE)</f>
        <v>76.3</v>
      </c>
      <c r="D33" s="292"/>
      <c r="E33" s="292">
        <f t="shared" si="0"/>
        <v>76.3</v>
      </c>
      <c r="F33" s="292"/>
      <c r="G33" s="297">
        <f t="shared" si="15"/>
        <v>76.3</v>
      </c>
      <c r="H33" s="336">
        <f t="shared" si="12"/>
        <v>1.6789000000000001</v>
      </c>
      <c r="J33" s="335">
        <v>2002</v>
      </c>
      <c r="K33" s="296">
        <f>VLOOKUP(J33,'Basisreihen Destatis 2021'!$B$7:$I$90,3,FALSE)</f>
        <v>82</v>
      </c>
      <c r="L33" s="292"/>
      <c r="M33" s="292">
        <f t="shared" si="16"/>
        <v>82</v>
      </c>
      <c r="N33" s="292"/>
      <c r="O33" s="297">
        <f t="shared" si="17"/>
        <v>82</v>
      </c>
      <c r="P33" s="336">
        <f t="shared" si="13"/>
        <v>1.5402</v>
      </c>
      <c r="Q33" s="176"/>
      <c r="R33" s="335">
        <v>2002</v>
      </c>
      <c r="S33" s="305">
        <f>VLOOKUP(R33,'Basisreihen Destatis 2021'!$B$7:$I$90,8,FALSE)</f>
        <v>69.5</v>
      </c>
      <c r="T33" s="301"/>
      <c r="U33" s="301">
        <f t="shared" si="14"/>
        <v>69.5</v>
      </c>
      <c r="V33" s="301"/>
      <c r="W33" s="301">
        <f t="shared" si="18"/>
        <v>69.5</v>
      </c>
      <c r="X33" s="301">
        <f>VLOOKUP(R33,'Basisreihen Destatis 2021'!$B$7:$I$90,3,FALSE)</f>
        <v>82</v>
      </c>
      <c r="Y33" s="301"/>
      <c r="Z33" s="301">
        <f t="shared" si="6"/>
        <v>82</v>
      </c>
      <c r="AA33" s="301"/>
      <c r="AB33" s="301">
        <f t="shared" si="7"/>
        <v>82</v>
      </c>
      <c r="AC33" s="306">
        <f t="shared" si="8"/>
        <v>77</v>
      </c>
      <c r="AD33" s="336">
        <f t="shared" si="10"/>
        <v>1.6298999999999999</v>
      </c>
      <c r="AF33" s="335">
        <v>2002</v>
      </c>
      <c r="AG33" s="305">
        <f>VLOOKUP(AF33,'Basisreihen Destatis 2021'!$B$7:$I$90,6,FALSE)</f>
        <v>82.2</v>
      </c>
      <c r="AH33" s="301"/>
      <c r="AI33" s="306">
        <f t="shared" si="9"/>
        <v>82.2</v>
      </c>
      <c r="AJ33" s="336">
        <f t="shared" si="11"/>
        <v>1.3942000000000001</v>
      </c>
    </row>
    <row r="34" spans="2:36" ht="12.75" customHeight="1">
      <c r="B34" s="335">
        <v>2001</v>
      </c>
      <c r="C34" s="296">
        <f>VLOOKUP(B34,'Basisreihen Destatis 2021'!$B$7:$I$90,2,FALSE)</f>
        <v>76.099999999999994</v>
      </c>
      <c r="D34" s="292"/>
      <c r="E34" s="292">
        <f t="shared" si="0"/>
        <v>76.099999999999994</v>
      </c>
      <c r="F34" s="292"/>
      <c r="G34" s="297">
        <f t="shared" si="15"/>
        <v>76.099999999999994</v>
      </c>
      <c r="H34" s="336">
        <f t="shared" si="12"/>
        <v>1.6833</v>
      </c>
      <c r="J34" s="335">
        <v>2001</v>
      </c>
      <c r="K34" s="296">
        <f>VLOOKUP(J34,'Basisreihen Destatis 2021'!$B$7:$I$90,3,FALSE)</f>
        <v>82.2</v>
      </c>
      <c r="L34" s="292"/>
      <c r="M34" s="292">
        <f t="shared" si="16"/>
        <v>82.2</v>
      </c>
      <c r="N34" s="292"/>
      <c r="O34" s="297">
        <f t="shared" si="17"/>
        <v>82.2</v>
      </c>
      <c r="P34" s="336">
        <f t="shared" si="13"/>
        <v>1.5365</v>
      </c>
      <c r="Q34" s="176"/>
      <c r="R34" s="335">
        <v>2001</v>
      </c>
      <c r="S34" s="305">
        <f>VLOOKUP(R34,'Basisreihen Destatis 2021'!$B$7:$I$90,8,FALSE)</f>
        <v>69.599999999999994</v>
      </c>
      <c r="T34" s="301"/>
      <c r="U34" s="301">
        <f t="shared" si="14"/>
        <v>69.599999999999994</v>
      </c>
      <c r="V34" s="301"/>
      <c r="W34" s="301">
        <f t="shared" si="18"/>
        <v>69.599999999999994</v>
      </c>
      <c r="X34" s="301">
        <f>VLOOKUP(R34,'Basisreihen Destatis 2021'!$B$7:$I$90,3,FALSE)</f>
        <v>82.2</v>
      </c>
      <c r="Y34" s="301"/>
      <c r="Z34" s="301">
        <f t="shared" si="6"/>
        <v>82.2</v>
      </c>
      <c r="AA34" s="301"/>
      <c r="AB34" s="301">
        <f t="shared" si="7"/>
        <v>82.2</v>
      </c>
      <c r="AC34" s="306">
        <f t="shared" si="8"/>
        <v>77.2</v>
      </c>
      <c r="AD34" s="336">
        <f t="shared" si="10"/>
        <v>1.6255999999999999</v>
      </c>
      <c r="AF34" s="335">
        <v>2001</v>
      </c>
      <c r="AG34" s="305">
        <f>VLOOKUP(AF34,'Basisreihen Destatis 2021'!$B$7:$I$90,6,FALSE)</f>
        <v>82.7</v>
      </c>
      <c r="AH34" s="301"/>
      <c r="AI34" s="306">
        <f t="shared" si="9"/>
        <v>82.7</v>
      </c>
      <c r="AJ34" s="336">
        <f t="shared" si="11"/>
        <v>1.3856999999999999</v>
      </c>
    </row>
    <row r="35" spans="2:36" ht="12.75" customHeight="1">
      <c r="B35" s="335">
        <v>2000</v>
      </c>
      <c r="C35" s="296">
        <f>VLOOKUP(B35,'Basisreihen Destatis 2021'!$B$7:$I$90,2,FALSE)</f>
        <v>75.8</v>
      </c>
      <c r="D35" s="292"/>
      <c r="E35" s="292">
        <f t="shared" si="0"/>
        <v>75.8</v>
      </c>
      <c r="F35" s="292"/>
      <c r="G35" s="297">
        <f t="shared" si="15"/>
        <v>75.8</v>
      </c>
      <c r="H35" s="336">
        <f t="shared" si="12"/>
        <v>1.69</v>
      </c>
      <c r="J35" s="335">
        <v>2000</v>
      </c>
      <c r="K35" s="296">
        <f>VLOOKUP(J35,'Basisreihen Destatis 2021'!$B$7:$I$90,3,FALSE)</f>
        <v>82.4</v>
      </c>
      <c r="L35" s="292"/>
      <c r="M35" s="292">
        <f t="shared" si="16"/>
        <v>82.4</v>
      </c>
      <c r="N35" s="292"/>
      <c r="O35" s="297">
        <f t="shared" si="17"/>
        <v>82.4</v>
      </c>
      <c r="P35" s="336">
        <f t="shared" si="13"/>
        <v>1.5327999999999999</v>
      </c>
      <c r="Q35" s="176"/>
      <c r="R35" s="335">
        <v>2000</v>
      </c>
      <c r="S35" s="305">
        <f>VLOOKUP(R35,'Basisreihen Destatis 2021'!$B$7:$I$90,8,FALSE)</f>
        <v>66.7</v>
      </c>
      <c r="T35" s="301">
        <f>VLOOKUP(R35,'Basisreihen Destatis 2021'!$K$7:$R$86,3,FALSE)</f>
        <v>100</v>
      </c>
      <c r="U35" s="301">
        <f t="shared" si="14"/>
        <v>66.7</v>
      </c>
      <c r="V35" s="301"/>
      <c r="W35" s="301">
        <f t="shared" si="18"/>
        <v>66.7</v>
      </c>
      <c r="X35" s="301">
        <f>VLOOKUP(R35,'Basisreihen Destatis 2021'!$B$7:$I$90,3,FALSE)</f>
        <v>82.4</v>
      </c>
      <c r="Y35" s="301"/>
      <c r="Z35" s="301">
        <f t="shared" si="6"/>
        <v>82.4</v>
      </c>
      <c r="AA35" s="301"/>
      <c r="AB35" s="301">
        <f t="shared" si="7"/>
        <v>82.4</v>
      </c>
      <c r="AC35" s="306">
        <f t="shared" si="8"/>
        <v>76.099999999999994</v>
      </c>
      <c r="AD35" s="336">
        <f t="shared" si="10"/>
        <v>1.6491</v>
      </c>
      <c r="AF35" s="335">
        <v>2000</v>
      </c>
      <c r="AG35" s="305">
        <f>VLOOKUP(AF35,'Basisreihen Destatis 2021'!$B$7:$I$90,6,FALSE)</f>
        <v>80.099999999999994</v>
      </c>
      <c r="AH35" s="301"/>
      <c r="AI35" s="306">
        <f t="shared" si="9"/>
        <v>80.099999999999994</v>
      </c>
      <c r="AJ35" s="336">
        <f t="shared" si="11"/>
        <v>1.4307000000000001</v>
      </c>
    </row>
    <row r="36" spans="2:36" ht="12.75" customHeight="1">
      <c r="B36" s="335">
        <v>1999</v>
      </c>
      <c r="C36" s="296">
        <f>VLOOKUP(B36,'Basisreihen Destatis 2021'!$B$7:$I$90,2,FALSE)</f>
        <v>75.3</v>
      </c>
      <c r="D36" s="292"/>
      <c r="E36" s="292">
        <f t="shared" si="0"/>
        <v>75.3</v>
      </c>
      <c r="F36" s="292"/>
      <c r="G36" s="297">
        <f t="shared" si="15"/>
        <v>75.3</v>
      </c>
      <c r="H36" s="336">
        <f t="shared" si="12"/>
        <v>1.7012</v>
      </c>
      <c r="J36" s="335">
        <v>1999</v>
      </c>
      <c r="K36" s="296">
        <f>VLOOKUP(J36,'Basisreihen Destatis 2021'!$B$7:$I$90,3,FALSE)</f>
        <v>82.2</v>
      </c>
      <c r="L36" s="292"/>
      <c r="M36" s="292">
        <f t="shared" si="16"/>
        <v>82.2</v>
      </c>
      <c r="N36" s="292"/>
      <c r="O36" s="297">
        <f t="shared" si="17"/>
        <v>82.2</v>
      </c>
      <c r="P36" s="336">
        <f t="shared" si="13"/>
        <v>1.5365</v>
      </c>
      <c r="Q36" s="176"/>
      <c r="R36" s="335">
        <v>1999</v>
      </c>
      <c r="S36" s="305"/>
      <c r="T36" s="301">
        <f>VLOOKUP(R36,'Basisreihen Destatis 2021'!$K$7:$R$86,3,FALSE)</f>
        <v>93.2</v>
      </c>
      <c r="U36" s="301">
        <f>ROUND(IF(S36&gt;0,S36,T36*$S$35/$T$35),1)</f>
        <v>62.2</v>
      </c>
      <c r="V36" s="301"/>
      <c r="W36" s="301">
        <f t="shared" si="18"/>
        <v>62.2</v>
      </c>
      <c r="X36" s="301">
        <f>VLOOKUP(R36,'Basisreihen Destatis 2021'!$B$7:$I$90,3,FALSE)</f>
        <v>82.2</v>
      </c>
      <c r="Y36" s="301"/>
      <c r="Z36" s="301">
        <f t="shared" si="6"/>
        <v>82.2</v>
      </c>
      <c r="AA36" s="301"/>
      <c r="AB36" s="301">
        <f t="shared" si="7"/>
        <v>82.2</v>
      </c>
      <c r="AC36" s="306">
        <f t="shared" si="8"/>
        <v>74.2</v>
      </c>
      <c r="AD36" s="336">
        <f t="shared" si="10"/>
        <v>1.6914</v>
      </c>
      <c r="AF36" s="335">
        <v>1999</v>
      </c>
      <c r="AG36" s="305">
        <f>VLOOKUP(AF36,'Basisreihen Destatis 2021'!$B$7:$I$90,6,FALSE)</f>
        <v>78.599999999999994</v>
      </c>
      <c r="AH36" s="301"/>
      <c r="AI36" s="306">
        <f t="shared" si="9"/>
        <v>78.599999999999994</v>
      </c>
      <c r="AJ36" s="336">
        <f t="shared" si="11"/>
        <v>1.458</v>
      </c>
    </row>
    <row r="37" spans="2:36" ht="12.75" customHeight="1">
      <c r="B37" s="335">
        <v>1998</v>
      </c>
      <c r="C37" s="296">
        <f>VLOOKUP(B37,'Basisreihen Destatis 2021'!$B$7:$I$90,2,FALSE)</f>
        <v>75.7</v>
      </c>
      <c r="D37" s="292"/>
      <c r="E37" s="292">
        <f t="shared" si="0"/>
        <v>75.7</v>
      </c>
      <c r="F37" s="292"/>
      <c r="G37" s="297">
        <f t="shared" si="15"/>
        <v>75.7</v>
      </c>
      <c r="H37" s="336">
        <f t="shared" si="12"/>
        <v>1.6921999999999999</v>
      </c>
      <c r="J37" s="335">
        <v>1998</v>
      </c>
      <c r="K37" s="296">
        <f>VLOOKUP(J37,'Basisreihen Destatis 2021'!$B$7:$I$90,3,FALSE)</f>
        <v>82.6</v>
      </c>
      <c r="L37" s="292"/>
      <c r="M37" s="292">
        <f t="shared" si="16"/>
        <v>82.6</v>
      </c>
      <c r="N37" s="292"/>
      <c r="O37" s="297">
        <f t="shared" si="17"/>
        <v>82.6</v>
      </c>
      <c r="P37" s="336">
        <f t="shared" si="13"/>
        <v>1.5290999999999999</v>
      </c>
      <c r="Q37" s="176"/>
      <c r="R37" s="335">
        <v>1998</v>
      </c>
      <c r="S37" s="305"/>
      <c r="T37" s="301">
        <f>VLOOKUP(R37,'Basisreihen Destatis 2021'!$K$7:$R$86,3,FALSE)</f>
        <v>96.4</v>
      </c>
      <c r="U37" s="301">
        <f t="shared" si="14"/>
        <v>64.3</v>
      </c>
      <c r="V37" s="301"/>
      <c r="W37" s="301">
        <f t="shared" si="18"/>
        <v>64.3</v>
      </c>
      <c r="X37" s="301">
        <f>VLOOKUP(R37,'Basisreihen Destatis 2021'!$B$7:$I$90,3,FALSE)</f>
        <v>82.6</v>
      </c>
      <c r="Y37" s="301"/>
      <c r="Z37" s="301">
        <f t="shared" si="6"/>
        <v>82.6</v>
      </c>
      <c r="AA37" s="301"/>
      <c r="AB37" s="301">
        <f t="shared" si="7"/>
        <v>82.6</v>
      </c>
      <c r="AC37" s="306">
        <f t="shared" si="8"/>
        <v>75.3</v>
      </c>
      <c r="AD37" s="336">
        <f t="shared" si="10"/>
        <v>1.6667000000000001</v>
      </c>
      <c r="AF37" s="335">
        <v>1998</v>
      </c>
      <c r="AG37" s="305">
        <f>VLOOKUP(AF37,'Basisreihen Destatis 2021'!$B$7:$I$90,6,FALSE)</f>
        <v>79.8</v>
      </c>
      <c r="AH37" s="301"/>
      <c r="AI37" s="306">
        <f t="shared" si="9"/>
        <v>79.8</v>
      </c>
      <c r="AJ37" s="336">
        <f t="shared" si="11"/>
        <v>1.4360999999999999</v>
      </c>
    </row>
    <row r="38" spans="2:36">
      <c r="B38" s="335">
        <v>1997</v>
      </c>
      <c r="C38" s="296">
        <f>VLOOKUP(B38,'Basisreihen Destatis 2021'!$B$7:$I$90,2,FALSE)</f>
        <v>76.099999999999994</v>
      </c>
      <c r="D38" s="292"/>
      <c r="E38" s="292">
        <f t="shared" si="0"/>
        <v>76.099999999999994</v>
      </c>
      <c r="F38" s="292"/>
      <c r="G38" s="297">
        <f t="shared" si="15"/>
        <v>76.099999999999994</v>
      </c>
      <c r="H38" s="336">
        <f t="shared" si="12"/>
        <v>1.6833</v>
      </c>
      <c r="J38" s="335">
        <v>1997</v>
      </c>
      <c r="K38" s="296">
        <f>VLOOKUP(J38,'Basisreihen Destatis 2021'!$B$7:$I$90,3,FALSE)</f>
        <v>84.1</v>
      </c>
      <c r="L38" s="292"/>
      <c r="M38" s="292">
        <f t="shared" si="16"/>
        <v>84.1</v>
      </c>
      <c r="N38" s="292"/>
      <c r="O38" s="297">
        <f t="shared" si="17"/>
        <v>84.1</v>
      </c>
      <c r="P38" s="336">
        <f t="shared" si="13"/>
        <v>1.5018</v>
      </c>
      <c r="Q38" s="176"/>
      <c r="R38" s="335">
        <v>1997</v>
      </c>
      <c r="S38" s="305"/>
      <c r="T38" s="301">
        <f>VLOOKUP(R38,'Basisreihen Destatis 2021'!$K$7:$R$86,3,FALSE)</f>
        <v>94.5</v>
      </c>
      <c r="U38" s="301">
        <f t="shared" si="14"/>
        <v>63</v>
      </c>
      <c r="V38" s="301"/>
      <c r="W38" s="301">
        <f t="shared" si="18"/>
        <v>63</v>
      </c>
      <c r="X38" s="301">
        <f>VLOOKUP(R38,'Basisreihen Destatis 2021'!$B$7:$I$90,3,FALSE)</f>
        <v>84.1</v>
      </c>
      <c r="Y38" s="301"/>
      <c r="Z38" s="301">
        <f t="shared" si="6"/>
        <v>84.1</v>
      </c>
      <c r="AA38" s="301"/>
      <c r="AB38" s="301">
        <f t="shared" si="7"/>
        <v>84.1</v>
      </c>
      <c r="AC38" s="306">
        <f t="shared" si="8"/>
        <v>75.7</v>
      </c>
      <c r="AD38" s="336">
        <f t="shared" si="10"/>
        <v>1.6578999999999999</v>
      </c>
      <c r="AF38" s="335">
        <v>1997</v>
      </c>
      <c r="AG38" s="305">
        <f>VLOOKUP(AF38,'Basisreihen Destatis 2021'!$B$7:$I$90,6,FALSE)</f>
        <v>79.8</v>
      </c>
      <c r="AH38" s="301"/>
      <c r="AI38" s="306">
        <f t="shared" si="9"/>
        <v>79.8</v>
      </c>
      <c r="AJ38" s="336">
        <f t="shared" si="11"/>
        <v>1.4360999999999999</v>
      </c>
    </row>
    <row r="39" spans="2:36">
      <c r="B39" s="335">
        <v>1996</v>
      </c>
      <c r="C39" s="296">
        <f>VLOOKUP(B39,'Basisreihen Destatis 2021'!$B$7:$I$90,2,FALSE)</f>
        <v>76.5</v>
      </c>
      <c r="D39" s="292"/>
      <c r="E39" s="292">
        <f t="shared" si="0"/>
        <v>76.5</v>
      </c>
      <c r="F39" s="292"/>
      <c r="G39" s="297">
        <f t="shared" si="15"/>
        <v>76.5</v>
      </c>
      <c r="H39" s="336">
        <f t="shared" si="12"/>
        <v>1.6745000000000001</v>
      </c>
      <c r="J39" s="335">
        <v>1996</v>
      </c>
      <c r="K39" s="296">
        <f>VLOOKUP(J39,'Basisreihen Destatis 2021'!$B$7:$I$90,3,FALSE)</f>
        <v>85.6</v>
      </c>
      <c r="L39" s="292"/>
      <c r="M39" s="292">
        <f t="shared" si="16"/>
        <v>85.6</v>
      </c>
      <c r="N39" s="292"/>
      <c r="O39" s="297">
        <f t="shared" si="17"/>
        <v>85.6</v>
      </c>
      <c r="P39" s="336">
        <f t="shared" si="13"/>
        <v>1.4755</v>
      </c>
      <c r="Q39" s="176"/>
      <c r="R39" s="335">
        <v>1996</v>
      </c>
      <c r="S39" s="305"/>
      <c r="T39" s="301">
        <f>VLOOKUP(R39,'Basisreihen Destatis 2021'!$K$7:$R$86,3,FALSE)</f>
        <v>94.9</v>
      </c>
      <c r="U39" s="301">
        <f>ROUND(IF(S39&gt;0,S39,T39*$S$35/$T$35),1)</f>
        <v>63.3</v>
      </c>
      <c r="V39" s="301"/>
      <c r="W39" s="301">
        <f t="shared" si="18"/>
        <v>63.3</v>
      </c>
      <c r="X39" s="301">
        <f>VLOOKUP(R39,'Basisreihen Destatis 2021'!$B$7:$I$90,3,FALSE)</f>
        <v>85.6</v>
      </c>
      <c r="Y39" s="301"/>
      <c r="Z39" s="301">
        <f t="shared" si="6"/>
        <v>85.6</v>
      </c>
      <c r="AA39" s="301"/>
      <c r="AB39" s="301">
        <f t="shared" si="7"/>
        <v>85.6</v>
      </c>
      <c r="AC39" s="306">
        <f t="shared" si="8"/>
        <v>76.7</v>
      </c>
      <c r="AD39" s="336">
        <f t="shared" si="10"/>
        <v>1.6362000000000001</v>
      </c>
      <c r="AF39" s="335">
        <v>1996</v>
      </c>
      <c r="AG39" s="305">
        <f>VLOOKUP(AF39,'Basisreihen Destatis 2021'!$B$7:$I$90,6,FALSE)</f>
        <v>78.900000000000006</v>
      </c>
      <c r="AH39" s="301"/>
      <c r="AI39" s="306">
        <f t="shared" si="9"/>
        <v>78.900000000000006</v>
      </c>
      <c r="AJ39" s="336">
        <f t="shared" si="11"/>
        <v>1.4524999999999999</v>
      </c>
    </row>
    <row r="40" spans="2:36">
      <c r="B40" s="335">
        <v>1995</v>
      </c>
      <c r="C40" s="296">
        <f>VLOOKUP(B40,'Basisreihen Destatis 2021'!$B$7:$I$90,2,FALSE)</f>
        <v>76.3</v>
      </c>
      <c r="D40" s="292"/>
      <c r="E40" s="292">
        <f t="shared" si="0"/>
        <v>76.3</v>
      </c>
      <c r="F40" s="292"/>
      <c r="G40" s="297">
        <f t="shared" si="15"/>
        <v>76.3</v>
      </c>
      <c r="H40" s="336">
        <f t="shared" si="12"/>
        <v>1.6789000000000001</v>
      </c>
      <c r="J40" s="335">
        <v>1995</v>
      </c>
      <c r="K40" s="296">
        <f>VLOOKUP(J40,'Basisreihen Destatis 2021'!$B$7:$I$90,3,FALSE)</f>
        <v>87.1</v>
      </c>
      <c r="L40" s="292"/>
      <c r="M40" s="292">
        <f t="shared" si="16"/>
        <v>87.1</v>
      </c>
      <c r="N40" s="292"/>
      <c r="O40" s="297">
        <f t="shared" si="17"/>
        <v>87.1</v>
      </c>
      <c r="P40" s="336">
        <f t="shared" si="13"/>
        <v>1.4500999999999999</v>
      </c>
      <c r="Q40" s="176"/>
      <c r="R40" s="335">
        <v>1995</v>
      </c>
      <c r="S40" s="305"/>
      <c r="T40" s="301">
        <f>VLOOKUP(R40,'Basisreihen Destatis 2021'!$K$7:$R$86,3,FALSE)</f>
        <v>97.8</v>
      </c>
      <c r="U40" s="301">
        <f>ROUND(IF(S40&gt;0,S40,T40*$S$35/$T$35),1)</f>
        <v>65.2</v>
      </c>
      <c r="V40" s="301"/>
      <c r="W40" s="301">
        <f t="shared" si="18"/>
        <v>65.2</v>
      </c>
      <c r="X40" s="301">
        <f>VLOOKUP(R40,'Basisreihen Destatis 2021'!$B$7:$I$90,3,FALSE)</f>
        <v>87.1</v>
      </c>
      <c r="Y40" s="301"/>
      <c r="Z40" s="301">
        <f t="shared" si="6"/>
        <v>87.1</v>
      </c>
      <c r="AA40" s="301"/>
      <c r="AB40" s="301">
        <f t="shared" si="7"/>
        <v>87.1</v>
      </c>
      <c r="AC40" s="306">
        <f t="shared" si="8"/>
        <v>78.3</v>
      </c>
      <c r="AD40" s="336">
        <f t="shared" si="10"/>
        <v>1.6028</v>
      </c>
      <c r="AF40" s="335">
        <v>1995</v>
      </c>
      <c r="AG40" s="305">
        <f>VLOOKUP(AF40,'Basisreihen Destatis 2021'!$B$7:$I$90,6,FALSE)</f>
        <v>80.2</v>
      </c>
      <c r="AH40" s="301"/>
      <c r="AI40" s="306">
        <f t="shared" si="9"/>
        <v>80.2</v>
      </c>
      <c r="AJ40" s="336">
        <f t="shared" si="11"/>
        <v>1.4289000000000001</v>
      </c>
    </row>
    <row r="41" spans="2:36">
      <c r="B41" s="335">
        <v>1994</v>
      </c>
      <c r="C41" s="296">
        <f>VLOOKUP(B41,'Basisreihen Destatis 2021'!$B$7:$I$90,2,FALSE)</f>
        <v>74.599999999999994</v>
      </c>
      <c r="D41" s="292"/>
      <c r="E41" s="292">
        <f t="shared" si="0"/>
        <v>74.599999999999994</v>
      </c>
      <c r="F41" s="292"/>
      <c r="G41" s="297">
        <f t="shared" si="15"/>
        <v>74.599999999999994</v>
      </c>
      <c r="H41" s="336">
        <f t="shared" si="12"/>
        <v>1.7172000000000001</v>
      </c>
      <c r="J41" s="335">
        <v>1994</v>
      </c>
      <c r="K41" s="296">
        <f>VLOOKUP(J41,'Basisreihen Destatis 2021'!$B$7:$I$90,3,FALSE)</f>
        <v>86.3</v>
      </c>
      <c r="L41" s="292"/>
      <c r="M41" s="292">
        <f t="shared" si="16"/>
        <v>86.3</v>
      </c>
      <c r="N41" s="292"/>
      <c r="O41" s="297">
        <f t="shared" si="17"/>
        <v>86.3</v>
      </c>
      <c r="P41" s="336">
        <f t="shared" si="13"/>
        <v>1.4635</v>
      </c>
      <c r="Q41" s="176"/>
      <c r="R41" s="335">
        <v>1994</v>
      </c>
      <c r="S41" s="305"/>
      <c r="T41" s="301">
        <f>VLOOKUP(R41,'Basisreihen Destatis 2021'!$K$7:$R$86,3,FALSE)</f>
        <v>88.7</v>
      </c>
      <c r="U41" s="301">
        <f>ROUND(IF(S41&gt;0,S41,T41*$S$35/$T$35),1)</f>
        <v>59.2</v>
      </c>
      <c r="V41" s="301"/>
      <c r="W41" s="301">
        <f t="shared" si="18"/>
        <v>59.2</v>
      </c>
      <c r="X41" s="301">
        <f>VLOOKUP(R41,'Basisreihen Destatis 2021'!$B$7:$I$90,3,FALSE)</f>
        <v>86.3</v>
      </c>
      <c r="Y41" s="301"/>
      <c r="Z41" s="301">
        <f t="shared" si="6"/>
        <v>86.3</v>
      </c>
      <c r="AA41" s="301"/>
      <c r="AB41" s="301">
        <f t="shared" si="7"/>
        <v>86.3</v>
      </c>
      <c r="AC41" s="306">
        <f t="shared" si="8"/>
        <v>75.5</v>
      </c>
      <c r="AD41" s="336">
        <f t="shared" si="10"/>
        <v>1.6623000000000001</v>
      </c>
      <c r="AF41" s="335">
        <v>1994</v>
      </c>
      <c r="AG41" s="305">
        <f>VLOOKUP(AF41,'Basisreihen Destatis 2021'!$B$7:$I$90,6,FALSE)</f>
        <v>78.8</v>
      </c>
      <c r="AH41" s="301"/>
      <c r="AI41" s="306">
        <f t="shared" si="9"/>
        <v>78.8</v>
      </c>
      <c r="AJ41" s="336">
        <f t="shared" si="11"/>
        <v>1.4542999999999999</v>
      </c>
    </row>
    <row r="42" spans="2:36">
      <c r="B42" s="335">
        <v>1993</v>
      </c>
      <c r="C42" s="296">
        <f>VLOOKUP(B42,'Basisreihen Destatis 2021'!$B$7:$I$90,2,FALSE)</f>
        <v>73.099999999999994</v>
      </c>
      <c r="D42" s="292"/>
      <c r="E42" s="292">
        <f t="shared" si="0"/>
        <v>73.099999999999994</v>
      </c>
      <c r="F42" s="292"/>
      <c r="G42" s="297">
        <f t="shared" si="15"/>
        <v>73.099999999999994</v>
      </c>
      <c r="H42" s="336">
        <f t="shared" si="12"/>
        <v>1.7524</v>
      </c>
      <c r="J42" s="335">
        <v>1993</v>
      </c>
      <c r="K42" s="296">
        <f>VLOOKUP(J42,'Basisreihen Destatis 2021'!$B$7:$I$90,3,FALSE)</f>
        <v>85.3</v>
      </c>
      <c r="L42" s="292"/>
      <c r="M42" s="292">
        <f t="shared" si="16"/>
        <v>85.3</v>
      </c>
      <c r="N42" s="292"/>
      <c r="O42" s="297">
        <f t="shared" si="17"/>
        <v>85.3</v>
      </c>
      <c r="P42" s="336">
        <f t="shared" si="13"/>
        <v>1.4806999999999999</v>
      </c>
      <c r="Q42" s="176"/>
      <c r="R42" s="335">
        <v>1993</v>
      </c>
      <c r="S42" s="305"/>
      <c r="T42" s="301">
        <f>VLOOKUP(R42,'Basisreihen Destatis 2021'!$K$7:$R$86,3,FALSE)</f>
        <v>87.7</v>
      </c>
      <c r="U42" s="301">
        <f t="shared" ref="U42:U67" si="19">ROUND(IF(S42&gt;0,S42,T42*$S$35/$T$35),1)</f>
        <v>58.5</v>
      </c>
      <c r="V42" s="301"/>
      <c r="W42" s="301">
        <f t="shared" si="18"/>
        <v>58.5</v>
      </c>
      <c r="X42" s="301">
        <f>VLOOKUP(R42,'Basisreihen Destatis 2021'!$B$7:$I$90,3,FALSE)</f>
        <v>85.3</v>
      </c>
      <c r="Y42" s="301"/>
      <c r="Z42" s="301">
        <f t="shared" si="6"/>
        <v>85.3</v>
      </c>
      <c r="AA42" s="301"/>
      <c r="AB42" s="301">
        <f t="shared" si="7"/>
        <v>85.3</v>
      </c>
      <c r="AC42" s="306">
        <f t="shared" si="8"/>
        <v>74.599999999999994</v>
      </c>
      <c r="AD42" s="336">
        <f t="shared" si="10"/>
        <v>1.6822999999999999</v>
      </c>
      <c r="AF42" s="335">
        <v>1993</v>
      </c>
      <c r="AG42" s="305">
        <f>VLOOKUP(AF42,'Basisreihen Destatis 2021'!$B$7:$I$90,6,FALSE)</f>
        <v>78.599999999999994</v>
      </c>
      <c r="AH42" s="301"/>
      <c r="AI42" s="306">
        <f t="shared" si="9"/>
        <v>78.599999999999994</v>
      </c>
      <c r="AJ42" s="336">
        <f t="shared" si="11"/>
        <v>1.458</v>
      </c>
    </row>
    <row r="43" spans="2:36">
      <c r="B43" s="335">
        <v>1992</v>
      </c>
      <c r="C43" s="296">
        <f>VLOOKUP(B43,'Basisreihen Destatis 2021'!$B$7:$I$90,2,FALSE)</f>
        <v>70.7</v>
      </c>
      <c r="D43" s="292"/>
      <c r="E43" s="292">
        <f t="shared" si="0"/>
        <v>70.7</v>
      </c>
      <c r="F43" s="292"/>
      <c r="G43" s="297">
        <f t="shared" si="15"/>
        <v>70.7</v>
      </c>
      <c r="H43" s="336">
        <f t="shared" si="12"/>
        <v>1.8119000000000001</v>
      </c>
      <c r="J43" s="335">
        <v>1992</v>
      </c>
      <c r="K43" s="296">
        <f>VLOOKUP(J43,'Basisreihen Destatis 2021'!$B$7:$I$90,3,FALSE)</f>
        <v>82.9</v>
      </c>
      <c r="L43" s="292"/>
      <c r="M43" s="292">
        <f t="shared" si="16"/>
        <v>82.9</v>
      </c>
      <c r="N43" s="292"/>
      <c r="O43" s="297">
        <f t="shared" si="17"/>
        <v>82.9</v>
      </c>
      <c r="P43" s="336">
        <f t="shared" si="13"/>
        <v>1.5235000000000001</v>
      </c>
      <c r="Q43" s="176"/>
      <c r="R43" s="335">
        <v>1992</v>
      </c>
      <c r="S43" s="305"/>
      <c r="T43" s="301">
        <f>VLOOKUP(R43,'Basisreihen Destatis 2021'!$K$7:$R$86,3,FALSE)</f>
        <v>97.2</v>
      </c>
      <c r="U43" s="301">
        <f t="shared" si="19"/>
        <v>64.8</v>
      </c>
      <c r="V43" s="301"/>
      <c r="W43" s="301">
        <f t="shared" si="18"/>
        <v>64.8</v>
      </c>
      <c r="X43" s="301">
        <f>VLOOKUP(R43,'Basisreihen Destatis 2021'!$B$7:$I$90,3,FALSE)</f>
        <v>82.9</v>
      </c>
      <c r="Y43" s="301"/>
      <c r="Z43" s="301">
        <f t="shared" si="6"/>
        <v>82.9</v>
      </c>
      <c r="AA43" s="301"/>
      <c r="AB43" s="301">
        <f t="shared" si="7"/>
        <v>82.9</v>
      </c>
      <c r="AC43" s="306">
        <f t="shared" si="8"/>
        <v>75.7</v>
      </c>
      <c r="AD43" s="336">
        <f t="shared" si="10"/>
        <v>1.6578999999999999</v>
      </c>
      <c r="AF43" s="335">
        <v>1992</v>
      </c>
      <c r="AG43" s="305">
        <f>VLOOKUP(AF43,'Basisreihen Destatis 2021'!$B$7:$I$90,6,FALSE)</f>
        <v>78.5</v>
      </c>
      <c r="AH43" s="301"/>
      <c r="AI43" s="306">
        <f t="shared" si="9"/>
        <v>78.5</v>
      </c>
      <c r="AJ43" s="336">
        <f t="shared" si="11"/>
        <v>1.4599</v>
      </c>
    </row>
    <row r="44" spans="2:36">
      <c r="B44" s="335">
        <v>1991</v>
      </c>
      <c r="C44" s="296">
        <f>VLOOKUP(B44,'Basisreihen Destatis 2021'!$B$7:$I$90,2,FALSE)</f>
        <v>66.5</v>
      </c>
      <c r="D44" s="292"/>
      <c r="E44" s="292">
        <f t="shared" si="0"/>
        <v>66.5</v>
      </c>
      <c r="F44" s="292"/>
      <c r="G44" s="297">
        <f t="shared" si="15"/>
        <v>66.5</v>
      </c>
      <c r="H44" s="336">
        <f t="shared" si="12"/>
        <v>1.9262999999999999</v>
      </c>
      <c r="J44" s="335">
        <v>1991</v>
      </c>
      <c r="K44" s="296">
        <f>VLOOKUP(J44,'Basisreihen Destatis 2021'!$B$7:$I$90,3,FALSE)</f>
        <v>77.900000000000006</v>
      </c>
      <c r="L44" s="292"/>
      <c r="M44" s="292">
        <f t="shared" si="16"/>
        <v>77.900000000000006</v>
      </c>
      <c r="N44" s="292"/>
      <c r="O44" s="297">
        <f t="shared" si="17"/>
        <v>77.900000000000006</v>
      </c>
      <c r="P44" s="336">
        <f t="shared" si="13"/>
        <v>1.6213</v>
      </c>
      <c r="Q44" s="176"/>
      <c r="R44" s="335">
        <v>1991</v>
      </c>
      <c r="S44" s="305"/>
      <c r="T44" s="301">
        <f>VLOOKUP(R44,'Basisreihen Destatis 2021'!$K$7:$R$86,3,FALSE)</f>
        <v>97.5</v>
      </c>
      <c r="U44" s="301">
        <f t="shared" si="19"/>
        <v>65</v>
      </c>
      <c r="V44" s="301"/>
      <c r="W44" s="301">
        <f t="shared" si="18"/>
        <v>65</v>
      </c>
      <c r="X44" s="301">
        <f>VLOOKUP(R44,'Basisreihen Destatis 2021'!$B$7:$I$90,3,FALSE)</f>
        <v>77.900000000000006</v>
      </c>
      <c r="Y44" s="301"/>
      <c r="Z44" s="301">
        <f t="shared" si="6"/>
        <v>77.900000000000006</v>
      </c>
      <c r="AA44" s="301"/>
      <c r="AB44" s="301">
        <f t="shared" si="7"/>
        <v>77.900000000000006</v>
      </c>
      <c r="AC44" s="306">
        <f t="shared" si="8"/>
        <v>72.7</v>
      </c>
      <c r="AD44" s="336">
        <f t="shared" si="10"/>
        <v>1.7262999999999999</v>
      </c>
      <c r="AF44" s="335">
        <v>1991</v>
      </c>
      <c r="AG44" s="305">
        <f>VLOOKUP(AF44,'Basisreihen Destatis 2021'!$B$7:$I$90,6,FALSE)</f>
        <v>77.400000000000006</v>
      </c>
      <c r="AH44" s="301"/>
      <c r="AI44" s="306">
        <f t="shared" si="9"/>
        <v>77.400000000000006</v>
      </c>
      <c r="AJ44" s="336">
        <f t="shared" si="11"/>
        <v>1.4805999999999999</v>
      </c>
    </row>
    <row r="45" spans="2:36">
      <c r="B45" s="335">
        <v>1990</v>
      </c>
      <c r="C45" s="296">
        <f>VLOOKUP(B45,'Basisreihen Destatis 2021'!$B$7:$I$90,2,FALSE)</f>
        <v>62.7</v>
      </c>
      <c r="D45" s="292"/>
      <c r="E45" s="292">
        <f t="shared" si="0"/>
        <v>62.7</v>
      </c>
      <c r="F45" s="292"/>
      <c r="G45" s="297">
        <f t="shared" si="15"/>
        <v>62.7</v>
      </c>
      <c r="H45" s="336">
        <f t="shared" si="12"/>
        <v>2.0430999999999999</v>
      </c>
      <c r="J45" s="335">
        <v>1990</v>
      </c>
      <c r="K45" s="296">
        <f>VLOOKUP(J45,'Basisreihen Destatis 2021'!$B$7:$I$90,3,FALSE)</f>
        <v>72.599999999999994</v>
      </c>
      <c r="L45" s="292"/>
      <c r="M45" s="292">
        <f t="shared" si="16"/>
        <v>72.599999999999994</v>
      </c>
      <c r="N45" s="292"/>
      <c r="O45" s="297">
        <f t="shared" si="17"/>
        <v>72.599999999999994</v>
      </c>
      <c r="P45" s="336">
        <f t="shared" si="13"/>
        <v>1.7397</v>
      </c>
      <c r="Q45" s="176"/>
      <c r="R45" s="335">
        <v>1990</v>
      </c>
      <c r="S45" s="305"/>
      <c r="T45" s="301">
        <f>VLOOKUP(R45,'Basisreihen Destatis 2021'!$K$7:$R$86,3,FALSE)</f>
        <v>98.2</v>
      </c>
      <c r="U45" s="301">
        <f t="shared" si="19"/>
        <v>65.5</v>
      </c>
      <c r="V45" s="301"/>
      <c r="W45" s="301">
        <f t="shared" si="18"/>
        <v>65.5</v>
      </c>
      <c r="X45" s="301">
        <f>VLOOKUP(R45,'Basisreihen Destatis 2021'!$B$7:$I$90,3,FALSE)</f>
        <v>72.599999999999994</v>
      </c>
      <c r="Y45" s="301"/>
      <c r="Z45" s="301">
        <f t="shared" si="6"/>
        <v>72.599999999999994</v>
      </c>
      <c r="AA45" s="301"/>
      <c r="AB45" s="301">
        <f t="shared" si="7"/>
        <v>72.599999999999994</v>
      </c>
      <c r="AC45" s="306">
        <f t="shared" si="8"/>
        <v>69.8</v>
      </c>
      <c r="AD45" s="336">
        <f t="shared" si="10"/>
        <v>1.798</v>
      </c>
      <c r="AF45" s="335">
        <v>1990</v>
      </c>
      <c r="AG45" s="305">
        <f>VLOOKUP(AF45,'Basisreihen Destatis 2021'!$B$7:$I$90,6,FALSE)</f>
        <v>75.8</v>
      </c>
      <c r="AH45" s="301"/>
      <c r="AI45" s="306">
        <f t="shared" si="9"/>
        <v>75.8</v>
      </c>
      <c r="AJ45" s="336">
        <f t="shared" si="11"/>
        <v>1.5119</v>
      </c>
    </row>
    <row r="46" spans="2:36">
      <c r="B46" s="335">
        <v>1989</v>
      </c>
      <c r="C46" s="296">
        <f>VLOOKUP(B46,'Basisreihen Destatis 2021'!$B$7:$I$90,2,FALSE)</f>
        <v>59.1</v>
      </c>
      <c r="D46" s="292"/>
      <c r="E46" s="292">
        <f t="shared" si="0"/>
        <v>59.1</v>
      </c>
      <c r="F46" s="292"/>
      <c r="G46" s="297">
        <f t="shared" si="15"/>
        <v>59.1</v>
      </c>
      <c r="H46" s="336">
        <f t="shared" si="12"/>
        <v>2.1675</v>
      </c>
      <c r="J46" s="335">
        <v>1989</v>
      </c>
      <c r="K46" s="296">
        <f>VLOOKUP(J46,'Basisreihen Destatis 2021'!$B$7:$I$90,3,FALSE)</f>
        <v>68</v>
      </c>
      <c r="L46" s="292"/>
      <c r="M46" s="292">
        <f t="shared" si="16"/>
        <v>68</v>
      </c>
      <c r="N46" s="292"/>
      <c r="O46" s="297">
        <f t="shared" si="17"/>
        <v>68</v>
      </c>
      <c r="P46" s="336">
        <f t="shared" si="13"/>
        <v>1.8573999999999999</v>
      </c>
      <c r="Q46" s="176"/>
      <c r="R46" s="335">
        <v>1989</v>
      </c>
      <c r="S46" s="305"/>
      <c r="T46" s="301">
        <f>VLOOKUP(R46,'Basisreihen Destatis 2021'!$K$7:$R$86,3,FALSE)</f>
        <v>97.1</v>
      </c>
      <c r="U46" s="301">
        <f t="shared" si="19"/>
        <v>64.8</v>
      </c>
      <c r="V46" s="301"/>
      <c r="W46" s="301">
        <f t="shared" si="18"/>
        <v>64.8</v>
      </c>
      <c r="X46" s="301">
        <f>VLOOKUP(R46,'Basisreihen Destatis 2021'!$B$7:$I$90,3,FALSE)</f>
        <v>68</v>
      </c>
      <c r="Y46" s="301"/>
      <c r="Z46" s="301">
        <f t="shared" si="6"/>
        <v>68</v>
      </c>
      <c r="AA46" s="301"/>
      <c r="AB46" s="301">
        <f t="shared" si="7"/>
        <v>68</v>
      </c>
      <c r="AC46" s="306">
        <f t="shared" si="8"/>
        <v>66.7</v>
      </c>
      <c r="AD46" s="336">
        <f t="shared" si="10"/>
        <v>1.8815999999999999</v>
      </c>
      <c r="AF46" s="335">
        <v>1989</v>
      </c>
      <c r="AG46" s="305">
        <f>VLOOKUP(AF46,'Basisreihen Destatis 2021'!$B$7:$I$90,6,FALSE)</f>
        <v>74.599999999999994</v>
      </c>
      <c r="AH46" s="301"/>
      <c r="AI46" s="306">
        <f t="shared" si="9"/>
        <v>74.599999999999994</v>
      </c>
      <c r="AJ46" s="336">
        <f t="shared" si="11"/>
        <v>1.5362</v>
      </c>
    </row>
    <row r="47" spans="2:36">
      <c r="B47" s="335">
        <v>1988</v>
      </c>
      <c r="C47" s="296">
        <f>VLOOKUP(B47,'Basisreihen Destatis 2021'!$B$7:$I$90,2,FALSE)</f>
        <v>57.1</v>
      </c>
      <c r="D47" s="292"/>
      <c r="E47" s="292">
        <f t="shared" si="0"/>
        <v>57.1</v>
      </c>
      <c r="F47" s="292"/>
      <c r="G47" s="297">
        <f t="shared" si="15"/>
        <v>57.1</v>
      </c>
      <c r="H47" s="336">
        <f t="shared" si="12"/>
        <v>2.2433999999999998</v>
      </c>
      <c r="J47" s="335">
        <v>1988</v>
      </c>
      <c r="K47" s="296">
        <f>VLOOKUP(J47,'Basisreihen Destatis 2021'!$B$7:$I$90,3,FALSE)</f>
        <v>66</v>
      </c>
      <c r="L47" s="292"/>
      <c r="M47" s="292">
        <f t="shared" si="16"/>
        <v>66</v>
      </c>
      <c r="N47" s="292"/>
      <c r="O47" s="297">
        <f t="shared" si="17"/>
        <v>66</v>
      </c>
      <c r="P47" s="336">
        <f t="shared" si="13"/>
        <v>1.9136</v>
      </c>
      <c r="Q47" s="176"/>
      <c r="R47" s="335">
        <v>1988</v>
      </c>
      <c r="S47" s="305"/>
      <c r="T47" s="301">
        <f>VLOOKUP(R47,'Basisreihen Destatis 2021'!$K$7:$R$86,3,FALSE)</f>
        <v>92.7</v>
      </c>
      <c r="U47" s="301">
        <f t="shared" si="19"/>
        <v>61.8</v>
      </c>
      <c r="V47" s="301"/>
      <c r="W47" s="301">
        <f t="shared" si="18"/>
        <v>61.8</v>
      </c>
      <c r="X47" s="301">
        <f>VLOOKUP(R47,'Basisreihen Destatis 2021'!$B$7:$I$90,3,FALSE)</f>
        <v>66</v>
      </c>
      <c r="Y47" s="301"/>
      <c r="Z47" s="301">
        <f t="shared" si="6"/>
        <v>66</v>
      </c>
      <c r="AA47" s="301"/>
      <c r="AB47" s="301">
        <f t="shared" si="7"/>
        <v>66</v>
      </c>
      <c r="AC47" s="306">
        <f t="shared" si="8"/>
        <v>64.3</v>
      </c>
      <c r="AD47" s="336">
        <f t="shared" si="10"/>
        <v>1.9518</v>
      </c>
      <c r="AF47" s="335">
        <v>1988</v>
      </c>
      <c r="AG47" s="305">
        <f>VLOOKUP(AF47,'Basisreihen Destatis 2021'!$B$7:$I$90,6,FALSE)</f>
        <v>72.7</v>
      </c>
      <c r="AH47" s="301"/>
      <c r="AI47" s="306">
        <f t="shared" si="9"/>
        <v>72.7</v>
      </c>
      <c r="AJ47" s="336">
        <f t="shared" si="11"/>
        <v>1.5763</v>
      </c>
    </row>
    <row r="48" spans="2:36">
      <c r="B48" s="335">
        <v>1987</v>
      </c>
      <c r="C48" s="296">
        <f>VLOOKUP(B48,'Basisreihen Destatis 2021'!$B$7:$I$90,2,FALSE)</f>
        <v>55.8</v>
      </c>
      <c r="D48" s="292"/>
      <c r="E48" s="292">
        <f t="shared" si="0"/>
        <v>55.8</v>
      </c>
      <c r="F48" s="292"/>
      <c r="G48" s="297">
        <f t="shared" si="15"/>
        <v>55.8</v>
      </c>
      <c r="H48" s="336">
        <f t="shared" si="12"/>
        <v>2.2957000000000001</v>
      </c>
      <c r="J48" s="335">
        <v>1987</v>
      </c>
      <c r="K48" s="296">
        <f>VLOOKUP(J48,'Basisreihen Destatis 2021'!$B$7:$I$90,3,FALSE)</f>
        <v>65.099999999999994</v>
      </c>
      <c r="L48" s="292"/>
      <c r="M48" s="292">
        <f t="shared" si="16"/>
        <v>65.099999999999994</v>
      </c>
      <c r="N48" s="292"/>
      <c r="O48" s="297">
        <f t="shared" si="17"/>
        <v>65.099999999999994</v>
      </c>
      <c r="P48" s="336">
        <f t="shared" si="13"/>
        <v>1.9400999999999999</v>
      </c>
      <c r="Q48" s="176"/>
      <c r="R48" s="335">
        <v>1987</v>
      </c>
      <c r="S48" s="305"/>
      <c r="T48" s="301">
        <f>VLOOKUP(R48,'Basisreihen Destatis 2021'!$K$7:$R$86,3,FALSE)</f>
        <v>91.2</v>
      </c>
      <c r="U48" s="301">
        <f t="shared" si="19"/>
        <v>60.8</v>
      </c>
      <c r="V48" s="301"/>
      <c r="W48" s="301">
        <f t="shared" si="18"/>
        <v>60.8</v>
      </c>
      <c r="X48" s="301">
        <f>VLOOKUP(R48,'Basisreihen Destatis 2021'!$B$7:$I$90,3,FALSE)</f>
        <v>65.099999999999994</v>
      </c>
      <c r="Y48" s="301"/>
      <c r="Z48" s="301">
        <f t="shared" si="6"/>
        <v>65.099999999999994</v>
      </c>
      <c r="AA48" s="301"/>
      <c r="AB48" s="301">
        <f t="shared" si="7"/>
        <v>65.099999999999994</v>
      </c>
      <c r="AC48" s="306">
        <f t="shared" si="8"/>
        <v>63.4</v>
      </c>
      <c r="AD48" s="336">
        <f t="shared" si="10"/>
        <v>1.9795</v>
      </c>
      <c r="AF48" s="335">
        <v>1987</v>
      </c>
      <c r="AG48" s="305">
        <f>VLOOKUP(AF48,'Basisreihen Destatis 2021'!$B$7:$I$90,6,FALSE)</f>
        <v>71.599999999999994</v>
      </c>
      <c r="AH48" s="301"/>
      <c r="AI48" s="306">
        <f t="shared" si="9"/>
        <v>71.599999999999994</v>
      </c>
      <c r="AJ48" s="336">
        <f t="shared" si="11"/>
        <v>1.6006</v>
      </c>
    </row>
    <row r="49" spans="2:36">
      <c r="B49" s="335">
        <v>1986</v>
      </c>
      <c r="C49" s="296">
        <f>VLOOKUP(B49,'Basisreihen Destatis 2021'!$B$7:$I$90,2,FALSE)</f>
        <v>54.6</v>
      </c>
      <c r="D49" s="292"/>
      <c r="E49" s="292">
        <f t="shared" si="0"/>
        <v>54.6</v>
      </c>
      <c r="F49" s="292"/>
      <c r="G49" s="297">
        <f t="shared" si="15"/>
        <v>54.6</v>
      </c>
      <c r="H49" s="336">
        <f t="shared" si="12"/>
        <v>2.3462000000000001</v>
      </c>
      <c r="J49" s="335">
        <v>1986</v>
      </c>
      <c r="K49" s="296">
        <f>VLOOKUP(J49,'Basisreihen Destatis 2021'!$B$7:$I$90,3,FALSE)</f>
        <v>63.9</v>
      </c>
      <c r="L49" s="292"/>
      <c r="M49" s="292">
        <f t="shared" si="16"/>
        <v>63.9</v>
      </c>
      <c r="N49" s="292"/>
      <c r="O49" s="297">
        <f t="shared" si="17"/>
        <v>63.9</v>
      </c>
      <c r="P49" s="336">
        <f t="shared" si="13"/>
        <v>1.9764999999999999</v>
      </c>
      <c r="Q49" s="176"/>
      <c r="R49" s="335">
        <v>1986</v>
      </c>
      <c r="S49" s="305"/>
      <c r="T49" s="301">
        <f>VLOOKUP(R49,'Basisreihen Destatis 2021'!$K$7:$R$86,3,FALSE)</f>
        <v>95.9</v>
      </c>
      <c r="U49" s="301">
        <f t="shared" si="19"/>
        <v>64</v>
      </c>
      <c r="V49" s="301"/>
      <c r="W49" s="301">
        <f t="shared" si="18"/>
        <v>64</v>
      </c>
      <c r="X49" s="301">
        <f>VLOOKUP(R49,'Basisreihen Destatis 2021'!$B$7:$I$90,3,FALSE)</f>
        <v>63.9</v>
      </c>
      <c r="Y49" s="301"/>
      <c r="Z49" s="301">
        <f t="shared" si="6"/>
        <v>63.9</v>
      </c>
      <c r="AA49" s="301"/>
      <c r="AB49" s="301">
        <f t="shared" si="7"/>
        <v>63.9</v>
      </c>
      <c r="AC49" s="306">
        <f t="shared" si="8"/>
        <v>63.9</v>
      </c>
      <c r="AD49" s="336">
        <f t="shared" si="10"/>
        <v>1.964</v>
      </c>
      <c r="AF49" s="335">
        <v>1986</v>
      </c>
      <c r="AG49" s="305">
        <f>VLOOKUP(AF49,'Basisreihen Destatis 2021'!$B$7:$I$90,6,FALSE)</f>
        <v>73.3</v>
      </c>
      <c r="AH49" s="301"/>
      <c r="AI49" s="306">
        <f t="shared" si="9"/>
        <v>73.3</v>
      </c>
      <c r="AJ49" s="336">
        <f t="shared" si="11"/>
        <v>1.5633999999999999</v>
      </c>
    </row>
    <row r="50" spans="2:36">
      <c r="B50" s="335">
        <v>1985</v>
      </c>
      <c r="C50" s="296">
        <f>VLOOKUP(B50,'Basisreihen Destatis 2021'!$B$7:$I$90,2,FALSE)</f>
        <v>53.5</v>
      </c>
      <c r="D50" s="292"/>
      <c r="E50" s="292">
        <f t="shared" si="0"/>
        <v>53.5</v>
      </c>
      <c r="F50" s="292"/>
      <c r="G50" s="297">
        <f t="shared" si="15"/>
        <v>53.5</v>
      </c>
      <c r="H50" s="336">
        <f t="shared" si="12"/>
        <v>2.3944000000000001</v>
      </c>
      <c r="J50" s="335">
        <v>1985</v>
      </c>
      <c r="K50" s="296">
        <f>VLOOKUP(J50,'Basisreihen Destatis 2021'!$B$7:$I$90,3,FALSE)</f>
        <v>62.5</v>
      </c>
      <c r="L50" s="292"/>
      <c r="M50" s="292">
        <f t="shared" si="16"/>
        <v>62.5</v>
      </c>
      <c r="N50" s="292"/>
      <c r="O50" s="297">
        <f t="shared" si="17"/>
        <v>62.5</v>
      </c>
      <c r="P50" s="336">
        <f t="shared" si="13"/>
        <v>2.0207999999999999</v>
      </c>
      <c r="Q50" s="176"/>
      <c r="R50" s="335">
        <v>1985</v>
      </c>
      <c r="S50" s="305"/>
      <c r="T50" s="301">
        <f>VLOOKUP(R50,'Basisreihen Destatis 2021'!$K$7:$R$86,3,FALSE)</f>
        <v>94.1</v>
      </c>
      <c r="U50" s="301">
        <f t="shared" si="19"/>
        <v>62.8</v>
      </c>
      <c r="V50" s="301"/>
      <c r="W50" s="301">
        <f t="shared" si="18"/>
        <v>62.8</v>
      </c>
      <c r="X50" s="301">
        <f>VLOOKUP(R50,'Basisreihen Destatis 2021'!$B$7:$I$90,3,FALSE)</f>
        <v>62.5</v>
      </c>
      <c r="Y50" s="301"/>
      <c r="Z50" s="301">
        <f t="shared" si="6"/>
        <v>62.5</v>
      </c>
      <c r="AA50" s="301"/>
      <c r="AB50" s="301">
        <f t="shared" si="7"/>
        <v>62.5</v>
      </c>
      <c r="AC50" s="306">
        <f t="shared" si="8"/>
        <v>62.6</v>
      </c>
      <c r="AD50" s="336">
        <f t="shared" si="10"/>
        <v>2.0047999999999999</v>
      </c>
      <c r="AF50" s="335">
        <v>1985</v>
      </c>
      <c r="AG50" s="305">
        <f>VLOOKUP(AF50,'Basisreihen Destatis 2021'!$B$7:$I$90,6,FALSE)</f>
        <v>73.900000000000006</v>
      </c>
      <c r="AH50" s="301"/>
      <c r="AI50" s="306">
        <f t="shared" si="9"/>
        <v>73.900000000000006</v>
      </c>
      <c r="AJ50" s="336">
        <f t="shared" si="11"/>
        <v>1.5507</v>
      </c>
    </row>
    <row r="51" spans="2:36">
      <c r="B51" s="335">
        <v>1984</v>
      </c>
      <c r="C51" s="296">
        <f>VLOOKUP(B51,'Basisreihen Destatis 2021'!$B$7:$I$90,2,FALSE)</f>
        <v>53.2</v>
      </c>
      <c r="D51" s="292"/>
      <c r="E51" s="292">
        <f t="shared" si="0"/>
        <v>53.2</v>
      </c>
      <c r="F51" s="292"/>
      <c r="G51" s="297">
        <f t="shared" si="15"/>
        <v>53.2</v>
      </c>
      <c r="H51" s="336">
        <f t="shared" si="12"/>
        <v>2.4079000000000002</v>
      </c>
      <c r="J51" s="335">
        <v>1984</v>
      </c>
      <c r="K51" s="296">
        <f>VLOOKUP(J51,'Basisreihen Destatis 2021'!$B$7:$I$90,3,FALSE)</f>
        <v>62.4</v>
      </c>
      <c r="L51" s="292"/>
      <c r="M51" s="292">
        <f t="shared" si="16"/>
        <v>62.4</v>
      </c>
      <c r="N51" s="292"/>
      <c r="O51" s="297">
        <f t="shared" si="17"/>
        <v>62.4</v>
      </c>
      <c r="P51" s="336">
        <f t="shared" si="13"/>
        <v>2.024</v>
      </c>
      <c r="Q51" s="176"/>
      <c r="R51" s="335">
        <v>1984</v>
      </c>
      <c r="S51" s="305"/>
      <c r="T51" s="301">
        <f>VLOOKUP(R51,'Basisreihen Destatis 2021'!$K$7:$R$86,3,FALSE)</f>
        <v>88</v>
      </c>
      <c r="U51" s="301">
        <f t="shared" si="19"/>
        <v>58.7</v>
      </c>
      <c r="V51" s="301"/>
      <c r="W51" s="301">
        <f t="shared" si="18"/>
        <v>58.7</v>
      </c>
      <c r="X51" s="301">
        <f>VLOOKUP(R51,'Basisreihen Destatis 2021'!$B$7:$I$90,3,FALSE)</f>
        <v>62.4</v>
      </c>
      <c r="Y51" s="301"/>
      <c r="Z51" s="301">
        <f t="shared" si="6"/>
        <v>62.4</v>
      </c>
      <c r="AA51" s="301"/>
      <c r="AB51" s="301">
        <f t="shared" si="7"/>
        <v>62.4</v>
      </c>
      <c r="AC51" s="306">
        <f t="shared" si="8"/>
        <v>60.9</v>
      </c>
      <c r="AD51" s="336">
        <f t="shared" si="10"/>
        <v>2.0608</v>
      </c>
      <c r="AF51" s="335">
        <v>1984</v>
      </c>
      <c r="AG51" s="305">
        <f>VLOOKUP(AF51,'Basisreihen Destatis 2021'!$B$7:$I$90,6,FALSE)</f>
        <v>72.3</v>
      </c>
      <c r="AH51" s="301"/>
      <c r="AI51" s="306">
        <f t="shared" si="9"/>
        <v>72.3</v>
      </c>
      <c r="AJ51" s="336">
        <f t="shared" si="11"/>
        <v>1.5851</v>
      </c>
    </row>
    <row r="52" spans="2:36">
      <c r="B52" s="335">
        <v>1983</v>
      </c>
      <c r="C52" s="296">
        <f>VLOOKUP(B52,'Basisreihen Destatis 2021'!$B$7:$I$90,2,FALSE)</f>
        <v>52.1</v>
      </c>
      <c r="D52" s="292"/>
      <c r="E52" s="292">
        <f t="shared" si="0"/>
        <v>52.1</v>
      </c>
      <c r="F52" s="292"/>
      <c r="G52" s="297">
        <f t="shared" si="15"/>
        <v>52.1</v>
      </c>
      <c r="H52" s="336">
        <f t="shared" si="12"/>
        <v>2.4586999999999999</v>
      </c>
      <c r="J52" s="335">
        <v>1983</v>
      </c>
      <c r="K52" s="296">
        <f>VLOOKUP(J52,'Basisreihen Destatis 2021'!$B$7:$I$90,3,FALSE)</f>
        <v>61.6</v>
      </c>
      <c r="L52" s="292"/>
      <c r="M52" s="292">
        <f t="shared" si="16"/>
        <v>61.6</v>
      </c>
      <c r="N52" s="292"/>
      <c r="O52" s="297">
        <f t="shared" si="17"/>
        <v>61.6</v>
      </c>
      <c r="P52" s="336">
        <f t="shared" si="13"/>
        <v>2.0503</v>
      </c>
      <c r="Q52" s="176"/>
      <c r="R52" s="335">
        <v>1983</v>
      </c>
      <c r="S52" s="305"/>
      <c r="T52" s="301">
        <f>VLOOKUP(R52,'Basisreihen Destatis 2021'!$K$7:$R$86,3,FALSE)</f>
        <v>86.3</v>
      </c>
      <c r="U52" s="301">
        <f t="shared" si="19"/>
        <v>57.6</v>
      </c>
      <c r="V52" s="301"/>
      <c r="W52" s="301">
        <f t="shared" si="18"/>
        <v>57.6</v>
      </c>
      <c r="X52" s="301">
        <f>VLOOKUP(R52,'Basisreihen Destatis 2021'!$B$7:$I$90,3,FALSE)</f>
        <v>61.6</v>
      </c>
      <c r="Y52" s="301"/>
      <c r="Z52" s="301">
        <f t="shared" si="6"/>
        <v>61.6</v>
      </c>
      <c r="AA52" s="301"/>
      <c r="AB52" s="301">
        <f t="shared" si="7"/>
        <v>61.6</v>
      </c>
      <c r="AC52" s="306">
        <f t="shared" si="8"/>
        <v>60</v>
      </c>
      <c r="AD52" s="336">
        <f t="shared" si="10"/>
        <v>2.0916999999999999</v>
      </c>
      <c r="AF52" s="335">
        <v>1983</v>
      </c>
      <c r="AG52" s="305">
        <f>VLOOKUP(AF52,'Basisreihen Destatis 2021'!$B$7:$I$90,6,FALSE)</f>
        <v>70.3</v>
      </c>
      <c r="AH52" s="301"/>
      <c r="AI52" s="306">
        <f t="shared" si="9"/>
        <v>70.3</v>
      </c>
      <c r="AJ52" s="336">
        <f t="shared" si="11"/>
        <v>1.6302000000000001</v>
      </c>
    </row>
    <row r="53" spans="2:36">
      <c r="B53" s="335">
        <v>1982</v>
      </c>
      <c r="C53" s="296">
        <f>VLOOKUP(B53,'Basisreihen Destatis 2021'!$B$7:$I$90,2,FALSE)</f>
        <v>51.2</v>
      </c>
      <c r="D53" s="292"/>
      <c r="E53" s="292">
        <f t="shared" si="0"/>
        <v>51.2</v>
      </c>
      <c r="F53" s="292"/>
      <c r="G53" s="297">
        <f t="shared" si="15"/>
        <v>51.2</v>
      </c>
      <c r="H53" s="336">
        <f t="shared" si="12"/>
        <v>2.5019999999999998</v>
      </c>
      <c r="J53" s="335">
        <v>1982</v>
      </c>
      <c r="K53" s="296">
        <f>VLOOKUP(J53,'Basisreihen Destatis 2021'!$B$7:$I$90,3,FALSE)</f>
        <v>61.9</v>
      </c>
      <c r="L53" s="292"/>
      <c r="M53" s="292">
        <f t="shared" si="16"/>
        <v>61.9</v>
      </c>
      <c r="N53" s="292"/>
      <c r="O53" s="297">
        <f t="shared" si="17"/>
        <v>61.9</v>
      </c>
      <c r="P53" s="336">
        <f t="shared" si="13"/>
        <v>2.0404</v>
      </c>
      <c r="Q53" s="176"/>
      <c r="R53" s="335">
        <v>1982</v>
      </c>
      <c r="S53" s="305"/>
      <c r="T53" s="301">
        <f>VLOOKUP(R53,'Basisreihen Destatis 2021'!$K$7:$R$86,3,FALSE)</f>
        <v>90.1</v>
      </c>
      <c r="U53" s="301">
        <f t="shared" si="19"/>
        <v>60.1</v>
      </c>
      <c r="V53" s="301"/>
      <c r="W53" s="301">
        <f t="shared" si="18"/>
        <v>60.1</v>
      </c>
      <c r="X53" s="301">
        <f>VLOOKUP(R53,'Basisreihen Destatis 2021'!$B$7:$I$90,3,FALSE)</f>
        <v>61.9</v>
      </c>
      <c r="Y53" s="301"/>
      <c r="Z53" s="301">
        <f t="shared" si="6"/>
        <v>61.9</v>
      </c>
      <c r="AA53" s="301"/>
      <c r="AB53" s="301">
        <f t="shared" si="7"/>
        <v>61.9</v>
      </c>
      <c r="AC53" s="306">
        <f t="shared" si="8"/>
        <v>61.2</v>
      </c>
      <c r="AD53" s="336">
        <f t="shared" si="10"/>
        <v>2.0507</v>
      </c>
      <c r="AF53" s="335">
        <v>1982</v>
      </c>
      <c r="AG53" s="305">
        <f>VLOOKUP(AF53,'Basisreihen Destatis 2021'!$B$7:$I$90,6,FALSE)</f>
        <v>69.099999999999994</v>
      </c>
      <c r="AH53" s="301"/>
      <c r="AI53" s="306">
        <f t="shared" si="9"/>
        <v>69.099999999999994</v>
      </c>
      <c r="AJ53" s="336">
        <f t="shared" si="11"/>
        <v>1.6585000000000001</v>
      </c>
    </row>
    <row r="54" spans="2:36">
      <c r="B54" s="335">
        <v>1981</v>
      </c>
      <c r="C54" s="296">
        <f>VLOOKUP(B54,'Basisreihen Destatis 2021'!$B$7:$I$90,2,FALSE)</f>
        <v>49.2</v>
      </c>
      <c r="D54" s="292"/>
      <c r="E54" s="292">
        <f t="shared" si="0"/>
        <v>49.2</v>
      </c>
      <c r="F54" s="292"/>
      <c r="G54" s="297">
        <f t="shared" si="15"/>
        <v>49.2</v>
      </c>
      <c r="H54" s="336">
        <f t="shared" si="12"/>
        <v>2.6036999999999999</v>
      </c>
      <c r="J54" s="335">
        <v>1981</v>
      </c>
      <c r="K54" s="296">
        <f>VLOOKUP(J54,'Basisreihen Destatis 2021'!$B$7:$I$90,3,FALSE)</f>
        <v>63.1</v>
      </c>
      <c r="L54" s="292"/>
      <c r="M54" s="292">
        <f t="shared" si="16"/>
        <v>63.1</v>
      </c>
      <c r="N54" s="292"/>
      <c r="O54" s="297">
        <f t="shared" si="17"/>
        <v>63.1</v>
      </c>
      <c r="P54" s="336">
        <f t="shared" si="13"/>
        <v>2.0015999999999998</v>
      </c>
      <c r="Q54" s="176"/>
      <c r="R54" s="335">
        <v>1981</v>
      </c>
      <c r="S54" s="305"/>
      <c r="T54" s="301">
        <f>VLOOKUP(R54,'Basisreihen Destatis 2021'!$K$7:$R$86,3,FALSE)</f>
        <v>78.5</v>
      </c>
      <c r="U54" s="301">
        <f t="shared" si="19"/>
        <v>52.4</v>
      </c>
      <c r="V54" s="301"/>
      <c r="W54" s="301">
        <f t="shared" si="18"/>
        <v>52.4</v>
      </c>
      <c r="X54" s="301">
        <f>VLOOKUP(R54,'Basisreihen Destatis 2021'!$B$7:$I$90,3,FALSE)</f>
        <v>63.1</v>
      </c>
      <c r="Y54" s="301"/>
      <c r="Z54" s="301">
        <f t="shared" si="6"/>
        <v>63.1</v>
      </c>
      <c r="AA54" s="301"/>
      <c r="AB54" s="301">
        <f t="shared" si="7"/>
        <v>63.1</v>
      </c>
      <c r="AC54" s="306">
        <f t="shared" si="8"/>
        <v>58.8</v>
      </c>
      <c r="AD54" s="336">
        <f t="shared" si="10"/>
        <v>2.1343999999999999</v>
      </c>
      <c r="AF54" s="335">
        <v>1981</v>
      </c>
      <c r="AG54" s="305">
        <f>VLOOKUP(AF54,'Basisreihen Destatis 2021'!$B$7:$I$90,6,FALSE)</f>
        <v>65</v>
      </c>
      <c r="AH54" s="301"/>
      <c r="AI54" s="306">
        <f t="shared" si="9"/>
        <v>65</v>
      </c>
      <c r="AJ54" s="336">
        <f t="shared" si="11"/>
        <v>1.7630999999999999</v>
      </c>
    </row>
    <row r="55" spans="2:36">
      <c r="B55" s="335">
        <v>1980</v>
      </c>
      <c r="C55" s="296">
        <f>VLOOKUP(B55,'Basisreihen Destatis 2021'!$B$7:$I$90,2,FALSE)</f>
        <v>46.4</v>
      </c>
      <c r="D55" s="292"/>
      <c r="E55" s="292">
        <f t="shared" si="0"/>
        <v>46.4</v>
      </c>
      <c r="F55" s="292"/>
      <c r="G55" s="297">
        <f t="shared" si="15"/>
        <v>46.4</v>
      </c>
      <c r="H55" s="336">
        <f t="shared" si="12"/>
        <v>2.7608000000000001</v>
      </c>
      <c r="J55" s="335">
        <v>1980</v>
      </c>
      <c r="K55" s="296">
        <f>VLOOKUP(J55,'Basisreihen Destatis 2021'!$B$7:$I$90,3,FALSE)</f>
        <v>61.4</v>
      </c>
      <c r="L55" s="292"/>
      <c r="M55" s="292">
        <f t="shared" si="16"/>
        <v>61.4</v>
      </c>
      <c r="N55" s="292"/>
      <c r="O55" s="297">
        <f t="shared" si="17"/>
        <v>61.4</v>
      </c>
      <c r="P55" s="336">
        <f t="shared" si="13"/>
        <v>2.0569999999999999</v>
      </c>
      <c r="Q55" s="176"/>
      <c r="R55" s="335">
        <v>1980</v>
      </c>
      <c r="S55" s="305"/>
      <c r="T55" s="301">
        <f>VLOOKUP(R55,'Basisreihen Destatis 2021'!$K$7:$R$86,3,FALSE)</f>
        <v>77.099999999999994</v>
      </c>
      <c r="U55" s="301">
        <f t="shared" si="19"/>
        <v>51.4</v>
      </c>
      <c r="V55" s="301"/>
      <c r="W55" s="301">
        <f t="shared" si="18"/>
        <v>51.4</v>
      </c>
      <c r="X55" s="301">
        <f>VLOOKUP(R55,'Basisreihen Destatis 2021'!$B$7:$I$90,3,FALSE)</f>
        <v>61.4</v>
      </c>
      <c r="Y55" s="301"/>
      <c r="Z55" s="301">
        <f t="shared" si="6"/>
        <v>61.4</v>
      </c>
      <c r="AA55" s="301"/>
      <c r="AB55" s="301">
        <f t="shared" si="7"/>
        <v>61.4</v>
      </c>
      <c r="AC55" s="306">
        <f t="shared" si="8"/>
        <v>57.4</v>
      </c>
      <c r="AD55" s="336">
        <f t="shared" si="10"/>
        <v>2.1863999999999999</v>
      </c>
      <c r="AF55" s="335">
        <v>1980</v>
      </c>
      <c r="AG55" s="305">
        <f>VLOOKUP(AF55,'Basisreihen Destatis 2021'!$B$7:$I$90,6,FALSE)</f>
        <v>60.9</v>
      </c>
      <c r="AH55" s="301"/>
      <c r="AI55" s="306">
        <f t="shared" si="9"/>
        <v>60.9</v>
      </c>
      <c r="AJ55" s="336">
        <f t="shared" si="11"/>
        <v>1.8817999999999999</v>
      </c>
    </row>
    <row r="56" spans="2:36">
      <c r="B56" s="335">
        <v>1979</v>
      </c>
      <c r="C56" s="296">
        <f>VLOOKUP(B56,'Basisreihen Destatis 2021'!$B$7:$I$90,2,FALSE)</f>
        <v>42.1</v>
      </c>
      <c r="D56" s="292"/>
      <c r="E56" s="292">
        <f t="shared" si="0"/>
        <v>42.1</v>
      </c>
      <c r="F56" s="292"/>
      <c r="G56" s="297">
        <f t="shared" si="15"/>
        <v>42.1</v>
      </c>
      <c r="H56" s="336">
        <f t="shared" si="12"/>
        <v>3.0428000000000002</v>
      </c>
      <c r="J56" s="335">
        <v>1979</v>
      </c>
      <c r="K56" s="296">
        <f>VLOOKUP(J56,'Basisreihen Destatis 2021'!$B$7:$I$90,3,FALSE)</f>
        <v>55.5</v>
      </c>
      <c r="L56" s="292"/>
      <c r="M56" s="292">
        <f t="shared" si="16"/>
        <v>55.5</v>
      </c>
      <c r="N56" s="292"/>
      <c r="O56" s="297">
        <f t="shared" si="17"/>
        <v>55.5</v>
      </c>
      <c r="P56" s="336">
        <f t="shared" si="13"/>
        <v>2.2757000000000001</v>
      </c>
      <c r="Q56" s="176"/>
      <c r="R56" s="335">
        <v>1979</v>
      </c>
      <c r="S56" s="305"/>
      <c r="T56" s="301">
        <f>VLOOKUP(R56,'Basisreihen Destatis 2021'!$K$7:$R$86,3,FALSE)</f>
        <v>76.5</v>
      </c>
      <c r="U56" s="301">
        <f t="shared" si="19"/>
        <v>51</v>
      </c>
      <c r="V56" s="301"/>
      <c r="W56" s="301">
        <f t="shared" si="18"/>
        <v>51</v>
      </c>
      <c r="X56" s="301">
        <f>VLOOKUP(R56,'Basisreihen Destatis 2021'!$B$7:$I$90,3,FALSE)</f>
        <v>55.5</v>
      </c>
      <c r="Y56" s="301"/>
      <c r="Z56" s="301">
        <f t="shared" si="6"/>
        <v>55.5</v>
      </c>
      <c r="AA56" s="301"/>
      <c r="AB56" s="301">
        <f t="shared" si="7"/>
        <v>55.5</v>
      </c>
      <c r="AC56" s="306">
        <f t="shared" si="8"/>
        <v>53.7</v>
      </c>
      <c r="AD56" s="336">
        <f t="shared" si="10"/>
        <v>2.3371</v>
      </c>
      <c r="AF56" s="335">
        <v>1979</v>
      </c>
      <c r="AG56" s="305">
        <f>VLOOKUP(AF56,'Basisreihen Destatis 2021'!$B$7:$I$90,6,FALSE)</f>
        <v>57.1</v>
      </c>
      <c r="AH56" s="301"/>
      <c r="AI56" s="306">
        <f t="shared" si="9"/>
        <v>57.1</v>
      </c>
      <c r="AJ56" s="336">
        <f t="shared" si="11"/>
        <v>2.0070000000000001</v>
      </c>
    </row>
    <row r="57" spans="2:36">
      <c r="B57" s="335">
        <v>1978</v>
      </c>
      <c r="C57" s="296">
        <f>VLOOKUP(B57,'Basisreihen Destatis 2021'!$B$7:$I$90,2,FALSE)</f>
        <v>39.200000000000003</v>
      </c>
      <c r="D57" s="292"/>
      <c r="E57" s="292">
        <f t="shared" si="0"/>
        <v>39.200000000000003</v>
      </c>
      <c r="F57" s="292"/>
      <c r="G57" s="297">
        <f t="shared" si="15"/>
        <v>39.200000000000003</v>
      </c>
      <c r="H57" s="336">
        <f t="shared" si="12"/>
        <v>3.2679</v>
      </c>
      <c r="J57" s="335">
        <v>1978</v>
      </c>
      <c r="K57" s="296">
        <f>VLOOKUP(J57,'Basisreihen Destatis 2021'!$B$7:$I$90,3,FALSE)</f>
        <v>50.5</v>
      </c>
      <c r="L57" s="292"/>
      <c r="M57" s="292">
        <f t="shared" si="16"/>
        <v>50.5</v>
      </c>
      <c r="N57" s="292"/>
      <c r="O57" s="297">
        <f t="shared" si="17"/>
        <v>50.5</v>
      </c>
      <c r="P57" s="336">
        <f t="shared" si="13"/>
        <v>2.5009999999999999</v>
      </c>
      <c r="Q57" s="176"/>
      <c r="R57" s="335">
        <v>1978</v>
      </c>
      <c r="S57" s="305"/>
      <c r="T57" s="301">
        <f>VLOOKUP(R57,'Basisreihen Destatis 2021'!$K$7:$R$86,3,FALSE)</f>
        <v>75.599999999999994</v>
      </c>
      <c r="U57" s="301">
        <f t="shared" si="19"/>
        <v>50.4</v>
      </c>
      <c r="V57" s="301"/>
      <c r="W57" s="301">
        <f t="shared" si="18"/>
        <v>50.4</v>
      </c>
      <c r="X57" s="301">
        <f>VLOOKUP(R57,'Basisreihen Destatis 2021'!$B$7:$I$90,3,FALSE)</f>
        <v>50.5</v>
      </c>
      <c r="Y57" s="301"/>
      <c r="Z57" s="301">
        <f t="shared" si="6"/>
        <v>50.5</v>
      </c>
      <c r="AA57" s="301"/>
      <c r="AB57" s="301">
        <f t="shared" si="7"/>
        <v>50.5</v>
      </c>
      <c r="AC57" s="306">
        <f t="shared" si="8"/>
        <v>50.5</v>
      </c>
      <c r="AD57" s="336">
        <f t="shared" si="10"/>
        <v>2.4851000000000001</v>
      </c>
      <c r="AF57" s="335">
        <v>1978</v>
      </c>
      <c r="AG57" s="305">
        <f>VLOOKUP(AF57,'Basisreihen Destatis 2021'!$B$7:$I$90,6,FALSE)</f>
        <v>55.1</v>
      </c>
      <c r="AH57" s="301"/>
      <c r="AI57" s="306">
        <f t="shared" si="9"/>
        <v>55.1</v>
      </c>
      <c r="AJ57" s="336">
        <f t="shared" si="11"/>
        <v>2.0798999999999999</v>
      </c>
    </row>
    <row r="58" spans="2:36">
      <c r="B58" s="335">
        <v>1977</v>
      </c>
      <c r="C58" s="296">
        <f>VLOOKUP(B58,'Basisreihen Destatis 2021'!$B$7:$I$90,2,FALSE)</f>
        <v>37.5</v>
      </c>
      <c r="D58" s="292"/>
      <c r="E58" s="292">
        <f t="shared" si="0"/>
        <v>37.5</v>
      </c>
      <c r="F58" s="292"/>
      <c r="G58" s="297">
        <f t="shared" si="15"/>
        <v>37.5</v>
      </c>
      <c r="H58" s="336">
        <f t="shared" si="12"/>
        <v>3.4159999999999999</v>
      </c>
      <c r="J58" s="335">
        <v>1977</v>
      </c>
      <c r="K58" s="296">
        <f>VLOOKUP(J58,'Basisreihen Destatis 2021'!$B$7:$I$90,3,FALSE)</f>
        <v>47.8</v>
      </c>
      <c r="L58" s="292"/>
      <c r="M58" s="292">
        <f t="shared" si="16"/>
        <v>47.8</v>
      </c>
      <c r="N58" s="292"/>
      <c r="O58" s="297">
        <f t="shared" si="17"/>
        <v>47.8</v>
      </c>
      <c r="P58" s="336">
        <f t="shared" si="13"/>
        <v>2.6423000000000001</v>
      </c>
      <c r="Q58" s="176"/>
      <c r="R58" s="335">
        <v>1977</v>
      </c>
      <c r="S58" s="305"/>
      <c r="T58" s="301">
        <f>VLOOKUP(R58,'Basisreihen Destatis 2021'!$K$7:$R$86,3,FALSE)</f>
        <v>73.599999999999994</v>
      </c>
      <c r="U58" s="301">
        <f t="shared" si="19"/>
        <v>49.1</v>
      </c>
      <c r="V58" s="301"/>
      <c r="W58" s="301">
        <f t="shared" si="18"/>
        <v>49.1</v>
      </c>
      <c r="X58" s="301">
        <f>VLOOKUP(R58,'Basisreihen Destatis 2021'!$B$7:$I$90,3,FALSE)</f>
        <v>47.8</v>
      </c>
      <c r="Y58" s="301"/>
      <c r="Z58" s="301">
        <f t="shared" si="6"/>
        <v>47.8</v>
      </c>
      <c r="AA58" s="301"/>
      <c r="AB58" s="301">
        <f t="shared" si="7"/>
        <v>47.8</v>
      </c>
      <c r="AC58" s="306">
        <f t="shared" si="8"/>
        <v>48.3</v>
      </c>
      <c r="AD58" s="336">
        <f t="shared" si="10"/>
        <v>2.5983000000000001</v>
      </c>
      <c r="AF58" s="335">
        <v>1977</v>
      </c>
      <c r="AG58" s="305">
        <f>VLOOKUP(AF58,'Basisreihen Destatis 2021'!$B$7:$I$90,6,FALSE)</f>
        <v>54.5</v>
      </c>
      <c r="AH58" s="301"/>
      <c r="AI58" s="306">
        <f>ROUND(IF(AG58&gt;0,AG58,AH58*$AG$59/$AH$59),1)</f>
        <v>54.5</v>
      </c>
      <c r="AJ58" s="336">
        <f t="shared" si="11"/>
        <v>2.1027999999999998</v>
      </c>
    </row>
    <row r="59" spans="2:36">
      <c r="B59" s="335">
        <v>1976</v>
      </c>
      <c r="C59" s="296">
        <f>VLOOKUP(B59,'Basisreihen Destatis 2021'!$B$7:$I$90,2,FALSE)</f>
        <v>36</v>
      </c>
      <c r="D59" s="292"/>
      <c r="E59" s="292">
        <f t="shared" si="0"/>
        <v>36</v>
      </c>
      <c r="F59" s="292"/>
      <c r="G59" s="297">
        <f t="shared" si="15"/>
        <v>36</v>
      </c>
      <c r="H59" s="336">
        <f t="shared" si="12"/>
        <v>3.5583</v>
      </c>
      <c r="J59" s="335">
        <v>1976</v>
      </c>
      <c r="K59" s="296">
        <f>VLOOKUP(J59,'Basisreihen Destatis 2021'!$B$7:$I$90,3,FALSE)</f>
        <v>46.2</v>
      </c>
      <c r="L59" s="292"/>
      <c r="M59" s="292">
        <f t="shared" si="16"/>
        <v>46.2</v>
      </c>
      <c r="N59" s="292"/>
      <c r="O59" s="297">
        <f t="shared" si="17"/>
        <v>46.2</v>
      </c>
      <c r="P59" s="336">
        <f t="shared" si="13"/>
        <v>2.7338</v>
      </c>
      <c r="Q59" s="176"/>
      <c r="R59" s="335">
        <v>1976</v>
      </c>
      <c r="S59" s="305"/>
      <c r="T59" s="301">
        <f>VLOOKUP(R59,'Basisreihen Destatis 2021'!$K$7:$R$86,3,FALSE)</f>
        <v>75.5</v>
      </c>
      <c r="U59" s="301">
        <f t="shared" si="19"/>
        <v>50.4</v>
      </c>
      <c r="V59" s="301"/>
      <c r="W59" s="301">
        <f t="shared" si="18"/>
        <v>50.4</v>
      </c>
      <c r="X59" s="301">
        <f>VLOOKUP(R59,'Basisreihen Destatis 2021'!$B$7:$I$90,3,FALSE)</f>
        <v>46.2</v>
      </c>
      <c r="Y59" s="301"/>
      <c r="Z59" s="301">
        <f t="shared" si="6"/>
        <v>46.2</v>
      </c>
      <c r="AA59" s="301"/>
      <c r="AB59" s="301">
        <f t="shared" si="7"/>
        <v>46.2</v>
      </c>
      <c r="AC59" s="306">
        <f t="shared" si="8"/>
        <v>47.9</v>
      </c>
      <c r="AD59" s="336">
        <f t="shared" si="10"/>
        <v>2.62</v>
      </c>
      <c r="AF59" s="335">
        <v>1976</v>
      </c>
      <c r="AG59" s="305">
        <f>VLOOKUP(AF59,'Basisreihen Destatis 2021'!$B$7:$I$90,6,FALSE)</f>
        <v>52.9</v>
      </c>
      <c r="AH59" s="301">
        <f>VLOOKUP(AF59,'Basisreihen Destatis 2021'!$K$7:$R$86,8,FALSE)</f>
        <v>51.1</v>
      </c>
      <c r="AI59" s="306">
        <f>ROUND(IF(AG59&gt;0,AG59,AH59*$AG$59/$AH$59),1)</f>
        <v>52.9</v>
      </c>
      <c r="AJ59" s="336">
        <f t="shared" si="11"/>
        <v>2.1663999999999999</v>
      </c>
    </row>
    <row r="60" spans="2:36">
      <c r="B60" s="335">
        <v>1975</v>
      </c>
      <c r="C60" s="296">
        <f>VLOOKUP(B60,'Basisreihen Destatis 2021'!$B$7:$I$90,2,FALSE)</f>
        <v>34.700000000000003</v>
      </c>
      <c r="D60" s="292"/>
      <c r="E60" s="292">
        <f t="shared" si="0"/>
        <v>34.700000000000003</v>
      </c>
      <c r="F60" s="292"/>
      <c r="G60" s="297">
        <f t="shared" si="15"/>
        <v>34.700000000000003</v>
      </c>
      <c r="H60" s="336">
        <f t="shared" si="12"/>
        <v>3.6916000000000002</v>
      </c>
      <c r="J60" s="335">
        <v>1975</v>
      </c>
      <c r="K60" s="296">
        <f>VLOOKUP(J60,'Basisreihen Destatis 2021'!$B$7:$I$90,3,FALSE)</f>
        <v>45.2</v>
      </c>
      <c r="L60" s="292"/>
      <c r="M60" s="292">
        <f t="shared" si="16"/>
        <v>45.2</v>
      </c>
      <c r="N60" s="292"/>
      <c r="O60" s="297">
        <f t="shared" si="17"/>
        <v>45.2</v>
      </c>
      <c r="P60" s="336">
        <f t="shared" si="13"/>
        <v>2.7942</v>
      </c>
      <c r="Q60" s="176"/>
      <c r="R60" s="335">
        <v>1975</v>
      </c>
      <c r="S60" s="305"/>
      <c r="T60" s="301">
        <f>VLOOKUP(R60,'Basisreihen Destatis 2021'!$K$7:$R$86,3,FALSE)</f>
        <v>73.5</v>
      </c>
      <c r="U60" s="301">
        <f t="shared" si="19"/>
        <v>49</v>
      </c>
      <c r="V60" s="301"/>
      <c r="W60" s="301">
        <f t="shared" si="18"/>
        <v>49</v>
      </c>
      <c r="X60" s="301">
        <f>VLOOKUP(R60,'Basisreihen Destatis 2021'!$B$7:$I$90,3,FALSE)</f>
        <v>45.2</v>
      </c>
      <c r="Y60" s="301"/>
      <c r="Z60" s="301">
        <f t="shared" si="6"/>
        <v>45.2</v>
      </c>
      <c r="AA60" s="301"/>
      <c r="AB60" s="301">
        <f t="shared" si="7"/>
        <v>45.2</v>
      </c>
      <c r="AC60" s="306">
        <f t="shared" si="8"/>
        <v>46.7</v>
      </c>
      <c r="AD60" s="336">
        <f t="shared" si="10"/>
        <v>2.6873999999999998</v>
      </c>
      <c r="AF60" s="335">
        <v>1975</v>
      </c>
      <c r="AG60" s="305"/>
      <c r="AH60" s="301">
        <f>VLOOKUP(AF60,'Basisreihen Destatis 2021'!$K$7:$R$86,8,FALSE)</f>
        <v>49.3</v>
      </c>
      <c r="AI60" s="306">
        <f>ROUND(IF(AG60&gt;0,AG60,AH60*$AG$59/$AH$59),1)</f>
        <v>51</v>
      </c>
      <c r="AJ60" s="336">
        <f t="shared" si="11"/>
        <v>2.2471000000000001</v>
      </c>
    </row>
    <row r="61" spans="2:36">
      <c r="B61" s="335">
        <v>1974</v>
      </c>
      <c r="C61" s="296">
        <f>VLOOKUP(B61,'Basisreihen Destatis 2021'!$B$7:$I$90,2,FALSE)</f>
        <v>33.799999999999997</v>
      </c>
      <c r="D61" s="292"/>
      <c r="E61" s="292">
        <f t="shared" si="0"/>
        <v>33.799999999999997</v>
      </c>
      <c r="F61" s="292"/>
      <c r="G61" s="297">
        <f t="shared" si="15"/>
        <v>33.799999999999997</v>
      </c>
      <c r="H61" s="336">
        <f t="shared" si="12"/>
        <v>3.7898999999999998</v>
      </c>
      <c r="J61" s="335">
        <v>1974</v>
      </c>
      <c r="K61" s="296">
        <f>VLOOKUP(J61,'Basisreihen Destatis 2021'!$B$7:$I$90,3,FALSE)</f>
        <v>44.4</v>
      </c>
      <c r="L61" s="292"/>
      <c r="M61" s="292">
        <f t="shared" si="16"/>
        <v>44.4</v>
      </c>
      <c r="N61" s="292"/>
      <c r="O61" s="297">
        <f t="shared" si="17"/>
        <v>44.4</v>
      </c>
      <c r="P61" s="336">
        <f t="shared" si="13"/>
        <v>2.8445999999999998</v>
      </c>
      <c r="Q61" s="176"/>
      <c r="R61" s="335">
        <v>1974</v>
      </c>
      <c r="S61" s="305"/>
      <c r="T61" s="301">
        <f>VLOOKUP(R61,'Basisreihen Destatis 2021'!$K$7:$R$86,3,FALSE)</f>
        <v>76.2</v>
      </c>
      <c r="U61" s="301">
        <f t="shared" si="19"/>
        <v>50.8</v>
      </c>
      <c r="V61" s="301"/>
      <c r="W61" s="301">
        <f t="shared" si="18"/>
        <v>50.8</v>
      </c>
      <c r="X61" s="301">
        <f>VLOOKUP(R61,'Basisreihen Destatis 2021'!$B$7:$I$90,3,FALSE)</f>
        <v>44.4</v>
      </c>
      <c r="Y61" s="301"/>
      <c r="Z61" s="301">
        <f t="shared" si="6"/>
        <v>44.4</v>
      </c>
      <c r="AA61" s="301"/>
      <c r="AB61" s="301">
        <f t="shared" si="7"/>
        <v>44.4</v>
      </c>
      <c r="AC61" s="306">
        <f t="shared" si="8"/>
        <v>47</v>
      </c>
      <c r="AD61" s="336">
        <f t="shared" si="10"/>
        <v>2.6701999999999999</v>
      </c>
      <c r="AF61" s="335">
        <v>1974</v>
      </c>
      <c r="AG61" s="305"/>
      <c r="AH61" s="301">
        <f>VLOOKUP(AF61,'Basisreihen Destatis 2021'!$K$7:$R$86,8,FALSE)</f>
        <v>47.1</v>
      </c>
      <c r="AI61" s="306">
        <f>ROUND(IF(AG61&gt;0,AG61,AH61*$AG$59/$AH$59),1)</f>
        <v>48.8</v>
      </c>
      <c r="AJ61" s="336">
        <f t="shared" si="11"/>
        <v>2.3483999999999998</v>
      </c>
    </row>
    <row r="62" spans="2:36">
      <c r="B62" s="335">
        <v>1973</v>
      </c>
      <c r="C62" s="296">
        <f>VLOOKUP(B62,'Basisreihen Destatis 2021'!$B$7:$I$90,2,FALSE)</f>
        <v>31.9</v>
      </c>
      <c r="D62" s="292"/>
      <c r="E62" s="292">
        <f t="shared" si="0"/>
        <v>31.9</v>
      </c>
      <c r="F62" s="292"/>
      <c r="G62" s="297">
        <f t="shared" si="15"/>
        <v>31.9</v>
      </c>
      <c r="H62" s="336">
        <f t="shared" si="12"/>
        <v>4.0156999999999998</v>
      </c>
      <c r="J62" s="335">
        <v>1973</v>
      </c>
      <c r="K62" s="296">
        <f>VLOOKUP(J62,'Basisreihen Destatis 2021'!$B$7:$I$90,3,FALSE)</f>
        <v>41.6</v>
      </c>
      <c r="L62" s="292"/>
      <c r="M62" s="292">
        <f t="shared" si="16"/>
        <v>41.6</v>
      </c>
      <c r="N62" s="292"/>
      <c r="O62" s="297">
        <f t="shared" si="17"/>
        <v>41.6</v>
      </c>
      <c r="P62" s="336">
        <f t="shared" si="13"/>
        <v>3.0360999999999998</v>
      </c>
      <c r="Q62" s="176"/>
      <c r="R62" s="335">
        <v>1973</v>
      </c>
      <c r="S62" s="305"/>
      <c r="T62" s="301">
        <f>VLOOKUP(R62,'Basisreihen Destatis 2021'!$K$7:$R$86,3,FALSE)</f>
        <v>67</v>
      </c>
      <c r="U62" s="301">
        <f t="shared" si="19"/>
        <v>44.7</v>
      </c>
      <c r="V62" s="301"/>
      <c r="W62" s="301">
        <f t="shared" si="18"/>
        <v>44.7</v>
      </c>
      <c r="X62" s="301">
        <f>VLOOKUP(R62,'Basisreihen Destatis 2021'!$B$7:$I$90,3,FALSE)</f>
        <v>41.6</v>
      </c>
      <c r="Y62" s="301"/>
      <c r="Z62" s="301">
        <f t="shared" si="6"/>
        <v>41.6</v>
      </c>
      <c r="AA62" s="301"/>
      <c r="AB62" s="301">
        <f t="shared" si="7"/>
        <v>41.6</v>
      </c>
      <c r="AC62" s="306">
        <f t="shared" si="8"/>
        <v>42.8</v>
      </c>
      <c r="AD62" s="336">
        <f t="shared" si="10"/>
        <v>2.9321999999999999</v>
      </c>
      <c r="AF62" s="335">
        <v>1973</v>
      </c>
      <c r="AG62" s="305"/>
      <c r="AH62" s="301">
        <f>VLOOKUP(AF62,'Basisreihen Destatis 2021'!$K$7:$R$86,8,FALSE)</f>
        <v>41.5</v>
      </c>
      <c r="AI62" s="306">
        <f t="shared" si="9"/>
        <v>43</v>
      </c>
      <c r="AJ62" s="336">
        <f t="shared" si="11"/>
        <v>2.6650999999999998</v>
      </c>
    </row>
    <row r="63" spans="2:36">
      <c r="B63" s="335">
        <v>1972</v>
      </c>
      <c r="C63" s="296">
        <f>VLOOKUP(B63,'Basisreihen Destatis 2021'!$B$7:$I$90,2,FALSE)</f>
        <v>30</v>
      </c>
      <c r="D63" s="292"/>
      <c r="E63" s="292">
        <f t="shared" si="0"/>
        <v>30</v>
      </c>
      <c r="F63" s="292"/>
      <c r="G63" s="297">
        <f t="shared" si="15"/>
        <v>30</v>
      </c>
      <c r="H63" s="336">
        <f t="shared" si="12"/>
        <v>4.2699999999999996</v>
      </c>
      <c r="J63" s="335">
        <v>1972</v>
      </c>
      <c r="K63" s="296">
        <f>VLOOKUP(J63,'Basisreihen Destatis 2021'!$B$7:$I$90,3,FALSE)</f>
        <v>40</v>
      </c>
      <c r="L63" s="292"/>
      <c r="M63" s="292">
        <f t="shared" si="16"/>
        <v>40</v>
      </c>
      <c r="N63" s="292"/>
      <c r="O63" s="297">
        <f t="shared" si="17"/>
        <v>40</v>
      </c>
      <c r="P63" s="336">
        <f t="shared" si="13"/>
        <v>3.1575000000000002</v>
      </c>
      <c r="Q63" s="176"/>
      <c r="R63" s="335">
        <v>1972</v>
      </c>
      <c r="S63" s="305"/>
      <c r="T63" s="301">
        <f>VLOOKUP(R63,'Basisreihen Destatis 2021'!$K$7:$R$86,3,FALSE)</f>
        <v>61.6</v>
      </c>
      <c r="U63" s="301">
        <f t="shared" si="19"/>
        <v>41.1</v>
      </c>
      <c r="V63" s="301"/>
      <c r="W63" s="301">
        <f t="shared" si="18"/>
        <v>41.1</v>
      </c>
      <c r="X63" s="301">
        <f>VLOOKUP(R63,'Basisreihen Destatis 2021'!$B$7:$I$90,3,FALSE)</f>
        <v>40</v>
      </c>
      <c r="Y63" s="301"/>
      <c r="Z63" s="301">
        <f t="shared" si="6"/>
        <v>40</v>
      </c>
      <c r="AA63" s="301"/>
      <c r="AB63" s="301">
        <f t="shared" si="7"/>
        <v>40</v>
      </c>
      <c r="AC63" s="306">
        <f t="shared" si="8"/>
        <v>40.4</v>
      </c>
      <c r="AD63" s="336">
        <f t="shared" si="10"/>
        <v>3.1063999999999998</v>
      </c>
      <c r="AF63" s="335">
        <v>1972</v>
      </c>
      <c r="AG63" s="305"/>
      <c r="AH63" s="301">
        <f>VLOOKUP(AF63,'Basisreihen Destatis 2021'!$K$7:$R$86,8,FALSE)</f>
        <v>39</v>
      </c>
      <c r="AI63" s="306">
        <f t="shared" si="9"/>
        <v>40.4</v>
      </c>
      <c r="AJ63" s="336">
        <f t="shared" si="11"/>
        <v>2.8365999999999998</v>
      </c>
    </row>
    <row r="64" spans="2:36">
      <c r="B64" s="335">
        <v>1971</v>
      </c>
      <c r="C64" s="296">
        <f>VLOOKUP(B64,'Basisreihen Destatis 2021'!$B$7:$I$90,2,FALSE)</f>
        <v>28.6</v>
      </c>
      <c r="D64" s="292"/>
      <c r="E64" s="292">
        <f t="shared" si="0"/>
        <v>28.6</v>
      </c>
      <c r="F64" s="292"/>
      <c r="G64" s="297">
        <f t="shared" si="15"/>
        <v>28.6</v>
      </c>
      <c r="H64" s="336">
        <f t="shared" si="12"/>
        <v>4.4790000000000001</v>
      </c>
      <c r="J64" s="335">
        <v>1971</v>
      </c>
      <c r="K64" s="296">
        <f>VLOOKUP(J64,'Basisreihen Destatis 2021'!$B$7:$I$90,3,FALSE)</f>
        <v>38.700000000000003</v>
      </c>
      <c r="L64" s="292"/>
      <c r="M64" s="292">
        <f t="shared" si="16"/>
        <v>38.700000000000003</v>
      </c>
      <c r="N64" s="292"/>
      <c r="O64" s="297">
        <f t="shared" si="17"/>
        <v>38.700000000000003</v>
      </c>
      <c r="P64" s="336">
        <f t="shared" si="13"/>
        <v>3.2635999999999998</v>
      </c>
      <c r="Q64" s="176"/>
      <c r="R64" s="335">
        <v>1971</v>
      </c>
      <c r="S64" s="305"/>
      <c r="T64" s="301">
        <f>VLOOKUP(R64,'Basisreihen Destatis 2021'!$K$7:$R$86,3,FALSE)</f>
        <v>61.6</v>
      </c>
      <c r="U64" s="301">
        <f t="shared" si="19"/>
        <v>41.1</v>
      </c>
      <c r="V64" s="301"/>
      <c r="W64" s="301">
        <f t="shared" si="18"/>
        <v>41.1</v>
      </c>
      <c r="X64" s="301">
        <f>VLOOKUP(R64,'Basisreihen Destatis 2021'!$B$7:$I$90,3,FALSE)</f>
        <v>38.700000000000003</v>
      </c>
      <c r="Y64" s="301"/>
      <c r="Z64" s="301">
        <f t="shared" si="6"/>
        <v>38.700000000000003</v>
      </c>
      <c r="AA64" s="301"/>
      <c r="AB64" s="301">
        <f t="shared" si="7"/>
        <v>38.700000000000003</v>
      </c>
      <c r="AC64" s="306">
        <f t="shared" si="8"/>
        <v>39.700000000000003</v>
      </c>
      <c r="AD64" s="336">
        <f t="shared" si="10"/>
        <v>3.1612</v>
      </c>
      <c r="AF64" s="335">
        <v>1971</v>
      </c>
      <c r="AG64" s="305"/>
      <c r="AH64" s="301">
        <f>VLOOKUP(AF64,'Basisreihen Destatis 2021'!$K$7:$R$86,8,FALSE)</f>
        <v>37.9</v>
      </c>
      <c r="AI64" s="306">
        <f t="shared" si="9"/>
        <v>39.200000000000003</v>
      </c>
      <c r="AJ64" s="336">
        <f t="shared" si="11"/>
        <v>2.9235000000000002</v>
      </c>
    </row>
    <row r="65" spans="2:36">
      <c r="B65" s="335">
        <v>1970</v>
      </c>
      <c r="C65" s="296">
        <f>VLOOKUP(B65,'Basisreihen Destatis 2021'!$B$7:$I$90,2,FALSE)</f>
        <v>25.8</v>
      </c>
      <c r="D65" s="292"/>
      <c r="E65" s="292">
        <f t="shared" si="0"/>
        <v>25.8</v>
      </c>
      <c r="F65" s="292"/>
      <c r="G65" s="297">
        <f t="shared" si="15"/>
        <v>25.8</v>
      </c>
      <c r="H65" s="336">
        <f t="shared" si="12"/>
        <v>4.9650999999999996</v>
      </c>
      <c r="J65" s="335">
        <v>1970</v>
      </c>
      <c r="K65" s="296">
        <f>VLOOKUP(J65,'Basisreihen Destatis 2021'!$B$7:$I$90,3,FALSE)</f>
        <v>35.799999999999997</v>
      </c>
      <c r="L65" s="292"/>
      <c r="M65" s="292">
        <f t="shared" si="16"/>
        <v>35.799999999999997</v>
      </c>
      <c r="N65" s="292"/>
      <c r="O65" s="297">
        <f t="shared" si="17"/>
        <v>35.799999999999997</v>
      </c>
      <c r="P65" s="336">
        <f t="shared" si="13"/>
        <v>3.5278999999999998</v>
      </c>
      <c r="Q65" s="176"/>
      <c r="R65" s="335">
        <v>1970</v>
      </c>
      <c r="S65" s="305"/>
      <c r="T65" s="301">
        <f>VLOOKUP(R65,'Basisreihen Destatis 2021'!$K$7:$R$86,3,FALSE)</f>
        <v>60.6</v>
      </c>
      <c r="U65" s="301">
        <f t="shared" si="19"/>
        <v>40.4</v>
      </c>
      <c r="V65" s="301"/>
      <c r="W65" s="301">
        <f t="shared" si="18"/>
        <v>40.4</v>
      </c>
      <c r="X65" s="301">
        <f>VLOOKUP(R65,'Basisreihen Destatis 2021'!$B$7:$I$90,3,FALSE)</f>
        <v>35.799999999999997</v>
      </c>
      <c r="Y65" s="301"/>
      <c r="Z65" s="301">
        <f t="shared" si="6"/>
        <v>35.799999999999997</v>
      </c>
      <c r="AA65" s="301"/>
      <c r="AB65" s="301">
        <f t="shared" si="7"/>
        <v>35.799999999999997</v>
      </c>
      <c r="AC65" s="306">
        <f t="shared" si="8"/>
        <v>37.6</v>
      </c>
      <c r="AD65" s="336">
        <f t="shared" si="10"/>
        <v>3.3378000000000001</v>
      </c>
      <c r="AF65" s="335">
        <v>1970</v>
      </c>
      <c r="AG65" s="305"/>
      <c r="AH65" s="301">
        <f>VLOOKUP(AF65,'Basisreihen Destatis 2021'!$K$7:$R$86,8,FALSE)</f>
        <v>36.4</v>
      </c>
      <c r="AI65" s="306">
        <f t="shared" si="9"/>
        <v>37.700000000000003</v>
      </c>
      <c r="AJ65" s="336">
        <f t="shared" si="11"/>
        <v>3.0398000000000001</v>
      </c>
    </row>
    <row r="66" spans="2:36">
      <c r="B66" s="335">
        <v>1969</v>
      </c>
      <c r="C66" s="296">
        <f>VLOOKUP(B66,'Basisreihen Destatis 2021'!$B$7:$I$90,2,FALSE)</f>
        <v>21.8</v>
      </c>
      <c r="D66" s="292"/>
      <c r="E66" s="292">
        <f t="shared" si="0"/>
        <v>21.8</v>
      </c>
      <c r="F66" s="292"/>
      <c r="G66" s="297">
        <f t="shared" si="15"/>
        <v>21.8</v>
      </c>
      <c r="H66" s="336">
        <f t="shared" si="12"/>
        <v>5.8761000000000001</v>
      </c>
      <c r="J66" s="335">
        <v>1969</v>
      </c>
      <c r="K66" s="296">
        <f>VLOOKUP(J66,'Basisreihen Destatis 2021'!$B$7:$I$90,3,FALSE)</f>
        <v>30.6</v>
      </c>
      <c r="L66" s="292"/>
      <c r="M66" s="292">
        <f t="shared" si="16"/>
        <v>30.6</v>
      </c>
      <c r="N66" s="292"/>
      <c r="O66" s="297">
        <f t="shared" si="17"/>
        <v>30.6</v>
      </c>
      <c r="P66" s="336">
        <f t="shared" si="13"/>
        <v>4.1275000000000004</v>
      </c>
      <c r="Q66" s="176"/>
      <c r="R66" s="335">
        <v>1969</v>
      </c>
      <c r="S66" s="305"/>
      <c r="T66" s="301">
        <f>VLOOKUP(R66,'Basisreihen Destatis 2021'!$K$7:$R$86,3,FALSE)</f>
        <v>56.7</v>
      </c>
      <c r="U66" s="301">
        <f t="shared" si="19"/>
        <v>37.799999999999997</v>
      </c>
      <c r="V66" s="301"/>
      <c r="W66" s="301">
        <f t="shared" si="18"/>
        <v>37.799999999999997</v>
      </c>
      <c r="X66" s="301">
        <f>VLOOKUP(R66,'Basisreihen Destatis 2021'!$B$7:$I$90,3,FALSE)</f>
        <v>30.6</v>
      </c>
      <c r="Y66" s="301"/>
      <c r="Z66" s="301">
        <f t="shared" si="6"/>
        <v>30.6</v>
      </c>
      <c r="AA66" s="301"/>
      <c r="AB66" s="301">
        <f t="shared" si="7"/>
        <v>30.6</v>
      </c>
      <c r="AC66" s="306">
        <f t="shared" si="8"/>
        <v>33.5</v>
      </c>
      <c r="AD66" s="336">
        <f t="shared" si="10"/>
        <v>3.7463000000000002</v>
      </c>
      <c r="AF66" s="335">
        <v>1969</v>
      </c>
      <c r="AG66" s="305"/>
      <c r="AH66" s="301">
        <f>VLOOKUP(AF66,'Basisreihen Destatis 2021'!$K$7:$R$86,8,FALSE)</f>
        <v>34.700000000000003</v>
      </c>
      <c r="AI66" s="306">
        <f t="shared" si="9"/>
        <v>35.9</v>
      </c>
      <c r="AJ66" s="336">
        <f t="shared" si="11"/>
        <v>3.1922000000000001</v>
      </c>
    </row>
    <row r="67" spans="2:36">
      <c r="B67" s="335">
        <v>1968</v>
      </c>
      <c r="C67" s="296">
        <f>VLOOKUP(B67,'Basisreihen Destatis 2021'!$B$7:$I$90,2,FALSE)</f>
        <v>20.3</v>
      </c>
      <c r="D67" s="292">
        <f>VLOOKUP(B67,'Basisreihen Destatis 2021'!$T$7:$W$120,2,FALSE)</f>
        <v>18.7</v>
      </c>
      <c r="E67" s="292">
        <f t="shared" si="0"/>
        <v>20.3</v>
      </c>
      <c r="F67" s="292"/>
      <c r="G67" s="297">
        <f t="shared" si="15"/>
        <v>20.3</v>
      </c>
      <c r="H67" s="336">
        <f t="shared" si="12"/>
        <v>6.3102999999999998</v>
      </c>
      <c r="J67" s="335">
        <v>1968</v>
      </c>
      <c r="K67" s="296">
        <f>VLOOKUP(J67,'Basisreihen Destatis 2021'!$B$7:$I$90,3,FALSE)</f>
        <v>29.3</v>
      </c>
      <c r="L67" s="292">
        <f>VLOOKUP(J67,'Basisreihen Destatis 2021'!$T$7:$W$120,3,FALSE)</f>
        <v>27.2</v>
      </c>
      <c r="M67" s="292">
        <f t="shared" si="16"/>
        <v>29.3</v>
      </c>
      <c r="N67" s="292"/>
      <c r="O67" s="297">
        <f t="shared" si="17"/>
        <v>29.3</v>
      </c>
      <c r="P67" s="336">
        <f t="shared" si="13"/>
        <v>4.3106</v>
      </c>
      <c r="Q67" s="176"/>
      <c r="R67" s="335">
        <v>1968</v>
      </c>
      <c r="S67" s="305"/>
      <c r="T67" s="301">
        <f>VLOOKUP(R67,'Basisreihen Destatis 2021'!$K$7:$R$86,3,FALSE)</f>
        <v>55</v>
      </c>
      <c r="U67" s="301">
        <f t="shared" si="19"/>
        <v>36.700000000000003</v>
      </c>
      <c r="V67" s="301">
        <f>VLOOKUP(R67,'Basisreihen Destatis 2021'!$K$7:$R$86,4,FALSE)</f>
        <v>56.9</v>
      </c>
      <c r="W67" s="301">
        <f t="shared" si="18"/>
        <v>36.700000000000003</v>
      </c>
      <c r="X67" s="301">
        <f>VLOOKUP(R67,'Basisreihen Destatis 2021'!$B$7:$I$90,3,FALSE)</f>
        <v>29.3</v>
      </c>
      <c r="Y67" s="301">
        <f>VLOOKUP(R67,'Basisreihen Destatis 2021'!$T$7:$W$120,3,FALSE)</f>
        <v>27.2</v>
      </c>
      <c r="Z67" s="301">
        <f t="shared" si="6"/>
        <v>29.3</v>
      </c>
      <c r="AA67" s="301"/>
      <c r="AB67" s="301">
        <f t="shared" si="7"/>
        <v>29.3</v>
      </c>
      <c r="AC67" s="306">
        <f t="shared" si="8"/>
        <v>32.299999999999997</v>
      </c>
      <c r="AD67" s="336">
        <f t="shared" si="10"/>
        <v>3.8854000000000002</v>
      </c>
      <c r="AF67" s="335">
        <v>1968</v>
      </c>
      <c r="AG67" s="305"/>
      <c r="AH67" s="301">
        <f>VLOOKUP(AF67,'Basisreihen Destatis 2021'!$K$7:$R$86,8,FALSE)</f>
        <v>34.1</v>
      </c>
      <c r="AI67" s="306">
        <f t="shared" si="9"/>
        <v>35.299999999999997</v>
      </c>
      <c r="AJ67" s="336">
        <f t="shared" si="11"/>
        <v>3.2465000000000002</v>
      </c>
    </row>
    <row r="68" spans="2:36">
      <c r="B68" s="335">
        <v>1967</v>
      </c>
      <c r="C68" s="296"/>
      <c r="D68" s="292">
        <f>VLOOKUP(B68,'Basisreihen Destatis 2021'!$T$7:$W$120,2,FALSE)</f>
        <v>17.8</v>
      </c>
      <c r="E68" s="292">
        <f t="shared" si="0"/>
        <v>19.3</v>
      </c>
      <c r="F68" s="292"/>
      <c r="G68" s="297">
        <f t="shared" si="15"/>
        <v>19.3</v>
      </c>
      <c r="H68" s="336">
        <f t="shared" si="12"/>
        <v>6.6372999999999998</v>
      </c>
      <c r="J68" s="335">
        <v>1967</v>
      </c>
      <c r="K68" s="296"/>
      <c r="L68" s="292">
        <f>VLOOKUP(J68,'Basisreihen Destatis 2021'!$T$7:$W$120,3,FALSE)</f>
        <v>25.8</v>
      </c>
      <c r="M68" s="292">
        <f t="shared" si="16"/>
        <v>27.8</v>
      </c>
      <c r="N68" s="292"/>
      <c r="O68" s="297">
        <f t="shared" si="17"/>
        <v>27.8</v>
      </c>
      <c r="P68" s="336">
        <f t="shared" si="13"/>
        <v>4.5431999999999997</v>
      </c>
      <c r="Q68" s="176"/>
      <c r="R68" s="335">
        <v>1967</v>
      </c>
      <c r="S68" s="305"/>
      <c r="T68" s="301"/>
      <c r="U68" s="301"/>
      <c r="V68" s="301">
        <f>VLOOKUP(R68,'Basisreihen Destatis 2021'!$K$7:$R$86,4,FALSE)</f>
        <v>57.8</v>
      </c>
      <c r="W68" s="301">
        <f t="shared" si="18"/>
        <v>37.299999999999997</v>
      </c>
      <c r="X68" s="301"/>
      <c r="Y68" s="301">
        <f>VLOOKUP(R68,'Basisreihen Destatis 2021'!$T$7:$W$120,3,FALSE)</f>
        <v>25.8</v>
      </c>
      <c r="Z68" s="301">
        <f t="shared" si="6"/>
        <v>27.8</v>
      </c>
      <c r="AA68" s="301"/>
      <c r="AB68" s="301">
        <f t="shared" si="7"/>
        <v>27.8</v>
      </c>
      <c r="AC68" s="306">
        <f t="shared" si="8"/>
        <v>31.6</v>
      </c>
      <c r="AD68" s="336">
        <f t="shared" si="10"/>
        <v>3.9714999999999998</v>
      </c>
      <c r="AF68" s="335">
        <v>1967</v>
      </c>
      <c r="AG68" s="305"/>
      <c r="AH68" s="301">
        <f>VLOOKUP(AF68,'Basisreihen Destatis 2021'!$K$7:$R$86,8,FALSE)</f>
        <v>34.200000000000003</v>
      </c>
      <c r="AI68" s="306">
        <f t="shared" si="9"/>
        <v>35.4</v>
      </c>
      <c r="AJ68" s="336">
        <f t="shared" si="11"/>
        <v>3.2372999999999998</v>
      </c>
    </row>
    <row r="69" spans="2:36">
      <c r="B69" s="335">
        <v>1966</v>
      </c>
      <c r="C69" s="296"/>
      <c r="D69" s="292">
        <f>VLOOKUP(B69,'Basisreihen Destatis 2021'!$T$7:$W$120,2,FALSE)</f>
        <v>18.7</v>
      </c>
      <c r="E69" s="292">
        <f>ROUND(IF(C69&gt;0,C69,D69*$C$67/$D$67),1)</f>
        <v>20.3</v>
      </c>
      <c r="F69" s="292"/>
      <c r="G69" s="297">
        <f t="shared" si="15"/>
        <v>20.3</v>
      </c>
      <c r="H69" s="336">
        <f t="shared" si="12"/>
        <v>6.3102999999999998</v>
      </c>
      <c r="J69" s="335">
        <v>1966</v>
      </c>
      <c r="K69" s="296"/>
      <c r="L69" s="292">
        <f>VLOOKUP(J69,'Basisreihen Destatis 2021'!$T$7:$W$120,3,FALSE)</f>
        <v>26.9</v>
      </c>
      <c r="M69" s="292">
        <f t="shared" si="16"/>
        <v>29</v>
      </c>
      <c r="N69" s="292"/>
      <c r="O69" s="297">
        <f t="shared" si="17"/>
        <v>29</v>
      </c>
      <c r="P69" s="336">
        <f t="shared" si="13"/>
        <v>4.3552</v>
      </c>
      <c r="Q69" s="176"/>
      <c r="R69" s="335">
        <v>1966</v>
      </c>
      <c r="S69" s="305"/>
      <c r="T69" s="301"/>
      <c r="U69" s="301"/>
      <c r="V69" s="301">
        <f>VLOOKUP(R69,'Basisreihen Destatis 2021'!$K$7:$R$86,4,FALSE)</f>
        <v>61.7</v>
      </c>
      <c r="W69" s="301">
        <f t="shared" si="18"/>
        <v>39.799999999999997</v>
      </c>
      <c r="X69" s="301"/>
      <c r="Y69" s="301">
        <f>VLOOKUP(R69,'Basisreihen Destatis 2021'!$T$7:$W$120,3,FALSE)</f>
        <v>26.9</v>
      </c>
      <c r="Z69" s="301">
        <f t="shared" si="6"/>
        <v>29</v>
      </c>
      <c r="AA69" s="301"/>
      <c r="AB69" s="301">
        <f t="shared" si="7"/>
        <v>29</v>
      </c>
      <c r="AC69" s="306">
        <f t="shared" si="8"/>
        <v>33.299999999999997</v>
      </c>
      <c r="AD69" s="336">
        <f t="shared" si="10"/>
        <v>3.7688000000000001</v>
      </c>
      <c r="AF69" s="335">
        <v>1966</v>
      </c>
      <c r="AG69" s="305"/>
      <c r="AH69" s="301">
        <f>VLOOKUP(AF69,'Basisreihen Destatis 2021'!$K$7:$R$86,8,FALSE)</f>
        <v>34.6</v>
      </c>
      <c r="AI69" s="306">
        <f t="shared" si="9"/>
        <v>35.799999999999997</v>
      </c>
      <c r="AJ69" s="336">
        <f t="shared" si="11"/>
        <v>3.2010999999999998</v>
      </c>
    </row>
    <row r="70" spans="2:36">
      <c r="B70" s="335">
        <v>1965</v>
      </c>
      <c r="C70" s="296"/>
      <c r="D70" s="292">
        <f>VLOOKUP(B70,'Basisreihen Destatis 2021'!$T$7:$W$120,2,FALSE)</f>
        <v>18.2</v>
      </c>
      <c r="E70" s="292">
        <f t="shared" si="0"/>
        <v>19.8</v>
      </c>
      <c r="F70" s="292"/>
      <c r="G70" s="297">
        <f t="shared" si="15"/>
        <v>19.8</v>
      </c>
      <c r="H70" s="336">
        <f t="shared" si="12"/>
        <v>6.4696999999999996</v>
      </c>
      <c r="J70" s="335">
        <v>1965</v>
      </c>
      <c r="K70" s="296"/>
      <c r="L70" s="292">
        <f>VLOOKUP(J70,'Basisreihen Destatis 2021'!$T$7:$W$120,3,FALSE)</f>
        <v>26.7</v>
      </c>
      <c r="M70" s="292">
        <f>ROUND(IF(K70&gt;0,K70,L70*$K$67/$L$67),1)</f>
        <v>28.8</v>
      </c>
      <c r="N70" s="292"/>
      <c r="O70" s="297">
        <f>ROUND(IF(M70&gt;0,M70,N70*$M$77/$N$77),1)</f>
        <v>28.8</v>
      </c>
      <c r="P70" s="336">
        <f t="shared" si="13"/>
        <v>4.3853999999999997</v>
      </c>
      <c r="Q70" s="176"/>
      <c r="R70" s="335">
        <v>1965</v>
      </c>
      <c r="S70" s="305"/>
      <c r="T70" s="301"/>
      <c r="U70" s="301"/>
      <c r="V70" s="301">
        <f>VLOOKUP(R70,'Basisreihen Destatis 2021'!$K$7:$R$86,4,FALSE)</f>
        <v>61.6</v>
      </c>
      <c r="W70" s="301">
        <f t="shared" si="18"/>
        <v>39.700000000000003</v>
      </c>
      <c r="X70" s="301"/>
      <c r="Y70" s="301">
        <f>VLOOKUP(R70,'Basisreihen Destatis 2021'!$T$7:$W$120,3,FALSE)</f>
        <v>26.7</v>
      </c>
      <c r="Z70" s="301">
        <f t="shared" si="6"/>
        <v>28.8</v>
      </c>
      <c r="AA70" s="301"/>
      <c r="AB70" s="301">
        <f t="shared" si="7"/>
        <v>28.8</v>
      </c>
      <c r="AC70" s="306">
        <f t="shared" si="8"/>
        <v>33.200000000000003</v>
      </c>
      <c r="AD70" s="336">
        <f t="shared" si="10"/>
        <v>3.7801</v>
      </c>
      <c r="AF70" s="335">
        <v>1965</v>
      </c>
      <c r="AG70" s="305"/>
      <c r="AH70" s="301">
        <f>VLOOKUP(AF70,'Basisreihen Destatis 2021'!$K$7:$R$86,8,FALSE)</f>
        <v>34.1</v>
      </c>
      <c r="AI70" s="306">
        <f t="shared" si="9"/>
        <v>35.299999999999997</v>
      </c>
      <c r="AJ70" s="336">
        <f t="shared" si="11"/>
        <v>3.2465000000000002</v>
      </c>
    </row>
    <row r="71" spans="2:36">
      <c r="B71" s="335">
        <v>1964</v>
      </c>
      <c r="C71" s="296"/>
      <c r="D71" s="292">
        <f>VLOOKUP(B71,'Basisreihen Destatis 2021'!$T$7:$W$120,2,FALSE)</f>
        <v>17.5</v>
      </c>
      <c r="E71" s="292">
        <f t="shared" si="0"/>
        <v>19</v>
      </c>
      <c r="F71" s="292"/>
      <c r="G71" s="297">
        <f t="shared" si="15"/>
        <v>19</v>
      </c>
      <c r="H71" s="336">
        <f t="shared" si="12"/>
        <v>6.7420999999999998</v>
      </c>
      <c r="J71" s="335">
        <v>1964</v>
      </c>
      <c r="K71" s="296"/>
      <c r="L71" s="292">
        <f>VLOOKUP(J71,'Basisreihen Destatis 2021'!$T$7:$W$120,3,FALSE)</f>
        <v>27.4</v>
      </c>
      <c r="M71" s="292">
        <f>ROUND(IF(K71&gt;0,K71,L71*$K$67/$L$67),1)</f>
        <v>29.5</v>
      </c>
      <c r="N71" s="292"/>
      <c r="O71" s="297">
        <f>ROUND(IF(M71&gt;0,M71,N71*$M$77/$N$77),1)</f>
        <v>29.5</v>
      </c>
      <c r="P71" s="336">
        <f t="shared" si="13"/>
        <v>4.2813999999999997</v>
      </c>
      <c r="Q71" s="176"/>
      <c r="R71" s="335">
        <v>1964</v>
      </c>
      <c r="S71" s="305"/>
      <c r="T71" s="301"/>
      <c r="U71" s="301"/>
      <c r="V71" s="301">
        <f>VLOOKUP(R71,'Basisreihen Destatis 2021'!$K$7:$R$86,4,FALSE)</f>
        <v>61.9</v>
      </c>
      <c r="W71" s="301">
        <f t="shared" si="18"/>
        <v>39.9</v>
      </c>
      <c r="X71" s="301"/>
      <c r="Y71" s="301">
        <f>VLOOKUP(R71,'Basisreihen Destatis 2021'!$T$7:$W$120,3,FALSE)</f>
        <v>27.4</v>
      </c>
      <c r="Z71" s="301">
        <f t="shared" si="6"/>
        <v>29.5</v>
      </c>
      <c r="AA71" s="301"/>
      <c r="AB71" s="301">
        <f t="shared" si="7"/>
        <v>29.5</v>
      </c>
      <c r="AC71" s="306">
        <f t="shared" si="8"/>
        <v>33.700000000000003</v>
      </c>
      <c r="AD71" s="336">
        <f t="shared" si="10"/>
        <v>3.7240000000000002</v>
      </c>
      <c r="AF71" s="335">
        <v>1964</v>
      </c>
      <c r="AG71" s="305"/>
      <c r="AH71" s="301">
        <f>VLOOKUP(AF71,'Basisreihen Destatis 2021'!$K$7:$R$86,8,FALSE)</f>
        <v>33.299999999999997</v>
      </c>
      <c r="AI71" s="306">
        <f t="shared" si="9"/>
        <v>34.5</v>
      </c>
      <c r="AJ71" s="336">
        <f t="shared" si="11"/>
        <v>3.3216999999999999</v>
      </c>
    </row>
    <row r="72" spans="2:36">
      <c r="B72" s="335">
        <v>1963</v>
      </c>
      <c r="C72" s="296"/>
      <c r="D72" s="292">
        <f>VLOOKUP(B72,'Basisreihen Destatis 2021'!$T$7:$W$120,2,FALSE)</f>
        <v>16.8</v>
      </c>
      <c r="E72" s="292">
        <f t="shared" si="0"/>
        <v>18.2</v>
      </c>
      <c r="F72" s="292"/>
      <c r="G72" s="297">
        <f t="shared" si="15"/>
        <v>18.2</v>
      </c>
      <c r="H72" s="336">
        <f t="shared" si="12"/>
        <v>7.0385</v>
      </c>
      <c r="J72" s="335">
        <v>1963</v>
      </c>
      <c r="K72" s="296"/>
      <c r="L72" s="292">
        <f>VLOOKUP(J72,'Basisreihen Destatis 2021'!$T$7:$W$120,3,FALSE)</f>
        <v>27</v>
      </c>
      <c r="M72" s="292">
        <f>ROUND(IF(K72&gt;0,K72,L72*$K$67/$L$67),1)</f>
        <v>29.1</v>
      </c>
      <c r="N72" s="292"/>
      <c r="O72" s="297">
        <f t="shared" si="17"/>
        <v>29.1</v>
      </c>
      <c r="P72" s="336">
        <f t="shared" si="13"/>
        <v>4.3402000000000003</v>
      </c>
      <c r="Q72" s="176"/>
      <c r="R72" s="335">
        <v>1963</v>
      </c>
      <c r="S72" s="305"/>
      <c r="T72" s="301"/>
      <c r="U72" s="301"/>
      <c r="V72" s="301">
        <f>VLOOKUP(R72,'Basisreihen Destatis 2021'!$K$7:$R$86,4,FALSE)</f>
        <v>61.9</v>
      </c>
      <c r="W72" s="301">
        <f t="shared" si="18"/>
        <v>39.9</v>
      </c>
      <c r="X72" s="301"/>
      <c r="Y72" s="301">
        <f>VLOOKUP(R72,'Basisreihen Destatis 2021'!$T$7:$W$120,3,FALSE)</f>
        <v>27</v>
      </c>
      <c r="Z72" s="301">
        <f t="shared" si="6"/>
        <v>29.1</v>
      </c>
      <c r="AA72" s="301"/>
      <c r="AB72" s="301">
        <f t="shared" si="7"/>
        <v>29.1</v>
      </c>
      <c r="AC72" s="306">
        <f t="shared" si="8"/>
        <v>33.4</v>
      </c>
      <c r="AD72" s="336">
        <f t="shared" si="10"/>
        <v>3.7574999999999998</v>
      </c>
      <c r="AF72" s="335">
        <v>1963</v>
      </c>
      <c r="AG72" s="305"/>
      <c r="AH72" s="301">
        <f>VLOOKUP(AF72,'Basisreihen Destatis 2021'!$K$7:$R$86,8,FALSE)</f>
        <v>32.799999999999997</v>
      </c>
      <c r="AI72" s="306">
        <f t="shared" si="9"/>
        <v>34</v>
      </c>
      <c r="AJ72" s="336">
        <f t="shared" si="11"/>
        <v>3.3706</v>
      </c>
    </row>
    <row r="73" spans="2:36">
      <c r="B73" s="335">
        <v>1962</v>
      </c>
      <c r="C73" s="296"/>
      <c r="D73" s="292">
        <f>VLOOKUP(B73,'Basisreihen Destatis 2021'!$T$7:$W$120,2,FALSE)</f>
        <v>16.100000000000001</v>
      </c>
      <c r="E73" s="292">
        <f t="shared" ref="E73:E77" si="20">ROUND(IF(C73&gt;0,C73,D73*$C$67/$D$67),1)</f>
        <v>17.5</v>
      </c>
      <c r="F73" s="292"/>
      <c r="G73" s="297">
        <f t="shared" si="15"/>
        <v>17.5</v>
      </c>
      <c r="H73" s="336">
        <f t="shared" si="12"/>
        <v>7.32</v>
      </c>
      <c r="J73" s="335">
        <v>1962</v>
      </c>
      <c r="K73" s="296"/>
      <c r="L73" s="292">
        <f>VLOOKUP(J73,'Basisreihen Destatis 2021'!$T$7:$W$120,3,FALSE)</f>
        <v>25.8</v>
      </c>
      <c r="M73" s="292">
        <f>ROUND(IF(K73&gt;0,K73,L73*$K$67/$L$67),1)</f>
        <v>27.8</v>
      </c>
      <c r="N73" s="292"/>
      <c r="O73" s="297">
        <f t="shared" si="17"/>
        <v>27.8</v>
      </c>
      <c r="P73" s="336">
        <f t="shared" si="13"/>
        <v>4.5431999999999997</v>
      </c>
      <c r="Q73" s="176"/>
      <c r="R73" s="335">
        <v>1962</v>
      </c>
      <c r="S73" s="305"/>
      <c r="T73" s="301"/>
      <c r="U73" s="301"/>
      <c r="V73" s="301">
        <f>VLOOKUP(R73,'Basisreihen Destatis 2021'!$K$7:$R$86,4,FALSE)</f>
        <v>62.8</v>
      </c>
      <c r="W73" s="301">
        <f t="shared" si="18"/>
        <v>40.5</v>
      </c>
      <c r="X73" s="301"/>
      <c r="Y73" s="301">
        <f>VLOOKUP(R73,'Basisreihen Destatis 2021'!$T$7:$W$120,3,FALSE)</f>
        <v>25.8</v>
      </c>
      <c r="Z73" s="301">
        <f t="shared" ref="Z73:Z77" si="21">ROUND(IF(X73&gt;0,X73,Y73*$X$67/$Y$67),1)</f>
        <v>27.8</v>
      </c>
      <c r="AA73" s="301"/>
      <c r="AB73" s="301">
        <f t="shared" ref="AB73:AB86" si="22">ROUND(IF(Z73&gt;0,Z73,AA73*$Z$77/$AA$77),1)</f>
        <v>27.8</v>
      </c>
      <c r="AC73" s="306">
        <f t="shared" ref="AC73:AC86" si="23">ROUND(0.4*W73+0.6*AB73,1)</f>
        <v>32.9</v>
      </c>
      <c r="AD73" s="336">
        <f t="shared" si="10"/>
        <v>3.8146</v>
      </c>
      <c r="AF73" s="335">
        <v>1962</v>
      </c>
      <c r="AG73" s="305"/>
      <c r="AH73" s="301">
        <f>VLOOKUP(AF73,'Basisreihen Destatis 2021'!$K$7:$R$86,8,FALSE)</f>
        <v>32.6</v>
      </c>
      <c r="AI73" s="306">
        <f t="shared" ref="AI73:AI86" si="24">ROUND(IF(AG73&gt;0,AG73,AH73*$AG$59/$AH$59),1)</f>
        <v>33.700000000000003</v>
      </c>
      <c r="AJ73" s="336">
        <f t="shared" si="11"/>
        <v>3.4005999999999998</v>
      </c>
    </row>
    <row r="74" spans="2:36">
      <c r="B74" s="335">
        <v>1961</v>
      </c>
      <c r="C74" s="296"/>
      <c r="D74" s="292">
        <f>VLOOKUP(B74,'Basisreihen Destatis 2021'!$T$7:$W$120,2,FALSE)</f>
        <v>15</v>
      </c>
      <c r="E74" s="292">
        <f t="shared" si="20"/>
        <v>16.3</v>
      </c>
      <c r="F74" s="292"/>
      <c r="G74" s="297">
        <f t="shared" si="15"/>
        <v>16.3</v>
      </c>
      <c r="H74" s="336">
        <f t="shared" si="12"/>
        <v>7.8589000000000002</v>
      </c>
      <c r="J74" s="335">
        <v>1961</v>
      </c>
      <c r="K74" s="296"/>
      <c r="L74" s="292">
        <f>VLOOKUP(J74,'Basisreihen Destatis 2021'!$T$7:$W$120,3,FALSE)</f>
        <v>24.2</v>
      </c>
      <c r="M74" s="292">
        <f t="shared" si="16"/>
        <v>26.1</v>
      </c>
      <c r="N74" s="292"/>
      <c r="O74" s="297">
        <f t="shared" si="17"/>
        <v>26.1</v>
      </c>
      <c r="P74" s="336">
        <f t="shared" si="13"/>
        <v>4.8391000000000002</v>
      </c>
      <c r="Q74" s="176"/>
      <c r="R74" s="335">
        <v>1961</v>
      </c>
      <c r="S74" s="305"/>
      <c r="T74" s="301"/>
      <c r="U74" s="301"/>
      <c r="V74" s="301">
        <f>VLOOKUP(R74,'Basisreihen Destatis 2021'!$K$7:$R$86,4,FALSE)</f>
        <v>63.5</v>
      </c>
      <c r="W74" s="301">
        <f t="shared" si="18"/>
        <v>41</v>
      </c>
      <c r="X74" s="301"/>
      <c r="Y74" s="301">
        <f>VLOOKUP(R74,'Basisreihen Destatis 2021'!$T$7:$W$120,3,FALSE)</f>
        <v>24.2</v>
      </c>
      <c r="Z74" s="301">
        <f t="shared" si="21"/>
        <v>26.1</v>
      </c>
      <c r="AA74" s="301"/>
      <c r="AB74" s="301">
        <f t="shared" si="22"/>
        <v>26.1</v>
      </c>
      <c r="AC74" s="306">
        <f t="shared" si="23"/>
        <v>32.1</v>
      </c>
      <c r="AD74" s="336">
        <f t="shared" si="10"/>
        <v>3.9097</v>
      </c>
      <c r="AF74" s="335">
        <v>1961</v>
      </c>
      <c r="AG74" s="305"/>
      <c r="AH74" s="301">
        <f>VLOOKUP(AF74,'Basisreihen Destatis 2021'!$K$7:$R$86,8,FALSE)</f>
        <v>32.4</v>
      </c>
      <c r="AI74" s="306">
        <f t="shared" si="24"/>
        <v>33.5</v>
      </c>
      <c r="AJ74" s="336">
        <f t="shared" si="11"/>
        <v>3.4209000000000001</v>
      </c>
    </row>
    <row r="75" spans="2:36">
      <c r="B75" s="335">
        <v>1960</v>
      </c>
      <c r="C75" s="296"/>
      <c r="D75" s="292">
        <f>VLOOKUP(B75,'Basisreihen Destatis 2021'!$T$7:$W$120,2,FALSE)</f>
        <v>14.1</v>
      </c>
      <c r="E75" s="292">
        <f t="shared" si="20"/>
        <v>15.3</v>
      </c>
      <c r="F75" s="292"/>
      <c r="G75" s="297">
        <f t="shared" si="15"/>
        <v>15.3</v>
      </c>
      <c r="H75" s="336">
        <f t="shared" si="12"/>
        <v>8.3725000000000005</v>
      </c>
      <c r="J75" s="335">
        <v>1960</v>
      </c>
      <c r="K75" s="296"/>
      <c r="L75" s="292">
        <f>VLOOKUP(J75,'Basisreihen Destatis 2021'!$T$7:$W$120,3,FALSE)</f>
        <v>22.5</v>
      </c>
      <c r="M75" s="292">
        <f t="shared" si="16"/>
        <v>24.2</v>
      </c>
      <c r="N75" s="292"/>
      <c r="O75" s="297">
        <f t="shared" si="17"/>
        <v>24.2</v>
      </c>
      <c r="P75" s="336">
        <f t="shared" si="13"/>
        <v>5.2190000000000003</v>
      </c>
      <c r="Q75" s="176"/>
      <c r="R75" s="335">
        <v>1960</v>
      </c>
      <c r="S75" s="305"/>
      <c r="T75" s="301"/>
      <c r="U75" s="301"/>
      <c r="V75" s="301">
        <f>VLOOKUP(R75,'Basisreihen Destatis 2021'!$K$7:$R$86,4,FALSE)</f>
        <v>64.099999999999994</v>
      </c>
      <c r="W75" s="301">
        <f t="shared" si="18"/>
        <v>41.3</v>
      </c>
      <c r="X75" s="301"/>
      <c r="Y75" s="301">
        <f>VLOOKUP(R75,'Basisreihen Destatis 2021'!$T$7:$W$120,3,FALSE)</f>
        <v>22.5</v>
      </c>
      <c r="Z75" s="301">
        <f t="shared" si="21"/>
        <v>24.2</v>
      </c>
      <c r="AA75" s="301"/>
      <c r="AB75" s="301">
        <f t="shared" si="22"/>
        <v>24.2</v>
      </c>
      <c r="AC75" s="306">
        <f t="shared" si="23"/>
        <v>31</v>
      </c>
      <c r="AD75" s="336">
        <f t="shared" si="10"/>
        <v>4.0484</v>
      </c>
      <c r="AF75" s="335">
        <v>1960</v>
      </c>
      <c r="AG75" s="305"/>
      <c r="AH75" s="301">
        <f>VLOOKUP(AF75,'Basisreihen Destatis 2021'!$K$7:$R$86,8,FALSE)</f>
        <v>32</v>
      </c>
      <c r="AI75" s="306">
        <f t="shared" si="24"/>
        <v>33.1</v>
      </c>
      <c r="AJ75" s="336">
        <f t="shared" si="11"/>
        <v>3.4622000000000002</v>
      </c>
    </row>
    <row r="76" spans="2:36">
      <c r="B76" s="335">
        <v>1959</v>
      </c>
      <c r="C76" s="296"/>
      <c r="D76" s="292">
        <f>VLOOKUP(B76,'Basisreihen Destatis 2021'!$T$7:$W$120,2,FALSE)</f>
        <v>13.2</v>
      </c>
      <c r="E76" s="292">
        <f t="shared" si="20"/>
        <v>14.3</v>
      </c>
      <c r="F76" s="292"/>
      <c r="G76" s="297">
        <f t="shared" si="15"/>
        <v>14.3</v>
      </c>
      <c r="H76" s="336">
        <f t="shared" si="12"/>
        <v>8.9580000000000002</v>
      </c>
      <c r="J76" s="335">
        <v>1959</v>
      </c>
      <c r="K76" s="296"/>
      <c r="L76" s="292">
        <f>VLOOKUP(J76,'Basisreihen Destatis 2021'!$T$7:$W$120,3,FALSE)</f>
        <v>20.9</v>
      </c>
      <c r="M76" s="292">
        <f>ROUND(IF(K76&gt;0,K76,L76*$K$67/$L$67),1)</f>
        <v>22.5</v>
      </c>
      <c r="N76" s="292"/>
      <c r="O76" s="297">
        <f t="shared" si="17"/>
        <v>22.5</v>
      </c>
      <c r="P76" s="336">
        <f t="shared" si="13"/>
        <v>5.6132999999999997</v>
      </c>
      <c r="Q76" s="176"/>
      <c r="R76" s="335">
        <v>1959</v>
      </c>
      <c r="S76" s="305"/>
      <c r="T76" s="301"/>
      <c r="U76" s="301"/>
      <c r="V76" s="301">
        <f>VLOOKUP(R76,'Basisreihen Destatis 2021'!$K$7:$R$86,4,FALSE)</f>
        <v>64.099999999999994</v>
      </c>
      <c r="W76" s="301">
        <f t="shared" si="18"/>
        <v>41.3</v>
      </c>
      <c r="X76" s="301"/>
      <c r="Y76" s="301">
        <f>VLOOKUP(R76,'Basisreihen Destatis 2021'!$T$7:$W$120,3,FALSE)</f>
        <v>20.9</v>
      </c>
      <c r="Z76" s="301">
        <f t="shared" si="21"/>
        <v>22.5</v>
      </c>
      <c r="AA76" s="301"/>
      <c r="AB76" s="301">
        <f t="shared" si="22"/>
        <v>22.5</v>
      </c>
      <c r="AC76" s="306">
        <f t="shared" si="23"/>
        <v>30</v>
      </c>
      <c r="AD76" s="336">
        <f t="shared" si="10"/>
        <v>4.1833</v>
      </c>
      <c r="AF76" s="335">
        <v>1959</v>
      </c>
      <c r="AG76" s="305"/>
      <c r="AH76" s="301">
        <f>VLOOKUP(AF76,'Basisreihen Destatis 2021'!$K$7:$R$86,8,FALSE)</f>
        <v>31.6</v>
      </c>
      <c r="AI76" s="306">
        <f t="shared" si="24"/>
        <v>32.700000000000003</v>
      </c>
      <c r="AJ76" s="336">
        <f t="shared" si="11"/>
        <v>3.5045999999999999</v>
      </c>
    </row>
    <row r="77" spans="2:36">
      <c r="B77" s="335">
        <v>1958</v>
      </c>
      <c r="C77" s="296"/>
      <c r="D77" s="292">
        <f>VLOOKUP(B77,'Basisreihen Destatis 2021'!$T$7:$W$120,2,FALSE)</f>
        <v>12.7</v>
      </c>
      <c r="E77" s="292">
        <f t="shared" si="20"/>
        <v>13.8</v>
      </c>
      <c r="F77" s="293">
        <f>VLOOKUP(B77,'Basisreihen Destatis 2021'!$T$7:$W$120,4,FALSE)</f>
        <v>3.4689999999999999</v>
      </c>
      <c r="G77" s="297">
        <f t="shared" si="15"/>
        <v>13.8</v>
      </c>
      <c r="H77" s="336">
        <f t="shared" si="12"/>
        <v>9.2826000000000004</v>
      </c>
      <c r="J77" s="335">
        <v>1958</v>
      </c>
      <c r="K77" s="296"/>
      <c r="L77" s="292">
        <f>VLOOKUP(J77,'Basisreihen Destatis 2021'!$T$7:$W$120,3,FALSE)</f>
        <v>19.399999999999999</v>
      </c>
      <c r="M77" s="292">
        <f t="shared" si="16"/>
        <v>20.9</v>
      </c>
      <c r="N77" s="293">
        <f>VLOOKUP(J77,'Basisreihen Destatis 2021'!$T$7:$W$120,4,FALSE)</f>
        <v>3.4689999999999999</v>
      </c>
      <c r="O77" s="297">
        <f>ROUND(IF(M77&gt;0,M77,N77*$M$77/$N$77),1)</f>
        <v>20.9</v>
      </c>
      <c r="P77" s="336">
        <f t="shared" si="13"/>
        <v>6.0430999999999999</v>
      </c>
      <c r="Q77" s="176"/>
      <c r="R77" s="335">
        <v>1958</v>
      </c>
      <c r="S77" s="305"/>
      <c r="T77" s="301"/>
      <c r="U77" s="301"/>
      <c r="V77" s="301">
        <f>VLOOKUP(R77,'Basisreihen Destatis 2021'!$K$7:$R$86,4,FALSE)</f>
        <v>64.5</v>
      </c>
      <c r="W77" s="301">
        <f t="shared" si="18"/>
        <v>41.6</v>
      </c>
      <c r="X77" s="301"/>
      <c r="Y77" s="301">
        <f>VLOOKUP(R77,'Basisreihen Destatis 2021'!$T$7:$W$120,3,FALSE)</f>
        <v>19.399999999999999</v>
      </c>
      <c r="Z77" s="301">
        <f t="shared" si="21"/>
        <v>20.9</v>
      </c>
      <c r="AA77" s="302">
        <f>VLOOKUP(R77,'Basisreihen Destatis 2021'!$T$7:$W$120,4,FALSE)</f>
        <v>3.4689999999999999</v>
      </c>
      <c r="AB77" s="301">
        <f t="shared" si="22"/>
        <v>20.9</v>
      </c>
      <c r="AC77" s="306">
        <f t="shared" si="23"/>
        <v>29.2</v>
      </c>
      <c r="AD77" s="336">
        <f t="shared" si="10"/>
        <v>4.2979000000000003</v>
      </c>
      <c r="AF77" s="335">
        <v>1958</v>
      </c>
      <c r="AG77" s="305"/>
      <c r="AH77" s="301">
        <f>VLOOKUP(AF77,'Basisreihen Destatis 2021'!$K$7:$R$86,8,FALSE)</f>
        <v>31.8</v>
      </c>
      <c r="AI77" s="306">
        <f t="shared" si="24"/>
        <v>32.9</v>
      </c>
      <c r="AJ77" s="336">
        <f t="shared" si="11"/>
        <v>3.4832999999999998</v>
      </c>
    </row>
    <row r="78" spans="2:36">
      <c r="B78" s="335">
        <v>1957</v>
      </c>
      <c r="C78" s="296"/>
      <c r="D78" s="292"/>
      <c r="E78" s="292"/>
      <c r="F78" s="293">
        <f>VLOOKUP(B78,'Basisreihen Destatis 2021'!$T$7:$W$120,4,FALSE)</f>
        <v>3.3610000000000002</v>
      </c>
      <c r="G78" s="297">
        <f t="shared" si="15"/>
        <v>13.4</v>
      </c>
      <c r="H78" s="336">
        <f t="shared" si="12"/>
        <v>9.5596999999999994</v>
      </c>
      <c r="J78" s="335">
        <v>1957</v>
      </c>
      <c r="K78" s="296"/>
      <c r="L78" s="292"/>
      <c r="M78" s="292"/>
      <c r="N78" s="293">
        <f>VLOOKUP(J78,'Basisreihen Destatis 2021'!$T$7:$W$120,4,FALSE)</f>
        <v>3.3610000000000002</v>
      </c>
      <c r="O78" s="297">
        <f>ROUND(IF(M78&gt;0,M78,N78*$M$77/$N$77),1)</f>
        <v>20.2</v>
      </c>
      <c r="P78" s="336">
        <f t="shared" si="13"/>
        <v>6.2525000000000004</v>
      </c>
      <c r="R78" s="335">
        <v>1957</v>
      </c>
      <c r="S78" s="305"/>
      <c r="T78" s="301"/>
      <c r="U78" s="301"/>
      <c r="V78" s="301">
        <f>VLOOKUP(R78,'Basisreihen Destatis 2021'!$K$7:$R$86,4,FALSE)</f>
        <v>63.4</v>
      </c>
      <c r="W78" s="301">
        <f t="shared" si="18"/>
        <v>40.9</v>
      </c>
      <c r="X78" s="301"/>
      <c r="Y78" s="301"/>
      <c r="Z78" s="301"/>
      <c r="AA78" s="302">
        <f>VLOOKUP(R78,'Basisreihen Destatis 2021'!$T$7:$W$120,4,FALSE)</f>
        <v>3.3610000000000002</v>
      </c>
      <c r="AB78" s="301">
        <f t="shared" si="22"/>
        <v>20.2</v>
      </c>
      <c r="AC78" s="306">
        <f t="shared" si="23"/>
        <v>28.5</v>
      </c>
      <c r="AD78" s="336">
        <f t="shared" si="10"/>
        <v>4.4035000000000002</v>
      </c>
      <c r="AF78" s="335">
        <v>1957</v>
      </c>
      <c r="AG78" s="305"/>
      <c r="AH78" s="301">
        <f>VLOOKUP(AF78,'Basisreihen Destatis 2021'!$K$7:$R$86,8,FALSE)</f>
        <v>32</v>
      </c>
      <c r="AI78" s="306">
        <f t="shared" si="24"/>
        <v>33.1</v>
      </c>
      <c r="AJ78" s="336">
        <f t="shared" si="11"/>
        <v>3.4622000000000002</v>
      </c>
    </row>
    <row r="79" spans="2:36">
      <c r="B79" s="335">
        <v>1956</v>
      </c>
      <c r="C79" s="296"/>
      <c r="D79" s="292"/>
      <c r="E79" s="292"/>
      <c r="F79" s="293">
        <f>VLOOKUP(B79,'Basisreihen Destatis 2021'!$T$7:$W$120,4,FALSE)</f>
        <v>3.2450000000000001</v>
      </c>
      <c r="G79" s="297">
        <f>ROUND(IF(E79&gt;0,E79,F79*$E$77/$F$77),1)</f>
        <v>12.9</v>
      </c>
      <c r="H79" s="336">
        <f t="shared" si="12"/>
        <v>9.9301999999999992</v>
      </c>
      <c r="J79" s="335">
        <v>1956</v>
      </c>
      <c r="K79" s="296"/>
      <c r="L79" s="292"/>
      <c r="M79" s="292"/>
      <c r="N79" s="293">
        <f>VLOOKUP(J79,'Basisreihen Destatis 2021'!$T$7:$W$120,4,FALSE)</f>
        <v>3.2450000000000001</v>
      </c>
      <c r="O79" s="297">
        <f>ROUND(IF(M79&gt;0,M79,N79*$M$77/$N$77),1)</f>
        <v>19.600000000000001</v>
      </c>
      <c r="P79" s="336">
        <f t="shared" si="13"/>
        <v>6.4439000000000002</v>
      </c>
      <c r="R79" s="335">
        <v>1956</v>
      </c>
      <c r="S79" s="305"/>
      <c r="T79" s="301"/>
      <c r="U79" s="301"/>
      <c r="V79" s="301">
        <f>VLOOKUP(R79,'Basisreihen Destatis 2021'!$K$7:$R$86,4,FALSE)</f>
        <v>59.9</v>
      </c>
      <c r="W79" s="301">
        <f t="shared" si="18"/>
        <v>38.6</v>
      </c>
      <c r="X79" s="301"/>
      <c r="Y79" s="301"/>
      <c r="Z79" s="301"/>
      <c r="AA79" s="302">
        <f>VLOOKUP(R79,'Basisreihen Destatis 2021'!$T$7:$W$120,4,FALSE)</f>
        <v>3.2450000000000001</v>
      </c>
      <c r="AB79" s="301">
        <f t="shared" si="22"/>
        <v>19.600000000000001</v>
      </c>
      <c r="AC79" s="306">
        <f t="shared" si="23"/>
        <v>27.2</v>
      </c>
      <c r="AD79" s="336">
        <f t="shared" si="10"/>
        <v>4.6139999999999999</v>
      </c>
      <c r="AF79" s="335">
        <v>1956</v>
      </c>
      <c r="AG79" s="305"/>
      <c r="AH79" s="301">
        <f>VLOOKUP(AF79,'Basisreihen Destatis 2021'!$K$7:$R$86,8,FALSE)</f>
        <v>31.4</v>
      </c>
      <c r="AI79" s="306">
        <f t="shared" si="24"/>
        <v>32.5</v>
      </c>
      <c r="AJ79" s="336">
        <f t="shared" si="11"/>
        <v>3.5261999999999998</v>
      </c>
    </row>
    <row r="80" spans="2:36">
      <c r="B80" s="335">
        <v>1955</v>
      </c>
      <c r="C80" s="296"/>
      <c r="D80" s="292"/>
      <c r="E80" s="292"/>
      <c r="F80" s="293">
        <f>VLOOKUP(B80,'Basisreihen Destatis 2021'!$T$7:$W$120,4,FALSE)</f>
        <v>3.1629999999999998</v>
      </c>
      <c r="G80" s="297">
        <f>ROUND(IF(E80&gt;0,E80,F80*$E$77/$F$77),1)</f>
        <v>12.6</v>
      </c>
      <c r="H80" s="336">
        <f t="shared" si="12"/>
        <v>10.166700000000001</v>
      </c>
      <c r="J80" s="335">
        <v>1955</v>
      </c>
      <c r="K80" s="296"/>
      <c r="L80" s="292"/>
      <c r="M80" s="292"/>
      <c r="N80" s="293">
        <f>VLOOKUP(J80,'Basisreihen Destatis 2021'!$T$7:$W$120,4,FALSE)</f>
        <v>3.1629999999999998</v>
      </c>
      <c r="O80" s="297">
        <f>ROUND(IF(M80&gt;0,M80,N80*$M$77/$N$77),1)</f>
        <v>19.100000000000001</v>
      </c>
      <c r="P80" s="336">
        <f t="shared" ref="P80:P93" si="25">ROUND($O$14/O80,4)</f>
        <v>6.6125999999999996</v>
      </c>
      <c r="R80" s="335">
        <v>1955</v>
      </c>
      <c r="S80" s="305"/>
      <c r="T80" s="301"/>
      <c r="U80" s="301"/>
      <c r="V80" s="301">
        <f>VLOOKUP(R80,'Basisreihen Destatis 2021'!$K$7:$R$86,4,FALSE)</f>
        <v>58.3</v>
      </c>
      <c r="W80" s="301">
        <f t="shared" si="18"/>
        <v>37.6</v>
      </c>
      <c r="X80" s="301"/>
      <c r="Y80" s="301"/>
      <c r="Z80" s="301"/>
      <c r="AA80" s="302">
        <f>VLOOKUP(R80,'Basisreihen Destatis 2021'!$T$7:$W$120,4,FALSE)</f>
        <v>3.1629999999999998</v>
      </c>
      <c r="AB80" s="301">
        <f t="shared" si="22"/>
        <v>19.100000000000001</v>
      </c>
      <c r="AC80" s="306">
        <f t="shared" si="23"/>
        <v>26.5</v>
      </c>
      <c r="AD80" s="336">
        <f t="shared" ref="AD80:AD86" si="26">ROUND($AC$14/AC80,4)</f>
        <v>4.7358000000000002</v>
      </c>
      <c r="AF80" s="335">
        <v>1955</v>
      </c>
      <c r="AG80" s="305"/>
      <c r="AH80" s="301">
        <f>VLOOKUP(AF80,'Basisreihen Destatis 2021'!$K$7:$R$86,8,FALSE)</f>
        <v>30.9</v>
      </c>
      <c r="AI80" s="306">
        <f t="shared" si="24"/>
        <v>32</v>
      </c>
      <c r="AJ80" s="336">
        <f t="shared" ref="AJ80:AJ86" si="27">ROUND($AI$14/AI80,4)</f>
        <v>3.5813000000000001</v>
      </c>
    </row>
    <row r="81" spans="2:36">
      <c r="B81" s="335">
        <v>1954</v>
      </c>
      <c r="C81" s="296"/>
      <c r="D81" s="292"/>
      <c r="E81" s="292"/>
      <c r="F81" s="293">
        <f>VLOOKUP(B81,'Basisreihen Destatis 2021'!$T$7:$W$120,4,FALSE)</f>
        <v>3</v>
      </c>
      <c r="G81" s="297">
        <f>ROUND(IF(E81&gt;0,E81,F81*$E$77/$F$77),1)</f>
        <v>11.9</v>
      </c>
      <c r="H81" s="336">
        <f t="shared" ref="H81:H93" si="28">ROUND($G$14/G81,4)</f>
        <v>10.764699999999999</v>
      </c>
      <c r="J81" s="335">
        <v>1954</v>
      </c>
      <c r="K81" s="296"/>
      <c r="L81" s="292"/>
      <c r="M81" s="292"/>
      <c r="N81" s="293">
        <f>VLOOKUP(J81,'Basisreihen Destatis 2021'!$T$7:$W$120,4,FALSE)</f>
        <v>3</v>
      </c>
      <c r="O81" s="297">
        <f t="shared" si="17"/>
        <v>18.100000000000001</v>
      </c>
      <c r="P81" s="336">
        <f t="shared" si="25"/>
        <v>6.9779</v>
      </c>
      <c r="R81" s="335">
        <v>1954</v>
      </c>
      <c r="S81" s="305"/>
      <c r="T81" s="301"/>
      <c r="U81" s="301"/>
      <c r="V81" s="301">
        <f>VLOOKUP(R81,'Basisreihen Destatis 2021'!$K$7:$R$86,4,FALSE)</f>
        <v>56.5</v>
      </c>
      <c r="W81" s="301">
        <f t="shared" si="18"/>
        <v>36.4</v>
      </c>
      <c r="X81" s="301"/>
      <c r="Y81" s="301"/>
      <c r="Z81" s="301"/>
      <c r="AA81" s="302">
        <f>VLOOKUP(R81,'Basisreihen Destatis 2021'!$T$7:$W$120,4,FALSE)</f>
        <v>3</v>
      </c>
      <c r="AB81" s="301">
        <f t="shared" si="22"/>
        <v>18.100000000000001</v>
      </c>
      <c r="AC81" s="306">
        <f t="shared" si="23"/>
        <v>25.4</v>
      </c>
      <c r="AD81" s="336">
        <f t="shared" si="26"/>
        <v>4.9409000000000001</v>
      </c>
      <c r="AF81" s="335">
        <v>1954</v>
      </c>
      <c r="AG81" s="305"/>
      <c r="AH81" s="301">
        <f>VLOOKUP(AF81,'Basisreihen Destatis 2021'!$K$7:$R$86,8,FALSE)</f>
        <v>30.3</v>
      </c>
      <c r="AI81" s="306">
        <f t="shared" si="24"/>
        <v>31.4</v>
      </c>
      <c r="AJ81" s="336">
        <f t="shared" si="27"/>
        <v>3.6497000000000002</v>
      </c>
    </row>
    <row r="82" spans="2:36">
      <c r="B82" s="335">
        <v>1953</v>
      </c>
      <c r="C82" s="296"/>
      <c r="D82" s="292"/>
      <c r="E82" s="292"/>
      <c r="F82" s="293">
        <f>VLOOKUP(B82,'Basisreihen Destatis 2021'!$T$7:$W$120,4,FALSE)</f>
        <v>2.9860000000000002</v>
      </c>
      <c r="G82" s="297">
        <f>ROUND(IF(E82&gt;0,E82,F82*$E$77/$F$77),1)</f>
        <v>11.9</v>
      </c>
      <c r="H82" s="336">
        <f t="shared" si="28"/>
        <v>10.764699999999999</v>
      </c>
      <c r="J82" s="335">
        <v>1953</v>
      </c>
      <c r="K82" s="296"/>
      <c r="L82" s="292"/>
      <c r="M82" s="292"/>
      <c r="N82" s="293">
        <f>VLOOKUP(J82,'Basisreihen Destatis 2021'!$T$7:$W$120,4,FALSE)</f>
        <v>2.9860000000000002</v>
      </c>
      <c r="O82" s="297">
        <f t="shared" si="17"/>
        <v>18</v>
      </c>
      <c r="P82" s="336">
        <f t="shared" si="25"/>
        <v>7.0167000000000002</v>
      </c>
      <c r="R82" s="335">
        <v>1953</v>
      </c>
      <c r="S82" s="305"/>
      <c r="T82" s="301"/>
      <c r="U82" s="301"/>
      <c r="V82" s="301">
        <f>VLOOKUP(R82,'Basisreihen Destatis 2021'!$K$7:$R$86,4,FALSE)</f>
        <v>58.3</v>
      </c>
      <c r="W82" s="301">
        <f t="shared" si="18"/>
        <v>37.6</v>
      </c>
      <c r="X82" s="301"/>
      <c r="Y82" s="301"/>
      <c r="Z82" s="301"/>
      <c r="AA82" s="302">
        <f>VLOOKUP(R82,'Basisreihen Destatis 2021'!$T$7:$W$120,4,FALSE)</f>
        <v>2.9860000000000002</v>
      </c>
      <c r="AB82" s="301">
        <f t="shared" si="22"/>
        <v>18</v>
      </c>
      <c r="AC82" s="306">
        <f t="shared" si="23"/>
        <v>25.8</v>
      </c>
      <c r="AD82" s="336">
        <f t="shared" si="26"/>
        <v>4.8643000000000001</v>
      </c>
      <c r="AF82" s="335">
        <v>1953</v>
      </c>
      <c r="AG82" s="305"/>
      <c r="AH82" s="301">
        <f>VLOOKUP(AF82,'Basisreihen Destatis 2021'!$K$7:$R$86,8,FALSE)</f>
        <v>30.8</v>
      </c>
      <c r="AI82" s="306">
        <f t="shared" si="24"/>
        <v>31.9</v>
      </c>
      <c r="AJ82" s="336">
        <f t="shared" si="27"/>
        <v>3.5924999999999998</v>
      </c>
    </row>
    <row r="83" spans="2:36">
      <c r="B83" s="335">
        <v>1952</v>
      </c>
      <c r="C83" s="296"/>
      <c r="D83" s="292"/>
      <c r="E83" s="292"/>
      <c r="F83" s="293">
        <f>VLOOKUP(B83,'Basisreihen Destatis 2021'!$T$7:$W$120,4,FALSE)</f>
        <v>3.0880000000000001</v>
      </c>
      <c r="G83" s="297">
        <f t="shared" si="15"/>
        <v>12.3</v>
      </c>
      <c r="H83" s="336">
        <f t="shared" si="28"/>
        <v>10.4146</v>
      </c>
      <c r="J83" s="335">
        <v>1952</v>
      </c>
      <c r="K83" s="296"/>
      <c r="L83" s="292"/>
      <c r="M83" s="292"/>
      <c r="N83" s="293">
        <f>VLOOKUP(J83,'Basisreihen Destatis 2021'!$T$7:$W$120,4,FALSE)</f>
        <v>3.0880000000000001</v>
      </c>
      <c r="O83" s="297">
        <f t="shared" si="17"/>
        <v>18.600000000000001</v>
      </c>
      <c r="P83" s="336">
        <f t="shared" si="25"/>
        <v>6.7903000000000002</v>
      </c>
      <c r="R83" s="335">
        <v>1952</v>
      </c>
      <c r="S83" s="305"/>
      <c r="T83" s="301"/>
      <c r="U83" s="301"/>
      <c r="V83" s="301">
        <f>VLOOKUP(R83,'Basisreihen Destatis 2021'!$K$7:$R$86,4,FALSE)</f>
        <v>56</v>
      </c>
      <c r="W83" s="301">
        <f t="shared" si="18"/>
        <v>36.1</v>
      </c>
      <c r="X83" s="301"/>
      <c r="Y83" s="301"/>
      <c r="Z83" s="301"/>
      <c r="AA83" s="302">
        <f>VLOOKUP(R83,'Basisreihen Destatis 2021'!$T$7:$W$120,4,FALSE)</f>
        <v>3.0880000000000001</v>
      </c>
      <c r="AB83" s="301">
        <f t="shared" si="22"/>
        <v>18.600000000000001</v>
      </c>
      <c r="AC83" s="306">
        <f t="shared" si="23"/>
        <v>25.6</v>
      </c>
      <c r="AD83" s="336">
        <f t="shared" si="26"/>
        <v>4.9023000000000003</v>
      </c>
      <c r="AF83" s="335">
        <v>1952</v>
      </c>
      <c r="AG83" s="305"/>
      <c r="AH83" s="301">
        <f>VLOOKUP(AF83,'Basisreihen Destatis 2021'!$K$7:$R$86,8,FALSE)</f>
        <v>31.6</v>
      </c>
      <c r="AI83" s="306">
        <f t="shared" si="24"/>
        <v>32.700000000000003</v>
      </c>
      <c r="AJ83" s="336">
        <f t="shared" si="27"/>
        <v>3.5045999999999999</v>
      </c>
    </row>
    <row r="84" spans="2:36">
      <c r="B84" s="335">
        <v>1951</v>
      </c>
      <c r="C84" s="296"/>
      <c r="D84" s="292"/>
      <c r="E84" s="292"/>
      <c r="F84" s="293">
        <f>VLOOKUP(B84,'Basisreihen Destatis 2021'!$T$7:$W$120,4,FALSE)</f>
        <v>2.8980000000000001</v>
      </c>
      <c r="G84" s="297">
        <f t="shared" si="15"/>
        <v>11.5</v>
      </c>
      <c r="H84" s="336">
        <f t="shared" si="28"/>
        <v>11.139099999999999</v>
      </c>
      <c r="J84" s="335">
        <v>1951</v>
      </c>
      <c r="K84" s="296"/>
      <c r="L84" s="292"/>
      <c r="M84" s="292"/>
      <c r="N84" s="293">
        <f>VLOOKUP(J84,'Basisreihen Destatis 2021'!$T$7:$W$120,4,FALSE)</f>
        <v>2.8980000000000001</v>
      </c>
      <c r="O84" s="297">
        <f t="shared" si="17"/>
        <v>17.5</v>
      </c>
      <c r="P84" s="336">
        <f t="shared" si="25"/>
        <v>7.2171000000000003</v>
      </c>
      <c r="R84" s="335">
        <v>1951</v>
      </c>
      <c r="S84" s="305"/>
      <c r="T84" s="301"/>
      <c r="U84" s="301"/>
      <c r="V84" s="301">
        <f>VLOOKUP(R84,'Basisreihen Destatis 2021'!$K$7:$R$86,4,FALSE)</f>
        <v>40.200000000000003</v>
      </c>
      <c r="W84" s="301">
        <f t="shared" si="18"/>
        <v>25.9</v>
      </c>
      <c r="X84" s="301"/>
      <c r="Y84" s="301"/>
      <c r="Z84" s="301"/>
      <c r="AA84" s="302">
        <f>VLOOKUP(R84,'Basisreihen Destatis 2021'!$T$7:$W$120,4,FALSE)</f>
        <v>2.8980000000000001</v>
      </c>
      <c r="AB84" s="301">
        <f t="shared" si="22"/>
        <v>17.5</v>
      </c>
      <c r="AC84" s="306">
        <f t="shared" si="23"/>
        <v>20.9</v>
      </c>
      <c r="AD84" s="336">
        <f t="shared" si="26"/>
        <v>6.0048000000000004</v>
      </c>
      <c r="AF84" s="335">
        <v>1951</v>
      </c>
      <c r="AG84" s="305"/>
      <c r="AH84" s="301">
        <f>VLOOKUP(AF84,'Basisreihen Destatis 2021'!$K$7:$R$86,8,FALSE)</f>
        <v>30.9</v>
      </c>
      <c r="AI84" s="306">
        <f t="shared" si="24"/>
        <v>32</v>
      </c>
      <c r="AJ84" s="336">
        <f t="shared" si="27"/>
        <v>3.5813000000000001</v>
      </c>
    </row>
    <row r="85" spans="2:36">
      <c r="B85" s="335">
        <v>1950</v>
      </c>
      <c r="C85" s="296"/>
      <c r="D85" s="292"/>
      <c r="E85" s="292"/>
      <c r="F85" s="293">
        <f>VLOOKUP(B85,'Basisreihen Destatis 2021'!$T$7:$W$120,4,FALSE)</f>
        <v>2.5030000000000001</v>
      </c>
      <c r="G85" s="297">
        <f t="shared" ref="G85:G93" si="29">ROUND(IF(E85&gt;0,E85,F85*$E$77/$F$77),1)</f>
        <v>10</v>
      </c>
      <c r="H85" s="336">
        <f t="shared" si="28"/>
        <v>12.81</v>
      </c>
      <c r="J85" s="335">
        <v>1950</v>
      </c>
      <c r="K85" s="296"/>
      <c r="L85" s="292"/>
      <c r="M85" s="292"/>
      <c r="N85" s="293">
        <f>VLOOKUP(J85,'Basisreihen Destatis 2021'!$T$7:$W$120,4,FALSE)</f>
        <v>2.5030000000000001</v>
      </c>
      <c r="O85" s="297">
        <f>ROUND(IF(M85&gt;0,M85,N85*$M$77/$N$77),1)</f>
        <v>15.1</v>
      </c>
      <c r="P85" s="336">
        <f t="shared" si="25"/>
        <v>8.3642000000000003</v>
      </c>
      <c r="R85" s="335">
        <v>1950</v>
      </c>
      <c r="S85" s="305"/>
      <c r="T85" s="301"/>
      <c r="U85" s="301"/>
      <c r="V85" s="301">
        <f>VLOOKUP(R85,'Basisreihen Destatis 2021'!$K$7:$R$86,4,FALSE)</f>
        <v>32.9</v>
      </c>
      <c r="W85" s="301">
        <f>ROUND(IF(U85&gt;0,U85,V85*$U$67/$V$67),1)</f>
        <v>21.2</v>
      </c>
      <c r="X85" s="301"/>
      <c r="Y85" s="301"/>
      <c r="Z85" s="301"/>
      <c r="AA85" s="302">
        <f>VLOOKUP(R85,'Basisreihen Destatis 2021'!$T$7:$W$120,4,FALSE)</f>
        <v>2.5030000000000001</v>
      </c>
      <c r="AB85" s="301">
        <f t="shared" si="22"/>
        <v>15.1</v>
      </c>
      <c r="AC85" s="306">
        <f t="shared" si="23"/>
        <v>17.5</v>
      </c>
      <c r="AD85" s="336">
        <f t="shared" si="26"/>
        <v>7.1714000000000002</v>
      </c>
      <c r="AF85" s="335">
        <v>1950</v>
      </c>
      <c r="AG85" s="305"/>
      <c r="AH85" s="301">
        <f>VLOOKUP(AF85,'Basisreihen Destatis 2021'!$K$7:$R$86,8,FALSE)</f>
        <v>26.1</v>
      </c>
      <c r="AI85" s="306">
        <f t="shared" si="24"/>
        <v>27</v>
      </c>
      <c r="AJ85" s="336">
        <f t="shared" si="27"/>
        <v>4.2443999999999997</v>
      </c>
    </row>
    <row r="86" spans="2:36">
      <c r="B86" s="335">
        <v>1949</v>
      </c>
      <c r="C86" s="296"/>
      <c r="D86" s="292"/>
      <c r="E86" s="292"/>
      <c r="F86" s="293">
        <f>VLOOKUP(B86,'Basisreihen Destatis 2021'!$T$7:$W$120,4,FALSE)</f>
        <v>2.6259999999999999</v>
      </c>
      <c r="G86" s="297">
        <f t="shared" si="29"/>
        <v>10.4</v>
      </c>
      <c r="H86" s="336">
        <f t="shared" si="28"/>
        <v>12.317299999999999</v>
      </c>
      <c r="J86" s="335">
        <v>1949</v>
      </c>
      <c r="K86" s="296"/>
      <c r="L86" s="292"/>
      <c r="M86" s="292"/>
      <c r="N86" s="293">
        <f>VLOOKUP(J86,'Basisreihen Destatis 2021'!$T$7:$W$120,4,FALSE)</f>
        <v>2.6259999999999999</v>
      </c>
      <c r="O86" s="297">
        <f>ROUND(IF(M86&gt;0,M86,N86*$M$77/$N$77),1)</f>
        <v>15.8</v>
      </c>
      <c r="P86" s="336">
        <f t="shared" si="25"/>
        <v>7.9936999999999996</v>
      </c>
      <c r="R86" s="337">
        <v>1949</v>
      </c>
      <c r="S86" s="338"/>
      <c r="T86" s="339"/>
      <c r="U86" s="339"/>
      <c r="V86" s="353">
        <f>VLOOKUP(R86,'Basisreihen Destatis 2021'!$K$7:$R$86,4,FALSE)</f>
        <v>31.7</v>
      </c>
      <c r="W86" s="339">
        <f>ROUND(IF(U86&gt;0,U86,V86*$U$67/$V$67),1)</f>
        <v>20.399999999999999</v>
      </c>
      <c r="X86" s="339"/>
      <c r="Y86" s="339"/>
      <c r="Z86" s="339"/>
      <c r="AA86" s="354">
        <f>VLOOKUP(R86,'Basisreihen Destatis 2021'!$T$7:$W$120,4,FALSE)</f>
        <v>2.6259999999999999</v>
      </c>
      <c r="AB86" s="339">
        <f t="shared" si="22"/>
        <v>15.8</v>
      </c>
      <c r="AC86" s="341">
        <f t="shared" si="23"/>
        <v>17.600000000000001</v>
      </c>
      <c r="AD86" s="400">
        <f t="shared" si="26"/>
        <v>7.1307</v>
      </c>
      <c r="AF86" s="337">
        <v>1949</v>
      </c>
      <c r="AG86" s="338"/>
      <c r="AH86" s="353">
        <f>VLOOKUP(AF86,'Basisreihen Destatis 2021'!$K$7:$R$86,8,FALSE)</f>
        <v>26.8</v>
      </c>
      <c r="AI86" s="356">
        <f t="shared" si="24"/>
        <v>27.7</v>
      </c>
      <c r="AJ86" s="400">
        <f t="shared" si="27"/>
        <v>4.1372</v>
      </c>
    </row>
    <row r="87" spans="2:36">
      <c r="B87" s="335">
        <v>1948</v>
      </c>
      <c r="C87" s="296"/>
      <c r="D87" s="292"/>
      <c r="E87" s="292"/>
      <c r="F87" s="293">
        <f>VLOOKUP(B87,'Basisreihen Destatis 2021'!$T$7:$W$120,4,FALSE)</f>
        <v>2.3199999999999998</v>
      </c>
      <c r="G87" s="297">
        <f t="shared" si="29"/>
        <v>9.1999999999999993</v>
      </c>
      <c r="H87" s="336">
        <f t="shared" si="28"/>
        <v>13.9239</v>
      </c>
      <c r="J87" s="335">
        <v>1948</v>
      </c>
      <c r="K87" s="296"/>
      <c r="L87" s="292"/>
      <c r="M87" s="292"/>
      <c r="N87" s="293">
        <f>VLOOKUP(J87,'Basisreihen Destatis 2021'!$T$7:$W$120,4,FALSE)</f>
        <v>2.3199999999999998</v>
      </c>
      <c r="O87" s="297">
        <f t="shared" ref="O87:O93" si="30">ROUND(IF(M87&gt;0,M87,N87*$M$77/$N$77),1)</f>
        <v>14</v>
      </c>
      <c r="P87" s="336">
        <f t="shared" si="25"/>
        <v>9.0213999999999999</v>
      </c>
      <c r="AJ87" s="176"/>
    </row>
    <row r="88" spans="2:36">
      <c r="B88" s="335">
        <v>1947</v>
      </c>
      <c r="C88" s="296"/>
      <c r="D88" s="292"/>
      <c r="E88" s="292"/>
      <c r="F88" s="293">
        <f>VLOOKUP(B88,'Basisreihen Destatis 2021'!$T$7:$W$120,4,FALSE)</f>
        <v>2.129</v>
      </c>
      <c r="G88" s="297">
        <f t="shared" si="29"/>
        <v>8.5</v>
      </c>
      <c r="H88" s="336">
        <f t="shared" si="28"/>
        <v>15.070600000000001</v>
      </c>
      <c r="J88" s="335">
        <v>1947</v>
      </c>
      <c r="K88" s="296"/>
      <c r="L88" s="292"/>
      <c r="M88" s="292"/>
      <c r="N88" s="293">
        <f>VLOOKUP(J88,'Basisreihen Destatis 2021'!$T$7:$W$120,4,FALSE)</f>
        <v>2.129</v>
      </c>
      <c r="O88" s="297">
        <f t="shared" si="30"/>
        <v>12.8</v>
      </c>
      <c r="P88" s="336">
        <f t="shared" si="25"/>
        <v>9.8672000000000004</v>
      </c>
      <c r="AJ88" s="176"/>
    </row>
    <row r="89" spans="2:36">
      <c r="B89" s="335">
        <v>1946</v>
      </c>
      <c r="C89" s="296"/>
      <c r="D89" s="292"/>
      <c r="E89" s="292"/>
      <c r="F89" s="293">
        <f>VLOOKUP(B89,'Basisreihen Destatis 2021'!$T$7:$W$120,4,FALSE)</f>
        <v>1.823</v>
      </c>
      <c r="G89" s="297">
        <f t="shared" si="29"/>
        <v>7.3</v>
      </c>
      <c r="H89" s="336">
        <f t="shared" si="28"/>
        <v>17.547899999999998</v>
      </c>
      <c r="J89" s="335">
        <v>1946</v>
      </c>
      <c r="K89" s="296"/>
      <c r="L89" s="292"/>
      <c r="M89" s="292"/>
      <c r="N89" s="293">
        <f>VLOOKUP(J89,'Basisreihen Destatis 2021'!$T$7:$W$120,4,FALSE)</f>
        <v>1.823</v>
      </c>
      <c r="O89" s="297">
        <f t="shared" si="30"/>
        <v>11</v>
      </c>
      <c r="P89" s="336">
        <f t="shared" si="25"/>
        <v>11.4818</v>
      </c>
      <c r="V89" s="176"/>
      <c r="W89" s="176"/>
      <c r="X89" s="176"/>
      <c r="Y89" s="176"/>
      <c r="Z89" s="176"/>
      <c r="AA89" s="176"/>
      <c r="AB89" s="176"/>
      <c r="AC89" s="176"/>
      <c r="AJ89" s="176"/>
    </row>
    <row r="90" spans="2:36">
      <c r="B90" s="335">
        <v>1945</v>
      </c>
      <c r="C90" s="296"/>
      <c r="D90" s="292"/>
      <c r="E90" s="292"/>
      <c r="F90" s="293">
        <f>VLOOKUP(B90,'Basisreihen Destatis 2021'!$T$7:$W$120,4,FALSE)</f>
        <v>1.7070000000000001</v>
      </c>
      <c r="G90" s="297">
        <f t="shared" si="29"/>
        <v>6.8</v>
      </c>
      <c r="H90" s="336">
        <f t="shared" si="28"/>
        <v>18.838200000000001</v>
      </c>
      <c r="J90" s="335">
        <v>1945</v>
      </c>
      <c r="K90" s="296"/>
      <c r="L90" s="292"/>
      <c r="M90" s="292"/>
      <c r="N90" s="293">
        <f>VLOOKUP(J90,'Basisreihen Destatis 2021'!$T$7:$W$120,4,FALSE)</f>
        <v>1.7070000000000001</v>
      </c>
      <c r="O90" s="297">
        <f t="shared" si="30"/>
        <v>10.3</v>
      </c>
      <c r="P90" s="336">
        <f t="shared" si="25"/>
        <v>12.2621</v>
      </c>
      <c r="V90" s="176"/>
      <c r="W90" s="176"/>
      <c r="X90" s="176"/>
      <c r="Y90" s="176"/>
      <c r="Z90" s="176"/>
      <c r="AA90" s="176"/>
      <c r="AB90" s="176"/>
      <c r="AC90" s="176"/>
      <c r="AJ90" s="176"/>
    </row>
    <row r="91" spans="2:36">
      <c r="B91" s="500">
        <v>1944</v>
      </c>
      <c r="C91" s="501"/>
      <c r="D91" s="502"/>
      <c r="E91" s="502"/>
      <c r="F91" s="503">
        <f>VLOOKUP(B91,'Basisreihen Destatis 2021'!$T$7:$W$120,4,FALSE)</f>
        <v>1.653</v>
      </c>
      <c r="G91" s="504">
        <f t="shared" si="29"/>
        <v>6.6</v>
      </c>
      <c r="H91" s="336">
        <f t="shared" si="28"/>
        <v>19.409099999999999</v>
      </c>
      <c r="J91" s="335">
        <v>1944</v>
      </c>
      <c r="K91" s="296"/>
      <c r="L91" s="292"/>
      <c r="M91" s="292"/>
      <c r="N91" s="293">
        <f>VLOOKUP(J91,'Basisreihen Destatis 2021'!$T$7:$W$120,4,FALSE)</f>
        <v>1.653</v>
      </c>
      <c r="O91" s="297">
        <f t="shared" si="30"/>
        <v>10</v>
      </c>
      <c r="P91" s="336">
        <f t="shared" si="25"/>
        <v>12.63</v>
      </c>
      <c r="V91" s="176"/>
      <c r="W91" s="176"/>
      <c r="X91" s="176"/>
      <c r="Y91" s="176"/>
      <c r="Z91" s="176"/>
      <c r="AA91" s="176"/>
      <c r="AB91" s="176"/>
      <c r="AC91" s="176"/>
      <c r="AJ91" s="176"/>
    </row>
    <row r="92" spans="2:36">
      <c r="B92" s="500">
        <v>1943</v>
      </c>
      <c r="C92" s="296"/>
      <c r="D92" s="292"/>
      <c r="E92" s="292"/>
      <c r="F92" s="503">
        <f>VLOOKUP(B92,'Basisreihen Destatis 2021'!$T$7:$W$120,4,FALSE)</f>
        <v>1.619</v>
      </c>
      <c r="G92" s="504">
        <f t="shared" si="29"/>
        <v>6.4</v>
      </c>
      <c r="H92" s="336">
        <f t="shared" si="28"/>
        <v>20.015599999999999</v>
      </c>
      <c r="J92" s="335">
        <v>1943</v>
      </c>
      <c r="K92" s="296"/>
      <c r="L92" s="292"/>
      <c r="M92" s="292"/>
      <c r="N92" s="293">
        <f>VLOOKUP(J92,'Basisreihen Destatis 2021'!$T$7:$W$120,4,FALSE)</f>
        <v>1.619</v>
      </c>
      <c r="O92" s="297">
        <f t="shared" si="30"/>
        <v>9.8000000000000007</v>
      </c>
      <c r="P92" s="336">
        <f t="shared" si="25"/>
        <v>12.8878</v>
      </c>
    </row>
    <row r="93" spans="2:36">
      <c r="B93" s="337">
        <v>1942</v>
      </c>
      <c r="C93" s="338"/>
      <c r="D93" s="339"/>
      <c r="E93" s="339"/>
      <c r="F93" s="340">
        <f>VLOOKUP(B93,'Basisreihen Destatis 2021'!$T$7:$W$120,4,FALSE)</f>
        <v>1.585</v>
      </c>
      <c r="G93" s="341">
        <f t="shared" si="29"/>
        <v>6.3</v>
      </c>
      <c r="H93" s="400">
        <f t="shared" si="28"/>
        <v>20.333300000000001</v>
      </c>
      <c r="J93" s="337">
        <v>1942</v>
      </c>
      <c r="K93" s="338"/>
      <c r="L93" s="339"/>
      <c r="M93" s="339"/>
      <c r="N93" s="340">
        <f>VLOOKUP(J93,'Basisreihen Destatis 2021'!$T$7:$W$120,4,FALSE)</f>
        <v>1.585</v>
      </c>
      <c r="O93" s="341">
        <f t="shared" si="30"/>
        <v>9.5</v>
      </c>
      <c r="P93" s="400">
        <f t="shared" si="25"/>
        <v>13.294700000000001</v>
      </c>
    </row>
    <row r="94" spans="2:36">
      <c r="L94" s="177"/>
    </row>
    <row r="95" spans="2:36">
      <c r="L95" s="177"/>
    </row>
    <row r="96" spans="2:36">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iMQPEYqTm/htZDkdQWgITKzNuS8khExqSqt9p4cRhqIol/2TNfy2nLZd7CHkl1u/Isko1uKjikEb0X4MzUI41g==" saltValue="UeTdjldZZI3NaLoljRGfiw=="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18181"/>
    <pageSetUpPr fitToPage="1"/>
  </sheetPr>
  <dimension ref="A1:Z120"/>
  <sheetViews>
    <sheetView zoomScale="85" zoomScaleNormal="85" workbookViewId="0">
      <pane xSplit="2" ySplit="8" topLeftCell="C14"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9.7109375" style="4" customWidth="1"/>
    <col min="3" max="9" width="20.7109375" style="156" customWidth="1"/>
    <col min="10" max="10" width="6.7109375" style="156" customWidth="1"/>
    <col min="11" max="11" width="9.7109375" style="156" customWidth="1"/>
    <col min="12" max="18" width="20.7109375" style="156" customWidth="1"/>
    <col min="19" max="19" width="6.7109375" style="156" customWidth="1"/>
    <col min="20" max="20" width="9.7109375" style="156" customWidth="1"/>
    <col min="21" max="23" width="20.7109375" style="156" customWidth="1"/>
    <col min="24" max="16384" width="11.42578125" style="156"/>
  </cols>
  <sheetData>
    <row r="1" spans="1:25">
      <c r="A1" s="595" t="s">
        <v>71</v>
      </c>
    </row>
    <row r="2" spans="1:25">
      <c r="A2" s="595"/>
    </row>
    <row r="3" spans="1:25">
      <c r="A3" s="148"/>
      <c r="T3" s="604"/>
      <c r="U3" s="605"/>
    </row>
    <row r="4" spans="1:25">
      <c r="A4" s="148"/>
      <c r="T4" s="170"/>
      <c r="U4" s="171"/>
    </row>
    <row r="5" spans="1:25">
      <c r="A5" s="148"/>
      <c r="B5" s="2" t="s">
        <v>507</v>
      </c>
      <c r="T5" s="170"/>
      <c r="U5" s="171"/>
    </row>
    <row r="6" spans="1:25">
      <c r="A6" s="148"/>
      <c r="H6" s="156" t="s">
        <v>525</v>
      </c>
      <c r="I6" s="156" t="s">
        <v>526</v>
      </c>
      <c r="T6" s="606"/>
      <c r="U6" s="607"/>
    </row>
    <row r="7" spans="1:25">
      <c r="A7" s="148"/>
      <c r="B7" s="357"/>
      <c r="C7" s="352"/>
      <c r="D7" s="358" t="s">
        <v>173</v>
      </c>
      <c r="E7" s="352"/>
      <c r="F7" s="352"/>
      <c r="G7" s="352" t="s">
        <v>172</v>
      </c>
      <c r="H7" s="352"/>
      <c r="I7" s="359"/>
      <c r="K7" s="370"/>
      <c r="L7" s="371"/>
      <c r="M7" s="371"/>
      <c r="N7" s="372" t="s">
        <v>199</v>
      </c>
      <c r="O7" s="371"/>
      <c r="P7" s="371"/>
      <c r="Q7" s="371"/>
      <c r="R7" s="373"/>
      <c r="T7" s="385"/>
      <c r="U7" s="386"/>
      <c r="V7" s="386" t="s">
        <v>200</v>
      </c>
      <c r="W7" s="387"/>
    </row>
    <row r="8" spans="1:25" s="160" customFormat="1" ht="79.900000000000006" customHeight="1">
      <c r="B8" s="360" t="s">
        <v>5</v>
      </c>
      <c r="C8" s="287" t="str">
        <f>Übersicht!$B$10</f>
        <v>Gewerbliche Betriebsgebäude, Bauleistungen am Bauwerk ohne USt</v>
      </c>
      <c r="D8" s="289" t="str">
        <f>Übersicht!$B$11</f>
        <v>Ortskanäle, Bauleistungen am Bauwerk (Tiefbau), ohne USt</v>
      </c>
      <c r="E8" s="289" t="str">
        <f>Übersicht!$B$12</f>
        <v>Andere elektrische Leiter für eine Spannung von mehr als 1 000 Volt</v>
      </c>
      <c r="F8" s="289" t="str">
        <f>Übersicht!$B$13</f>
        <v>Türme und Gittermaste, aus Eisen oder Stahl</v>
      </c>
      <c r="G8" s="289" t="str">
        <f>Übersicht!$B$14</f>
        <v>Erzeugerpreise gewerblicher Produkte gesamt (ohne Mineralölerz.)</v>
      </c>
      <c r="H8" s="289" t="str">
        <f>Übersicht!$B$15</f>
        <v>Stahlrohre, Rohrform-, Rohrverschluss- und Rohrverbindungsstücke aus Eisen und Stahl</v>
      </c>
      <c r="I8" s="496" t="str">
        <f>Übersicht!$B$15</f>
        <v>Stahlrohre, Rohrform-, Rohrverschluss- und Rohrverbindungsstücke aus Eisen und Stahl</v>
      </c>
      <c r="K8" s="374" t="s">
        <v>5</v>
      </c>
      <c r="L8" s="308" t="str">
        <f>CONCATENATE(Übersicht!$B$25,"
Basis ",Übersicht!$I$25," = 100")</f>
        <v>Rohre aus Eisen oder Stahl
Basis 2000 = 100</v>
      </c>
      <c r="M8" s="289" t="str">
        <f>CONCATENATE(Übersicht!$B$26,"
Basis ",Übersicht!$I$26," = 100")</f>
        <v>Präzisionsstahlrohre, nahtlos und geschweißt
Basis 2000 = 100</v>
      </c>
      <c r="N8" s="289" t="str">
        <f>CONCATENATE(Übersicht!$B$27,"
 Basis ",Übersicht!$I$27," = 100")</f>
        <v>Eisen und Stahl
 Basis 1991 = 100</v>
      </c>
      <c r="O8" s="289" t="str">
        <f>CONCATENATE(Übersicht!$B$28,"
 Basis ",Übersicht!$I$28," = 100")</f>
        <v>Kabel
 Basis 1991 = 100</v>
      </c>
      <c r="P8" s="289" t="str">
        <f>CONCATENATE(Übersicht!$B$29,"
Basis ",Übersicht!$I$29," = 100")</f>
        <v>Isolierte Drähte und Leitungen
Basis 1991 = 100</v>
      </c>
      <c r="Q8" s="289" t="str">
        <f>CONCATENATE(Übersicht!$B$30," 
Basis ",Übersicht!$I$30," = 100")</f>
        <v>Fertigteilbauten überwiegend aus Metall, Konstruktionen aus Stahl und Aluminium 
Basis 1991 = 100</v>
      </c>
      <c r="R8" s="375" t="str">
        <f>CONCATENATE(Übersicht!$B$31,"
Basis ",Übersicht!$I$31," = 100")</f>
        <v>Erzeugerpreise gewerblicher Produkte gesamt
Basis 2015 = 100</v>
      </c>
      <c r="T8" s="388" t="s">
        <v>5</v>
      </c>
      <c r="U8" s="309" t="str">
        <f>CONCATENATE(Übersicht!$B$20,"
Basis ",Übersicht!$I$20,"  = 100")</f>
        <v>Gewerbliche Betriebsgebäude, Bauleistungen am Bauwerk, mit USt
Basis 2015  = 100</v>
      </c>
      <c r="V8" s="310" t="str">
        <f>CONCATENATE(Übersicht!$B$21,"
Basis ",Übersicht!$I$21,"  = 100")</f>
        <v>Ortskanäle, Bauleistungen am Bauwerk (Tiefbau), mit USt
Basis 2015  = 100</v>
      </c>
      <c r="W8" s="389" t="str">
        <f>CONCATENATE(Übersicht!$B$22,"
Basis ",Übersicht!$I$22," = 1 DM")</f>
        <v>Wiederherstellungswerte für 1913/1914 erstellte Wohngebäude
Basis 1913 = 1 DM</v>
      </c>
    </row>
    <row r="9" spans="1:25" s="160" customFormat="1" ht="13.5" hidden="1" customHeight="1">
      <c r="B9" s="361">
        <v>2026</v>
      </c>
      <c r="C9" s="318"/>
      <c r="D9" s="317"/>
      <c r="E9" s="317"/>
      <c r="F9" s="317"/>
      <c r="G9" s="317"/>
      <c r="H9" s="533"/>
      <c r="I9" s="362"/>
      <c r="K9" s="376">
        <f>$B$9</f>
        <v>2026</v>
      </c>
      <c r="L9" s="321"/>
      <c r="M9" s="314"/>
      <c r="N9" s="314"/>
      <c r="O9" s="314"/>
      <c r="P9" s="314"/>
      <c r="Q9" s="314"/>
      <c r="R9" s="377"/>
      <c r="T9" s="390">
        <f>$B$9</f>
        <v>2026</v>
      </c>
      <c r="U9" s="322"/>
      <c r="V9" s="311"/>
      <c r="W9" s="391"/>
    </row>
    <row r="10" spans="1:25" s="160" customFormat="1" ht="13.5" hidden="1" customHeight="1">
      <c r="B10" s="363">
        <v>2025</v>
      </c>
      <c r="C10" s="319"/>
      <c r="D10" s="316"/>
      <c r="E10" s="316"/>
      <c r="F10" s="316"/>
      <c r="G10" s="316"/>
      <c r="H10" s="534"/>
      <c r="I10" s="364"/>
      <c r="K10" s="378">
        <f>$B$10</f>
        <v>2025</v>
      </c>
      <c r="L10" s="320"/>
      <c r="M10" s="315"/>
      <c r="N10" s="315"/>
      <c r="O10" s="315"/>
      <c r="P10" s="315"/>
      <c r="Q10" s="315"/>
      <c r="R10" s="379"/>
      <c r="T10" s="392">
        <f>$B$10</f>
        <v>2025</v>
      </c>
      <c r="U10" s="323"/>
      <c r="V10" s="312"/>
      <c r="W10" s="393"/>
    </row>
    <row r="11" spans="1:25" s="160" customFormat="1" ht="13.5" hidden="1" customHeight="1">
      <c r="B11" s="363">
        <v>2024</v>
      </c>
      <c r="C11" s="319"/>
      <c r="D11" s="316"/>
      <c r="E11" s="316"/>
      <c r="F11" s="316"/>
      <c r="G11" s="316"/>
      <c r="H11" s="534"/>
      <c r="I11" s="364"/>
      <c r="K11" s="378">
        <f>$B$11</f>
        <v>2024</v>
      </c>
      <c r="L11" s="320"/>
      <c r="M11" s="315"/>
      <c r="N11" s="315"/>
      <c r="O11" s="315"/>
      <c r="P11" s="315"/>
      <c r="Q11" s="315"/>
      <c r="R11" s="379"/>
      <c r="T11" s="392">
        <f>$B$11</f>
        <v>2024</v>
      </c>
      <c r="U11" s="323"/>
      <c r="V11" s="312"/>
      <c r="W11" s="393"/>
    </row>
    <row r="12" spans="1:25" s="160" customFormat="1" ht="13.5" hidden="1" customHeight="1">
      <c r="B12" s="363">
        <v>2023</v>
      </c>
      <c r="C12" s="319"/>
      <c r="D12" s="316"/>
      <c r="E12" s="316"/>
      <c r="F12" s="316"/>
      <c r="G12" s="316"/>
      <c r="H12" s="534"/>
      <c r="I12" s="364"/>
      <c r="K12" s="378">
        <f>$B$12</f>
        <v>2023</v>
      </c>
      <c r="L12" s="320"/>
      <c r="M12" s="315"/>
      <c r="N12" s="315"/>
      <c r="O12" s="315"/>
      <c r="P12" s="315"/>
      <c r="Q12" s="315"/>
      <c r="R12" s="379"/>
      <c r="T12" s="392">
        <f>$B$12</f>
        <v>2023</v>
      </c>
      <c r="U12" s="323"/>
      <c r="V12" s="312"/>
      <c r="W12" s="393"/>
    </row>
    <row r="13" spans="1:25" s="160" customFormat="1" ht="13.5" hidden="1" customHeight="1">
      <c r="B13" s="363">
        <v>2022</v>
      </c>
      <c r="C13" s="319"/>
      <c r="D13" s="316"/>
      <c r="E13" s="316"/>
      <c r="F13" s="316"/>
      <c r="G13" s="316"/>
      <c r="H13" s="534"/>
      <c r="I13" s="364"/>
      <c r="K13" s="378">
        <f>$B$13</f>
        <v>2022</v>
      </c>
      <c r="L13" s="320"/>
      <c r="M13" s="315"/>
      <c r="N13" s="315"/>
      <c r="O13" s="315"/>
      <c r="P13" s="315"/>
      <c r="Q13" s="315"/>
      <c r="R13" s="379"/>
      <c r="T13" s="392">
        <f>$B$13</f>
        <v>2022</v>
      </c>
      <c r="U13" s="323"/>
      <c r="V13" s="312"/>
      <c r="W13" s="393"/>
    </row>
    <row r="14" spans="1:25" s="160" customFormat="1">
      <c r="B14" s="363">
        <v>2021</v>
      </c>
      <c r="C14" s="319">
        <v>128.1</v>
      </c>
      <c r="D14" s="316">
        <v>126.3</v>
      </c>
      <c r="E14" s="316">
        <v>106.6</v>
      </c>
      <c r="F14" s="316">
        <v>115.8</v>
      </c>
      <c r="G14" s="316">
        <v>114.6</v>
      </c>
      <c r="H14" s="534"/>
      <c r="I14" s="364">
        <v>124.4</v>
      </c>
      <c r="K14" s="378">
        <f>$B$14</f>
        <v>2021</v>
      </c>
      <c r="L14" s="320"/>
      <c r="M14" s="315"/>
      <c r="N14" s="315"/>
      <c r="O14" s="315"/>
      <c r="P14" s="315"/>
      <c r="Q14" s="315"/>
      <c r="R14" s="379">
        <v>114.7</v>
      </c>
      <c r="T14" s="392">
        <f>$B$14</f>
        <v>2021</v>
      </c>
      <c r="U14" s="323">
        <v>128.1</v>
      </c>
      <c r="V14" s="312">
        <v>126.3</v>
      </c>
      <c r="W14" s="393">
        <v>35.338999999999999</v>
      </c>
      <c r="Y14" s="4"/>
    </row>
    <row r="15" spans="1:25" s="160" customFormat="1">
      <c r="B15" s="363">
        <v>2020</v>
      </c>
      <c r="C15" s="319">
        <v>118.4</v>
      </c>
      <c r="D15" s="316">
        <v>120.4</v>
      </c>
      <c r="E15" s="316">
        <v>99.2</v>
      </c>
      <c r="F15" s="316">
        <v>109.9</v>
      </c>
      <c r="G15" s="316">
        <v>104.2</v>
      </c>
      <c r="H15" s="534"/>
      <c r="I15" s="364">
        <v>107.4</v>
      </c>
      <c r="K15" s="378">
        <f>$B$15</f>
        <v>2020</v>
      </c>
      <c r="L15" s="320"/>
      <c r="M15" s="315"/>
      <c r="N15" s="315"/>
      <c r="O15" s="315"/>
      <c r="P15" s="315"/>
      <c r="Q15" s="315"/>
      <c r="R15" s="379">
        <v>103.8</v>
      </c>
      <c r="T15" s="392">
        <f>$B$15</f>
        <v>2020</v>
      </c>
      <c r="U15" s="323">
        <v>116.9</v>
      </c>
      <c r="V15" s="312">
        <v>118.8</v>
      </c>
      <c r="W15" s="393">
        <v>32.396000000000001</v>
      </c>
      <c r="Y15" s="4"/>
    </row>
    <row r="16" spans="1:25" s="160" customFormat="1" ht="13.5" customHeight="1">
      <c r="B16" s="363">
        <v>2019</v>
      </c>
      <c r="C16" s="319">
        <v>115.1</v>
      </c>
      <c r="D16" s="316">
        <v>117.7</v>
      </c>
      <c r="E16" s="316">
        <v>98.8</v>
      </c>
      <c r="F16" s="316">
        <v>107.6</v>
      </c>
      <c r="G16" s="316">
        <v>104.7</v>
      </c>
      <c r="H16" s="534"/>
      <c r="I16" s="364">
        <v>111.1</v>
      </c>
      <c r="K16" s="378">
        <f>$B$16</f>
        <v>2019</v>
      </c>
      <c r="L16" s="320"/>
      <c r="M16" s="315"/>
      <c r="N16" s="315"/>
      <c r="O16" s="315"/>
      <c r="P16" s="315"/>
      <c r="Q16" s="315"/>
      <c r="R16" s="379">
        <v>104.8</v>
      </c>
      <c r="T16" s="392">
        <f>$B$16</f>
        <v>2019</v>
      </c>
      <c r="U16" s="323">
        <v>115.1</v>
      </c>
      <c r="V16" s="312">
        <v>117.7</v>
      </c>
      <c r="W16" s="393">
        <v>31.902000000000001</v>
      </c>
      <c r="Y16" s="4"/>
    </row>
    <row r="17" spans="2:26" s="160" customFormat="1" ht="13.5" customHeight="1">
      <c r="B17" s="363">
        <v>2018</v>
      </c>
      <c r="C17" s="319">
        <v>110.2</v>
      </c>
      <c r="D17" s="316">
        <v>111.5</v>
      </c>
      <c r="E17" s="316">
        <v>98.3</v>
      </c>
      <c r="F17" s="316">
        <v>105.2</v>
      </c>
      <c r="G17" s="316">
        <v>103.5</v>
      </c>
      <c r="H17" s="534"/>
      <c r="I17" s="364">
        <v>111</v>
      </c>
      <c r="K17" s="378">
        <f>$B$17</f>
        <v>2018</v>
      </c>
      <c r="L17" s="320"/>
      <c r="M17" s="315"/>
      <c r="N17" s="315"/>
      <c r="O17" s="315"/>
      <c r="P17" s="315"/>
      <c r="Q17" s="315"/>
      <c r="R17" s="379">
        <v>103.7</v>
      </c>
      <c r="T17" s="392">
        <f>$B$17</f>
        <v>2018</v>
      </c>
      <c r="U17" s="323">
        <v>110.2</v>
      </c>
      <c r="V17" s="312">
        <v>111.5</v>
      </c>
      <c r="W17" s="393">
        <v>30.58</v>
      </c>
    </row>
    <row r="18" spans="2:26" ht="14.25" customHeight="1">
      <c r="B18" s="363">
        <v>2017</v>
      </c>
      <c r="C18" s="319">
        <v>105.5</v>
      </c>
      <c r="D18" s="316">
        <v>105.3</v>
      </c>
      <c r="E18" s="316">
        <v>97</v>
      </c>
      <c r="F18" s="316">
        <v>101.6</v>
      </c>
      <c r="G18" s="316">
        <v>101.1</v>
      </c>
      <c r="H18" s="534"/>
      <c r="I18" s="364">
        <v>103.5</v>
      </c>
      <c r="K18" s="378">
        <f>$B$18</f>
        <v>2017</v>
      </c>
      <c r="L18" s="320"/>
      <c r="M18" s="315"/>
      <c r="N18" s="315"/>
      <c r="O18" s="315"/>
      <c r="P18" s="315"/>
      <c r="Q18" s="315"/>
      <c r="R18" s="379">
        <v>101.1</v>
      </c>
      <c r="T18" s="392">
        <f>$B$18</f>
        <v>2017</v>
      </c>
      <c r="U18" s="323">
        <v>105.5</v>
      </c>
      <c r="V18" s="312">
        <v>105.3</v>
      </c>
      <c r="W18" s="393">
        <v>29.292999999999999</v>
      </c>
      <c r="Z18" s="160"/>
    </row>
    <row r="19" spans="2:26">
      <c r="B19" s="363">
        <v>2016</v>
      </c>
      <c r="C19" s="319">
        <v>102.1</v>
      </c>
      <c r="D19" s="316">
        <v>101.7</v>
      </c>
      <c r="E19" s="316">
        <v>96.1</v>
      </c>
      <c r="F19" s="316">
        <v>99.2</v>
      </c>
      <c r="G19" s="316">
        <v>98.6</v>
      </c>
      <c r="H19" s="534"/>
      <c r="I19" s="364">
        <v>95.9</v>
      </c>
      <c r="K19" s="378">
        <f>$B$19</f>
        <v>2016</v>
      </c>
      <c r="L19" s="320"/>
      <c r="M19" s="315"/>
      <c r="N19" s="315"/>
      <c r="O19" s="315"/>
      <c r="P19" s="315"/>
      <c r="Q19" s="315"/>
      <c r="R19" s="379">
        <v>98.4</v>
      </c>
      <c r="T19" s="392">
        <f>$B$19</f>
        <v>2016</v>
      </c>
      <c r="U19" s="323">
        <v>102.1</v>
      </c>
      <c r="V19" s="312">
        <v>101.7</v>
      </c>
      <c r="W19" s="393">
        <v>28.402000000000001</v>
      </c>
      <c r="Z19" s="160"/>
    </row>
    <row r="20" spans="2:26">
      <c r="B20" s="363">
        <v>2015</v>
      </c>
      <c r="C20" s="319">
        <v>100</v>
      </c>
      <c r="D20" s="316">
        <v>100</v>
      </c>
      <c r="E20" s="316">
        <v>100</v>
      </c>
      <c r="F20" s="316">
        <v>100</v>
      </c>
      <c r="G20" s="316">
        <v>100</v>
      </c>
      <c r="H20" s="534"/>
      <c r="I20" s="364">
        <v>100</v>
      </c>
      <c r="K20" s="378">
        <f>$B$20</f>
        <v>2015</v>
      </c>
      <c r="L20" s="320"/>
      <c r="M20" s="315"/>
      <c r="N20" s="315"/>
      <c r="O20" s="315"/>
      <c r="P20" s="315"/>
      <c r="Q20" s="315"/>
      <c r="R20" s="379">
        <v>100</v>
      </c>
      <c r="T20" s="392">
        <f>$B$20</f>
        <v>2015</v>
      </c>
      <c r="U20" s="323">
        <v>100</v>
      </c>
      <c r="V20" s="312">
        <v>100</v>
      </c>
      <c r="W20" s="393">
        <v>27.832000000000001</v>
      </c>
      <c r="Z20" s="160"/>
    </row>
    <row r="21" spans="2:26">
      <c r="B21" s="363">
        <v>2014</v>
      </c>
      <c r="C21" s="319">
        <v>98.4</v>
      </c>
      <c r="D21" s="316">
        <v>98.2</v>
      </c>
      <c r="E21" s="316">
        <v>94.7</v>
      </c>
      <c r="F21" s="316">
        <v>98.7</v>
      </c>
      <c r="G21" s="316">
        <v>101.3</v>
      </c>
      <c r="H21" s="534"/>
      <c r="I21" s="364">
        <v>102.5</v>
      </c>
      <c r="K21" s="378">
        <f>$B$21</f>
        <v>2014</v>
      </c>
      <c r="L21" s="320"/>
      <c r="M21" s="315"/>
      <c r="N21" s="315"/>
      <c r="O21" s="315"/>
      <c r="P21" s="315"/>
      <c r="Q21" s="315"/>
      <c r="R21" s="379">
        <v>101.9</v>
      </c>
      <c r="T21" s="392">
        <f>$B$21</f>
        <v>2014</v>
      </c>
      <c r="U21" s="323">
        <v>98.4</v>
      </c>
      <c r="V21" s="312">
        <v>98.2</v>
      </c>
      <c r="W21" s="393">
        <v>27.413</v>
      </c>
      <c r="Z21" s="160"/>
    </row>
    <row r="22" spans="2:26">
      <c r="B22" s="363">
        <v>2013</v>
      </c>
      <c r="C22" s="319">
        <v>96.6</v>
      </c>
      <c r="D22" s="316">
        <v>96.7</v>
      </c>
      <c r="E22" s="316">
        <v>97.3</v>
      </c>
      <c r="F22" s="316">
        <v>97.9</v>
      </c>
      <c r="G22" s="316">
        <v>102</v>
      </c>
      <c r="H22" s="534"/>
      <c r="I22" s="364">
        <v>103.8</v>
      </c>
      <c r="K22" s="378">
        <f>$B$22</f>
        <v>2013</v>
      </c>
      <c r="L22" s="320"/>
      <c r="M22" s="315"/>
      <c r="N22" s="315"/>
      <c r="O22" s="315"/>
      <c r="P22" s="315"/>
      <c r="Q22" s="315"/>
      <c r="R22" s="379">
        <v>102.9</v>
      </c>
      <c r="T22" s="392">
        <f>$B$22</f>
        <v>2013</v>
      </c>
      <c r="U22" s="323">
        <v>96.6</v>
      </c>
      <c r="V22" s="312">
        <v>96.7</v>
      </c>
      <c r="W22" s="393">
        <v>26.95</v>
      </c>
      <c r="Z22" s="160"/>
    </row>
    <row r="23" spans="2:26">
      <c r="B23" s="363">
        <v>2012</v>
      </c>
      <c r="C23" s="319">
        <v>94.8</v>
      </c>
      <c r="D23" s="316">
        <v>95.1</v>
      </c>
      <c r="E23" s="316">
        <v>101.8</v>
      </c>
      <c r="F23" s="316">
        <v>98.4</v>
      </c>
      <c r="G23" s="316">
        <v>101.9</v>
      </c>
      <c r="H23" s="534"/>
      <c r="I23" s="364">
        <v>108.6</v>
      </c>
      <c r="K23" s="378">
        <f>$B$23</f>
        <v>2012</v>
      </c>
      <c r="L23" s="320"/>
      <c r="M23" s="315"/>
      <c r="N23" s="315"/>
      <c r="O23" s="315"/>
      <c r="P23" s="315"/>
      <c r="Q23" s="315"/>
      <c r="R23" s="379">
        <v>103</v>
      </c>
      <c r="T23" s="392">
        <f>$B$23</f>
        <v>2012</v>
      </c>
      <c r="U23" s="323">
        <v>94.8</v>
      </c>
      <c r="V23" s="312">
        <v>95.1</v>
      </c>
      <c r="W23" s="393">
        <v>26.411000000000001</v>
      </c>
      <c r="Z23" s="160"/>
    </row>
    <row r="24" spans="2:26">
      <c r="B24" s="363">
        <v>2011</v>
      </c>
      <c r="C24" s="319">
        <v>92.5</v>
      </c>
      <c r="D24" s="316">
        <v>92.7</v>
      </c>
      <c r="E24" s="316">
        <v>103</v>
      </c>
      <c r="F24" s="316">
        <v>100.3</v>
      </c>
      <c r="G24" s="316">
        <v>100.5</v>
      </c>
      <c r="H24" s="534"/>
      <c r="I24" s="364">
        <v>108.1</v>
      </c>
      <c r="K24" s="378">
        <f>$B$24</f>
        <v>2011</v>
      </c>
      <c r="L24" s="320"/>
      <c r="M24" s="315"/>
      <c r="N24" s="315"/>
      <c r="O24" s="315"/>
      <c r="P24" s="315"/>
      <c r="Q24" s="315"/>
      <c r="R24" s="379">
        <v>101.3</v>
      </c>
      <c r="T24" s="392">
        <f>$B$24</f>
        <v>2011</v>
      </c>
      <c r="U24" s="323">
        <v>92.5</v>
      </c>
      <c r="V24" s="312">
        <v>92.7</v>
      </c>
      <c r="W24" s="393">
        <v>25.753</v>
      </c>
      <c r="Z24" s="160"/>
    </row>
    <row r="25" spans="2:26">
      <c r="B25" s="363">
        <v>2010</v>
      </c>
      <c r="C25" s="319">
        <v>89.7</v>
      </c>
      <c r="D25" s="316">
        <v>91</v>
      </c>
      <c r="E25" s="316">
        <v>92</v>
      </c>
      <c r="F25" s="316">
        <v>98.3</v>
      </c>
      <c r="G25" s="316">
        <v>95.9</v>
      </c>
      <c r="H25" s="534"/>
      <c r="I25" s="364">
        <v>99.3</v>
      </c>
      <c r="K25" s="378">
        <f>$B$25</f>
        <v>2010</v>
      </c>
      <c r="L25" s="320"/>
      <c r="M25" s="315"/>
      <c r="N25" s="315"/>
      <c r="O25" s="315"/>
      <c r="P25" s="315"/>
      <c r="Q25" s="315"/>
      <c r="R25" s="379">
        <v>96.2</v>
      </c>
      <c r="T25" s="392">
        <f>$B$25</f>
        <v>2010</v>
      </c>
      <c r="U25" s="323">
        <v>89.7</v>
      </c>
      <c r="V25" s="312">
        <v>91</v>
      </c>
      <c r="W25" s="393">
        <v>25.064</v>
      </c>
      <c r="Z25" s="160"/>
    </row>
    <row r="26" spans="2:26">
      <c r="B26" s="363">
        <v>2009</v>
      </c>
      <c r="C26" s="319">
        <v>88.7</v>
      </c>
      <c r="D26" s="316">
        <v>90.5</v>
      </c>
      <c r="E26" s="316">
        <v>90.4</v>
      </c>
      <c r="F26" s="316">
        <v>104.8</v>
      </c>
      <c r="G26" s="316">
        <v>95.1</v>
      </c>
      <c r="H26" s="534"/>
      <c r="I26" s="364">
        <v>101.1</v>
      </c>
      <c r="K26" s="378">
        <f>$B$26</f>
        <v>2009</v>
      </c>
      <c r="L26" s="320"/>
      <c r="M26" s="315"/>
      <c r="N26" s="315"/>
      <c r="O26" s="315"/>
      <c r="P26" s="315"/>
      <c r="Q26" s="315"/>
      <c r="R26" s="379">
        <v>94.8</v>
      </c>
      <c r="T26" s="392">
        <f>$B$26</f>
        <v>2009</v>
      </c>
      <c r="U26" s="323">
        <v>88.7</v>
      </c>
      <c r="V26" s="312">
        <v>90.5</v>
      </c>
      <c r="W26" s="393">
        <v>24.808</v>
      </c>
      <c r="Z26" s="160"/>
    </row>
    <row r="27" spans="2:26">
      <c r="B27" s="363">
        <v>2008</v>
      </c>
      <c r="C27" s="319">
        <v>87.8</v>
      </c>
      <c r="D27" s="316">
        <v>89</v>
      </c>
      <c r="E27" s="316">
        <v>98.7</v>
      </c>
      <c r="F27" s="316">
        <v>106.4</v>
      </c>
      <c r="G27" s="316">
        <v>98.4</v>
      </c>
      <c r="H27" s="534"/>
      <c r="I27" s="364">
        <v>111.4</v>
      </c>
      <c r="K27" s="378">
        <f>$B$27</f>
        <v>2008</v>
      </c>
      <c r="L27" s="320"/>
      <c r="M27" s="315"/>
      <c r="N27" s="315"/>
      <c r="O27" s="315"/>
      <c r="P27" s="315"/>
      <c r="Q27" s="315"/>
      <c r="R27" s="379">
        <v>99</v>
      </c>
      <c r="T27" s="392">
        <f>$B$27</f>
        <v>2008</v>
      </c>
      <c r="U27" s="323">
        <v>87.8</v>
      </c>
      <c r="V27" s="312">
        <v>89</v>
      </c>
      <c r="W27" s="393">
        <v>24.599</v>
      </c>
      <c r="Z27" s="160"/>
    </row>
    <row r="28" spans="2:26">
      <c r="B28" s="363">
        <v>2007</v>
      </c>
      <c r="C28" s="319">
        <v>84.6</v>
      </c>
      <c r="D28" s="316">
        <v>86.4</v>
      </c>
      <c r="E28" s="316">
        <v>102</v>
      </c>
      <c r="F28" s="316">
        <v>100.3</v>
      </c>
      <c r="G28" s="316">
        <v>93.6</v>
      </c>
      <c r="H28" s="534"/>
      <c r="I28" s="364">
        <v>103.2</v>
      </c>
      <c r="K28" s="378">
        <f>$B$28</f>
        <v>2007</v>
      </c>
      <c r="L28" s="320"/>
      <c r="M28" s="315"/>
      <c r="N28" s="315"/>
      <c r="O28" s="315"/>
      <c r="P28" s="315"/>
      <c r="Q28" s="315"/>
      <c r="R28" s="379">
        <v>93.8</v>
      </c>
      <c r="T28" s="392">
        <f>$B$28</f>
        <v>2007</v>
      </c>
      <c r="U28" s="323">
        <v>84.6</v>
      </c>
      <c r="V28" s="312">
        <v>86.4</v>
      </c>
      <c r="W28" s="393">
        <v>23.917000000000002</v>
      </c>
      <c r="Z28" s="160"/>
    </row>
    <row r="29" spans="2:26">
      <c r="B29" s="363">
        <v>2006</v>
      </c>
      <c r="C29" s="319">
        <v>81.099999999999994</v>
      </c>
      <c r="D29" s="316">
        <v>83.8</v>
      </c>
      <c r="E29" s="316">
        <v>99.8</v>
      </c>
      <c r="F29" s="316">
        <v>93.8</v>
      </c>
      <c r="G29" s="316">
        <v>92.5</v>
      </c>
      <c r="H29" s="534"/>
      <c r="I29" s="364">
        <v>93.5</v>
      </c>
      <c r="K29" s="378">
        <f>$B$29</f>
        <v>2006</v>
      </c>
      <c r="L29" s="320"/>
      <c r="M29" s="315"/>
      <c r="N29" s="315"/>
      <c r="O29" s="315"/>
      <c r="P29" s="315"/>
      <c r="Q29" s="315"/>
      <c r="R29" s="379">
        <v>92.6</v>
      </c>
      <c r="T29" s="392">
        <f>$B$29</f>
        <v>2006</v>
      </c>
      <c r="U29" s="323">
        <v>79</v>
      </c>
      <c r="V29" s="312">
        <v>81.7</v>
      </c>
      <c r="W29" s="393">
        <v>22.420999999999999</v>
      </c>
      <c r="Z29" s="160"/>
    </row>
    <row r="30" spans="2:26">
      <c r="B30" s="363">
        <v>2005</v>
      </c>
      <c r="C30" s="319">
        <v>79.2</v>
      </c>
      <c r="D30" s="316">
        <v>81.8</v>
      </c>
      <c r="E30" s="316">
        <v>93.7</v>
      </c>
      <c r="F30" s="316">
        <v>93</v>
      </c>
      <c r="G30" s="316">
        <v>87.8</v>
      </c>
      <c r="H30" s="534"/>
      <c r="I30" s="364">
        <v>91.6</v>
      </c>
      <c r="K30" s="378">
        <f>$B$30</f>
        <v>2005</v>
      </c>
      <c r="L30" s="319">
        <v>137.19999999999999</v>
      </c>
      <c r="M30" s="315"/>
      <c r="N30" s="315"/>
      <c r="O30" s="315"/>
      <c r="P30" s="315"/>
      <c r="Q30" s="315"/>
      <c r="R30" s="379">
        <v>87.8</v>
      </c>
      <c r="T30" s="392">
        <f>$B$30</f>
        <v>2005</v>
      </c>
      <c r="U30" s="323">
        <v>77.2</v>
      </c>
      <c r="V30" s="312">
        <v>79.7</v>
      </c>
      <c r="W30" s="393">
        <v>22.003</v>
      </c>
      <c r="Z30" s="160"/>
    </row>
    <row r="31" spans="2:26">
      <c r="B31" s="363">
        <v>2004</v>
      </c>
      <c r="C31" s="319">
        <v>77.599999999999994</v>
      </c>
      <c r="D31" s="316">
        <v>81.7</v>
      </c>
      <c r="E31" s="316">
        <v>96</v>
      </c>
      <c r="F31" s="316">
        <v>85</v>
      </c>
      <c r="G31" s="316">
        <v>84.6</v>
      </c>
      <c r="H31" s="534"/>
      <c r="I31" s="364">
        <v>81.5</v>
      </c>
      <c r="K31" s="378">
        <f>$B$31</f>
        <v>2004</v>
      </c>
      <c r="L31" s="319">
        <v>122.1</v>
      </c>
      <c r="M31" s="315"/>
      <c r="N31" s="315"/>
      <c r="O31" s="315"/>
      <c r="P31" s="315"/>
      <c r="Q31" s="315"/>
      <c r="R31" s="379">
        <v>84.2</v>
      </c>
      <c r="T31" s="392">
        <f>$B$31</f>
        <v>2004</v>
      </c>
      <c r="U31" s="323">
        <v>75.7</v>
      </c>
      <c r="V31" s="312">
        <v>79.599999999999994</v>
      </c>
      <c r="W31" s="393">
        <v>21.809000000000001</v>
      </c>
      <c r="Z31" s="160"/>
    </row>
    <row r="32" spans="2:26">
      <c r="B32" s="363">
        <v>2003</v>
      </c>
      <c r="C32" s="319">
        <v>76.5</v>
      </c>
      <c r="D32" s="316">
        <v>81.7</v>
      </c>
      <c r="E32" s="316">
        <v>96.2</v>
      </c>
      <c r="F32" s="316">
        <v>80.7</v>
      </c>
      <c r="G32" s="316">
        <v>83.4</v>
      </c>
      <c r="H32" s="534"/>
      <c r="I32" s="364">
        <v>71.5</v>
      </c>
      <c r="K32" s="378">
        <f>$B$32</f>
        <v>2003</v>
      </c>
      <c r="L32" s="319">
        <v>107.2</v>
      </c>
      <c r="M32" s="315"/>
      <c r="N32" s="315"/>
      <c r="O32" s="315"/>
      <c r="P32" s="315"/>
      <c r="Q32" s="315"/>
      <c r="R32" s="379">
        <v>82.8</v>
      </c>
      <c r="T32" s="392">
        <f>$B$32</f>
        <v>2003</v>
      </c>
      <c r="U32" s="323">
        <v>74.5</v>
      </c>
      <c r="V32" s="312">
        <v>79.599999999999994</v>
      </c>
      <c r="W32" s="393">
        <v>21.529</v>
      </c>
      <c r="Z32" s="160"/>
    </row>
    <row r="33" spans="2:26">
      <c r="B33" s="363">
        <v>2002</v>
      </c>
      <c r="C33" s="319">
        <v>76.3</v>
      </c>
      <c r="D33" s="316">
        <v>82</v>
      </c>
      <c r="E33" s="316">
        <v>98.6</v>
      </c>
      <c r="F33" s="316">
        <v>83.2</v>
      </c>
      <c r="G33" s="316">
        <v>82.2</v>
      </c>
      <c r="H33" s="534"/>
      <c r="I33" s="364">
        <v>69.5</v>
      </c>
      <c r="K33" s="378">
        <f>$B$33</f>
        <v>2002</v>
      </c>
      <c r="L33" s="319">
        <v>104.1</v>
      </c>
      <c r="M33" s="315"/>
      <c r="N33" s="315"/>
      <c r="O33" s="315"/>
      <c r="P33" s="315"/>
      <c r="Q33" s="315"/>
      <c r="R33" s="379">
        <v>81.400000000000006</v>
      </c>
      <c r="T33" s="392">
        <f>$B$33</f>
        <v>2002</v>
      </c>
      <c r="U33" s="323">
        <v>74.3</v>
      </c>
      <c r="V33" s="312">
        <v>79.900000000000006</v>
      </c>
      <c r="W33" s="393">
        <v>21.518000000000001</v>
      </c>
      <c r="Z33" s="160"/>
    </row>
    <row r="34" spans="2:26">
      <c r="B34" s="363">
        <v>2001</v>
      </c>
      <c r="C34" s="319">
        <v>76.099999999999994</v>
      </c>
      <c r="D34" s="316">
        <v>82.2</v>
      </c>
      <c r="E34" s="316">
        <v>101.1</v>
      </c>
      <c r="F34" s="316">
        <v>86.2</v>
      </c>
      <c r="G34" s="316">
        <v>82.7</v>
      </c>
      <c r="H34" s="534"/>
      <c r="I34" s="364">
        <v>69.599999999999994</v>
      </c>
      <c r="K34" s="378">
        <f>$B$34</f>
        <v>2001</v>
      </c>
      <c r="L34" s="319">
        <v>104.4</v>
      </c>
      <c r="M34" s="315"/>
      <c r="N34" s="315"/>
      <c r="O34" s="315"/>
      <c r="P34" s="315"/>
      <c r="Q34" s="315"/>
      <c r="R34" s="379">
        <v>81.900000000000006</v>
      </c>
      <c r="T34" s="392">
        <f>$B$34</f>
        <v>2001</v>
      </c>
      <c r="U34" s="323">
        <v>74.2</v>
      </c>
      <c r="V34" s="312">
        <v>80.099999999999994</v>
      </c>
      <c r="W34" s="393">
        <v>21.529</v>
      </c>
      <c r="Z34" s="160"/>
    </row>
    <row r="35" spans="2:26">
      <c r="B35" s="363">
        <v>2000</v>
      </c>
      <c r="C35" s="319">
        <v>75.8</v>
      </c>
      <c r="D35" s="316">
        <v>82.4</v>
      </c>
      <c r="E35" s="316">
        <v>101.8</v>
      </c>
      <c r="F35" s="316">
        <v>85</v>
      </c>
      <c r="G35" s="316">
        <v>80.099999999999994</v>
      </c>
      <c r="H35" s="534"/>
      <c r="I35" s="364">
        <v>66.7</v>
      </c>
      <c r="K35" s="378">
        <f>$B$35</f>
        <v>2000</v>
      </c>
      <c r="L35" s="319">
        <v>100</v>
      </c>
      <c r="M35" s="316">
        <v>100</v>
      </c>
      <c r="N35" s="315"/>
      <c r="O35" s="315"/>
      <c r="P35" s="315"/>
      <c r="Q35" s="315"/>
      <c r="R35" s="379">
        <v>79.5</v>
      </c>
      <c r="T35" s="392">
        <f>$B$35</f>
        <v>2000</v>
      </c>
      <c r="U35" s="323">
        <v>73.900000000000006</v>
      </c>
      <c r="V35" s="312">
        <v>80.3</v>
      </c>
      <c r="W35" s="393">
        <v>21.545000000000002</v>
      </c>
      <c r="Z35" s="160"/>
    </row>
    <row r="36" spans="2:26">
      <c r="B36" s="363">
        <v>1999</v>
      </c>
      <c r="C36" s="319">
        <v>75.3</v>
      </c>
      <c r="D36" s="316">
        <v>82.2</v>
      </c>
      <c r="E36" s="316">
        <v>94.4</v>
      </c>
      <c r="F36" s="316">
        <v>81.400000000000006</v>
      </c>
      <c r="G36" s="316">
        <v>78.599999999999994</v>
      </c>
      <c r="H36" s="534"/>
      <c r="I36" s="365"/>
      <c r="K36" s="378">
        <f>$B$36</f>
        <v>1999</v>
      </c>
      <c r="L36" s="320"/>
      <c r="M36" s="316">
        <v>93.2</v>
      </c>
      <c r="N36" s="315"/>
      <c r="O36" s="315"/>
      <c r="P36" s="315"/>
      <c r="Q36" s="315"/>
      <c r="R36" s="379">
        <v>77.2</v>
      </c>
      <c r="T36" s="392">
        <f>$B$36</f>
        <v>1999</v>
      </c>
      <c r="U36" s="323">
        <v>73.3</v>
      </c>
      <c r="V36" s="312">
        <v>80</v>
      </c>
      <c r="W36" s="393">
        <v>21.474</v>
      </c>
      <c r="Z36" s="160"/>
    </row>
    <row r="37" spans="2:26">
      <c r="B37" s="363">
        <v>1998</v>
      </c>
      <c r="C37" s="319">
        <v>75.7</v>
      </c>
      <c r="D37" s="316">
        <v>82.6</v>
      </c>
      <c r="E37" s="316">
        <v>96</v>
      </c>
      <c r="F37" s="316">
        <v>79.900000000000006</v>
      </c>
      <c r="G37" s="316">
        <v>79.8</v>
      </c>
      <c r="H37" s="534"/>
      <c r="I37" s="365"/>
      <c r="K37" s="378">
        <f>$B$37</f>
        <v>1998</v>
      </c>
      <c r="L37" s="320"/>
      <c r="M37" s="316">
        <v>96.4</v>
      </c>
      <c r="N37" s="315"/>
      <c r="O37" s="315"/>
      <c r="P37" s="315"/>
      <c r="Q37" s="315"/>
      <c r="R37" s="379">
        <v>78</v>
      </c>
      <c r="T37" s="392">
        <f>$B$37</f>
        <v>1998</v>
      </c>
      <c r="U37" s="323">
        <v>73.7</v>
      </c>
      <c r="V37" s="312">
        <v>80.400000000000006</v>
      </c>
      <c r="W37" s="393">
        <v>21.550999999999998</v>
      </c>
      <c r="Z37" s="160"/>
    </row>
    <row r="38" spans="2:26">
      <c r="B38" s="363">
        <v>1997</v>
      </c>
      <c r="C38" s="319">
        <v>76.099999999999994</v>
      </c>
      <c r="D38" s="316">
        <v>84.1</v>
      </c>
      <c r="E38" s="316">
        <v>98.5</v>
      </c>
      <c r="F38" s="316">
        <v>77.7</v>
      </c>
      <c r="G38" s="316">
        <v>79.8</v>
      </c>
      <c r="H38" s="534"/>
      <c r="I38" s="365"/>
      <c r="K38" s="378">
        <f>$B$38</f>
        <v>1997</v>
      </c>
      <c r="L38" s="320"/>
      <c r="M38" s="316">
        <v>94.5</v>
      </c>
      <c r="N38" s="315"/>
      <c r="O38" s="315"/>
      <c r="P38" s="315"/>
      <c r="Q38" s="315"/>
      <c r="R38" s="379">
        <v>78.3</v>
      </c>
      <c r="T38" s="392">
        <f>$B$38</f>
        <v>1997</v>
      </c>
      <c r="U38" s="323">
        <v>73.5</v>
      </c>
      <c r="V38" s="312">
        <v>81.2</v>
      </c>
      <c r="W38" s="393">
        <v>21.626999999999999</v>
      </c>
      <c r="Z38" s="160"/>
    </row>
    <row r="39" spans="2:26">
      <c r="B39" s="363">
        <v>1996</v>
      </c>
      <c r="C39" s="319">
        <v>76.5</v>
      </c>
      <c r="D39" s="316">
        <v>85.6</v>
      </c>
      <c r="E39" s="316">
        <v>107.8</v>
      </c>
      <c r="F39" s="316">
        <v>75.900000000000006</v>
      </c>
      <c r="G39" s="316">
        <v>78.900000000000006</v>
      </c>
      <c r="H39" s="534"/>
      <c r="I39" s="365"/>
      <c r="K39" s="378">
        <f>$B$39</f>
        <v>1996</v>
      </c>
      <c r="L39" s="320"/>
      <c r="M39" s="316">
        <v>94.9</v>
      </c>
      <c r="N39" s="315"/>
      <c r="O39" s="315"/>
      <c r="P39" s="315"/>
      <c r="Q39" s="315"/>
      <c r="R39" s="379">
        <v>77.400000000000006</v>
      </c>
      <c r="T39" s="392">
        <f>$B$39</f>
        <v>1996</v>
      </c>
      <c r="U39" s="323">
        <v>73.900000000000006</v>
      </c>
      <c r="V39" s="312">
        <v>82.7</v>
      </c>
      <c r="W39" s="393">
        <v>21.791</v>
      </c>
      <c r="Z39" s="160"/>
    </row>
    <row r="40" spans="2:26">
      <c r="B40" s="363">
        <v>1995</v>
      </c>
      <c r="C40" s="319">
        <v>76.3</v>
      </c>
      <c r="D40" s="316">
        <v>87.1</v>
      </c>
      <c r="E40" s="316">
        <v>118</v>
      </c>
      <c r="F40" s="316">
        <v>75.900000000000006</v>
      </c>
      <c r="G40" s="316">
        <v>80.2</v>
      </c>
      <c r="H40" s="534"/>
      <c r="I40" s="365"/>
      <c r="K40" s="378">
        <f>$B$40</f>
        <v>1995</v>
      </c>
      <c r="L40" s="320"/>
      <c r="M40" s="316">
        <v>97.8</v>
      </c>
      <c r="N40" s="315"/>
      <c r="O40" s="316">
        <v>82.7</v>
      </c>
      <c r="P40" s="316">
        <v>99.2</v>
      </c>
      <c r="Q40" s="315"/>
      <c r="R40" s="379">
        <v>78.400000000000006</v>
      </c>
      <c r="T40" s="392">
        <f>$B$40</f>
        <v>1995</v>
      </c>
      <c r="U40" s="323">
        <v>73.7</v>
      </c>
      <c r="V40" s="312">
        <v>84.1</v>
      </c>
      <c r="W40" s="393">
        <v>21.829000000000001</v>
      </c>
      <c r="Z40" s="160"/>
    </row>
    <row r="41" spans="2:26">
      <c r="B41" s="363">
        <v>1994</v>
      </c>
      <c r="C41" s="319">
        <v>74.599999999999994</v>
      </c>
      <c r="D41" s="316">
        <v>86.3</v>
      </c>
      <c r="E41" s="315"/>
      <c r="F41" s="316">
        <v>79.5</v>
      </c>
      <c r="G41" s="316">
        <v>78.8</v>
      </c>
      <c r="H41" s="534"/>
      <c r="I41" s="365"/>
      <c r="K41" s="378">
        <f>$B$41</f>
        <v>1994</v>
      </c>
      <c r="L41" s="320"/>
      <c r="M41" s="316">
        <v>88.7</v>
      </c>
      <c r="N41" s="315"/>
      <c r="O41" s="316">
        <v>86.7</v>
      </c>
      <c r="P41" s="316">
        <v>96.6</v>
      </c>
      <c r="Q41" s="315"/>
      <c r="R41" s="379">
        <v>77</v>
      </c>
      <c r="T41" s="392">
        <f>$B$41</f>
        <v>1994</v>
      </c>
      <c r="U41" s="323">
        <v>72</v>
      </c>
      <c r="V41" s="312">
        <v>83.4</v>
      </c>
      <c r="W41" s="393">
        <v>21.329000000000001</v>
      </c>
      <c r="Z41" s="160"/>
    </row>
    <row r="42" spans="2:26">
      <c r="B42" s="363">
        <v>1993</v>
      </c>
      <c r="C42" s="319">
        <v>73.099999999999994</v>
      </c>
      <c r="D42" s="316">
        <v>85.3</v>
      </c>
      <c r="E42" s="315"/>
      <c r="F42" s="316">
        <v>81.2</v>
      </c>
      <c r="G42" s="316">
        <v>78.599999999999994</v>
      </c>
      <c r="H42" s="534"/>
      <c r="I42" s="365"/>
      <c r="K42" s="378">
        <f>$B$42</f>
        <v>1993</v>
      </c>
      <c r="L42" s="320"/>
      <c r="M42" s="316">
        <v>87.7</v>
      </c>
      <c r="N42" s="315"/>
      <c r="O42" s="316">
        <v>90.2</v>
      </c>
      <c r="P42" s="316">
        <v>96.5</v>
      </c>
      <c r="Q42" s="315"/>
      <c r="R42" s="379">
        <v>76.599999999999994</v>
      </c>
      <c r="T42" s="392">
        <f>$B$42</f>
        <v>1993</v>
      </c>
      <c r="U42" s="323">
        <v>70.599999999999994</v>
      </c>
      <c r="V42" s="312">
        <v>82.4</v>
      </c>
      <c r="W42" s="393">
        <v>20.83</v>
      </c>
      <c r="Z42" s="160"/>
    </row>
    <row r="43" spans="2:26">
      <c r="B43" s="363">
        <v>1992</v>
      </c>
      <c r="C43" s="319">
        <v>70.7</v>
      </c>
      <c r="D43" s="316">
        <v>82.9</v>
      </c>
      <c r="E43" s="315"/>
      <c r="F43" s="316">
        <v>82.4</v>
      </c>
      <c r="G43" s="316">
        <v>78.5</v>
      </c>
      <c r="H43" s="534"/>
      <c r="I43" s="365"/>
      <c r="K43" s="378">
        <f>$B$43</f>
        <v>1992</v>
      </c>
      <c r="L43" s="320"/>
      <c r="M43" s="316">
        <v>97.2</v>
      </c>
      <c r="N43" s="315"/>
      <c r="O43" s="316">
        <v>96.2</v>
      </c>
      <c r="P43" s="316">
        <v>99.2</v>
      </c>
      <c r="Q43" s="315"/>
      <c r="R43" s="379">
        <v>76.599999999999994</v>
      </c>
      <c r="T43" s="392">
        <f>$B$43</f>
        <v>1992</v>
      </c>
      <c r="U43" s="323">
        <v>67.599999999999994</v>
      </c>
      <c r="V43" s="312">
        <v>79.400000000000006</v>
      </c>
      <c r="W43" s="393">
        <v>19.850000000000001</v>
      </c>
      <c r="Z43" s="160"/>
    </row>
    <row r="44" spans="2:26">
      <c r="B44" s="363">
        <v>1991</v>
      </c>
      <c r="C44" s="319">
        <v>66.5</v>
      </c>
      <c r="D44" s="316">
        <v>77.900000000000006</v>
      </c>
      <c r="E44" s="315"/>
      <c r="F44" s="316">
        <v>81.7</v>
      </c>
      <c r="G44" s="316">
        <v>77.400000000000006</v>
      </c>
      <c r="H44" s="534"/>
      <c r="I44" s="365"/>
      <c r="K44" s="378">
        <f>$B$44</f>
        <v>1991</v>
      </c>
      <c r="L44" s="320"/>
      <c r="M44" s="316">
        <v>97.5</v>
      </c>
      <c r="N44" s="315"/>
      <c r="O44" s="316">
        <v>100</v>
      </c>
      <c r="P44" s="316">
        <v>100</v>
      </c>
      <c r="Q44" s="315"/>
      <c r="R44" s="379">
        <v>75.5</v>
      </c>
      <c r="T44" s="392">
        <f>$B$44</f>
        <v>1991</v>
      </c>
      <c r="U44" s="323">
        <v>63.8</v>
      </c>
      <c r="V44" s="312">
        <v>74.599999999999994</v>
      </c>
      <c r="W44" s="393">
        <v>18.655999999999999</v>
      </c>
      <c r="Z44" s="160"/>
    </row>
    <row r="45" spans="2:26">
      <c r="B45" s="363">
        <v>1990</v>
      </c>
      <c r="C45" s="319">
        <v>62.7</v>
      </c>
      <c r="D45" s="316">
        <v>72.599999999999994</v>
      </c>
      <c r="E45" s="315"/>
      <c r="F45" s="316">
        <v>80.400000000000006</v>
      </c>
      <c r="G45" s="316">
        <v>75.8</v>
      </c>
      <c r="H45" s="534"/>
      <c r="I45" s="365"/>
      <c r="K45" s="378">
        <f>$B$45</f>
        <v>1990</v>
      </c>
      <c r="L45" s="320"/>
      <c r="M45" s="316">
        <v>98.2</v>
      </c>
      <c r="N45" s="315"/>
      <c r="O45" s="316">
        <v>102</v>
      </c>
      <c r="P45" s="316">
        <v>100</v>
      </c>
      <c r="Q45" s="315"/>
      <c r="R45" s="379">
        <v>73.8</v>
      </c>
      <c r="T45" s="392">
        <f>$B$45</f>
        <v>1990</v>
      </c>
      <c r="U45" s="323">
        <v>60</v>
      </c>
      <c r="V45" s="312">
        <v>69.5</v>
      </c>
      <c r="W45" s="393">
        <v>17.445</v>
      </c>
      <c r="Z45" s="160"/>
    </row>
    <row r="46" spans="2:26">
      <c r="B46" s="363">
        <v>1989</v>
      </c>
      <c r="C46" s="319">
        <v>59.1</v>
      </c>
      <c r="D46" s="316">
        <v>68</v>
      </c>
      <c r="E46" s="315"/>
      <c r="F46" s="316">
        <v>79.599999999999994</v>
      </c>
      <c r="G46" s="316">
        <v>74.599999999999994</v>
      </c>
      <c r="H46" s="534"/>
      <c r="I46" s="365"/>
      <c r="K46" s="378">
        <f>$B$46</f>
        <v>1989</v>
      </c>
      <c r="L46" s="320"/>
      <c r="M46" s="316">
        <v>97.1</v>
      </c>
      <c r="N46" s="315"/>
      <c r="O46" s="316">
        <v>109.4</v>
      </c>
      <c r="P46" s="316">
        <v>101.5</v>
      </c>
      <c r="Q46" s="315"/>
      <c r="R46" s="379">
        <v>72.5</v>
      </c>
      <c r="T46" s="392">
        <f>$B$46</f>
        <v>1989</v>
      </c>
      <c r="U46" s="323">
        <v>56.5</v>
      </c>
      <c r="V46" s="312">
        <v>65.099999999999994</v>
      </c>
      <c r="W46" s="393">
        <v>16.388999999999999</v>
      </c>
      <c r="Z46" s="160"/>
    </row>
    <row r="47" spans="2:26">
      <c r="B47" s="363">
        <v>1988</v>
      </c>
      <c r="C47" s="319">
        <v>57.1</v>
      </c>
      <c r="D47" s="316">
        <v>66</v>
      </c>
      <c r="E47" s="315"/>
      <c r="F47" s="316">
        <v>78.7</v>
      </c>
      <c r="G47" s="316">
        <v>72.7</v>
      </c>
      <c r="H47" s="534"/>
      <c r="I47" s="365"/>
      <c r="K47" s="378">
        <f>$B$47</f>
        <v>1988</v>
      </c>
      <c r="L47" s="320"/>
      <c r="M47" s="316">
        <v>92.7</v>
      </c>
      <c r="N47" s="315"/>
      <c r="O47" s="316">
        <v>106.1</v>
      </c>
      <c r="P47" s="316">
        <v>97.3</v>
      </c>
      <c r="Q47" s="315"/>
      <c r="R47" s="379">
        <v>70.3</v>
      </c>
      <c r="T47" s="392">
        <f>$B$47</f>
        <v>1988</v>
      </c>
      <c r="U47" s="323">
        <v>54.6</v>
      </c>
      <c r="V47" s="312">
        <v>63.3</v>
      </c>
      <c r="W47" s="393">
        <v>15.811</v>
      </c>
      <c r="Z47" s="160"/>
    </row>
    <row r="48" spans="2:26">
      <c r="B48" s="363">
        <v>1987</v>
      </c>
      <c r="C48" s="319">
        <v>55.8</v>
      </c>
      <c r="D48" s="316">
        <v>65.099999999999994</v>
      </c>
      <c r="E48" s="315"/>
      <c r="F48" s="316">
        <v>78.099999999999994</v>
      </c>
      <c r="G48" s="316">
        <v>71.599999999999994</v>
      </c>
      <c r="H48" s="534"/>
      <c r="I48" s="365"/>
      <c r="K48" s="378">
        <f>$B$48</f>
        <v>1987</v>
      </c>
      <c r="L48" s="320"/>
      <c r="M48" s="316">
        <v>91.2</v>
      </c>
      <c r="N48" s="315"/>
      <c r="O48" s="316">
        <v>99</v>
      </c>
      <c r="P48" s="316">
        <v>91.8</v>
      </c>
      <c r="Q48" s="315"/>
      <c r="R48" s="379">
        <v>69.5</v>
      </c>
      <c r="T48" s="392">
        <f>$B$48</f>
        <v>1987</v>
      </c>
      <c r="U48" s="323">
        <v>53.5</v>
      </c>
      <c r="V48" s="312">
        <v>62.3</v>
      </c>
      <c r="W48" s="393">
        <v>15.481999999999999</v>
      </c>
      <c r="Z48" s="160"/>
    </row>
    <row r="49" spans="2:26">
      <c r="B49" s="363">
        <v>1986</v>
      </c>
      <c r="C49" s="319">
        <v>54.6</v>
      </c>
      <c r="D49" s="316">
        <v>63.9</v>
      </c>
      <c r="E49" s="315"/>
      <c r="F49" s="316">
        <v>77</v>
      </c>
      <c r="G49" s="316">
        <v>73.3</v>
      </c>
      <c r="H49" s="534"/>
      <c r="I49" s="365"/>
      <c r="K49" s="378">
        <f>$B$49</f>
        <v>1986</v>
      </c>
      <c r="L49" s="320"/>
      <c r="M49" s="316">
        <v>95.9</v>
      </c>
      <c r="N49" s="315"/>
      <c r="O49" s="316">
        <v>98.3</v>
      </c>
      <c r="P49" s="316">
        <v>90.3</v>
      </c>
      <c r="Q49" s="315"/>
      <c r="R49" s="379">
        <v>71.2</v>
      </c>
      <c r="T49" s="392">
        <f>$B$49</f>
        <v>1986</v>
      </c>
      <c r="U49" s="323">
        <v>52.3</v>
      </c>
      <c r="V49" s="312">
        <v>61.3</v>
      </c>
      <c r="W49" s="393">
        <v>15.193</v>
      </c>
      <c r="Z49" s="160"/>
    </row>
    <row r="50" spans="2:26">
      <c r="B50" s="363">
        <v>1985</v>
      </c>
      <c r="C50" s="319">
        <v>53.5</v>
      </c>
      <c r="D50" s="316">
        <v>62.5</v>
      </c>
      <c r="E50" s="315"/>
      <c r="F50" s="316">
        <v>74.2</v>
      </c>
      <c r="G50" s="316">
        <v>73.900000000000006</v>
      </c>
      <c r="H50" s="534"/>
      <c r="I50" s="365"/>
      <c r="K50" s="378">
        <f>$B$50</f>
        <v>1985</v>
      </c>
      <c r="L50" s="320"/>
      <c r="M50" s="316">
        <v>94.1</v>
      </c>
      <c r="N50" s="315"/>
      <c r="O50" s="316">
        <v>102.9</v>
      </c>
      <c r="P50" s="316">
        <v>93.2</v>
      </c>
      <c r="Q50" s="315"/>
      <c r="R50" s="379">
        <v>73</v>
      </c>
      <c r="T50" s="392">
        <f>$B$50</f>
        <v>1985</v>
      </c>
      <c r="U50" s="323">
        <v>51.3</v>
      </c>
      <c r="V50" s="312">
        <v>59.9</v>
      </c>
      <c r="W50" s="393">
        <v>14.987</v>
      </c>
      <c r="Z50" s="160"/>
    </row>
    <row r="51" spans="2:26">
      <c r="B51" s="363">
        <v>1984</v>
      </c>
      <c r="C51" s="319">
        <v>53.2</v>
      </c>
      <c r="D51" s="316">
        <v>62.4</v>
      </c>
      <c r="E51" s="315"/>
      <c r="F51" s="316">
        <v>73.5</v>
      </c>
      <c r="G51" s="316">
        <v>72.3</v>
      </c>
      <c r="H51" s="534"/>
      <c r="I51" s="365"/>
      <c r="K51" s="378">
        <f>$B$51</f>
        <v>1984</v>
      </c>
      <c r="L51" s="320"/>
      <c r="M51" s="316">
        <v>88</v>
      </c>
      <c r="N51" s="315"/>
      <c r="O51" s="316">
        <v>100.3</v>
      </c>
      <c r="P51" s="316">
        <v>92.3</v>
      </c>
      <c r="Q51" s="315"/>
      <c r="R51" s="379">
        <v>71.3</v>
      </c>
      <c r="T51" s="392">
        <f>$B$51</f>
        <v>1984</v>
      </c>
      <c r="U51" s="323">
        <v>50.9</v>
      </c>
      <c r="V51" s="312">
        <v>59.7</v>
      </c>
      <c r="W51" s="393">
        <v>14.923999999999999</v>
      </c>
      <c r="Z51" s="160"/>
    </row>
    <row r="52" spans="2:26">
      <c r="B52" s="363">
        <v>1983</v>
      </c>
      <c r="C52" s="319">
        <v>52.1</v>
      </c>
      <c r="D52" s="316">
        <v>61.6</v>
      </c>
      <c r="E52" s="315"/>
      <c r="F52" s="316">
        <v>73.400000000000006</v>
      </c>
      <c r="G52" s="316">
        <v>70.3</v>
      </c>
      <c r="H52" s="534"/>
      <c r="I52" s="365"/>
      <c r="K52" s="378">
        <f>$B$52</f>
        <v>1983</v>
      </c>
      <c r="L52" s="320"/>
      <c r="M52" s="316">
        <v>86.3</v>
      </c>
      <c r="N52" s="315"/>
      <c r="O52" s="316">
        <v>97.4</v>
      </c>
      <c r="P52" s="316">
        <v>93.2</v>
      </c>
      <c r="Q52" s="315"/>
      <c r="R52" s="379">
        <v>69.3</v>
      </c>
      <c r="T52" s="392">
        <f>$B$52</f>
        <v>1983</v>
      </c>
      <c r="U52" s="323">
        <v>49.7</v>
      </c>
      <c r="V52" s="312">
        <v>58.8</v>
      </c>
      <c r="W52" s="393">
        <v>14.564</v>
      </c>
      <c r="Z52" s="160"/>
    </row>
    <row r="53" spans="2:26">
      <c r="B53" s="363">
        <v>1982</v>
      </c>
      <c r="C53" s="319">
        <v>51.2</v>
      </c>
      <c r="D53" s="316">
        <v>61.9</v>
      </c>
      <c r="E53" s="315"/>
      <c r="F53" s="316">
        <v>72.900000000000006</v>
      </c>
      <c r="G53" s="316">
        <v>69.099999999999994</v>
      </c>
      <c r="H53" s="534"/>
      <c r="I53" s="365"/>
      <c r="K53" s="378">
        <f>$B$53</f>
        <v>1982</v>
      </c>
      <c r="L53" s="320"/>
      <c r="M53" s="316">
        <v>90.1</v>
      </c>
      <c r="N53" s="315"/>
      <c r="O53" s="316">
        <v>92</v>
      </c>
      <c r="P53" s="316">
        <v>93.9</v>
      </c>
      <c r="Q53" s="315"/>
      <c r="R53" s="379">
        <v>68.3</v>
      </c>
      <c r="T53" s="392">
        <f>$B$53</f>
        <v>1982</v>
      </c>
      <c r="U53" s="323">
        <v>48.6</v>
      </c>
      <c r="V53" s="312">
        <v>58.8</v>
      </c>
      <c r="W53" s="393">
        <v>14.263</v>
      </c>
      <c r="Z53" s="160"/>
    </row>
    <row r="54" spans="2:26">
      <c r="B54" s="363">
        <v>1981</v>
      </c>
      <c r="C54" s="319">
        <v>49.2</v>
      </c>
      <c r="D54" s="316">
        <v>63.1</v>
      </c>
      <c r="E54" s="315"/>
      <c r="F54" s="316">
        <v>65.5</v>
      </c>
      <c r="G54" s="587">
        <v>65</v>
      </c>
      <c r="H54" s="534"/>
      <c r="I54" s="365"/>
      <c r="K54" s="378">
        <f>$B$54</f>
        <v>1981</v>
      </c>
      <c r="L54" s="320"/>
      <c r="M54" s="316">
        <v>78.5</v>
      </c>
      <c r="N54" s="315"/>
      <c r="O54" s="316">
        <v>89.9</v>
      </c>
      <c r="P54" s="316">
        <v>94.3</v>
      </c>
      <c r="Q54" s="315"/>
      <c r="R54" s="379">
        <v>64.5</v>
      </c>
      <c r="T54" s="392">
        <f>$B$54</f>
        <v>1981</v>
      </c>
      <c r="U54" s="323">
        <v>46.7</v>
      </c>
      <c r="V54" s="312">
        <v>59.9</v>
      </c>
      <c r="W54" s="393">
        <v>13.863</v>
      </c>
      <c r="Z54" s="160"/>
    </row>
    <row r="55" spans="2:26">
      <c r="B55" s="363">
        <v>1980</v>
      </c>
      <c r="C55" s="319">
        <v>46.4</v>
      </c>
      <c r="D55" s="316">
        <v>61.4</v>
      </c>
      <c r="E55" s="315"/>
      <c r="F55" s="316">
        <v>60.6</v>
      </c>
      <c r="G55" s="587">
        <v>60.9</v>
      </c>
      <c r="H55" s="534"/>
      <c r="I55" s="365"/>
      <c r="K55" s="378">
        <f>$B$55</f>
        <v>1980</v>
      </c>
      <c r="L55" s="320"/>
      <c r="M55" s="316">
        <v>77.099999999999994</v>
      </c>
      <c r="N55" s="315"/>
      <c r="O55" s="316">
        <v>86.1</v>
      </c>
      <c r="P55" s="316">
        <v>89</v>
      </c>
      <c r="Q55" s="315"/>
      <c r="R55" s="379">
        <v>59.8</v>
      </c>
      <c r="T55" s="392">
        <f>$B$55</f>
        <v>1980</v>
      </c>
      <c r="U55" s="323">
        <v>44</v>
      </c>
      <c r="V55" s="312">
        <v>58.2</v>
      </c>
      <c r="W55" s="393">
        <v>13.097</v>
      </c>
      <c r="Z55" s="160"/>
    </row>
    <row r="56" spans="2:26">
      <c r="B56" s="363">
        <v>1979</v>
      </c>
      <c r="C56" s="319">
        <v>42.1</v>
      </c>
      <c r="D56" s="316">
        <v>55.5</v>
      </c>
      <c r="E56" s="315"/>
      <c r="F56" s="316">
        <v>57.1</v>
      </c>
      <c r="G56" s="587">
        <v>57.1</v>
      </c>
      <c r="H56" s="534"/>
      <c r="I56" s="365"/>
      <c r="K56" s="378">
        <f>$B$56</f>
        <v>1979</v>
      </c>
      <c r="L56" s="320"/>
      <c r="M56" s="316">
        <v>76.5</v>
      </c>
      <c r="N56" s="315"/>
      <c r="O56" s="316">
        <v>80</v>
      </c>
      <c r="P56" s="316">
        <v>77.2</v>
      </c>
      <c r="Q56" s="315"/>
      <c r="R56" s="379">
        <v>55.6</v>
      </c>
      <c r="T56" s="392">
        <f>$B$56</f>
        <v>1979</v>
      </c>
      <c r="U56" s="323">
        <v>39.9</v>
      </c>
      <c r="V56" s="312">
        <v>52.4</v>
      </c>
      <c r="W56" s="393">
        <v>11.833</v>
      </c>
      <c r="Z56" s="160"/>
    </row>
    <row r="57" spans="2:26">
      <c r="B57" s="363">
        <v>1978</v>
      </c>
      <c r="C57" s="319">
        <v>39.200000000000003</v>
      </c>
      <c r="D57" s="316">
        <v>50.5</v>
      </c>
      <c r="E57" s="315"/>
      <c r="F57" s="316">
        <v>55.3</v>
      </c>
      <c r="G57" s="587">
        <v>55.1</v>
      </c>
      <c r="H57" s="534"/>
      <c r="I57" s="365"/>
      <c r="K57" s="378">
        <f>$B$57</f>
        <v>1978</v>
      </c>
      <c r="L57" s="320"/>
      <c r="M57" s="316">
        <v>75.599999999999994</v>
      </c>
      <c r="N57" s="315"/>
      <c r="O57" s="316">
        <v>74.3</v>
      </c>
      <c r="P57" s="316">
        <v>70.3</v>
      </c>
      <c r="Q57" s="315"/>
      <c r="R57" s="379">
        <v>53.1</v>
      </c>
      <c r="T57" s="392">
        <f>$B$57</f>
        <v>1978</v>
      </c>
      <c r="U57" s="323">
        <v>37</v>
      </c>
      <c r="V57" s="312">
        <v>47.5</v>
      </c>
      <c r="W57" s="393">
        <v>10.878</v>
      </c>
      <c r="Z57" s="160"/>
    </row>
    <row r="58" spans="2:26">
      <c r="B58" s="363">
        <v>1977</v>
      </c>
      <c r="C58" s="319">
        <v>37.5</v>
      </c>
      <c r="D58" s="316">
        <v>47.8</v>
      </c>
      <c r="E58" s="315"/>
      <c r="F58" s="316">
        <v>58</v>
      </c>
      <c r="G58" s="587">
        <v>54.5</v>
      </c>
      <c r="H58" s="534"/>
      <c r="I58" s="365"/>
      <c r="K58" s="378">
        <f>$B$58</f>
        <v>1977</v>
      </c>
      <c r="L58" s="320"/>
      <c r="M58" s="316">
        <v>73.599999999999994</v>
      </c>
      <c r="N58" s="315"/>
      <c r="O58" s="316">
        <v>75.2</v>
      </c>
      <c r="P58" s="316">
        <v>74.599999999999994</v>
      </c>
      <c r="Q58" s="315"/>
      <c r="R58" s="379">
        <v>52.6</v>
      </c>
      <c r="T58" s="392">
        <f>$B$58</f>
        <v>1977</v>
      </c>
      <c r="U58" s="323">
        <v>35.1</v>
      </c>
      <c r="V58" s="312">
        <v>44.5</v>
      </c>
      <c r="W58" s="393">
        <v>10.244999999999999</v>
      </c>
      <c r="Z58" s="160"/>
    </row>
    <row r="59" spans="2:26">
      <c r="B59" s="363">
        <v>1976</v>
      </c>
      <c r="C59" s="319">
        <v>36</v>
      </c>
      <c r="D59" s="316">
        <v>46.2</v>
      </c>
      <c r="E59" s="315"/>
      <c r="F59" s="316">
        <v>55.3</v>
      </c>
      <c r="G59" s="587">
        <v>52.9</v>
      </c>
      <c r="H59" s="534"/>
      <c r="I59" s="365"/>
      <c r="K59" s="378">
        <f>$B$59</f>
        <v>1976</v>
      </c>
      <c r="L59" s="320"/>
      <c r="M59" s="316">
        <v>75.5</v>
      </c>
      <c r="N59" s="315"/>
      <c r="O59" s="316">
        <v>76.400000000000006</v>
      </c>
      <c r="P59" s="316">
        <v>79.8</v>
      </c>
      <c r="Q59" s="316">
        <v>60.8</v>
      </c>
      <c r="R59" s="379">
        <v>51.1</v>
      </c>
      <c r="T59" s="392">
        <f>$B$59</f>
        <v>1976</v>
      </c>
      <c r="U59" s="323">
        <v>33.700000000000003</v>
      </c>
      <c r="V59" s="312">
        <v>42.9</v>
      </c>
      <c r="W59" s="393">
        <v>9.7710000000000008</v>
      </c>
      <c r="Z59" s="160"/>
    </row>
    <row r="60" spans="2:26">
      <c r="B60" s="363">
        <v>1975</v>
      </c>
      <c r="C60" s="319">
        <v>34.700000000000003</v>
      </c>
      <c r="D60" s="316">
        <v>45.2</v>
      </c>
      <c r="E60" s="315"/>
      <c r="F60" s="315"/>
      <c r="G60" s="315"/>
      <c r="H60" s="535"/>
      <c r="I60" s="365"/>
      <c r="K60" s="378">
        <f>$B$60</f>
        <v>1975</v>
      </c>
      <c r="L60" s="320"/>
      <c r="M60" s="316">
        <v>73.5</v>
      </c>
      <c r="N60" s="315"/>
      <c r="O60" s="316">
        <v>74.5</v>
      </c>
      <c r="P60" s="316">
        <v>75.8</v>
      </c>
      <c r="Q60" s="316">
        <v>58.6</v>
      </c>
      <c r="R60" s="379">
        <v>49.3</v>
      </c>
      <c r="T60" s="392">
        <f>$B$60</f>
        <v>1975</v>
      </c>
      <c r="U60" s="323">
        <v>32.4</v>
      </c>
      <c r="V60" s="312">
        <v>42.2</v>
      </c>
      <c r="W60" s="393">
        <v>9.4459999999999997</v>
      </c>
      <c r="Z60" s="160"/>
    </row>
    <row r="61" spans="2:26">
      <c r="B61" s="363">
        <v>1974</v>
      </c>
      <c r="C61" s="319">
        <v>33.799999999999997</v>
      </c>
      <c r="D61" s="316">
        <v>44.4</v>
      </c>
      <c r="E61" s="315"/>
      <c r="F61" s="315"/>
      <c r="G61" s="315"/>
      <c r="H61" s="535"/>
      <c r="I61" s="365"/>
      <c r="K61" s="378">
        <f>$B$61</f>
        <v>1974</v>
      </c>
      <c r="L61" s="320"/>
      <c r="M61" s="316">
        <v>76.2</v>
      </c>
      <c r="N61" s="315"/>
      <c r="O61" s="316">
        <v>83.1</v>
      </c>
      <c r="P61" s="316">
        <v>97.3</v>
      </c>
      <c r="Q61" s="316">
        <v>55</v>
      </c>
      <c r="R61" s="379">
        <v>47.1</v>
      </c>
      <c r="T61" s="392">
        <f>$B$61</f>
        <v>1974</v>
      </c>
      <c r="U61" s="323">
        <v>31.4</v>
      </c>
      <c r="V61" s="312">
        <v>41.4</v>
      </c>
      <c r="W61" s="393">
        <v>9.2260000000000009</v>
      </c>
      <c r="Z61" s="160"/>
    </row>
    <row r="62" spans="2:26">
      <c r="B62" s="363">
        <v>1973</v>
      </c>
      <c r="C62" s="319">
        <v>31.9</v>
      </c>
      <c r="D62" s="316">
        <v>41.6</v>
      </c>
      <c r="E62" s="315"/>
      <c r="F62" s="315"/>
      <c r="G62" s="315"/>
      <c r="H62" s="535"/>
      <c r="I62" s="365"/>
      <c r="K62" s="378">
        <f>$B$62</f>
        <v>1973</v>
      </c>
      <c r="L62" s="320"/>
      <c r="M62" s="316">
        <v>67</v>
      </c>
      <c r="N62" s="315"/>
      <c r="O62" s="316">
        <v>78.599999999999994</v>
      </c>
      <c r="P62" s="316">
        <v>90.3</v>
      </c>
      <c r="Q62" s="316">
        <v>51.9</v>
      </c>
      <c r="R62" s="379">
        <v>41.5</v>
      </c>
      <c r="T62" s="392">
        <f>$B$62</f>
        <v>1973</v>
      </c>
      <c r="U62" s="323">
        <v>29.7</v>
      </c>
      <c r="V62" s="312">
        <v>38.9</v>
      </c>
      <c r="W62" s="393">
        <v>8.6</v>
      </c>
      <c r="Z62" s="160"/>
    </row>
    <row r="63" spans="2:26">
      <c r="B63" s="363">
        <v>1972</v>
      </c>
      <c r="C63" s="319">
        <v>30</v>
      </c>
      <c r="D63" s="316">
        <v>40</v>
      </c>
      <c r="E63" s="315"/>
      <c r="F63" s="315"/>
      <c r="G63" s="315"/>
      <c r="H63" s="535"/>
      <c r="I63" s="365"/>
      <c r="K63" s="378">
        <f>$B$63</f>
        <v>1972</v>
      </c>
      <c r="L63" s="320"/>
      <c r="M63" s="316">
        <v>61.6</v>
      </c>
      <c r="N63" s="315"/>
      <c r="O63" s="316">
        <v>74</v>
      </c>
      <c r="P63" s="316">
        <v>84.4</v>
      </c>
      <c r="Q63" s="316">
        <v>50.8</v>
      </c>
      <c r="R63" s="379">
        <v>39</v>
      </c>
      <c r="T63" s="392">
        <f>$B$63</f>
        <v>1972</v>
      </c>
      <c r="U63" s="323">
        <v>28</v>
      </c>
      <c r="V63" s="312">
        <v>37.4</v>
      </c>
      <c r="W63" s="393">
        <v>8.0120000000000005</v>
      </c>
      <c r="Z63" s="160"/>
    </row>
    <row r="64" spans="2:26">
      <c r="B64" s="363">
        <v>1971</v>
      </c>
      <c r="C64" s="319">
        <v>28.6</v>
      </c>
      <c r="D64" s="587">
        <v>38.700000000000003</v>
      </c>
      <c r="E64" s="315"/>
      <c r="F64" s="315"/>
      <c r="G64" s="315"/>
      <c r="H64" s="535"/>
      <c r="I64" s="365"/>
      <c r="K64" s="378">
        <f>$B$64</f>
        <v>1971</v>
      </c>
      <c r="L64" s="320"/>
      <c r="M64" s="316">
        <v>61.6</v>
      </c>
      <c r="N64" s="315"/>
      <c r="O64" s="316">
        <v>75.3</v>
      </c>
      <c r="P64" s="316">
        <v>89.5</v>
      </c>
      <c r="Q64" s="316">
        <v>50.8</v>
      </c>
      <c r="R64" s="379">
        <v>37.9</v>
      </c>
      <c r="T64" s="392">
        <f>$B$64</f>
        <v>1971</v>
      </c>
      <c r="U64" s="323">
        <v>26.7</v>
      </c>
      <c r="V64" s="312">
        <v>36.1</v>
      </c>
      <c r="W64" s="393">
        <v>7.5049999999999999</v>
      </c>
      <c r="Z64" s="160"/>
    </row>
    <row r="65" spans="2:26">
      <c r="B65" s="363">
        <v>1970</v>
      </c>
      <c r="C65" s="319">
        <v>25.8</v>
      </c>
      <c r="D65" s="587">
        <v>35.799999999999997</v>
      </c>
      <c r="E65" s="315"/>
      <c r="F65" s="315"/>
      <c r="G65" s="315"/>
      <c r="H65" s="535"/>
      <c r="I65" s="365"/>
      <c r="K65" s="378">
        <f>$B$65</f>
        <v>1970</v>
      </c>
      <c r="L65" s="320"/>
      <c r="M65" s="316">
        <v>60.6</v>
      </c>
      <c r="N65" s="315"/>
      <c r="O65" s="316">
        <v>83.8</v>
      </c>
      <c r="P65" s="316">
        <v>105.3</v>
      </c>
      <c r="Q65" s="316">
        <v>47.6</v>
      </c>
      <c r="R65" s="379">
        <v>36.4</v>
      </c>
      <c r="T65" s="392">
        <f>$B$65</f>
        <v>1970</v>
      </c>
      <c r="U65" s="323">
        <v>24.1</v>
      </c>
      <c r="V65" s="312">
        <v>33.299999999999997</v>
      </c>
      <c r="W65" s="393">
        <v>6.8029999999999999</v>
      </c>
      <c r="Z65" s="160"/>
    </row>
    <row r="66" spans="2:26">
      <c r="B66" s="363">
        <v>1969</v>
      </c>
      <c r="C66" s="319">
        <v>21.8</v>
      </c>
      <c r="D66" s="587">
        <v>30.6</v>
      </c>
      <c r="E66" s="315"/>
      <c r="F66" s="315"/>
      <c r="G66" s="315"/>
      <c r="H66" s="535"/>
      <c r="I66" s="365"/>
      <c r="K66" s="378">
        <f>$B$66</f>
        <v>1969</v>
      </c>
      <c r="L66" s="320"/>
      <c r="M66" s="316">
        <v>56.7</v>
      </c>
      <c r="N66" s="315"/>
      <c r="O66" s="316">
        <v>82.1</v>
      </c>
      <c r="P66" s="316">
        <v>101.6</v>
      </c>
      <c r="Q66" s="316">
        <v>40.799999999999997</v>
      </c>
      <c r="R66" s="379">
        <v>34.700000000000003</v>
      </c>
      <c r="T66" s="392">
        <f>$B$66</f>
        <v>1969</v>
      </c>
      <c r="U66" s="323">
        <v>20.3</v>
      </c>
      <c r="V66" s="312">
        <v>28.6</v>
      </c>
      <c r="W66" s="393">
        <v>5.84</v>
      </c>
      <c r="Z66" s="160"/>
    </row>
    <row r="67" spans="2:26">
      <c r="B67" s="363">
        <v>1968</v>
      </c>
      <c r="C67" s="319">
        <v>20.3</v>
      </c>
      <c r="D67" s="587">
        <v>29.3</v>
      </c>
      <c r="E67" s="315"/>
      <c r="F67" s="315"/>
      <c r="G67" s="315"/>
      <c r="H67" s="535"/>
      <c r="I67" s="365"/>
      <c r="K67" s="378">
        <f>$B$67</f>
        <v>1968</v>
      </c>
      <c r="L67" s="320"/>
      <c r="M67" s="316">
        <v>55</v>
      </c>
      <c r="N67" s="316">
        <v>56.9</v>
      </c>
      <c r="O67" s="316">
        <v>78.5</v>
      </c>
      <c r="P67" s="316">
        <v>93.9</v>
      </c>
      <c r="Q67" s="316">
        <v>36.1</v>
      </c>
      <c r="R67" s="379">
        <v>34.1</v>
      </c>
      <c r="T67" s="392">
        <f>$B$67</f>
        <v>1968</v>
      </c>
      <c r="U67" s="323">
        <v>18.7</v>
      </c>
      <c r="V67" s="312">
        <v>27.2</v>
      </c>
      <c r="W67" s="393">
        <v>5.524</v>
      </c>
      <c r="Z67" s="160"/>
    </row>
    <row r="68" spans="2:26">
      <c r="B68" s="363">
        <v>1967</v>
      </c>
      <c r="C68" s="320"/>
      <c r="D68" s="315"/>
      <c r="E68" s="315"/>
      <c r="F68" s="315"/>
      <c r="G68" s="315"/>
      <c r="H68" s="535"/>
      <c r="I68" s="365"/>
      <c r="K68" s="378">
        <f>$B$68</f>
        <v>1967</v>
      </c>
      <c r="L68" s="320"/>
      <c r="M68" s="315"/>
      <c r="N68" s="316">
        <v>57.8</v>
      </c>
      <c r="O68" s="316">
        <v>80.599999999999994</v>
      </c>
      <c r="P68" s="316">
        <v>101.4</v>
      </c>
      <c r="Q68" s="316">
        <v>36.200000000000003</v>
      </c>
      <c r="R68" s="379">
        <v>34.200000000000003</v>
      </c>
      <c r="T68" s="392">
        <f>$B$68</f>
        <v>1967</v>
      </c>
      <c r="U68" s="323">
        <v>17.8</v>
      </c>
      <c r="V68" s="312">
        <v>25.8</v>
      </c>
      <c r="W68" s="393">
        <v>5.2990000000000004</v>
      </c>
    </row>
    <row r="69" spans="2:26">
      <c r="B69" s="363">
        <v>1966</v>
      </c>
      <c r="C69" s="320"/>
      <c r="D69" s="315"/>
      <c r="E69" s="315"/>
      <c r="F69" s="315"/>
      <c r="G69" s="315"/>
      <c r="H69" s="535"/>
      <c r="I69" s="365"/>
      <c r="K69" s="378">
        <f>$B$69</f>
        <v>1966</v>
      </c>
      <c r="L69" s="320"/>
      <c r="M69" s="315"/>
      <c r="N69" s="316">
        <v>61.7</v>
      </c>
      <c r="O69" s="316">
        <v>90.8</v>
      </c>
      <c r="P69" s="316">
        <v>115.2</v>
      </c>
      <c r="Q69" s="316">
        <v>40.5</v>
      </c>
      <c r="R69" s="379">
        <v>34.6</v>
      </c>
      <c r="T69" s="392">
        <f>$B$69</f>
        <v>1966</v>
      </c>
      <c r="U69" s="323">
        <v>18.7</v>
      </c>
      <c r="V69" s="312">
        <v>26.9</v>
      </c>
      <c r="W69" s="393">
        <v>5.415</v>
      </c>
    </row>
    <row r="70" spans="2:26">
      <c r="B70" s="363">
        <v>1965</v>
      </c>
      <c r="C70" s="320"/>
      <c r="D70" s="315"/>
      <c r="E70" s="315"/>
      <c r="F70" s="315"/>
      <c r="G70" s="315"/>
      <c r="H70" s="535"/>
      <c r="I70" s="365"/>
      <c r="K70" s="378">
        <f>$B$70</f>
        <v>1965</v>
      </c>
      <c r="L70" s="320"/>
      <c r="M70" s="315"/>
      <c r="N70" s="316">
        <v>61.6</v>
      </c>
      <c r="O70" s="316">
        <v>82.4</v>
      </c>
      <c r="P70" s="316">
        <v>101.3</v>
      </c>
      <c r="Q70" s="316">
        <v>40</v>
      </c>
      <c r="R70" s="379">
        <v>34.1</v>
      </c>
      <c r="T70" s="392">
        <f>$B$70</f>
        <v>1965</v>
      </c>
      <c r="U70" s="323">
        <v>18.2</v>
      </c>
      <c r="V70" s="312">
        <v>26.7</v>
      </c>
      <c r="W70" s="393">
        <v>5.2450000000000001</v>
      </c>
    </row>
    <row r="71" spans="2:26">
      <c r="B71" s="363">
        <v>1964</v>
      </c>
      <c r="C71" s="320"/>
      <c r="D71" s="315"/>
      <c r="E71" s="315"/>
      <c r="F71" s="315"/>
      <c r="G71" s="315"/>
      <c r="H71" s="535"/>
      <c r="I71" s="365"/>
      <c r="K71" s="378">
        <f>$B$71</f>
        <v>1964</v>
      </c>
      <c r="L71" s="320"/>
      <c r="M71" s="315"/>
      <c r="N71" s="316">
        <v>61.9</v>
      </c>
      <c r="O71" s="316">
        <v>74</v>
      </c>
      <c r="P71" s="316">
        <v>92.4</v>
      </c>
      <c r="Q71" s="316">
        <v>38.6</v>
      </c>
      <c r="R71" s="379">
        <v>33.299999999999997</v>
      </c>
      <c r="T71" s="392">
        <f>$B$71</f>
        <v>1964</v>
      </c>
      <c r="U71" s="323">
        <v>17.5</v>
      </c>
      <c r="V71" s="312">
        <v>27.4</v>
      </c>
      <c r="W71" s="393">
        <v>5.0339999999999998</v>
      </c>
    </row>
    <row r="72" spans="2:26">
      <c r="B72" s="363">
        <v>1963</v>
      </c>
      <c r="C72" s="320"/>
      <c r="D72" s="315"/>
      <c r="E72" s="315"/>
      <c r="F72" s="315"/>
      <c r="G72" s="315"/>
      <c r="H72" s="535"/>
      <c r="I72" s="365"/>
      <c r="K72" s="378">
        <f>$B$72</f>
        <v>1963</v>
      </c>
      <c r="L72" s="320"/>
      <c r="M72" s="315"/>
      <c r="N72" s="316">
        <v>61.9</v>
      </c>
      <c r="O72" s="316">
        <v>65.099999999999994</v>
      </c>
      <c r="P72" s="316">
        <v>84.8</v>
      </c>
      <c r="Q72" s="316">
        <v>38.6</v>
      </c>
      <c r="R72" s="379">
        <v>32.799999999999997</v>
      </c>
      <c r="T72" s="392">
        <f>$B$72</f>
        <v>1963</v>
      </c>
      <c r="U72" s="323">
        <v>16.8</v>
      </c>
      <c r="V72" s="312">
        <v>27</v>
      </c>
      <c r="W72" s="393">
        <v>4.8099999999999996</v>
      </c>
    </row>
    <row r="73" spans="2:26">
      <c r="B73" s="363">
        <v>1962</v>
      </c>
      <c r="C73" s="320"/>
      <c r="D73" s="315"/>
      <c r="E73" s="315"/>
      <c r="F73" s="315"/>
      <c r="G73" s="315"/>
      <c r="H73" s="535"/>
      <c r="I73" s="365"/>
      <c r="K73" s="378">
        <f>$B$73</f>
        <v>1962</v>
      </c>
      <c r="L73" s="320"/>
      <c r="M73" s="315"/>
      <c r="N73" s="316">
        <v>62.8</v>
      </c>
      <c r="O73" s="316">
        <v>65.900000000000006</v>
      </c>
      <c r="P73" s="316">
        <v>89.2</v>
      </c>
      <c r="Q73" s="316">
        <v>39.1</v>
      </c>
      <c r="R73" s="379">
        <v>32.6</v>
      </c>
      <c r="T73" s="392">
        <f>$B$73</f>
        <v>1962</v>
      </c>
      <c r="U73" s="323">
        <v>16.100000000000001</v>
      </c>
      <c r="V73" s="312">
        <v>25.8</v>
      </c>
      <c r="W73" s="393">
        <v>4.5709999999999997</v>
      </c>
    </row>
    <row r="74" spans="2:26">
      <c r="B74" s="363">
        <v>1961</v>
      </c>
      <c r="C74" s="320"/>
      <c r="D74" s="315"/>
      <c r="E74" s="315"/>
      <c r="F74" s="315"/>
      <c r="G74" s="315"/>
      <c r="H74" s="535"/>
      <c r="I74" s="365"/>
      <c r="K74" s="378">
        <f>$B$74</f>
        <v>1961</v>
      </c>
      <c r="L74" s="320"/>
      <c r="M74" s="315"/>
      <c r="N74" s="316">
        <v>63.5</v>
      </c>
      <c r="O74" s="316">
        <v>66.2</v>
      </c>
      <c r="P74" s="316">
        <v>92.9</v>
      </c>
      <c r="Q74" s="316">
        <v>37</v>
      </c>
      <c r="R74" s="379">
        <v>32.4</v>
      </c>
      <c r="T74" s="392">
        <f>$B$74</f>
        <v>1961</v>
      </c>
      <c r="U74" s="323">
        <v>15</v>
      </c>
      <c r="V74" s="312">
        <v>24.2</v>
      </c>
      <c r="W74" s="393">
        <v>4.2240000000000002</v>
      </c>
    </row>
    <row r="75" spans="2:26">
      <c r="B75" s="363">
        <v>1960</v>
      </c>
      <c r="C75" s="320"/>
      <c r="D75" s="315"/>
      <c r="E75" s="315"/>
      <c r="F75" s="315"/>
      <c r="G75" s="315"/>
      <c r="H75" s="535"/>
      <c r="I75" s="365"/>
      <c r="K75" s="378">
        <f>$B$75</f>
        <v>1960</v>
      </c>
      <c r="L75" s="320"/>
      <c r="M75" s="315"/>
      <c r="N75" s="316">
        <v>64.099999999999994</v>
      </c>
      <c r="O75" s="316">
        <v>70</v>
      </c>
      <c r="P75" s="316">
        <v>95</v>
      </c>
      <c r="Q75" s="316">
        <v>35.6</v>
      </c>
      <c r="R75" s="379">
        <v>32</v>
      </c>
      <c r="T75" s="392">
        <f>$B$75</f>
        <v>1960</v>
      </c>
      <c r="U75" s="323">
        <v>14.1</v>
      </c>
      <c r="V75" s="312">
        <v>22.5</v>
      </c>
      <c r="W75" s="393">
        <v>3.9249999999999998</v>
      </c>
    </row>
    <row r="76" spans="2:26">
      <c r="B76" s="363">
        <v>1959</v>
      </c>
      <c r="C76" s="320"/>
      <c r="D76" s="315"/>
      <c r="E76" s="315"/>
      <c r="F76" s="315"/>
      <c r="G76" s="315"/>
      <c r="H76" s="535"/>
      <c r="I76" s="365"/>
      <c r="K76" s="378">
        <f>$B$76</f>
        <v>1959</v>
      </c>
      <c r="L76" s="320"/>
      <c r="M76" s="315"/>
      <c r="N76" s="316">
        <v>64.099999999999994</v>
      </c>
      <c r="O76" s="316">
        <v>69.599999999999994</v>
      </c>
      <c r="P76" s="316">
        <v>93</v>
      </c>
      <c r="Q76" s="316">
        <v>34.200000000000003</v>
      </c>
      <c r="R76" s="379">
        <v>31.6</v>
      </c>
      <c r="T76" s="392">
        <f>$B$76</f>
        <v>1959</v>
      </c>
      <c r="U76" s="323">
        <v>13.2</v>
      </c>
      <c r="V76" s="312">
        <v>20.9</v>
      </c>
      <c r="W76" s="393">
        <v>3.653</v>
      </c>
    </row>
    <row r="77" spans="2:26">
      <c r="B77" s="363">
        <v>1958</v>
      </c>
      <c r="C77" s="320"/>
      <c r="D77" s="315"/>
      <c r="E77" s="315"/>
      <c r="F77" s="315"/>
      <c r="G77" s="315"/>
      <c r="H77" s="535"/>
      <c r="I77" s="365"/>
      <c r="K77" s="378">
        <f>$B$77</f>
        <v>1958</v>
      </c>
      <c r="L77" s="320"/>
      <c r="M77" s="315"/>
      <c r="N77" s="316">
        <v>64.5</v>
      </c>
      <c r="O77" s="316">
        <v>68.3</v>
      </c>
      <c r="P77" s="316">
        <v>91.1</v>
      </c>
      <c r="Q77" s="316">
        <v>35</v>
      </c>
      <c r="R77" s="379">
        <v>31.8</v>
      </c>
      <c r="T77" s="392">
        <f>$B$77</f>
        <v>1958</v>
      </c>
      <c r="U77" s="323">
        <v>12.7</v>
      </c>
      <c r="V77" s="312">
        <v>19.399999999999999</v>
      </c>
      <c r="W77" s="393">
        <v>3.4689999999999999</v>
      </c>
    </row>
    <row r="78" spans="2:26">
      <c r="B78" s="363">
        <v>1957</v>
      </c>
      <c r="C78" s="320"/>
      <c r="D78" s="315"/>
      <c r="E78" s="315"/>
      <c r="F78" s="315"/>
      <c r="G78" s="315"/>
      <c r="H78" s="535"/>
      <c r="I78" s="365"/>
      <c r="K78" s="378">
        <f>$B$78</f>
        <v>1957</v>
      </c>
      <c r="L78" s="320"/>
      <c r="M78" s="315"/>
      <c r="N78" s="316">
        <v>63.4</v>
      </c>
      <c r="O78" s="315"/>
      <c r="P78" s="315"/>
      <c r="Q78" s="316">
        <v>33.9</v>
      </c>
      <c r="R78" s="379">
        <v>32</v>
      </c>
      <c r="T78" s="392">
        <f>$B$78</f>
        <v>1957</v>
      </c>
      <c r="U78" s="324"/>
      <c r="V78" s="313"/>
      <c r="W78" s="393">
        <v>3.3610000000000002</v>
      </c>
    </row>
    <row r="79" spans="2:26">
      <c r="B79" s="363">
        <v>1956</v>
      </c>
      <c r="C79" s="320"/>
      <c r="D79" s="315"/>
      <c r="E79" s="315"/>
      <c r="F79" s="315"/>
      <c r="G79" s="315"/>
      <c r="H79" s="535"/>
      <c r="I79" s="365"/>
      <c r="K79" s="378">
        <f>$B$79</f>
        <v>1956</v>
      </c>
      <c r="L79" s="320"/>
      <c r="M79" s="315"/>
      <c r="N79" s="316">
        <v>59.9</v>
      </c>
      <c r="O79" s="315"/>
      <c r="P79" s="315"/>
      <c r="Q79" s="315"/>
      <c r="R79" s="379">
        <v>31.4</v>
      </c>
      <c r="T79" s="392">
        <f>$B$79</f>
        <v>1956</v>
      </c>
      <c r="U79" s="324"/>
      <c r="V79" s="313"/>
      <c r="W79" s="393">
        <v>3.2450000000000001</v>
      </c>
    </row>
    <row r="80" spans="2:26">
      <c r="B80" s="363">
        <v>1955</v>
      </c>
      <c r="C80" s="320"/>
      <c r="D80" s="315"/>
      <c r="E80" s="315"/>
      <c r="F80" s="315"/>
      <c r="G80" s="315"/>
      <c r="H80" s="535"/>
      <c r="I80" s="365"/>
      <c r="K80" s="378">
        <f>$B$80</f>
        <v>1955</v>
      </c>
      <c r="L80" s="320"/>
      <c r="M80" s="315"/>
      <c r="N80" s="316">
        <v>58.3</v>
      </c>
      <c r="O80" s="315"/>
      <c r="P80" s="315"/>
      <c r="Q80" s="315"/>
      <c r="R80" s="379">
        <v>30.9</v>
      </c>
      <c r="T80" s="392">
        <f>$B$80</f>
        <v>1955</v>
      </c>
      <c r="U80" s="324"/>
      <c r="V80" s="313"/>
      <c r="W80" s="393">
        <v>3.1629999999999998</v>
      </c>
    </row>
    <row r="81" spans="2:23">
      <c r="B81" s="363">
        <v>1954</v>
      </c>
      <c r="C81" s="320"/>
      <c r="D81" s="315"/>
      <c r="E81" s="315"/>
      <c r="F81" s="315"/>
      <c r="G81" s="315"/>
      <c r="H81" s="535"/>
      <c r="I81" s="365"/>
      <c r="K81" s="378">
        <f>$B$81</f>
        <v>1954</v>
      </c>
      <c r="L81" s="320"/>
      <c r="M81" s="315"/>
      <c r="N81" s="316">
        <v>56.5</v>
      </c>
      <c r="O81" s="315"/>
      <c r="P81" s="315"/>
      <c r="Q81" s="315"/>
      <c r="R81" s="379">
        <v>30.3</v>
      </c>
      <c r="T81" s="392">
        <f>$B$81</f>
        <v>1954</v>
      </c>
      <c r="U81" s="324"/>
      <c r="V81" s="313"/>
      <c r="W81" s="393">
        <v>3</v>
      </c>
    </row>
    <row r="82" spans="2:23">
      <c r="B82" s="363">
        <v>1953</v>
      </c>
      <c r="C82" s="320"/>
      <c r="D82" s="315"/>
      <c r="E82" s="315"/>
      <c r="F82" s="315"/>
      <c r="G82" s="315"/>
      <c r="H82" s="535"/>
      <c r="I82" s="365"/>
      <c r="K82" s="378">
        <f>$B$82</f>
        <v>1953</v>
      </c>
      <c r="L82" s="320"/>
      <c r="M82" s="315"/>
      <c r="N82" s="316">
        <v>58.3</v>
      </c>
      <c r="O82" s="315"/>
      <c r="P82" s="315"/>
      <c r="Q82" s="315"/>
      <c r="R82" s="379">
        <v>30.8</v>
      </c>
      <c r="T82" s="392">
        <f>$B$82</f>
        <v>1953</v>
      </c>
      <c r="U82" s="324"/>
      <c r="V82" s="313"/>
      <c r="W82" s="393">
        <v>2.9860000000000002</v>
      </c>
    </row>
    <row r="83" spans="2:23">
      <c r="B83" s="363">
        <v>1952</v>
      </c>
      <c r="C83" s="320"/>
      <c r="D83" s="315"/>
      <c r="E83" s="315"/>
      <c r="F83" s="315"/>
      <c r="G83" s="315"/>
      <c r="H83" s="535"/>
      <c r="I83" s="365"/>
      <c r="K83" s="378">
        <f>$B$83</f>
        <v>1952</v>
      </c>
      <c r="L83" s="320"/>
      <c r="M83" s="315"/>
      <c r="N83" s="316">
        <v>56</v>
      </c>
      <c r="O83" s="315"/>
      <c r="P83" s="315"/>
      <c r="Q83" s="315"/>
      <c r="R83" s="379">
        <v>31.6</v>
      </c>
      <c r="T83" s="392">
        <f>$B$83</f>
        <v>1952</v>
      </c>
      <c r="U83" s="324"/>
      <c r="V83" s="313"/>
      <c r="W83" s="393">
        <v>3.0880000000000001</v>
      </c>
    </row>
    <row r="84" spans="2:23">
      <c r="B84" s="363">
        <v>1951</v>
      </c>
      <c r="C84" s="320"/>
      <c r="D84" s="315"/>
      <c r="E84" s="315"/>
      <c r="F84" s="315"/>
      <c r="G84" s="315"/>
      <c r="H84" s="535"/>
      <c r="I84" s="365"/>
      <c r="K84" s="378">
        <f>$B$84</f>
        <v>1951</v>
      </c>
      <c r="L84" s="320"/>
      <c r="M84" s="315"/>
      <c r="N84" s="316">
        <v>40.200000000000003</v>
      </c>
      <c r="O84" s="315"/>
      <c r="P84" s="315"/>
      <c r="Q84" s="315"/>
      <c r="R84" s="379">
        <v>30.9</v>
      </c>
      <c r="T84" s="392">
        <f>$B$84</f>
        <v>1951</v>
      </c>
      <c r="U84" s="324"/>
      <c r="V84" s="313"/>
      <c r="W84" s="393">
        <v>2.8980000000000001</v>
      </c>
    </row>
    <row r="85" spans="2:23">
      <c r="B85" s="363">
        <v>1950</v>
      </c>
      <c r="C85" s="320"/>
      <c r="D85" s="315"/>
      <c r="E85" s="315"/>
      <c r="F85" s="315"/>
      <c r="G85" s="315"/>
      <c r="H85" s="535"/>
      <c r="I85" s="365"/>
      <c r="K85" s="378">
        <f>$B$85</f>
        <v>1950</v>
      </c>
      <c r="L85" s="320"/>
      <c r="M85" s="315"/>
      <c r="N85" s="316">
        <v>32.9</v>
      </c>
      <c r="O85" s="315"/>
      <c r="P85" s="315"/>
      <c r="Q85" s="315"/>
      <c r="R85" s="379">
        <v>26.1</v>
      </c>
      <c r="T85" s="392">
        <f>$B$85</f>
        <v>1950</v>
      </c>
      <c r="U85" s="324"/>
      <c r="V85" s="313"/>
      <c r="W85" s="393">
        <v>2.5030000000000001</v>
      </c>
    </row>
    <row r="86" spans="2:23">
      <c r="B86" s="363">
        <v>1949</v>
      </c>
      <c r="C86" s="320"/>
      <c r="D86" s="315"/>
      <c r="E86" s="315"/>
      <c r="F86" s="315"/>
      <c r="G86" s="315"/>
      <c r="H86" s="535"/>
      <c r="I86" s="365"/>
      <c r="K86" s="380">
        <f>$B$86</f>
        <v>1949</v>
      </c>
      <c r="L86" s="381"/>
      <c r="M86" s="382"/>
      <c r="N86" s="383">
        <v>31.7</v>
      </c>
      <c r="O86" s="382"/>
      <c r="P86" s="382"/>
      <c r="Q86" s="382"/>
      <c r="R86" s="384">
        <v>26.8</v>
      </c>
      <c r="T86" s="392">
        <f>$B$86</f>
        <v>1949</v>
      </c>
      <c r="U86" s="324"/>
      <c r="V86" s="313"/>
      <c r="W86" s="393">
        <v>2.6259999999999999</v>
      </c>
    </row>
    <row r="87" spans="2:23">
      <c r="B87" s="363">
        <v>1948</v>
      </c>
      <c r="C87" s="320"/>
      <c r="D87" s="315"/>
      <c r="E87" s="315"/>
      <c r="F87" s="315"/>
      <c r="G87" s="315"/>
      <c r="H87" s="535"/>
      <c r="I87" s="365"/>
      <c r="T87" s="392">
        <f>$B$87</f>
        <v>1948</v>
      </c>
      <c r="U87" s="324"/>
      <c r="V87" s="313"/>
      <c r="W87" s="398">
        <v>2.3199999999999998</v>
      </c>
    </row>
    <row r="88" spans="2:23">
      <c r="B88" s="363">
        <v>1947</v>
      </c>
      <c r="C88" s="320"/>
      <c r="D88" s="315"/>
      <c r="E88" s="315"/>
      <c r="F88" s="315"/>
      <c r="G88" s="315"/>
      <c r="H88" s="535"/>
      <c r="I88" s="365"/>
      <c r="T88" s="392">
        <f>$B$88</f>
        <v>1947</v>
      </c>
      <c r="U88" s="324"/>
      <c r="V88" s="313"/>
      <c r="W88" s="393">
        <v>2.129</v>
      </c>
    </row>
    <row r="89" spans="2:23">
      <c r="B89" s="363">
        <v>1946</v>
      </c>
      <c r="C89" s="320"/>
      <c r="D89" s="315"/>
      <c r="E89" s="315"/>
      <c r="F89" s="315"/>
      <c r="G89" s="315"/>
      <c r="H89" s="535"/>
      <c r="I89" s="365"/>
      <c r="T89" s="392">
        <f>$B$89</f>
        <v>1946</v>
      </c>
      <c r="U89" s="324"/>
      <c r="V89" s="313"/>
      <c r="W89" s="393">
        <v>1.823</v>
      </c>
    </row>
    <row r="90" spans="2:23">
      <c r="B90" s="366">
        <v>1945</v>
      </c>
      <c r="C90" s="367"/>
      <c r="D90" s="368"/>
      <c r="E90" s="368"/>
      <c r="F90" s="368"/>
      <c r="G90" s="368"/>
      <c r="H90" s="536"/>
      <c r="I90" s="369"/>
      <c r="T90" s="392">
        <f>$B$90</f>
        <v>1945</v>
      </c>
      <c r="U90" s="324"/>
      <c r="V90" s="313"/>
      <c r="W90" s="393">
        <v>1.7070000000000001</v>
      </c>
    </row>
    <row r="91" spans="2:23">
      <c r="T91" s="392">
        <v>1944</v>
      </c>
      <c r="U91" s="324"/>
      <c r="V91" s="313"/>
      <c r="W91" s="393">
        <v>1.653</v>
      </c>
    </row>
    <row r="92" spans="2:23">
      <c r="T92" s="392">
        <v>1943</v>
      </c>
      <c r="U92" s="324"/>
      <c r="V92" s="313"/>
      <c r="W92" s="393">
        <v>1.619</v>
      </c>
    </row>
    <row r="93" spans="2:23">
      <c r="T93" s="392">
        <v>1942</v>
      </c>
      <c r="U93" s="324"/>
      <c r="V93" s="313"/>
      <c r="W93" s="393">
        <v>1.585</v>
      </c>
    </row>
    <row r="94" spans="2:23">
      <c r="T94" s="392">
        <v>1941</v>
      </c>
      <c r="U94" s="324"/>
      <c r="V94" s="313"/>
      <c r="W94" s="393">
        <v>1.4630000000000001</v>
      </c>
    </row>
    <row r="95" spans="2:23">
      <c r="T95" s="392">
        <v>1940</v>
      </c>
      <c r="U95" s="324"/>
      <c r="V95" s="313"/>
      <c r="W95" s="393">
        <v>1.395</v>
      </c>
    </row>
    <row r="96" spans="2:23">
      <c r="T96" s="392">
        <v>1939</v>
      </c>
      <c r="U96" s="324"/>
      <c r="V96" s="313"/>
      <c r="W96" s="393">
        <v>1.3740000000000001</v>
      </c>
    </row>
    <row r="97" spans="20:23">
      <c r="T97" s="392">
        <v>1938</v>
      </c>
      <c r="U97" s="324"/>
      <c r="V97" s="313"/>
      <c r="W97" s="393">
        <v>1.3540000000000001</v>
      </c>
    </row>
    <row r="98" spans="20:23">
      <c r="T98" s="392">
        <v>1937</v>
      </c>
      <c r="U98" s="324"/>
      <c r="V98" s="313"/>
      <c r="W98" s="393">
        <v>1.34</v>
      </c>
    </row>
    <row r="99" spans="20:23">
      <c r="T99" s="392">
        <v>1936</v>
      </c>
      <c r="U99" s="324"/>
      <c r="V99" s="313"/>
      <c r="W99" s="393">
        <v>1.3129999999999999</v>
      </c>
    </row>
    <row r="100" spans="20:23">
      <c r="T100" s="392">
        <v>1935</v>
      </c>
      <c r="U100" s="324"/>
      <c r="V100" s="313"/>
      <c r="W100" s="393">
        <v>1.3129999999999999</v>
      </c>
    </row>
    <row r="101" spans="20:23">
      <c r="T101" s="392">
        <v>1934</v>
      </c>
      <c r="U101" s="324"/>
      <c r="V101" s="313"/>
      <c r="W101" s="393">
        <v>1.3129999999999999</v>
      </c>
    </row>
    <row r="102" spans="20:23">
      <c r="T102" s="392">
        <v>1933</v>
      </c>
      <c r="U102" s="324"/>
      <c r="V102" s="313"/>
      <c r="W102" s="393">
        <v>1.252</v>
      </c>
    </row>
    <row r="103" spans="20:23">
      <c r="T103" s="392">
        <v>1932</v>
      </c>
      <c r="U103" s="324"/>
      <c r="V103" s="313"/>
      <c r="W103" s="393">
        <v>1.32</v>
      </c>
    </row>
    <row r="104" spans="20:23">
      <c r="T104" s="392">
        <v>1931</v>
      </c>
      <c r="U104" s="324"/>
      <c r="V104" s="313"/>
      <c r="W104" s="393">
        <v>1.5580000000000001</v>
      </c>
    </row>
    <row r="105" spans="20:23">
      <c r="T105" s="392">
        <v>1930</v>
      </c>
      <c r="U105" s="324"/>
      <c r="V105" s="313"/>
      <c r="W105" s="393">
        <v>1.7010000000000001</v>
      </c>
    </row>
    <row r="106" spans="20:23">
      <c r="T106" s="392">
        <v>1929</v>
      </c>
      <c r="U106" s="324"/>
      <c r="V106" s="313"/>
      <c r="W106" s="393">
        <v>1.776</v>
      </c>
    </row>
    <row r="107" spans="20:23">
      <c r="T107" s="392">
        <v>1928</v>
      </c>
      <c r="U107" s="324"/>
      <c r="V107" s="313"/>
      <c r="W107" s="393">
        <v>1.748</v>
      </c>
    </row>
    <row r="108" spans="20:23">
      <c r="T108" s="392">
        <v>1927</v>
      </c>
      <c r="U108" s="324"/>
      <c r="V108" s="313"/>
      <c r="W108" s="393">
        <v>1.673</v>
      </c>
    </row>
    <row r="109" spans="20:23">
      <c r="T109" s="392">
        <v>1926</v>
      </c>
      <c r="U109" s="324"/>
      <c r="V109" s="313"/>
      <c r="W109" s="393">
        <v>1.653</v>
      </c>
    </row>
    <row r="110" spans="20:23">
      <c r="T110" s="392">
        <v>1925</v>
      </c>
      <c r="U110" s="324"/>
      <c r="V110" s="313"/>
      <c r="W110" s="393">
        <v>1.7010000000000001</v>
      </c>
    </row>
    <row r="111" spans="20:23">
      <c r="T111" s="392">
        <v>1924</v>
      </c>
      <c r="U111" s="324"/>
      <c r="V111" s="313"/>
      <c r="W111" s="393">
        <v>1.381</v>
      </c>
    </row>
    <row r="112" spans="20:23">
      <c r="T112" s="392">
        <v>1921</v>
      </c>
      <c r="U112" s="324"/>
      <c r="V112" s="313"/>
      <c r="W112" s="393">
        <v>18.03</v>
      </c>
    </row>
    <row r="113" spans="20:23">
      <c r="T113" s="392">
        <v>1920</v>
      </c>
      <c r="U113" s="324"/>
      <c r="V113" s="313"/>
      <c r="W113" s="393">
        <v>10.68</v>
      </c>
    </row>
    <row r="114" spans="20:23">
      <c r="T114" s="392">
        <v>1919</v>
      </c>
      <c r="U114" s="324"/>
      <c r="V114" s="313"/>
      <c r="W114" s="393">
        <v>3.7349999999999999</v>
      </c>
    </row>
    <row r="115" spans="20:23">
      <c r="T115" s="392">
        <v>1918</v>
      </c>
      <c r="U115" s="324"/>
      <c r="V115" s="313"/>
      <c r="W115" s="393">
        <v>2.2719999999999998</v>
      </c>
    </row>
    <row r="116" spans="20:23">
      <c r="T116" s="392">
        <v>1917</v>
      </c>
      <c r="U116" s="324"/>
      <c r="V116" s="313"/>
      <c r="W116" s="393">
        <v>1.639</v>
      </c>
    </row>
    <row r="117" spans="20:23">
      <c r="T117" s="392">
        <v>1916</v>
      </c>
      <c r="U117" s="324"/>
      <c r="V117" s="313"/>
      <c r="W117" s="393">
        <v>1.32</v>
      </c>
    </row>
    <row r="118" spans="20:23">
      <c r="T118" s="392">
        <v>1915</v>
      </c>
      <c r="U118" s="324"/>
      <c r="V118" s="313"/>
      <c r="W118" s="393">
        <v>1.1970000000000001</v>
      </c>
    </row>
    <row r="119" spans="20:23">
      <c r="T119" s="392">
        <v>1914</v>
      </c>
      <c r="U119" s="324"/>
      <c r="V119" s="313"/>
      <c r="W119" s="393">
        <v>1.0680000000000001</v>
      </c>
    </row>
    <row r="120" spans="20:23">
      <c r="T120" s="394">
        <v>1913</v>
      </c>
      <c r="U120" s="395"/>
      <c r="V120" s="396"/>
      <c r="W120" s="397">
        <v>1</v>
      </c>
    </row>
  </sheetData>
  <sheetProtection algorithmName="SHA-512" hashValue="8tbJWbv3E+RFR7gkd9WzOOkM4PMqsbH7O62Aj9RXA8AiVa4zv9NGFiC6PKB10jN/AlNpqPFQSyMdgcCfBogsWg==" saltValue="1GKXFbjP/XEk77zvCUcQiw==" spinCount="100000" sheet="1" objects="1" scenarios="1"/>
  <mergeCells count="3">
    <mergeCell ref="A1:A2"/>
    <mergeCell ref="T3:U3"/>
    <mergeCell ref="T6:U6"/>
  </mergeCells>
  <hyperlinks>
    <hyperlink ref="A1:A2" location="Start!A1" display="Start"/>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5"/>
  <sheetViews>
    <sheetView showGridLines="0" zoomScale="80" zoomScaleNormal="80" zoomScaleSheetLayoutView="100" workbookViewId="0">
      <pane xSplit="2" ySplit="3" topLeftCell="C4" activePane="bottomRight" state="frozen"/>
      <selection pane="topRight" activeCell="C1" sqref="C1"/>
      <selection pane="bottomLeft" activeCell="A4" sqref="A4"/>
      <selection pane="bottomRight"/>
    </sheetView>
  </sheetViews>
  <sheetFormatPr baseColWidth="10" defaultRowHeight="22.5" customHeight="1"/>
  <cols>
    <col min="1" max="1" width="3.28515625" style="537" customWidth="1"/>
    <col min="2" max="2" width="8.7109375" style="537" customWidth="1"/>
    <col min="3" max="3" width="11.140625" style="537" customWidth="1"/>
    <col min="4" max="4" width="11.7109375" style="537" bestFit="1" customWidth="1"/>
    <col min="5" max="5" width="11.42578125" style="537"/>
    <col min="6" max="6" width="13.28515625" style="537" customWidth="1"/>
    <col min="7" max="7" width="10.85546875" style="537" bestFit="1" customWidth="1"/>
    <col min="8" max="8" width="8.7109375" style="537" customWidth="1"/>
    <col min="9" max="9" width="13" style="537" bestFit="1" customWidth="1"/>
    <col min="10" max="10" width="13.28515625" style="537" customWidth="1"/>
    <col min="11" max="11" width="10.28515625" style="537" bestFit="1" customWidth="1"/>
    <col min="12" max="12" width="15.28515625" style="537" bestFit="1" customWidth="1"/>
    <col min="13" max="13" width="11.28515625" style="537" bestFit="1" customWidth="1"/>
    <col min="14" max="14" width="8.85546875" style="537" bestFit="1" customWidth="1"/>
    <col min="15" max="15" width="7.85546875" style="537" bestFit="1" customWidth="1"/>
    <col min="16" max="16" width="8.7109375" style="537" customWidth="1"/>
    <col min="17" max="17" width="13.140625" style="537" bestFit="1" customWidth="1"/>
    <col min="18" max="18" width="12.7109375" style="537" customWidth="1"/>
    <col min="19" max="19" width="10.42578125" style="537" bestFit="1" customWidth="1"/>
    <col min="20" max="20" width="15.42578125" style="537" bestFit="1" customWidth="1"/>
    <col min="21" max="21" width="11.28515625" style="537" customWidth="1"/>
    <col min="22" max="22" width="9.42578125" style="537" bestFit="1" customWidth="1"/>
    <col min="23" max="23" width="11.7109375" style="537" bestFit="1" customWidth="1"/>
    <col min="24" max="24" width="15.28515625" style="537" bestFit="1" customWidth="1"/>
    <col min="25" max="25" width="9" style="537" bestFit="1" customWidth="1"/>
    <col min="26" max="26" width="7.85546875" style="537" bestFit="1" customWidth="1"/>
    <col min="27" max="27" width="8.7109375" style="537" customWidth="1"/>
    <col min="28" max="28" width="12.7109375" style="537" bestFit="1" customWidth="1"/>
    <col min="29" max="29" width="12.7109375" style="537" customWidth="1"/>
    <col min="30" max="30" width="10.140625" style="537" bestFit="1" customWidth="1"/>
    <col min="31" max="31" width="12.7109375" style="537" customWidth="1"/>
    <col min="32" max="32" width="11" style="537" customWidth="1"/>
    <col min="33" max="33" width="11.140625" style="537" customWidth="1"/>
    <col min="34" max="34" width="7.7109375" style="537" bestFit="1" customWidth="1"/>
    <col min="35" max="35" width="8.7109375" style="537" customWidth="1"/>
    <col min="36" max="36" width="13" style="537" customWidth="1"/>
    <col min="37" max="37" width="11" style="537" customWidth="1"/>
    <col min="38" max="38" width="11.5703125" style="537" bestFit="1" customWidth="1"/>
    <col min="39" max="39" width="8.7109375" style="537" customWidth="1"/>
    <col min="40" max="51" width="12.5703125" style="537" bestFit="1" customWidth="1"/>
    <col min="52" max="58" width="13.5703125" style="537" bestFit="1" customWidth="1"/>
    <col min="59" max="256" width="11.42578125" style="537"/>
    <col min="257" max="257" width="3.28515625" style="537" customWidth="1"/>
    <col min="258" max="258" width="8.7109375" style="537" customWidth="1"/>
    <col min="259" max="259" width="11.140625" style="537" customWidth="1"/>
    <col min="260" max="260" width="11.7109375" style="537" bestFit="1" customWidth="1"/>
    <col min="261" max="261" width="11.42578125" style="537"/>
    <col min="262" max="262" width="13.28515625" style="537" customWidth="1"/>
    <col min="263" max="263" width="10.85546875" style="537" bestFit="1" customWidth="1"/>
    <col min="264" max="264" width="8.7109375" style="537" customWidth="1"/>
    <col min="265" max="265" width="13" style="537" bestFit="1" customWidth="1"/>
    <col min="266" max="266" width="13.28515625" style="537" customWidth="1"/>
    <col min="267" max="267" width="10.28515625" style="537" bestFit="1" customWidth="1"/>
    <col min="268" max="268" width="15.28515625" style="537" bestFit="1" customWidth="1"/>
    <col min="269" max="269" width="11.28515625" style="537" bestFit="1" customWidth="1"/>
    <col min="270" max="270" width="8.85546875" style="537" bestFit="1" customWidth="1"/>
    <col min="271" max="271" width="7.85546875" style="537" bestFit="1" customWidth="1"/>
    <col min="272" max="272" width="8.7109375" style="537" customWidth="1"/>
    <col min="273" max="273" width="13.140625" style="537" bestFit="1" customWidth="1"/>
    <col min="274" max="274" width="12.7109375" style="537" customWidth="1"/>
    <col min="275" max="275" width="10.42578125" style="537" bestFit="1" customWidth="1"/>
    <col min="276" max="276" width="15.42578125" style="537" bestFit="1" customWidth="1"/>
    <col min="277" max="277" width="11.28515625" style="537" customWidth="1"/>
    <col min="278" max="278" width="9.42578125" style="537" bestFit="1" customWidth="1"/>
    <col min="279" max="279" width="11.7109375" style="537" bestFit="1" customWidth="1"/>
    <col min="280" max="280" width="15.28515625" style="537" bestFit="1" customWidth="1"/>
    <col min="281" max="281" width="9" style="537" bestFit="1" customWidth="1"/>
    <col min="282" max="282" width="7.85546875" style="537" bestFit="1" customWidth="1"/>
    <col min="283" max="283" width="8.7109375" style="537" customWidth="1"/>
    <col min="284" max="284" width="12.7109375" style="537" bestFit="1" customWidth="1"/>
    <col min="285" max="285" width="12.7109375" style="537" customWidth="1"/>
    <col min="286" max="286" width="10.140625" style="537" bestFit="1" customWidth="1"/>
    <col min="287" max="287" width="12.7109375" style="537" customWidth="1"/>
    <col min="288" max="288" width="11" style="537" customWidth="1"/>
    <col min="289" max="289" width="11.140625" style="537" customWidth="1"/>
    <col min="290" max="290" width="7.7109375" style="537" bestFit="1" customWidth="1"/>
    <col min="291" max="291" width="8.7109375" style="537" customWidth="1"/>
    <col min="292" max="292" width="13" style="537" customWidth="1"/>
    <col min="293" max="293" width="11" style="537" customWidth="1"/>
    <col min="294" max="294" width="11.5703125" style="537" bestFit="1" customWidth="1"/>
    <col min="295" max="295" width="8.7109375" style="537" customWidth="1"/>
    <col min="296" max="307" width="12.5703125" style="537" bestFit="1" customWidth="1"/>
    <col min="308" max="314" width="13.5703125" style="537" bestFit="1" customWidth="1"/>
    <col min="315" max="512" width="11.42578125" style="537"/>
    <col min="513" max="513" width="3.28515625" style="537" customWidth="1"/>
    <col min="514" max="514" width="8.7109375" style="537" customWidth="1"/>
    <col min="515" max="515" width="11.140625" style="537" customWidth="1"/>
    <col min="516" max="516" width="11.7109375" style="537" bestFit="1" customWidth="1"/>
    <col min="517" max="517" width="11.42578125" style="537"/>
    <col min="518" max="518" width="13.28515625" style="537" customWidth="1"/>
    <col min="519" max="519" width="10.85546875" style="537" bestFit="1" customWidth="1"/>
    <col min="520" max="520" width="8.7109375" style="537" customWidth="1"/>
    <col min="521" max="521" width="13" style="537" bestFit="1" customWidth="1"/>
    <col min="522" max="522" width="13.28515625" style="537" customWidth="1"/>
    <col min="523" max="523" width="10.28515625" style="537" bestFit="1" customWidth="1"/>
    <col min="524" max="524" width="15.28515625" style="537" bestFit="1" customWidth="1"/>
    <col min="525" max="525" width="11.28515625" style="537" bestFit="1" customWidth="1"/>
    <col min="526" max="526" width="8.85546875" style="537" bestFit="1" customWidth="1"/>
    <col min="527" max="527" width="7.85546875" style="537" bestFit="1" customWidth="1"/>
    <col min="528" max="528" width="8.7109375" style="537" customWidth="1"/>
    <col min="529" max="529" width="13.140625" style="537" bestFit="1" customWidth="1"/>
    <col min="530" max="530" width="12.7109375" style="537" customWidth="1"/>
    <col min="531" max="531" width="10.42578125" style="537" bestFit="1" customWidth="1"/>
    <col min="532" max="532" width="15.42578125" style="537" bestFit="1" customWidth="1"/>
    <col min="533" max="533" width="11.28515625" style="537" customWidth="1"/>
    <col min="534" max="534" width="9.42578125" style="537" bestFit="1" customWidth="1"/>
    <col min="535" max="535" width="11.7109375" style="537" bestFit="1" customWidth="1"/>
    <col min="536" max="536" width="15.28515625" style="537" bestFit="1" customWidth="1"/>
    <col min="537" max="537" width="9" style="537" bestFit="1" customWidth="1"/>
    <col min="538" max="538" width="7.85546875" style="537" bestFit="1" customWidth="1"/>
    <col min="539" max="539" width="8.7109375" style="537" customWidth="1"/>
    <col min="540" max="540" width="12.7109375" style="537" bestFit="1" customWidth="1"/>
    <col min="541" max="541" width="12.7109375" style="537" customWidth="1"/>
    <col min="542" max="542" width="10.140625" style="537" bestFit="1" customWidth="1"/>
    <col min="543" max="543" width="12.7109375" style="537" customWidth="1"/>
    <col min="544" max="544" width="11" style="537" customWidth="1"/>
    <col min="545" max="545" width="11.140625" style="537" customWidth="1"/>
    <col min="546" max="546" width="7.7109375" style="537" bestFit="1" customWidth="1"/>
    <col min="547" max="547" width="8.7109375" style="537" customWidth="1"/>
    <col min="548" max="548" width="13" style="537" customWidth="1"/>
    <col min="549" max="549" width="11" style="537" customWidth="1"/>
    <col min="550" max="550" width="11.5703125" style="537" bestFit="1" customWidth="1"/>
    <col min="551" max="551" width="8.7109375" style="537" customWidth="1"/>
    <col min="552" max="563" width="12.5703125" style="537" bestFit="1" customWidth="1"/>
    <col min="564" max="570" width="13.5703125" style="537" bestFit="1" customWidth="1"/>
    <col min="571" max="768" width="11.42578125" style="537"/>
    <col min="769" max="769" width="3.28515625" style="537" customWidth="1"/>
    <col min="770" max="770" width="8.7109375" style="537" customWidth="1"/>
    <col min="771" max="771" width="11.140625" style="537" customWidth="1"/>
    <col min="772" max="772" width="11.7109375" style="537" bestFit="1" customWidth="1"/>
    <col min="773" max="773" width="11.42578125" style="537"/>
    <col min="774" max="774" width="13.28515625" style="537" customWidth="1"/>
    <col min="775" max="775" width="10.85546875" style="537" bestFit="1" customWidth="1"/>
    <col min="776" max="776" width="8.7109375" style="537" customWidth="1"/>
    <col min="777" max="777" width="13" style="537" bestFit="1" customWidth="1"/>
    <col min="778" max="778" width="13.28515625" style="537" customWidth="1"/>
    <col min="779" max="779" width="10.28515625" style="537" bestFit="1" customWidth="1"/>
    <col min="780" max="780" width="15.28515625" style="537" bestFit="1" customWidth="1"/>
    <col min="781" max="781" width="11.28515625" style="537" bestFit="1" customWidth="1"/>
    <col min="782" max="782" width="8.85546875" style="537" bestFit="1" customWidth="1"/>
    <col min="783" max="783" width="7.85546875" style="537" bestFit="1" customWidth="1"/>
    <col min="784" max="784" width="8.7109375" style="537" customWidth="1"/>
    <col min="785" max="785" width="13.140625" style="537" bestFit="1" customWidth="1"/>
    <col min="786" max="786" width="12.7109375" style="537" customWidth="1"/>
    <col min="787" max="787" width="10.42578125" style="537" bestFit="1" customWidth="1"/>
    <col min="788" max="788" width="15.42578125" style="537" bestFit="1" customWidth="1"/>
    <col min="789" max="789" width="11.28515625" style="537" customWidth="1"/>
    <col min="790" max="790" width="9.42578125" style="537" bestFit="1" customWidth="1"/>
    <col min="791" max="791" width="11.7109375" style="537" bestFit="1" customWidth="1"/>
    <col min="792" max="792" width="15.28515625" style="537" bestFit="1" customWidth="1"/>
    <col min="793" max="793" width="9" style="537" bestFit="1" customWidth="1"/>
    <col min="794" max="794" width="7.85546875" style="537" bestFit="1" customWidth="1"/>
    <col min="795" max="795" width="8.7109375" style="537" customWidth="1"/>
    <col min="796" max="796" width="12.7109375" style="537" bestFit="1" customWidth="1"/>
    <col min="797" max="797" width="12.7109375" style="537" customWidth="1"/>
    <col min="798" max="798" width="10.140625" style="537" bestFit="1" customWidth="1"/>
    <col min="799" max="799" width="12.7109375" style="537" customWidth="1"/>
    <col min="800" max="800" width="11" style="537" customWidth="1"/>
    <col min="801" max="801" width="11.140625" style="537" customWidth="1"/>
    <col min="802" max="802" width="7.7109375" style="537" bestFit="1" customWidth="1"/>
    <col min="803" max="803" width="8.7109375" style="537" customWidth="1"/>
    <col min="804" max="804" width="13" style="537" customWidth="1"/>
    <col min="805" max="805" width="11" style="537" customWidth="1"/>
    <col min="806" max="806" width="11.5703125" style="537" bestFit="1" customWidth="1"/>
    <col min="807" max="807" width="8.7109375" style="537" customWidth="1"/>
    <col min="808" max="819" width="12.5703125" style="537" bestFit="1" customWidth="1"/>
    <col min="820" max="826" width="13.5703125" style="537" bestFit="1" customWidth="1"/>
    <col min="827" max="1024" width="11.42578125" style="537"/>
    <col min="1025" max="1025" width="3.28515625" style="537" customWidth="1"/>
    <col min="1026" max="1026" width="8.7109375" style="537" customWidth="1"/>
    <col min="1027" max="1027" width="11.140625" style="537" customWidth="1"/>
    <col min="1028" max="1028" width="11.7109375" style="537" bestFit="1" customWidth="1"/>
    <col min="1029" max="1029" width="11.42578125" style="537"/>
    <col min="1030" max="1030" width="13.28515625" style="537" customWidth="1"/>
    <col min="1031" max="1031" width="10.85546875" style="537" bestFit="1" customWidth="1"/>
    <col min="1032" max="1032" width="8.7109375" style="537" customWidth="1"/>
    <col min="1033" max="1033" width="13" style="537" bestFit="1" customWidth="1"/>
    <col min="1034" max="1034" width="13.28515625" style="537" customWidth="1"/>
    <col min="1035" max="1035" width="10.28515625" style="537" bestFit="1" customWidth="1"/>
    <col min="1036" max="1036" width="15.28515625" style="537" bestFit="1" customWidth="1"/>
    <col min="1037" max="1037" width="11.28515625" style="537" bestFit="1" customWidth="1"/>
    <col min="1038" max="1038" width="8.85546875" style="537" bestFit="1" customWidth="1"/>
    <col min="1039" max="1039" width="7.85546875" style="537" bestFit="1" customWidth="1"/>
    <col min="1040" max="1040" width="8.7109375" style="537" customWidth="1"/>
    <col min="1041" max="1041" width="13.140625" style="537" bestFit="1" customWidth="1"/>
    <col min="1042" max="1042" width="12.7109375" style="537" customWidth="1"/>
    <col min="1043" max="1043" width="10.42578125" style="537" bestFit="1" customWidth="1"/>
    <col min="1044" max="1044" width="15.42578125" style="537" bestFit="1" customWidth="1"/>
    <col min="1045" max="1045" width="11.28515625" style="537" customWidth="1"/>
    <col min="1046" max="1046" width="9.42578125" style="537" bestFit="1" customWidth="1"/>
    <col min="1047" max="1047" width="11.7109375" style="537" bestFit="1" customWidth="1"/>
    <col min="1048" max="1048" width="15.28515625" style="537" bestFit="1" customWidth="1"/>
    <col min="1049" max="1049" width="9" style="537" bestFit="1" customWidth="1"/>
    <col min="1050" max="1050" width="7.85546875" style="537" bestFit="1" customWidth="1"/>
    <col min="1051" max="1051" width="8.7109375" style="537" customWidth="1"/>
    <col min="1052" max="1052" width="12.7109375" style="537" bestFit="1" customWidth="1"/>
    <col min="1053" max="1053" width="12.7109375" style="537" customWidth="1"/>
    <col min="1054" max="1054" width="10.140625" style="537" bestFit="1" customWidth="1"/>
    <col min="1055" max="1055" width="12.7109375" style="537" customWidth="1"/>
    <col min="1056" max="1056" width="11" style="537" customWidth="1"/>
    <col min="1057" max="1057" width="11.140625" style="537" customWidth="1"/>
    <col min="1058" max="1058" width="7.7109375" style="537" bestFit="1" customWidth="1"/>
    <col min="1059" max="1059" width="8.7109375" style="537" customWidth="1"/>
    <col min="1060" max="1060" width="13" style="537" customWidth="1"/>
    <col min="1061" max="1061" width="11" style="537" customWidth="1"/>
    <col min="1062" max="1062" width="11.5703125" style="537" bestFit="1" customWidth="1"/>
    <col min="1063" max="1063" width="8.7109375" style="537" customWidth="1"/>
    <col min="1064" max="1075" width="12.5703125" style="537" bestFit="1" customWidth="1"/>
    <col min="1076" max="1082" width="13.5703125" style="537" bestFit="1" customWidth="1"/>
    <col min="1083" max="1280" width="11.42578125" style="537"/>
    <col min="1281" max="1281" width="3.28515625" style="537" customWidth="1"/>
    <col min="1282" max="1282" width="8.7109375" style="537" customWidth="1"/>
    <col min="1283" max="1283" width="11.140625" style="537" customWidth="1"/>
    <col min="1284" max="1284" width="11.7109375" style="537" bestFit="1" customWidth="1"/>
    <col min="1285" max="1285" width="11.42578125" style="537"/>
    <col min="1286" max="1286" width="13.28515625" style="537" customWidth="1"/>
    <col min="1287" max="1287" width="10.85546875" style="537" bestFit="1" customWidth="1"/>
    <col min="1288" max="1288" width="8.7109375" style="537" customWidth="1"/>
    <col min="1289" max="1289" width="13" style="537" bestFit="1" customWidth="1"/>
    <col min="1290" max="1290" width="13.28515625" style="537" customWidth="1"/>
    <col min="1291" max="1291" width="10.28515625" style="537" bestFit="1" customWidth="1"/>
    <col min="1292" max="1292" width="15.28515625" style="537" bestFit="1" customWidth="1"/>
    <col min="1293" max="1293" width="11.28515625" style="537" bestFit="1" customWidth="1"/>
    <col min="1294" max="1294" width="8.85546875" style="537" bestFit="1" customWidth="1"/>
    <col min="1295" max="1295" width="7.85546875" style="537" bestFit="1" customWidth="1"/>
    <col min="1296" max="1296" width="8.7109375" style="537" customWidth="1"/>
    <col min="1297" max="1297" width="13.140625" style="537" bestFit="1" customWidth="1"/>
    <col min="1298" max="1298" width="12.7109375" style="537" customWidth="1"/>
    <col min="1299" max="1299" width="10.42578125" style="537" bestFit="1" customWidth="1"/>
    <col min="1300" max="1300" width="15.42578125" style="537" bestFit="1" customWidth="1"/>
    <col min="1301" max="1301" width="11.28515625" style="537" customWidth="1"/>
    <col min="1302" max="1302" width="9.42578125" style="537" bestFit="1" customWidth="1"/>
    <col min="1303" max="1303" width="11.7109375" style="537" bestFit="1" customWidth="1"/>
    <col min="1304" max="1304" width="15.28515625" style="537" bestFit="1" customWidth="1"/>
    <col min="1305" max="1305" width="9" style="537" bestFit="1" customWidth="1"/>
    <col min="1306" max="1306" width="7.85546875" style="537" bestFit="1" customWidth="1"/>
    <col min="1307" max="1307" width="8.7109375" style="537" customWidth="1"/>
    <col min="1308" max="1308" width="12.7109375" style="537" bestFit="1" customWidth="1"/>
    <col min="1309" max="1309" width="12.7109375" style="537" customWidth="1"/>
    <col min="1310" max="1310" width="10.140625" style="537" bestFit="1" customWidth="1"/>
    <col min="1311" max="1311" width="12.7109375" style="537" customWidth="1"/>
    <col min="1312" max="1312" width="11" style="537" customWidth="1"/>
    <col min="1313" max="1313" width="11.140625" style="537" customWidth="1"/>
    <col min="1314" max="1314" width="7.7109375" style="537" bestFit="1" customWidth="1"/>
    <col min="1315" max="1315" width="8.7109375" style="537" customWidth="1"/>
    <col min="1316" max="1316" width="13" style="537" customWidth="1"/>
    <col min="1317" max="1317" width="11" style="537" customWidth="1"/>
    <col min="1318" max="1318" width="11.5703125" style="537" bestFit="1" customWidth="1"/>
    <col min="1319" max="1319" width="8.7109375" style="537" customWidth="1"/>
    <col min="1320" max="1331" width="12.5703125" style="537" bestFit="1" customWidth="1"/>
    <col min="1332" max="1338" width="13.5703125" style="537" bestFit="1" customWidth="1"/>
    <col min="1339" max="1536" width="11.42578125" style="537"/>
    <col min="1537" max="1537" width="3.28515625" style="537" customWidth="1"/>
    <col min="1538" max="1538" width="8.7109375" style="537" customWidth="1"/>
    <col min="1539" max="1539" width="11.140625" style="537" customWidth="1"/>
    <col min="1540" max="1540" width="11.7109375" style="537" bestFit="1" customWidth="1"/>
    <col min="1541" max="1541" width="11.42578125" style="537"/>
    <col min="1542" max="1542" width="13.28515625" style="537" customWidth="1"/>
    <col min="1543" max="1543" width="10.85546875" style="537" bestFit="1" customWidth="1"/>
    <col min="1544" max="1544" width="8.7109375" style="537" customWidth="1"/>
    <col min="1545" max="1545" width="13" style="537" bestFit="1" customWidth="1"/>
    <col min="1546" max="1546" width="13.28515625" style="537" customWidth="1"/>
    <col min="1547" max="1547" width="10.28515625" style="537" bestFit="1" customWidth="1"/>
    <col min="1548" max="1548" width="15.28515625" style="537" bestFit="1" customWidth="1"/>
    <col min="1549" max="1549" width="11.28515625" style="537" bestFit="1" customWidth="1"/>
    <col min="1550" max="1550" width="8.85546875" style="537" bestFit="1" customWidth="1"/>
    <col min="1551" max="1551" width="7.85546875" style="537" bestFit="1" customWidth="1"/>
    <col min="1552" max="1552" width="8.7109375" style="537" customWidth="1"/>
    <col min="1553" max="1553" width="13.140625" style="537" bestFit="1" customWidth="1"/>
    <col min="1554" max="1554" width="12.7109375" style="537" customWidth="1"/>
    <col min="1555" max="1555" width="10.42578125" style="537" bestFit="1" customWidth="1"/>
    <col min="1556" max="1556" width="15.42578125" style="537" bestFit="1" customWidth="1"/>
    <col min="1557" max="1557" width="11.28515625" style="537" customWidth="1"/>
    <col min="1558" max="1558" width="9.42578125" style="537" bestFit="1" customWidth="1"/>
    <col min="1559" max="1559" width="11.7109375" style="537" bestFit="1" customWidth="1"/>
    <col min="1560" max="1560" width="15.28515625" style="537" bestFit="1" customWidth="1"/>
    <col min="1561" max="1561" width="9" style="537" bestFit="1" customWidth="1"/>
    <col min="1562" max="1562" width="7.85546875" style="537" bestFit="1" customWidth="1"/>
    <col min="1563" max="1563" width="8.7109375" style="537" customWidth="1"/>
    <col min="1564" max="1564" width="12.7109375" style="537" bestFit="1" customWidth="1"/>
    <col min="1565" max="1565" width="12.7109375" style="537" customWidth="1"/>
    <col min="1566" max="1566" width="10.140625" style="537" bestFit="1" customWidth="1"/>
    <col min="1567" max="1567" width="12.7109375" style="537" customWidth="1"/>
    <col min="1568" max="1568" width="11" style="537" customWidth="1"/>
    <col min="1569" max="1569" width="11.140625" style="537" customWidth="1"/>
    <col min="1570" max="1570" width="7.7109375" style="537" bestFit="1" customWidth="1"/>
    <col min="1571" max="1571" width="8.7109375" style="537" customWidth="1"/>
    <col min="1572" max="1572" width="13" style="537" customWidth="1"/>
    <col min="1573" max="1573" width="11" style="537" customWidth="1"/>
    <col min="1574" max="1574" width="11.5703125" style="537" bestFit="1" customWidth="1"/>
    <col min="1575" max="1575" width="8.7109375" style="537" customWidth="1"/>
    <col min="1576" max="1587" width="12.5703125" style="537" bestFit="1" customWidth="1"/>
    <col min="1588" max="1594" width="13.5703125" style="537" bestFit="1" customWidth="1"/>
    <col min="1595" max="1792" width="11.42578125" style="537"/>
    <col min="1793" max="1793" width="3.28515625" style="537" customWidth="1"/>
    <col min="1794" max="1794" width="8.7109375" style="537" customWidth="1"/>
    <col min="1795" max="1795" width="11.140625" style="537" customWidth="1"/>
    <col min="1796" max="1796" width="11.7109375" style="537" bestFit="1" customWidth="1"/>
    <col min="1797" max="1797" width="11.42578125" style="537"/>
    <col min="1798" max="1798" width="13.28515625" style="537" customWidth="1"/>
    <col min="1799" max="1799" width="10.85546875" style="537" bestFit="1" customWidth="1"/>
    <col min="1800" max="1800" width="8.7109375" style="537" customWidth="1"/>
    <col min="1801" max="1801" width="13" style="537" bestFit="1" customWidth="1"/>
    <col min="1802" max="1802" width="13.28515625" style="537" customWidth="1"/>
    <col min="1803" max="1803" width="10.28515625" style="537" bestFit="1" customWidth="1"/>
    <col min="1804" max="1804" width="15.28515625" style="537" bestFit="1" customWidth="1"/>
    <col min="1805" max="1805" width="11.28515625" style="537" bestFit="1" customWidth="1"/>
    <col min="1806" max="1806" width="8.85546875" style="537" bestFit="1" customWidth="1"/>
    <col min="1807" max="1807" width="7.85546875" style="537" bestFit="1" customWidth="1"/>
    <col min="1808" max="1808" width="8.7109375" style="537" customWidth="1"/>
    <col min="1809" max="1809" width="13.140625" style="537" bestFit="1" customWidth="1"/>
    <col min="1810" max="1810" width="12.7109375" style="537" customWidth="1"/>
    <col min="1811" max="1811" width="10.42578125" style="537" bestFit="1" customWidth="1"/>
    <col min="1812" max="1812" width="15.42578125" style="537" bestFit="1" customWidth="1"/>
    <col min="1813" max="1813" width="11.28515625" style="537" customWidth="1"/>
    <col min="1814" max="1814" width="9.42578125" style="537" bestFit="1" customWidth="1"/>
    <col min="1815" max="1815" width="11.7109375" style="537" bestFit="1" customWidth="1"/>
    <col min="1816" max="1816" width="15.28515625" style="537" bestFit="1" customWidth="1"/>
    <col min="1817" max="1817" width="9" style="537" bestFit="1" customWidth="1"/>
    <col min="1818" max="1818" width="7.85546875" style="537" bestFit="1" customWidth="1"/>
    <col min="1819" max="1819" width="8.7109375" style="537" customWidth="1"/>
    <col min="1820" max="1820" width="12.7109375" style="537" bestFit="1" customWidth="1"/>
    <col min="1821" max="1821" width="12.7109375" style="537" customWidth="1"/>
    <col min="1822" max="1822" width="10.140625" style="537" bestFit="1" customWidth="1"/>
    <col min="1823" max="1823" width="12.7109375" style="537" customWidth="1"/>
    <col min="1824" max="1824" width="11" style="537" customWidth="1"/>
    <col min="1825" max="1825" width="11.140625" style="537" customWidth="1"/>
    <col min="1826" max="1826" width="7.7109375" style="537" bestFit="1" customWidth="1"/>
    <col min="1827" max="1827" width="8.7109375" style="537" customWidth="1"/>
    <col min="1828" max="1828" width="13" style="537" customWidth="1"/>
    <col min="1829" max="1829" width="11" style="537" customWidth="1"/>
    <col min="1830" max="1830" width="11.5703125" style="537" bestFit="1" customWidth="1"/>
    <col min="1831" max="1831" width="8.7109375" style="537" customWidth="1"/>
    <col min="1832" max="1843" width="12.5703125" style="537" bestFit="1" customWidth="1"/>
    <col min="1844" max="1850" width="13.5703125" style="537" bestFit="1" customWidth="1"/>
    <col min="1851" max="2048" width="11.42578125" style="537"/>
    <col min="2049" max="2049" width="3.28515625" style="537" customWidth="1"/>
    <col min="2050" max="2050" width="8.7109375" style="537" customWidth="1"/>
    <col min="2051" max="2051" width="11.140625" style="537" customWidth="1"/>
    <col min="2052" max="2052" width="11.7109375" style="537" bestFit="1" customWidth="1"/>
    <col min="2053" max="2053" width="11.42578125" style="537"/>
    <col min="2054" max="2054" width="13.28515625" style="537" customWidth="1"/>
    <col min="2055" max="2055" width="10.85546875" style="537" bestFit="1" customWidth="1"/>
    <col min="2056" max="2056" width="8.7109375" style="537" customWidth="1"/>
    <col min="2057" max="2057" width="13" style="537" bestFit="1" customWidth="1"/>
    <col min="2058" max="2058" width="13.28515625" style="537" customWidth="1"/>
    <col min="2059" max="2059" width="10.28515625" style="537" bestFit="1" customWidth="1"/>
    <col min="2060" max="2060" width="15.28515625" style="537" bestFit="1" customWidth="1"/>
    <col min="2061" max="2061" width="11.28515625" style="537" bestFit="1" customWidth="1"/>
    <col min="2062" max="2062" width="8.85546875" style="537" bestFit="1" customWidth="1"/>
    <col min="2063" max="2063" width="7.85546875" style="537" bestFit="1" customWidth="1"/>
    <col min="2064" max="2064" width="8.7109375" style="537" customWidth="1"/>
    <col min="2065" max="2065" width="13.140625" style="537" bestFit="1" customWidth="1"/>
    <col min="2066" max="2066" width="12.7109375" style="537" customWidth="1"/>
    <col min="2067" max="2067" width="10.42578125" style="537" bestFit="1" customWidth="1"/>
    <col min="2068" max="2068" width="15.42578125" style="537" bestFit="1" customWidth="1"/>
    <col min="2069" max="2069" width="11.28515625" style="537" customWidth="1"/>
    <col min="2070" max="2070" width="9.42578125" style="537" bestFit="1" customWidth="1"/>
    <col min="2071" max="2071" width="11.7109375" style="537" bestFit="1" customWidth="1"/>
    <col min="2072" max="2072" width="15.28515625" style="537" bestFit="1" customWidth="1"/>
    <col min="2073" max="2073" width="9" style="537" bestFit="1" customWidth="1"/>
    <col min="2074" max="2074" width="7.85546875" style="537" bestFit="1" customWidth="1"/>
    <col min="2075" max="2075" width="8.7109375" style="537" customWidth="1"/>
    <col min="2076" max="2076" width="12.7109375" style="537" bestFit="1" customWidth="1"/>
    <col min="2077" max="2077" width="12.7109375" style="537" customWidth="1"/>
    <col min="2078" max="2078" width="10.140625" style="537" bestFit="1" customWidth="1"/>
    <col min="2079" max="2079" width="12.7109375" style="537" customWidth="1"/>
    <col min="2080" max="2080" width="11" style="537" customWidth="1"/>
    <col min="2081" max="2081" width="11.140625" style="537" customWidth="1"/>
    <col min="2082" max="2082" width="7.7109375" style="537" bestFit="1" customWidth="1"/>
    <col min="2083" max="2083" width="8.7109375" style="537" customWidth="1"/>
    <col min="2084" max="2084" width="13" style="537" customWidth="1"/>
    <col min="2085" max="2085" width="11" style="537" customWidth="1"/>
    <col min="2086" max="2086" width="11.5703125" style="537" bestFit="1" customWidth="1"/>
    <col min="2087" max="2087" width="8.7109375" style="537" customWidth="1"/>
    <col min="2088" max="2099" width="12.5703125" style="537" bestFit="1" customWidth="1"/>
    <col min="2100" max="2106" width="13.5703125" style="537" bestFit="1" customWidth="1"/>
    <col min="2107" max="2304" width="11.42578125" style="537"/>
    <col min="2305" max="2305" width="3.28515625" style="537" customWidth="1"/>
    <col min="2306" max="2306" width="8.7109375" style="537" customWidth="1"/>
    <col min="2307" max="2307" width="11.140625" style="537" customWidth="1"/>
    <col min="2308" max="2308" width="11.7109375" style="537" bestFit="1" customWidth="1"/>
    <col min="2309" max="2309" width="11.42578125" style="537"/>
    <col min="2310" max="2310" width="13.28515625" style="537" customWidth="1"/>
    <col min="2311" max="2311" width="10.85546875" style="537" bestFit="1" customWidth="1"/>
    <col min="2312" max="2312" width="8.7109375" style="537" customWidth="1"/>
    <col min="2313" max="2313" width="13" style="537" bestFit="1" customWidth="1"/>
    <col min="2314" max="2314" width="13.28515625" style="537" customWidth="1"/>
    <col min="2315" max="2315" width="10.28515625" style="537" bestFit="1" customWidth="1"/>
    <col min="2316" max="2316" width="15.28515625" style="537" bestFit="1" customWidth="1"/>
    <col min="2317" max="2317" width="11.28515625" style="537" bestFit="1" customWidth="1"/>
    <col min="2318" max="2318" width="8.85546875" style="537" bestFit="1" customWidth="1"/>
    <col min="2319" max="2319" width="7.85546875" style="537" bestFit="1" customWidth="1"/>
    <col min="2320" max="2320" width="8.7109375" style="537" customWidth="1"/>
    <col min="2321" max="2321" width="13.140625" style="537" bestFit="1" customWidth="1"/>
    <col min="2322" max="2322" width="12.7109375" style="537" customWidth="1"/>
    <col min="2323" max="2323" width="10.42578125" style="537" bestFit="1" customWidth="1"/>
    <col min="2324" max="2324" width="15.42578125" style="537" bestFit="1" customWidth="1"/>
    <col min="2325" max="2325" width="11.28515625" style="537" customWidth="1"/>
    <col min="2326" max="2326" width="9.42578125" style="537" bestFit="1" customWidth="1"/>
    <col min="2327" max="2327" width="11.7109375" style="537" bestFit="1" customWidth="1"/>
    <col min="2328" max="2328" width="15.28515625" style="537" bestFit="1" customWidth="1"/>
    <col min="2329" max="2329" width="9" style="537" bestFit="1" customWidth="1"/>
    <col min="2330" max="2330" width="7.85546875" style="537" bestFit="1" customWidth="1"/>
    <col min="2331" max="2331" width="8.7109375" style="537" customWidth="1"/>
    <col min="2332" max="2332" width="12.7109375" style="537" bestFit="1" customWidth="1"/>
    <col min="2333" max="2333" width="12.7109375" style="537" customWidth="1"/>
    <col min="2334" max="2334" width="10.140625" style="537" bestFit="1" customWidth="1"/>
    <col min="2335" max="2335" width="12.7109375" style="537" customWidth="1"/>
    <col min="2336" max="2336" width="11" style="537" customWidth="1"/>
    <col min="2337" max="2337" width="11.140625" style="537" customWidth="1"/>
    <col min="2338" max="2338" width="7.7109375" style="537" bestFit="1" customWidth="1"/>
    <col min="2339" max="2339" width="8.7109375" style="537" customWidth="1"/>
    <col min="2340" max="2340" width="13" style="537" customWidth="1"/>
    <col min="2341" max="2341" width="11" style="537" customWidth="1"/>
    <col min="2342" max="2342" width="11.5703125" style="537" bestFit="1" customWidth="1"/>
    <col min="2343" max="2343" width="8.7109375" style="537" customWidth="1"/>
    <col min="2344" max="2355" width="12.5703125" style="537" bestFit="1" customWidth="1"/>
    <col min="2356" max="2362" width="13.5703125" style="537" bestFit="1" customWidth="1"/>
    <col min="2363" max="2560" width="11.42578125" style="537"/>
    <col min="2561" max="2561" width="3.28515625" style="537" customWidth="1"/>
    <col min="2562" max="2562" width="8.7109375" style="537" customWidth="1"/>
    <col min="2563" max="2563" width="11.140625" style="537" customWidth="1"/>
    <col min="2564" max="2564" width="11.7109375" style="537" bestFit="1" customWidth="1"/>
    <col min="2565" max="2565" width="11.42578125" style="537"/>
    <col min="2566" max="2566" width="13.28515625" style="537" customWidth="1"/>
    <col min="2567" max="2567" width="10.85546875" style="537" bestFit="1" customWidth="1"/>
    <col min="2568" max="2568" width="8.7109375" style="537" customWidth="1"/>
    <col min="2569" max="2569" width="13" style="537" bestFit="1" customWidth="1"/>
    <col min="2570" max="2570" width="13.28515625" style="537" customWidth="1"/>
    <col min="2571" max="2571" width="10.28515625" style="537" bestFit="1" customWidth="1"/>
    <col min="2572" max="2572" width="15.28515625" style="537" bestFit="1" customWidth="1"/>
    <col min="2573" max="2573" width="11.28515625" style="537" bestFit="1" customWidth="1"/>
    <col min="2574" max="2574" width="8.85546875" style="537" bestFit="1" customWidth="1"/>
    <col min="2575" max="2575" width="7.85546875" style="537" bestFit="1" customWidth="1"/>
    <col min="2576" max="2576" width="8.7109375" style="537" customWidth="1"/>
    <col min="2577" max="2577" width="13.140625" style="537" bestFit="1" customWidth="1"/>
    <col min="2578" max="2578" width="12.7109375" style="537" customWidth="1"/>
    <col min="2579" max="2579" width="10.42578125" style="537" bestFit="1" customWidth="1"/>
    <col min="2580" max="2580" width="15.42578125" style="537" bestFit="1" customWidth="1"/>
    <col min="2581" max="2581" width="11.28515625" style="537" customWidth="1"/>
    <col min="2582" max="2582" width="9.42578125" style="537" bestFit="1" customWidth="1"/>
    <col min="2583" max="2583" width="11.7109375" style="537" bestFit="1" customWidth="1"/>
    <col min="2584" max="2584" width="15.28515625" style="537" bestFit="1" customWidth="1"/>
    <col min="2585" max="2585" width="9" style="537" bestFit="1" customWidth="1"/>
    <col min="2586" max="2586" width="7.85546875" style="537" bestFit="1" customWidth="1"/>
    <col min="2587" max="2587" width="8.7109375" style="537" customWidth="1"/>
    <col min="2588" max="2588" width="12.7109375" style="537" bestFit="1" customWidth="1"/>
    <col min="2589" max="2589" width="12.7109375" style="537" customWidth="1"/>
    <col min="2590" max="2590" width="10.140625" style="537" bestFit="1" customWidth="1"/>
    <col min="2591" max="2591" width="12.7109375" style="537" customWidth="1"/>
    <col min="2592" max="2592" width="11" style="537" customWidth="1"/>
    <col min="2593" max="2593" width="11.140625" style="537" customWidth="1"/>
    <col min="2594" max="2594" width="7.7109375" style="537" bestFit="1" customWidth="1"/>
    <col min="2595" max="2595" width="8.7109375" style="537" customWidth="1"/>
    <col min="2596" max="2596" width="13" style="537" customWidth="1"/>
    <col min="2597" max="2597" width="11" style="537" customWidth="1"/>
    <col min="2598" max="2598" width="11.5703125" style="537" bestFit="1" customWidth="1"/>
    <col min="2599" max="2599" width="8.7109375" style="537" customWidth="1"/>
    <col min="2600" max="2611" width="12.5703125" style="537" bestFit="1" customWidth="1"/>
    <col min="2612" max="2618" width="13.5703125" style="537" bestFit="1" customWidth="1"/>
    <col min="2619" max="2816" width="11.42578125" style="537"/>
    <col min="2817" max="2817" width="3.28515625" style="537" customWidth="1"/>
    <col min="2818" max="2818" width="8.7109375" style="537" customWidth="1"/>
    <col min="2819" max="2819" width="11.140625" style="537" customWidth="1"/>
    <col min="2820" max="2820" width="11.7109375" style="537" bestFit="1" customWidth="1"/>
    <col min="2821" max="2821" width="11.42578125" style="537"/>
    <col min="2822" max="2822" width="13.28515625" style="537" customWidth="1"/>
    <col min="2823" max="2823" width="10.85546875" style="537" bestFit="1" customWidth="1"/>
    <col min="2824" max="2824" width="8.7109375" style="537" customWidth="1"/>
    <col min="2825" max="2825" width="13" style="537" bestFit="1" customWidth="1"/>
    <col min="2826" max="2826" width="13.28515625" style="537" customWidth="1"/>
    <col min="2827" max="2827" width="10.28515625" style="537" bestFit="1" customWidth="1"/>
    <col min="2828" max="2828" width="15.28515625" style="537" bestFit="1" customWidth="1"/>
    <col min="2829" max="2829" width="11.28515625" style="537" bestFit="1" customWidth="1"/>
    <col min="2830" max="2830" width="8.85546875" style="537" bestFit="1" customWidth="1"/>
    <col min="2831" max="2831" width="7.85546875" style="537" bestFit="1" customWidth="1"/>
    <col min="2832" max="2832" width="8.7109375" style="537" customWidth="1"/>
    <col min="2833" max="2833" width="13.140625" style="537" bestFit="1" customWidth="1"/>
    <col min="2834" max="2834" width="12.7109375" style="537" customWidth="1"/>
    <col min="2835" max="2835" width="10.42578125" style="537" bestFit="1" customWidth="1"/>
    <col min="2836" max="2836" width="15.42578125" style="537" bestFit="1" customWidth="1"/>
    <col min="2837" max="2837" width="11.28515625" style="537" customWidth="1"/>
    <col min="2838" max="2838" width="9.42578125" style="537" bestFit="1" customWidth="1"/>
    <col min="2839" max="2839" width="11.7109375" style="537" bestFit="1" customWidth="1"/>
    <col min="2840" max="2840" width="15.28515625" style="537" bestFit="1" customWidth="1"/>
    <col min="2841" max="2841" width="9" style="537" bestFit="1" customWidth="1"/>
    <col min="2842" max="2842" width="7.85546875" style="537" bestFit="1" customWidth="1"/>
    <col min="2843" max="2843" width="8.7109375" style="537" customWidth="1"/>
    <col min="2844" max="2844" width="12.7109375" style="537" bestFit="1" customWidth="1"/>
    <col min="2845" max="2845" width="12.7109375" style="537" customWidth="1"/>
    <col min="2846" max="2846" width="10.140625" style="537" bestFit="1" customWidth="1"/>
    <col min="2847" max="2847" width="12.7109375" style="537" customWidth="1"/>
    <col min="2848" max="2848" width="11" style="537" customWidth="1"/>
    <col min="2849" max="2849" width="11.140625" style="537" customWidth="1"/>
    <col min="2850" max="2850" width="7.7109375" style="537" bestFit="1" customWidth="1"/>
    <col min="2851" max="2851" width="8.7109375" style="537" customWidth="1"/>
    <col min="2852" max="2852" width="13" style="537" customWidth="1"/>
    <col min="2853" max="2853" width="11" style="537" customWidth="1"/>
    <col min="2854" max="2854" width="11.5703125" style="537" bestFit="1" customWidth="1"/>
    <col min="2855" max="2855" width="8.7109375" style="537" customWidth="1"/>
    <col min="2856" max="2867" width="12.5703125" style="537" bestFit="1" customWidth="1"/>
    <col min="2868" max="2874" width="13.5703125" style="537" bestFit="1" customWidth="1"/>
    <col min="2875" max="3072" width="11.42578125" style="537"/>
    <col min="3073" max="3073" width="3.28515625" style="537" customWidth="1"/>
    <col min="3074" max="3074" width="8.7109375" style="537" customWidth="1"/>
    <col min="3075" max="3075" width="11.140625" style="537" customWidth="1"/>
    <col min="3076" max="3076" width="11.7109375" style="537" bestFit="1" customWidth="1"/>
    <col min="3077" max="3077" width="11.42578125" style="537"/>
    <col min="3078" max="3078" width="13.28515625" style="537" customWidth="1"/>
    <col min="3079" max="3079" width="10.85546875" style="537" bestFit="1" customWidth="1"/>
    <col min="3080" max="3080" width="8.7109375" style="537" customWidth="1"/>
    <col min="3081" max="3081" width="13" style="537" bestFit="1" customWidth="1"/>
    <col min="3082" max="3082" width="13.28515625" style="537" customWidth="1"/>
    <col min="3083" max="3083" width="10.28515625" style="537" bestFit="1" customWidth="1"/>
    <col min="3084" max="3084" width="15.28515625" style="537" bestFit="1" customWidth="1"/>
    <col min="3085" max="3085" width="11.28515625" style="537" bestFit="1" customWidth="1"/>
    <col min="3086" max="3086" width="8.85546875" style="537" bestFit="1" customWidth="1"/>
    <col min="3087" max="3087" width="7.85546875" style="537" bestFit="1" customWidth="1"/>
    <col min="3088" max="3088" width="8.7109375" style="537" customWidth="1"/>
    <col min="3089" max="3089" width="13.140625" style="537" bestFit="1" customWidth="1"/>
    <col min="3090" max="3090" width="12.7109375" style="537" customWidth="1"/>
    <col min="3091" max="3091" width="10.42578125" style="537" bestFit="1" customWidth="1"/>
    <col min="3092" max="3092" width="15.42578125" style="537" bestFit="1" customWidth="1"/>
    <col min="3093" max="3093" width="11.28515625" style="537" customWidth="1"/>
    <col min="3094" max="3094" width="9.42578125" style="537" bestFit="1" customWidth="1"/>
    <col min="3095" max="3095" width="11.7109375" style="537" bestFit="1" customWidth="1"/>
    <col min="3096" max="3096" width="15.28515625" style="537" bestFit="1" customWidth="1"/>
    <col min="3097" max="3097" width="9" style="537" bestFit="1" customWidth="1"/>
    <col min="3098" max="3098" width="7.85546875" style="537" bestFit="1" customWidth="1"/>
    <col min="3099" max="3099" width="8.7109375" style="537" customWidth="1"/>
    <col min="3100" max="3100" width="12.7109375" style="537" bestFit="1" customWidth="1"/>
    <col min="3101" max="3101" width="12.7109375" style="537" customWidth="1"/>
    <col min="3102" max="3102" width="10.140625" style="537" bestFit="1" customWidth="1"/>
    <col min="3103" max="3103" width="12.7109375" style="537" customWidth="1"/>
    <col min="3104" max="3104" width="11" style="537" customWidth="1"/>
    <col min="3105" max="3105" width="11.140625" style="537" customWidth="1"/>
    <col min="3106" max="3106" width="7.7109375" style="537" bestFit="1" customWidth="1"/>
    <col min="3107" max="3107" width="8.7109375" style="537" customWidth="1"/>
    <col min="3108" max="3108" width="13" style="537" customWidth="1"/>
    <col min="3109" max="3109" width="11" style="537" customWidth="1"/>
    <col min="3110" max="3110" width="11.5703125" style="537" bestFit="1" customWidth="1"/>
    <col min="3111" max="3111" width="8.7109375" style="537" customWidth="1"/>
    <col min="3112" max="3123" width="12.5703125" style="537" bestFit="1" customWidth="1"/>
    <col min="3124" max="3130" width="13.5703125" style="537" bestFit="1" customWidth="1"/>
    <col min="3131" max="3328" width="11.42578125" style="537"/>
    <col min="3329" max="3329" width="3.28515625" style="537" customWidth="1"/>
    <col min="3330" max="3330" width="8.7109375" style="537" customWidth="1"/>
    <col min="3331" max="3331" width="11.140625" style="537" customWidth="1"/>
    <col min="3332" max="3332" width="11.7109375" style="537" bestFit="1" customWidth="1"/>
    <col min="3333" max="3333" width="11.42578125" style="537"/>
    <col min="3334" max="3334" width="13.28515625" style="537" customWidth="1"/>
    <col min="3335" max="3335" width="10.85546875" style="537" bestFit="1" customWidth="1"/>
    <col min="3336" max="3336" width="8.7109375" style="537" customWidth="1"/>
    <col min="3337" max="3337" width="13" style="537" bestFit="1" customWidth="1"/>
    <col min="3338" max="3338" width="13.28515625" style="537" customWidth="1"/>
    <col min="3339" max="3339" width="10.28515625" style="537" bestFit="1" customWidth="1"/>
    <col min="3340" max="3340" width="15.28515625" style="537" bestFit="1" customWidth="1"/>
    <col min="3341" max="3341" width="11.28515625" style="537" bestFit="1" customWidth="1"/>
    <col min="3342" max="3342" width="8.85546875" style="537" bestFit="1" customWidth="1"/>
    <col min="3343" max="3343" width="7.85546875" style="537" bestFit="1" customWidth="1"/>
    <col min="3344" max="3344" width="8.7109375" style="537" customWidth="1"/>
    <col min="3345" max="3345" width="13.140625" style="537" bestFit="1" customWidth="1"/>
    <col min="3346" max="3346" width="12.7109375" style="537" customWidth="1"/>
    <col min="3347" max="3347" width="10.42578125" style="537" bestFit="1" customWidth="1"/>
    <col min="3348" max="3348" width="15.42578125" style="537" bestFit="1" customWidth="1"/>
    <col min="3349" max="3349" width="11.28515625" style="537" customWidth="1"/>
    <col min="3350" max="3350" width="9.42578125" style="537" bestFit="1" customWidth="1"/>
    <col min="3351" max="3351" width="11.7109375" style="537" bestFit="1" customWidth="1"/>
    <col min="3352" max="3352" width="15.28515625" style="537" bestFit="1" customWidth="1"/>
    <col min="3353" max="3353" width="9" style="537" bestFit="1" customWidth="1"/>
    <col min="3354" max="3354" width="7.85546875" style="537" bestFit="1" customWidth="1"/>
    <col min="3355" max="3355" width="8.7109375" style="537" customWidth="1"/>
    <col min="3356" max="3356" width="12.7109375" style="537" bestFit="1" customWidth="1"/>
    <col min="3357" max="3357" width="12.7109375" style="537" customWidth="1"/>
    <col min="3358" max="3358" width="10.140625" style="537" bestFit="1" customWidth="1"/>
    <col min="3359" max="3359" width="12.7109375" style="537" customWidth="1"/>
    <col min="3360" max="3360" width="11" style="537" customWidth="1"/>
    <col min="3361" max="3361" width="11.140625" style="537" customWidth="1"/>
    <col min="3362" max="3362" width="7.7109375" style="537" bestFit="1" customWidth="1"/>
    <col min="3363" max="3363" width="8.7109375" style="537" customWidth="1"/>
    <col min="3364" max="3364" width="13" style="537" customWidth="1"/>
    <col min="3365" max="3365" width="11" style="537" customWidth="1"/>
    <col min="3366" max="3366" width="11.5703125" style="537" bestFit="1" customWidth="1"/>
    <col min="3367" max="3367" width="8.7109375" style="537" customWidth="1"/>
    <col min="3368" max="3379" width="12.5703125" style="537" bestFit="1" customWidth="1"/>
    <col min="3380" max="3386" width="13.5703125" style="537" bestFit="1" customWidth="1"/>
    <col min="3387" max="3584" width="11.42578125" style="537"/>
    <col min="3585" max="3585" width="3.28515625" style="537" customWidth="1"/>
    <col min="3586" max="3586" width="8.7109375" style="537" customWidth="1"/>
    <col min="3587" max="3587" width="11.140625" style="537" customWidth="1"/>
    <col min="3588" max="3588" width="11.7109375" style="537" bestFit="1" customWidth="1"/>
    <col min="3589" max="3589" width="11.42578125" style="537"/>
    <col min="3590" max="3590" width="13.28515625" style="537" customWidth="1"/>
    <col min="3591" max="3591" width="10.85546875" style="537" bestFit="1" customWidth="1"/>
    <col min="3592" max="3592" width="8.7109375" style="537" customWidth="1"/>
    <col min="3593" max="3593" width="13" style="537" bestFit="1" customWidth="1"/>
    <col min="3594" max="3594" width="13.28515625" style="537" customWidth="1"/>
    <col min="3595" max="3595" width="10.28515625" style="537" bestFit="1" customWidth="1"/>
    <col min="3596" max="3596" width="15.28515625" style="537" bestFit="1" customWidth="1"/>
    <col min="3597" max="3597" width="11.28515625" style="537" bestFit="1" customWidth="1"/>
    <col min="3598" max="3598" width="8.85546875" style="537" bestFit="1" customWidth="1"/>
    <col min="3599" max="3599" width="7.85546875" style="537" bestFit="1" customWidth="1"/>
    <col min="3600" max="3600" width="8.7109375" style="537" customWidth="1"/>
    <col min="3601" max="3601" width="13.140625" style="537" bestFit="1" customWidth="1"/>
    <col min="3602" max="3602" width="12.7109375" style="537" customWidth="1"/>
    <col min="3603" max="3603" width="10.42578125" style="537" bestFit="1" customWidth="1"/>
    <col min="3604" max="3604" width="15.42578125" style="537" bestFit="1" customWidth="1"/>
    <col min="3605" max="3605" width="11.28515625" style="537" customWidth="1"/>
    <col min="3606" max="3606" width="9.42578125" style="537" bestFit="1" customWidth="1"/>
    <col min="3607" max="3607" width="11.7109375" style="537" bestFit="1" customWidth="1"/>
    <col min="3608" max="3608" width="15.28515625" style="537" bestFit="1" customWidth="1"/>
    <col min="3609" max="3609" width="9" style="537" bestFit="1" customWidth="1"/>
    <col min="3610" max="3610" width="7.85546875" style="537" bestFit="1" customWidth="1"/>
    <col min="3611" max="3611" width="8.7109375" style="537" customWidth="1"/>
    <col min="3612" max="3612" width="12.7109375" style="537" bestFit="1" customWidth="1"/>
    <col min="3613" max="3613" width="12.7109375" style="537" customWidth="1"/>
    <col min="3614" max="3614" width="10.140625" style="537" bestFit="1" customWidth="1"/>
    <col min="3615" max="3615" width="12.7109375" style="537" customWidth="1"/>
    <col min="3616" max="3616" width="11" style="537" customWidth="1"/>
    <col min="3617" max="3617" width="11.140625" style="537" customWidth="1"/>
    <col min="3618" max="3618" width="7.7109375" style="537" bestFit="1" customWidth="1"/>
    <col min="3619" max="3619" width="8.7109375" style="537" customWidth="1"/>
    <col min="3620" max="3620" width="13" style="537" customWidth="1"/>
    <col min="3621" max="3621" width="11" style="537" customWidth="1"/>
    <col min="3622" max="3622" width="11.5703125" style="537" bestFit="1" customWidth="1"/>
    <col min="3623" max="3623" width="8.7109375" style="537" customWidth="1"/>
    <col min="3624" max="3635" width="12.5703125" style="537" bestFit="1" customWidth="1"/>
    <col min="3636" max="3642" width="13.5703125" style="537" bestFit="1" customWidth="1"/>
    <col min="3643" max="3840" width="11.42578125" style="537"/>
    <col min="3841" max="3841" width="3.28515625" style="537" customWidth="1"/>
    <col min="3842" max="3842" width="8.7109375" style="537" customWidth="1"/>
    <col min="3843" max="3843" width="11.140625" style="537" customWidth="1"/>
    <col min="3844" max="3844" width="11.7109375" style="537" bestFit="1" customWidth="1"/>
    <col min="3845" max="3845" width="11.42578125" style="537"/>
    <col min="3846" max="3846" width="13.28515625" style="537" customWidth="1"/>
    <col min="3847" max="3847" width="10.85546875" style="537" bestFit="1" customWidth="1"/>
    <col min="3848" max="3848" width="8.7109375" style="537" customWidth="1"/>
    <col min="3849" max="3849" width="13" style="537" bestFit="1" customWidth="1"/>
    <col min="3850" max="3850" width="13.28515625" style="537" customWidth="1"/>
    <col min="3851" max="3851" width="10.28515625" style="537" bestFit="1" customWidth="1"/>
    <col min="3852" max="3852" width="15.28515625" style="537" bestFit="1" customWidth="1"/>
    <col min="3853" max="3853" width="11.28515625" style="537" bestFit="1" customWidth="1"/>
    <col min="3854" max="3854" width="8.85546875" style="537" bestFit="1" customWidth="1"/>
    <col min="3855" max="3855" width="7.85546875" style="537" bestFit="1" customWidth="1"/>
    <col min="3856" max="3856" width="8.7109375" style="537" customWidth="1"/>
    <col min="3857" max="3857" width="13.140625" style="537" bestFit="1" customWidth="1"/>
    <col min="3858" max="3858" width="12.7109375" style="537" customWidth="1"/>
    <col min="3859" max="3859" width="10.42578125" style="537" bestFit="1" customWidth="1"/>
    <col min="3860" max="3860" width="15.42578125" style="537" bestFit="1" customWidth="1"/>
    <col min="3861" max="3861" width="11.28515625" style="537" customWidth="1"/>
    <col min="3862" max="3862" width="9.42578125" style="537" bestFit="1" customWidth="1"/>
    <col min="3863" max="3863" width="11.7109375" style="537" bestFit="1" customWidth="1"/>
    <col min="3864" max="3864" width="15.28515625" style="537" bestFit="1" customWidth="1"/>
    <col min="3865" max="3865" width="9" style="537" bestFit="1" customWidth="1"/>
    <col min="3866" max="3866" width="7.85546875" style="537" bestFit="1" customWidth="1"/>
    <col min="3867" max="3867" width="8.7109375" style="537" customWidth="1"/>
    <col min="3868" max="3868" width="12.7109375" style="537" bestFit="1" customWidth="1"/>
    <col min="3869" max="3869" width="12.7109375" style="537" customWidth="1"/>
    <col min="3870" max="3870" width="10.140625" style="537" bestFit="1" customWidth="1"/>
    <col min="3871" max="3871" width="12.7109375" style="537" customWidth="1"/>
    <col min="3872" max="3872" width="11" style="537" customWidth="1"/>
    <col min="3873" max="3873" width="11.140625" style="537" customWidth="1"/>
    <col min="3874" max="3874" width="7.7109375" style="537" bestFit="1" customWidth="1"/>
    <col min="3875" max="3875" width="8.7109375" style="537" customWidth="1"/>
    <col min="3876" max="3876" width="13" style="537" customWidth="1"/>
    <col min="3877" max="3877" width="11" style="537" customWidth="1"/>
    <col min="3878" max="3878" width="11.5703125" style="537" bestFit="1" customWidth="1"/>
    <col min="3879" max="3879" width="8.7109375" style="537" customWidth="1"/>
    <col min="3880" max="3891" width="12.5703125" style="537" bestFit="1" customWidth="1"/>
    <col min="3892" max="3898" width="13.5703125" style="537" bestFit="1" customWidth="1"/>
    <col min="3899" max="4096" width="11.42578125" style="537"/>
    <col min="4097" max="4097" width="3.28515625" style="537" customWidth="1"/>
    <col min="4098" max="4098" width="8.7109375" style="537" customWidth="1"/>
    <col min="4099" max="4099" width="11.140625" style="537" customWidth="1"/>
    <col min="4100" max="4100" width="11.7109375" style="537" bestFit="1" customWidth="1"/>
    <col min="4101" max="4101" width="11.42578125" style="537"/>
    <col min="4102" max="4102" width="13.28515625" style="537" customWidth="1"/>
    <col min="4103" max="4103" width="10.85546875" style="537" bestFit="1" customWidth="1"/>
    <col min="4104" max="4104" width="8.7109375" style="537" customWidth="1"/>
    <col min="4105" max="4105" width="13" style="537" bestFit="1" customWidth="1"/>
    <col min="4106" max="4106" width="13.28515625" style="537" customWidth="1"/>
    <col min="4107" max="4107" width="10.28515625" style="537" bestFit="1" customWidth="1"/>
    <col min="4108" max="4108" width="15.28515625" style="537" bestFit="1" customWidth="1"/>
    <col min="4109" max="4109" width="11.28515625" style="537" bestFit="1" customWidth="1"/>
    <col min="4110" max="4110" width="8.85546875" style="537" bestFit="1" customWidth="1"/>
    <col min="4111" max="4111" width="7.85546875" style="537" bestFit="1" customWidth="1"/>
    <col min="4112" max="4112" width="8.7109375" style="537" customWidth="1"/>
    <col min="4113" max="4113" width="13.140625" style="537" bestFit="1" customWidth="1"/>
    <col min="4114" max="4114" width="12.7109375" style="537" customWidth="1"/>
    <col min="4115" max="4115" width="10.42578125" style="537" bestFit="1" customWidth="1"/>
    <col min="4116" max="4116" width="15.42578125" style="537" bestFit="1" customWidth="1"/>
    <col min="4117" max="4117" width="11.28515625" style="537" customWidth="1"/>
    <col min="4118" max="4118" width="9.42578125" style="537" bestFit="1" customWidth="1"/>
    <col min="4119" max="4119" width="11.7109375" style="537" bestFit="1" customWidth="1"/>
    <col min="4120" max="4120" width="15.28515625" style="537" bestFit="1" customWidth="1"/>
    <col min="4121" max="4121" width="9" style="537" bestFit="1" customWidth="1"/>
    <col min="4122" max="4122" width="7.85546875" style="537" bestFit="1" customWidth="1"/>
    <col min="4123" max="4123" width="8.7109375" style="537" customWidth="1"/>
    <col min="4124" max="4124" width="12.7109375" style="537" bestFit="1" customWidth="1"/>
    <col min="4125" max="4125" width="12.7109375" style="537" customWidth="1"/>
    <col min="4126" max="4126" width="10.140625" style="537" bestFit="1" customWidth="1"/>
    <col min="4127" max="4127" width="12.7109375" style="537" customWidth="1"/>
    <col min="4128" max="4128" width="11" style="537" customWidth="1"/>
    <col min="4129" max="4129" width="11.140625" style="537" customWidth="1"/>
    <col min="4130" max="4130" width="7.7109375" style="537" bestFit="1" customWidth="1"/>
    <col min="4131" max="4131" width="8.7109375" style="537" customWidth="1"/>
    <col min="4132" max="4132" width="13" style="537" customWidth="1"/>
    <col min="4133" max="4133" width="11" style="537" customWidth="1"/>
    <col min="4134" max="4134" width="11.5703125" style="537" bestFit="1" customWidth="1"/>
    <col min="4135" max="4135" width="8.7109375" style="537" customWidth="1"/>
    <col min="4136" max="4147" width="12.5703125" style="537" bestFit="1" customWidth="1"/>
    <col min="4148" max="4154" width="13.5703125" style="537" bestFit="1" customWidth="1"/>
    <col min="4155" max="4352" width="11.42578125" style="537"/>
    <col min="4353" max="4353" width="3.28515625" style="537" customWidth="1"/>
    <col min="4354" max="4354" width="8.7109375" style="537" customWidth="1"/>
    <col min="4355" max="4355" width="11.140625" style="537" customWidth="1"/>
    <col min="4356" max="4356" width="11.7109375" style="537" bestFit="1" customWidth="1"/>
    <col min="4357" max="4357" width="11.42578125" style="537"/>
    <col min="4358" max="4358" width="13.28515625" style="537" customWidth="1"/>
    <col min="4359" max="4359" width="10.85546875" style="537" bestFit="1" customWidth="1"/>
    <col min="4360" max="4360" width="8.7109375" style="537" customWidth="1"/>
    <col min="4361" max="4361" width="13" style="537" bestFit="1" customWidth="1"/>
    <col min="4362" max="4362" width="13.28515625" style="537" customWidth="1"/>
    <col min="4363" max="4363" width="10.28515625" style="537" bestFit="1" customWidth="1"/>
    <col min="4364" max="4364" width="15.28515625" style="537" bestFit="1" customWidth="1"/>
    <col min="4365" max="4365" width="11.28515625" style="537" bestFit="1" customWidth="1"/>
    <col min="4366" max="4366" width="8.85546875" style="537" bestFit="1" customWidth="1"/>
    <col min="4367" max="4367" width="7.85546875" style="537" bestFit="1" customWidth="1"/>
    <col min="4368" max="4368" width="8.7109375" style="537" customWidth="1"/>
    <col min="4369" max="4369" width="13.140625" style="537" bestFit="1" customWidth="1"/>
    <col min="4370" max="4370" width="12.7109375" style="537" customWidth="1"/>
    <col min="4371" max="4371" width="10.42578125" style="537" bestFit="1" customWidth="1"/>
    <col min="4372" max="4372" width="15.42578125" style="537" bestFit="1" customWidth="1"/>
    <col min="4373" max="4373" width="11.28515625" style="537" customWidth="1"/>
    <col min="4374" max="4374" width="9.42578125" style="537" bestFit="1" customWidth="1"/>
    <col min="4375" max="4375" width="11.7109375" style="537" bestFit="1" customWidth="1"/>
    <col min="4376" max="4376" width="15.28515625" style="537" bestFit="1" customWidth="1"/>
    <col min="4377" max="4377" width="9" style="537" bestFit="1" customWidth="1"/>
    <col min="4378" max="4378" width="7.85546875" style="537" bestFit="1" customWidth="1"/>
    <col min="4379" max="4379" width="8.7109375" style="537" customWidth="1"/>
    <col min="4380" max="4380" width="12.7109375" style="537" bestFit="1" customWidth="1"/>
    <col min="4381" max="4381" width="12.7109375" style="537" customWidth="1"/>
    <col min="4382" max="4382" width="10.140625" style="537" bestFit="1" customWidth="1"/>
    <col min="4383" max="4383" width="12.7109375" style="537" customWidth="1"/>
    <col min="4384" max="4384" width="11" style="537" customWidth="1"/>
    <col min="4385" max="4385" width="11.140625" style="537" customWidth="1"/>
    <col min="4386" max="4386" width="7.7109375" style="537" bestFit="1" customWidth="1"/>
    <col min="4387" max="4387" width="8.7109375" style="537" customWidth="1"/>
    <col min="4388" max="4388" width="13" style="537" customWidth="1"/>
    <col min="4389" max="4389" width="11" style="537" customWidth="1"/>
    <col min="4390" max="4390" width="11.5703125" style="537" bestFit="1" customWidth="1"/>
    <col min="4391" max="4391" width="8.7109375" style="537" customWidth="1"/>
    <col min="4392" max="4403" width="12.5703125" style="537" bestFit="1" customWidth="1"/>
    <col min="4404" max="4410" width="13.5703125" style="537" bestFit="1" customWidth="1"/>
    <col min="4411" max="4608" width="11.42578125" style="537"/>
    <col min="4609" max="4609" width="3.28515625" style="537" customWidth="1"/>
    <col min="4610" max="4610" width="8.7109375" style="537" customWidth="1"/>
    <col min="4611" max="4611" width="11.140625" style="537" customWidth="1"/>
    <col min="4612" max="4612" width="11.7109375" style="537" bestFit="1" customWidth="1"/>
    <col min="4613" max="4613" width="11.42578125" style="537"/>
    <col min="4614" max="4614" width="13.28515625" style="537" customWidth="1"/>
    <col min="4615" max="4615" width="10.85546875" style="537" bestFit="1" customWidth="1"/>
    <col min="4616" max="4616" width="8.7109375" style="537" customWidth="1"/>
    <col min="4617" max="4617" width="13" style="537" bestFit="1" customWidth="1"/>
    <col min="4618" max="4618" width="13.28515625" style="537" customWidth="1"/>
    <col min="4619" max="4619" width="10.28515625" style="537" bestFit="1" customWidth="1"/>
    <col min="4620" max="4620" width="15.28515625" style="537" bestFit="1" customWidth="1"/>
    <col min="4621" max="4621" width="11.28515625" style="537" bestFit="1" customWidth="1"/>
    <col min="4622" max="4622" width="8.85546875" style="537" bestFit="1" customWidth="1"/>
    <col min="4623" max="4623" width="7.85546875" style="537" bestFit="1" customWidth="1"/>
    <col min="4624" max="4624" width="8.7109375" style="537" customWidth="1"/>
    <col min="4625" max="4625" width="13.140625" style="537" bestFit="1" customWidth="1"/>
    <col min="4626" max="4626" width="12.7109375" style="537" customWidth="1"/>
    <col min="4627" max="4627" width="10.42578125" style="537" bestFit="1" customWidth="1"/>
    <col min="4628" max="4628" width="15.42578125" style="537" bestFit="1" customWidth="1"/>
    <col min="4629" max="4629" width="11.28515625" style="537" customWidth="1"/>
    <col min="4630" max="4630" width="9.42578125" style="537" bestFit="1" customWidth="1"/>
    <col min="4631" max="4631" width="11.7109375" style="537" bestFit="1" customWidth="1"/>
    <col min="4632" max="4632" width="15.28515625" style="537" bestFit="1" customWidth="1"/>
    <col min="4633" max="4633" width="9" style="537" bestFit="1" customWidth="1"/>
    <col min="4634" max="4634" width="7.85546875" style="537" bestFit="1" customWidth="1"/>
    <col min="4635" max="4635" width="8.7109375" style="537" customWidth="1"/>
    <col min="4636" max="4636" width="12.7109375" style="537" bestFit="1" customWidth="1"/>
    <col min="4637" max="4637" width="12.7109375" style="537" customWidth="1"/>
    <col min="4638" max="4638" width="10.140625" style="537" bestFit="1" customWidth="1"/>
    <col min="4639" max="4639" width="12.7109375" style="537" customWidth="1"/>
    <col min="4640" max="4640" width="11" style="537" customWidth="1"/>
    <col min="4641" max="4641" width="11.140625" style="537" customWidth="1"/>
    <col min="4642" max="4642" width="7.7109375" style="537" bestFit="1" customWidth="1"/>
    <col min="4643" max="4643" width="8.7109375" style="537" customWidth="1"/>
    <col min="4644" max="4644" width="13" style="537" customWidth="1"/>
    <col min="4645" max="4645" width="11" style="537" customWidth="1"/>
    <col min="4646" max="4646" width="11.5703125" style="537" bestFit="1" customWidth="1"/>
    <col min="4647" max="4647" width="8.7109375" style="537" customWidth="1"/>
    <col min="4648" max="4659" width="12.5703125" style="537" bestFit="1" customWidth="1"/>
    <col min="4660" max="4666" width="13.5703125" style="537" bestFit="1" customWidth="1"/>
    <col min="4667" max="4864" width="11.42578125" style="537"/>
    <col min="4865" max="4865" width="3.28515625" style="537" customWidth="1"/>
    <col min="4866" max="4866" width="8.7109375" style="537" customWidth="1"/>
    <col min="4867" max="4867" width="11.140625" style="537" customWidth="1"/>
    <col min="4868" max="4868" width="11.7109375" style="537" bestFit="1" customWidth="1"/>
    <col min="4869" max="4869" width="11.42578125" style="537"/>
    <col min="4870" max="4870" width="13.28515625" style="537" customWidth="1"/>
    <col min="4871" max="4871" width="10.85546875" style="537" bestFit="1" customWidth="1"/>
    <col min="4872" max="4872" width="8.7109375" style="537" customWidth="1"/>
    <col min="4873" max="4873" width="13" style="537" bestFit="1" customWidth="1"/>
    <col min="4874" max="4874" width="13.28515625" style="537" customWidth="1"/>
    <col min="4875" max="4875" width="10.28515625" style="537" bestFit="1" customWidth="1"/>
    <col min="4876" max="4876" width="15.28515625" style="537" bestFit="1" customWidth="1"/>
    <col min="4877" max="4877" width="11.28515625" style="537" bestFit="1" customWidth="1"/>
    <col min="4878" max="4878" width="8.85546875" style="537" bestFit="1" customWidth="1"/>
    <col min="4879" max="4879" width="7.85546875" style="537" bestFit="1" customWidth="1"/>
    <col min="4880" max="4880" width="8.7109375" style="537" customWidth="1"/>
    <col min="4881" max="4881" width="13.140625" style="537" bestFit="1" customWidth="1"/>
    <col min="4882" max="4882" width="12.7109375" style="537" customWidth="1"/>
    <col min="4883" max="4883" width="10.42578125" style="537" bestFit="1" customWidth="1"/>
    <col min="4884" max="4884" width="15.42578125" style="537" bestFit="1" customWidth="1"/>
    <col min="4885" max="4885" width="11.28515625" style="537" customWidth="1"/>
    <col min="4886" max="4886" width="9.42578125" style="537" bestFit="1" customWidth="1"/>
    <col min="4887" max="4887" width="11.7109375" style="537" bestFit="1" customWidth="1"/>
    <col min="4888" max="4888" width="15.28515625" style="537" bestFit="1" customWidth="1"/>
    <col min="4889" max="4889" width="9" style="537" bestFit="1" customWidth="1"/>
    <col min="4890" max="4890" width="7.85546875" style="537" bestFit="1" customWidth="1"/>
    <col min="4891" max="4891" width="8.7109375" style="537" customWidth="1"/>
    <col min="4892" max="4892" width="12.7109375" style="537" bestFit="1" customWidth="1"/>
    <col min="4893" max="4893" width="12.7109375" style="537" customWidth="1"/>
    <col min="4894" max="4894" width="10.140625" style="537" bestFit="1" customWidth="1"/>
    <col min="4895" max="4895" width="12.7109375" style="537" customWidth="1"/>
    <col min="4896" max="4896" width="11" style="537" customWidth="1"/>
    <col min="4897" max="4897" width="11.140625" style="537" customWidth="1"/>
    <col min="4898" max="4898" width="7.7109375" style="537" bestFit="1" customWidth="1"/>
    <col min="4899" max="4899" width="8.7109375" style="537" customWidth="1"/>
    <col min="4900" max="4900" width="13" style="537" customWidth="1"/>
    <col min="4901" max="4901" width="11" style="537" customWidth="1"/>
    <col min="4902" max="4902" width="11.5703125" style="537" bestFit="1" customWidth="1"/>
    <col min="4903" max="4903" width="8.7109375" style="537" customWidth="1"/>
    <col min="4904" max="4915" width="12.5703125" style="537" bestFit="1" customWidth="1"/>
    <col min="4916" max="4922" width="13.5703125" style="537" bestFit="1" customWidth="1"/>
    <col min="4923" max="5120" width="11.42578125" style="537"/>
    <col min="5121" max="5121" width="3.28515625" style="537" customWidth="1"/>
    <col min="5122" max="5122" width="8.7109375" style="537" customWidth="1"/>
    <col min="5123" max="5123" width="11.140625" style="537" customWidth="1"/>
    <col min="5124" max="5124" width="11.7109375" style="537" bestFit="1" customWidth="1"/>
    <col min="5125" max="5125" width="11.42578125" style="537"/>
    <col min="5126" max="5126" width="13.28515625" style="537" customWidth="1"/>
    <col min="5127" max="5127" width="10.85546875" style="537" bestFit="1" customWidth="1"/>
    <col min="5128" max="5128" width="8.7109375" style="537" customWidth="1"/>
    <col min="5129" max="5129" width="13" style="537" bestFit="1" customWidth="1"/>
    <col min="5130" max="5130" width="13.28515625" style="537" customWidth="1"/>
    <col min="5131" max="5131" width="10.28515625" style="537" bestFit="1" customWidth="1"/>
    <col min="5132" max="5132" width="15.28515625" style="537" bestFit="1" customWidth="1"/>
    <col min="5133" max="5133" width="11.28515625" style="537" bestFit="1" customWidth="1"/>
    <col min="5134" max="5134" width="8.85546875" style="537" bestFit="1" customWidth="1"/>
    <col min="5135" max="5135" width="7.85546875" style="537" bestFit="1" customWidth="1"/>
    <col min="5136" max="5136" width="8.7109375" style="537" customWidth="1"/>
    <col min="5137" max="5137" width="13.140625" style="537" bestFit="1" customWidth="1"/>
    <col min="5138" max="5138" width="12.7109375" style="537" customWidth="1"/>
    <col min="5139" max="5139" width="10.42578125" style="537" bestFit="1" customWidth="1"/>
    <col min="5140" max="5140" width="15.42578125" style="537" bestFit="1" customWidth="1"/>
    <col min="5141" max="5141" width="11.28515625" style="537" customWidth="1"/>
    <col min="5142" max="5142" width="9.42578125" style="537" bestFit="1" customWidth="1"/>
    <col min="5143" max="5143" width="11.7109375" style="537" bestFit="1" customWidth="1"/>
    <col min="5144" max="5144" width="15.28515625" style="537" bestFit="1" customWidth="1"/>
    <col min="5145" max="5145" width="9" style="537" bestFit="1" customWidth="1"/>
    <col min="5146" max="5146" width="7.85546875" style="537" bestFit="1" customWidth="1"/>
    <col min="5147" max="5147" width="8.7109375" style="537" customWidth="1"/>
    <col min="5148" max="5148" width="12.7109375" style="537" bestFit="1" customWidth="1"/>
    <col min="5149" max="5149" width="12.7109375" style="537" customWidth="1"/>
    <col min="5150" max="5150" width="10.140625" style="537" bestFit="1" customWidth="1"/>
    <col min="5151" max="5151" width="12.7109375" style="537" customWidth="1"/>
    <col min="5152" max="5152" width="11" style="537" customWidth="1"/>
    <col min="5153" max="5153" width="11.140625" style="537" customWidth="1"/>
    <col min="5154" max="5154" width="7.7109375" style="537" bestFit="1" customWidth="1"/>
    <col min="5155" max="5155" width="8.7109375" style="537" customWidth="1"/>
    <col min="5156" max="5156" width="13" style="537" customWidth="1"/>
    <col min="5157" max="5157" width="11" style="537" customWidth="1"/>
    <col min="5158" max="5158" width="11.5703125" style="537" bestFit="1" customWidth="1"/>
    <col min="5159" max="5159" width="8.7109375" style="537" customWidth="1"/>
    <col min="5160" max="5171" width="12.5703125" style="537" bestFit="1" customWidth="1"/>
    <col min="5172" max="5178" width="13.5703125" style="537" bestFit="1" customWidth="1"/>
    <col min="5179" max="5376" width="11.42578125" style="537"/>
    <col min="5377" max="5377" width="3.28515625" style="537" customWidth="1"/>
    <col min="5378" max="5378" width="8.7109375" style="537" customWidth="1"/>
    <col min="5379" max="5379" width="11.140625" style="537" customWidth="1"/>
    <col min="5380" max="5380" width="11.7109375" style="537" bestFit="1" customWidth="1"/>
    <col min="5381" max="5381" width="11.42578125" style="537"/>
    <col min="5382" max="5382" width="13.28515625" style="537" customWidth="1"/>
    <col min="5383" max="5383" width="10.85546875" style="537" bestFit="1" customWidth="1"/>
    <col min="5384" max="5384" width="8.7109375" style="537" customWidth="1"/>
    <col min="5385" max="5385" width="13" style="537" bestFit="1" customWidth="1"/>
    <col min="5386" max="5386" width="13.28515625" style="537" customWidth="1"/>
    <col min="5387" max="5387" width="10.28515625" style="537" bestFit="1" customWidth="1"/>
    <col min="5388" max="5388" width="15.28515625" style="537" bestFit="1" customWidth="1"/>
    <col min="5389" max="5389" width="11.28515625" style="537" bestFit="1" customWidth="1"/>
    <col min="5390" max="5390" width="8.85546875" style="537" bestFit="1" customWidth="1"/>
    <col min="5391" max="5391" width="7.85546875" style="537" bestFit="1" customWidth="1"/>
    <col min="5392" max="5392" width="8.7109375" style="537" customWidth="1"/>
    <col min="5393" max="5393" width="13.140625" style="537" bestFit="1" customWidth="1"/>
    <col min="5394" max="5394" width="12.7109375" style="537" customWidth="1"/>
    <col min="5395" max="5395" width="10.42578125" style="537" bestFit="1" customWidth="1"/>
    <col min="5396" max="5396" width="15.42578125" style="537" bestFit="1" customWidth="1"/>
    <col min="5397" max="5397" width="11.28515625" style="537" customWidth="1"/>
    <col min="5398" max="5398" width="9.42578125" style="537" bestFit="1" customWidth="1"/>
    <col min="5399" max="5399" width="11.7109375" style="537" bestFit="1" customWidth="1"/>
    <col min="5400" max="5400" width="15.28515625" style="537" bestFit="1" customWidth="1"/>
    <col min="5401" max="5401" width="9" style="537" bestFit="1" customWidth="1"/>
    <col min="5402" max="5402" width="7.85546875" style="537" bestFit="1" customWidth="1"/>
    <col min="5403" max="5403" width="8.7109375" style="537" customWidth="1"/>
    <col min="5404" max="5404" width="12.7109375" style="537" bestFit="1" customWidth="1"/>
    <col min="5405" max="5405" width="12.7109375" style="537" customWidth="1"/>
    <col min="5406" max="5406" width="10.140625" style="537" bestFit="1" customWidth="1"/>
    <col min="5407" max="5407" width="12.7109375" style="537" customWidth="1"/>
    <col min="5408" max="5408" width="11" style="537" customWidth="1"/>
    <col min="5409" max="5409" width="11.140625" style="537" customWidth="1"/>
    <col min="5410" max="5410" width="7.7109375" style="537" bestFit="1" customWidth="1"/>
    <col min="5411" max="5411" width="8.7109375" style="537" customWidth="1"/>
    <col min="5412" max="5412" width="13" style="537" customWidth="1"/>
    <col min="5413" max="5413" width="11" style="537" customWidth="1"/>
    <col min="5414" max="5414" width="11.5703125" style="537" bestFit="1" customWidth="1"/>
    <col min="5415" max="5415" width="8.7109375" style="537" customWidth="1"/>
    <col min="5416" max="5427" width="12.5703125" style="537" bestFit="1" customWidth="1"/>
    <col min="5428" max="5434" width="13.5703125" style="537" bestFit="1" customWidth="1"/>
    <col min="5435" max="5632" width="11.42578125" style="537"/>
    <col min="5633" max="5633" width="3.28515625" style="537" customWidth="1"/>
    <col min="5634" max="5634" width="8.7109375" style="537" customWidth="1"/>
    <col min="5635" max="5635" width="11.140625" style="537" customWidth="1"/>
    <col min="5636" max="5636" width="11.7109375" style="537" bestFit="1" customWidth="1"/>
    <col min="5637" max="5637" width="11.42578125" style="537"/>
    <col min="5638" max="5638" width="13.28515625" style="537" customWidth="1"/>
    <col min="5639" max="5639" width="10.85546875" style="537" bestFit="1" customWidth="1"/>
    <col min="5640" max="5640" width="8.7109375" style="537" customWidth="1"/>
    <col min="5641" max="5641" width="13" style="537" bestFit="1" customWidth="1"/>
    <col min="5642" max="5642" width="13.28515625" style="537" customWidth="1"/>
    <col min="5643" max="5643" width="10.28515625" style="537" bestFit="1" customWidth="1"/>
    <col min="5644" max="5644" width="15.28515625" style="537" bestFit="1" customWidth="1"/>
    <col min="5645" max="5645" width="11.28515625" style="537" bestFit="1" customWidth="1"/>
    <col min="5646" max="5646" width="8.85546875" style="537" bestFit="1" customWidth="1"/>
    <col min="5647" max="5647" width="7.85546875" style="537" bestFit="1" customWidth="1"/>
    <col min="5648" max="5648" width="8.7109375" style="537" customWidth="1"/>
    <col min="5649" max="5649" width="13.140625" style="537" bestFit="1" customWidth="1"/>
    <col min="5650" max="5650" width="12.7109375" style="537" customWidth="1"/>
    <col min="5651" max="5651" width="10.42578125" style="537" bestFit="1" customWidth="1"/>
    <col min="5652" max="5652" width="15.42578125" style="537" bestFit="1" customWidth="1"/>
    <col min="5653" max="5653" width="11.28515625" style="537" customWidth="1"/>
    <col min="5654" max="5654" width="9.42578125" style="537" bestFit="1" customWidth="1"/>
    <col min="5655" max="5655" width="11.7109375" style="537" bestFit="1" customWidth="1"/>
    <col min="5656" max="5656" width="15.28515625" style="537" bestFit="1" customWidth="1"/>
    <col min="5657" max="5657" width="9" style="537" bestFit="1" customWidth="1"/>
    <col min="5658" max="5658" width="7.85546875" style="537" bestFit="1" customWidth="1"/>
    <col min="5659" max="5659" width="8.7109375" style="537" customWidth="1"/>
    <col min="5660" max="5660" width="12.7109375" style="537" bestFit="1" customWidth="1"/>
    <col min="5661" max="5661" width="12.7109375" style="537" customWidth="1"/>
    <col min="5662" max="5662" width="10.140625" style="537" bestFit="1" customWidth="1"/>
    <col min="5663" max="5663" width="12.7109375" style="537" customWidth="1"/>
    <col min="5664" max="5664" width="11" style="537" customWidth="1"/>
    <col min="5665" max="5665" width="11.140625" style="537" customWidth="1"/>
    <col min="5666" max="5666" width="7.7109375" style="537" bestFit="1" customWidth="1"/>
    <col min="5667" max="5667" width="8.7109375" style="537" customWidth="1"/>
    <col min="5668" max="5668" width="13" style="537" customWidth="1"/>
    <col min="5669" max="5669" width="11" style="537" customWidth="1"/>
    <col min="5670" max="5670" width="11.5703125" style="537" bestFit="1" customWidth="1"/>
    <col min="5671" max="5671" width="8.7109375" style="537" customWidth="1"/>
    <col min="5672" max="5683" width="12.5703125" style="537" bestFit="1" customWidth="1"/>
    <col min="5684" max="5690" width="13.5703125" style="537" bestFit="1" customWidth="1"/>
    <col min="5691" max="5888" width="11.42578125" style="537"/>
    <col min="5889" max="5889" width="3.28515625" style="537" customWidth="1"/>
    <col min="5890" max="5890" width="8.7109375" style="537" customWidth="1"/>
    <col min="5891" max="5891" width="11.140625" style="537" customWidth="1"/>
    <col min="5892" max="5892" width="11.7109375" style="537" bestFit="1" customWidth="1"/>
    <col min="5893" max="5893" width="11.42578125" style="537"/>
    <col min="5894" max="5894" width="13.28515625" style="537" customWidth="1"/>
    <col min="5895" max="5895" width="10.85546875" style="537" bestFit="1" customWidth="1"/>
    <col min="5896" max="5896" width="8.7109375" style="537" customWidth="1"/>
    <col min="5897" max="5897" width="13" style="537" bestFit="1" customWidth="1"/>
    <col min="5898" max="5898" width="13.28515625" style="537" customWidth="1"/>
    <col min="5899" max="5899" width="10.28515625" style="537" bestFit="1" customWidth="1"/>
    <col min="5900" max="5900" width="15.28515625" style="537" bestFit="1" customWidth="1"/>
    <col min="5901" max="5901" width="11.28515625" style="537" bestFit="1" customWidth="1"/>
    <col min="5902" max="5902" width="8.85546875" style="537" bestFit="1" customWidth="1"/>
    <col min="5903" max="5903" width="7.85546875" style="537" bestFit="1" customWidth="1"/>
    <col min="5904" max="5904" width="8.7109375" style="537" customWidth="1"/>
    <col min="5905" max="5905" width="13.140625" style="537" bestFit="1" customWidth="1"/>
    <col min="5906" max="5906" width="12.7109375" style="537" customWidth="1"/>
    <col min="5907" max="5907" width="10.42578125" style="537" bestFit="1" customWidth="1"/>
    <col min="5908" max="5908" width="15.42578125" style="537" bestFit="1" customWidth="1"/>
    <col min="5909" max="5909" width="11.28515625" style="537" customWidth="1"/>
    <col min="5910" max="5910" width="9.42578125" style="537" bestFit="1" customWidth="1"/>
    <col min="5911" max="5911" width="11.7109375" style="537" bestFit="1" customWidth="1"/>
    <col min="5912" max="5912" width="15.28515625" style="537" bestFit="1" customWidth="1"/>
    <col min="5913" max="5913" width="9" style="537" bestFit="1" customWidth="1"/>
    <col min="5914" max="5914" width="7.85546875" style="537" bestFit="1" customWidth="1"/>
    <col min="5915" max="5915" width="8.7109375" style="537" customWidth="1"/>
    <col min="5916" max="5916" width="12.7109375" style="537" bestFit="1" customWidth="1"/>
    <col min="5917" max="5917" width="12.7109375" style="537" customWidth="1"/>
    <col min="5918" max="5918" width="10.140625" style="537" bestFit="1" customWidth="1"/>
    <col min="5919" max="5919" width="12.7109375" style="537" customWidth="1"/>
    <col min="5920" max="5920" width="11" style="537" customWidth="1"/>
    <col min="5921" max="5921" width="11.140625" style="537" customWidth="1"/>
    <col min="5922" max="5922" width="7.7109375" style="537" bestFit="1" customWidth="1"/>
    <col min="5923" max="5923" width="8.7109375" style="537" customWidth="1"/>
    <col min="5924" max="5924" width="13" style="537" customWidth="1"/>
    <col min="5925" max="5925" width="11" style="537" customWidth="1"/>
    <col min="5926" max="5926" width="11.5703125" style="537" bestFit="1" customWidth="1"/>
    <col min="5927" max="5927" width="8.7109375" style="537" customWidth="1"/>
    <col min="5928" max="5939" width="12.5703125" style="537" bestFit="1" customWidth="1"/>
    <col min="5940" max="5946" width="13.5703125" style="537" bestFit="1" customWidth="1"/>
    <col min="5947" max="6144" width="11.42578125" style="537"/>
    <col min="6145" max="6145" width="3.28515625" style="537" customWidth="1"/>
    <col min="6146" max="6146" width="8.7109375" style="537" customWidth="1"/>
    <col min="6147" max="6147" width="11.140625" style="537" customWidth="1"/>
    <col min="6148" max="6148" width="11.7109375" style="537" bestFit="1" customWidth="1"/>
    <col min="6149" max="6149" width="11.42578125" style="537"/>
    <col min="6150" max="6150" width="13.28515625" style="537" customWidth="1"/>
    <col min="6151" max="6151" width="10.85546875" style="537" bestFit="1" customWidth="1"/>
    <col min="6152" max="6152" width="8.7109375" style="537" customWidth="1"/>
    <col min="6153" max="6153" width="13" style="537" bestFit="1" customWidth="1"/>
    <col min="6154" max="6154" width="13.28515625" style="537" customWidth="1"/>
    <col min="6155" max="6155" width="10.28515625" style="537" bestFit="1" customWidth="1"/>
    <col min="6156" max="6156" width="15.28515625" style="537" bestFit="1" customWidth="1"/>
    <col min="6157" max="6157" width="11.28515625" style="537" bestFit="1" customWidth="1"/>
    <col min="6158" max="6158" width="8.85546875" style="537" bestFit="1" customWidth="1"/>
    <col min="6159" max="6159" width="7.85546875" style="537" bestFit="1" customWidth="1"/>
    <col min="6160" max="6160" width="8.7109375" style="537" customWidth="1"/>
    <col min="6161" max="6161" width="13.140625" style="537" bestFit="1" customWidth="1"/>
    <col min="6162" max="6162" width="12.7109375" style="537" customWidth="1"/>
    <col min="6163" max="6163" width="10.42578125" style="537" bestFit="1" customWidth="1"/>
    <col min="6164" max="6164" width="15.42578125" style="537" bestFit="1" customWidth="1"/>
    <col min="6165" max="6165" width="11.28515625" style="537" customWidth="1"/>
    <col min="6166" max="6166" width="9.42578125" style="537" bestFit="1" customWidth="1"/>
    <col min="6167" max="6167" width="11.7109375" style="537" bestFit="1" customWidth="1"/>
    <col min="6168" max="6168" width="15.28515625" style="537" bestFit="1" customWidth="1"/>
    <col min="6169" max="6169" width="9" style="537" bestFit="1" customWidth="1"/>
    <col min="6170" max="6170" width="7.85546875" style="537" bestFit="1" customWidth="1"/>
    <col min="6171" max="6171" width="8.7109375" style="537" customWidth="1"/>
    <col min="6172" max="6172" width="12.7109375" style="537" bestFit="1" customWidth="1"/>
    <col min="6173" max="6173" width="12.7109375" style="537" customWidth="1"/>
    <col min="6174" max="6174" width="10.140625" style="537" bestFit="1" customWidth="1"/>
    <col min="6175" max="6175" width="12.7109375" style="537" customWidth="1"/>
    <col min="6176" max="6176" width="11" style="537" customWidth="1"/>
    <col min="6177" max="6177" width="11.140625" style="537" customWidth="1"/>
    <col min="6178" max="6178" width="7.7109375" style="537" bestFit="1" customWidth="1"/>
    <col min="6179" max="6179" width="8.7109375" style="537" customWidth="1"/>
    <col min="6180" max="6180" width="13" style="537" customWidth="1"/>
    <col min="6181" max="6181" width="11" style="537" customWidth="1"/>
    <col min="6182" max="6182" width="11.5703125" style="537" bestFit="1" customWidth="1"/>
    <col min="6183" max="6183" width="8.7109375" style="537" customWidth="1"/>
    <col min="6184" max="6195" width="12.5703125" style="537" bestFit="1" customWidth="1"/>
    <col min="6196" max="6202" width="13.5703125" style="537" bestFit="1" customWidth="1"/>
    <col min="6203" max="6400" width="11.42578125" style="537"/>
    <col min="6401" max="6401" width="3.28515625" style="537" customWidth="1"/>
    <col min="6402" max="6402" width="8.7109375" style="537" customWidth="1"/>
    <col min="6403" max="6403" width="11.140625" style="537" customWidth="1"/>
    <col min="6404" max="6404" width="11.7109375" style="537" bestFit="1" customWidth="1"/>
    <col min="6405" max="6405" width="11.42578125" style="537"/>
    <col min="6406" max="6406" width="13.28515625" style="537" customWidth="1"/>
    <col min="6407" max="6407" width="10.85546875" style="537" bestFit="1" customWidth="1"/>
    <col min="6408" max="6408" width="8.7109375" style="537" customWidth="1"/>
    <col min="6409" max="6409" width="13" style="537" bestFit="1" customWidth="1"/>
    <col min="6410" max="6410" width="13.28515625" style="537" customWidth="1"/>
    <col min="6411" max="6411" width="10.28515625" style="537" bestFit="1" customWidth="1"/>
    <col min="6412" max="6412" width="15.28515625" style="537" bestFit="1" customWidth="1"/>
    <col min="6413" max="6413" width="11.28515625" style="537" bestFit="1" customWidth="1"/>
    <col min="6414" max="6414" width="8.85546875" style="537" bestFit="1" customWidth="1"/>
    <col min="6415" max="6415" width="7.85546875" style="537" bestFit="1" customWidth="1"/>
    <col min="6416" max="6416" width="8.7109375" style="537" customWidth="1"/>
    <col min="6417" max="6417" width="13.140625" style="537" bestFit="1" customWidth="1"/>
    <col min="6418" max="6418" width="12.7109375" style="537" customWidth="1"/>
    <col min="6419" max="6419" width="10.42578125" style="537" bestFit="1" customWidth="1"/>
    <col min="6420" max="6420" width="15.42578125" style="537" bestFit="1" customWidth="1"/>
    <col min="6421" max="6421" width="11.28515625" style="537" customWidth="1"/>
    <col min="6422" max="6422" width="9.42578125" style="537" bestFit="1" customWidth="1"/>
    <col min="6423" max="6423" width="11.7109375" style="537" bestFit="1" customWidth="1"/>
    <col min="6424" max="6424" width="15.28515625" style="537" bestFit="1" customWidth="1"/>
    <col min="6425" max="6425" width="9" style="537" bestFit="1" customWidth="1"/>
    <col min="6426" max="6426" width="7.85546875" style="537" bestFit="1" customWidth="1"/>
    <col min="6427" max="6427" width="8.7109375" style="537" customWidth="1"/>
    <col min="6428" max="6428" width="12.7109375" style="537" bestFit="1" customWidth="1"/>
    <col min="6429" max="6429" width="12.7109375" style="537" customWidth="1"/>
    <col min="6430" max="6430" width="10.140625" style="537" bestFit="1" customWidth="1"/>
    <col min="6431" max="6431" width="12.7109375" style="537" customWidth="1"/>
    <col min="6432" max="6432" width="11" style="537" customWidth="1"/>
    <col min="6433" max="6433" width="11.140625" style="537" customWidth="1"/>
    <col min="6434" max="6434" width="7.7109375" style="537" bestFit="1" customWidth="1"/>
    <col min="6435" max="6435" width="8.7109375" style="537" customWidth="1"/>
    <col min="6436" max="6436" width="13" style="537" customWidth="1"/>
    <col min="6437" max="6437" width="11" style="537" customWidth="1"/>
    <col min="6438" max="6438" width="11.5703125" style="537" bestFit="1" customWidth="1"/>
    <col min="6439" max="6439" width="8.7109375" style="537" customWidth="1"/>
    <col min="6440" max="6451" width="12.5703125" style="537" bestFit="1" customWidth="1"/>
    <col min="6452" max="6458" width="13.5703125" style="537" bestFit="1" customWidth="1"/>
    <col min="6459" max="6656" width="11.42578125" style="537"/>
    <col min="6657" max="6657" width="3.28515625" style="537" customWidth="1"/>
    <col min="6658" max="6658" width="8.7109375" style="537" customWidth="1"/>
    <col min="6659" max="6659" width="11.140625" style="537" customWidth="1"/>
    <col min="6660" max="6660" width="11.7109375" style="537" bestFit="1" customWidth="1"/>
    <col min="6661" max="6661" width="11.42578125" style="537"/>
    <col min="6662" max="6662" width="13.28515625" style="537" customWidth="1"/>
    <col min="6663" max="6663" width="10.85546875" style="537" bestFit="1" customWidth="1"/>
    <col min="6664" max="6664" width="8.7109375" style="537" customWidth="1"/>
    <col min="6665" max="6665" width="13" style="537" bestFit="1" customWidth="1"/>
    <col min="6666" max="6666" width="13.28515625" style="537" customWidth="1"/>
    <col min="6667" max="6667" width="10.28515625" style="537" bestFit="1" customWidth="1"/>
    <col min="6668" max="6668" width="15.28515625" style="537" bestFit="1" customWidth="1"/>
    <col min="6669" max="6669" width="11.28515625" style="537" bestFit="1" customWidth="1"/>
    <col min="6670" max="6670" width="8.85546875" style="537" bestFit="1" customWidth="1"/>
    <col min="6671" max="6671" width="7.85546875" style="537" bestFit="1" customWidth="1"/>
    <col min="6672" max="6672" width="8.7109375" style="537" customWidth="1"/>
    <col min="6673" max="6673" width="13.140625" style="537" bestFit="1" customWidth="1"/>
    <col min="6674" max="6674" width="12.7109375" style="537" customWidth="1"/>
    <col min="6675" max="6675" width="10.42578125" style="537" bestFit="1" customWidth="1"/>
    <col min="6676" max="6676" width="15.42578125" style="537" bestFit="1" customWidth="1"/>
    <col min="6677" max="6677" width="11.28515625" style="537" customWidth="1"/>
    <col min="6678" max="6678" width="9.42578125" style="537" bestFit="1" customWidth="1"/>
    <col min="6679" max="6679" width="11.7109375" style="537" bestFit="1" customWidth="1"/>
    <col min="6680" max="6680" width="15.28515625" style="537" bestFit="1" customWidth="1"/>
    <col min="6681" max="6681" width="9" style="537" bestFit="1" customWidth="1"/>
    <col min="6682" max="6682" width="7.85546875" style="537" bestFit="1" customWidth="1"/>
    <col min="6683" max="6683" width="8.7109375" style="537" customWidth="1"/>
    <col min="6684" max="6684" width="12.7109375" style="537" bestFit="1" customWidth="1"/>
    <col min="6685" max="6685" width="12.7109375" style="537" customWidth="1"/>
    <col min="6686" max="6686" width="10.140625" style="537" bestFit="1" customWidth="1"/>
    <col min="6687" max="6687" width="12.7109375" style="537" customWidth="1"/>
    <col min="6688" max="6688" width="11" style="537" customWidth="1"/>
    <col min="6689" max="6689" width="11.140625" style="537" customWidth="1"/>
    <col min="6690" max="6690" width="7.7109375" style="537" bestFit="1" customWidth="1"/>
    <col min="6691" max="6691" width="8.7109375" style="537" customWidth="1"/>
    <col min="6692" max="6692" width="13" style="537" customWidth="1"/>
    <col min="6693" max="6693" width="11" style="537" customWidth="1"/>
    <col min="6694" max="6694" width="11.5703125" style="537" bestFit="1" customWidth="1"/>
    <col min="6695" max="6695" width="8.7109375" style="537" customWidth="1"/>
    <col min="6696" max="6707" width="12.5703125" style="537" bestFit="1" customWidth="1"/>
    <col min="6708" max="6714" width="13.5703125" style="537" bestFit="1" customWidth="1"/>
    <col min="6715" max="6912" width="11.42578125" style="537"/>
    <col min="6913" max="6913" width="3.28515625" style="537" customWidth="1"/>
    <col min="6914" max="6914" width="8.7109375" style="537" customWidth="1"/>
    <col min="6915" max="6915" width="11.140625" style="537" customWidth="1"/>
    <col min="6916" max="6916" width="11.7109375" style="537" bestFit="1" customWidth="1"/>
    <col min="6917" max="6917" width="11.42578125" style="537"/>
    <col min="6918" max="6918" width="13.28515625" style="537" customWidth="1"/>
    <col min="6919" max="6919" width="10.85546875" style="537" bestFit="1" customWidth="1"/>
    <col min="6920" max="6920" width="8.7109375" style="537" customWidth="1"/>
    <col min="6921" max="6921" width="13" style="537" bestFit="1" customWidth="1"/>
    <col min="6922" max="6922" width="13.28515625" style="537" customWidth="1"/>
    <col min="6923" max="6923" width="10.28515625" style="537" bestFit="1" customWidth="1"/>
    <col min="6924" max="6924" width="15.28515625" style="537" bestFit="1" customWidth="1"/>
    <col min="6925" max="6925" width="11.28515625" style="537" bestFit="1" customWidth="1"/>
    <col min="6926" max="6926" width="8.85546875" style="537" bestFit="1" customWidth="1"/>
    <col min="6927" max="6927" width="7.85546875" style="537" bestFit="1" customWidth="1"/>
    <col min="6928" max="6928" width="8.7109375" style="537" customWidth="1"/>
    <col min="6929" max="6929" width="13.140625" style="537" bestFit="1" customWidth="1"/>
    <col min="6930" max="6930" width="12.7109375" style="537" customWidth="1"/>
    <col min="6931" max="6931" width="10.42578125" style="537" bestFit="1" customWidth="1"/>
    <col min="6932" max="6932" width="15.42578125" style="537" bestFit="1" customWidth="1"/>
    <col min="6933" max="6933" width="11.28515625" style="537" customWidth="1"/>
    <col min="6934" max="6934" width="9.42578125" style="537" bestFit="1" customWidth="1"/>
    <col min="6935" max="6935" width="11.7109375" style="537" bestFit="1" customWidth="1"/>
    <col min="6936" max="6936" width="15.28515625" style="537" bestFit="1" customWidth="1"/>
    <col min="6937" max="6937" width="9" style="537" bestFit="1" customWidth="1"/>
    <col min="6938" max="6938" width="7.85546875" style="537" bestFit="1" customWidth="1"/>
    <col min="6939" max="6939" width="8.7109375" style="537" customWidth="1"/>
    <col min="6940" max="6940" width="12.7109375" style="537" bestFit="1" customWidth="1"/>
    <col min="6941" max="6941" width="12.7109375" style="537" customWidth="1"/>
    <col min="6942" max="6942" width="10.140625" style="537" bestFit="1" customWidth="1"/>
    <col min="6943" max="6943" width="12.7109375" style="537" customWidth="1"/>
    <col min="6944" max="6944" width="11" style="537" customWidth="1"/>
    <col min="6945" max="6945" width="11.140625" style="537" customWidth="1"/>
    <col min="6946" max="6946" width="7.7109375" style="537" bestFit="1" customWidth="1"/>
    <col min="6947" max="6947" width="8.7109375" style="537" customWidth="1"/>
    <col min="6948" max="6948" width="13" style="537" customWidth="1"/>
    <col min="6949" max="6949" width="11" style="537" customWidth="1"/>
    <col min="6950" max="6950" width="11.5703125" style="537" bestFit="1" customWidth="1"/>
    <col min="6951" max="6951" width="8.7109375" style="537" customWidth="1"/>
    <col min="6952" max="6963" width="12.5703125" style="537" bestFit="1" customWidth="1"/>
    <col min="6964" max="6970" width="13.5703125" style="537" bestFit="1" customWidth="1"/>
    <col min="6971" max="7168" width="11.42578125" style="537"/>
    <col min="7169" max="7169" width="3.28515625" style="537" customWidth="1"/>
    <col min="7170" max="7170" width="8.7109375" style="537" customWidth="1"/>
    <col min="7171" max="7171" width="11.140625" style="537" customWidth="1"/>
    <col min="7172" max="7172" width="11.7109375" style="537" bestFit="1" customWidth="1"/>
    <col min="7173" max="7173" width="11.42578125" style="537"/>
    <col min="7174" max="7174" width="13.28515625" style="537" customWidth="1"/>
    <col min="7175" max="7175" width="10.85546875" style="537" bestFit="1" customWidth="1"/>
    <col min="7176" max="7176" width="8.7109375" style="537" customWidth="1"/>
    <col min="7177" max="7177" width="13" style="537" bestFit="1" customWidth="1"/>
    <col min="7178" max="7178" width="13.28515625" style="537" customWidth="1"/>
    <col min="7179" max="7179" width="10.28515625" style="537" bestFit="1" customWidth="1"/>
    <col min="7180" max="7180" width="15.28515625" style="537" bestFit="1" customWidth="1"/>
    <col min="7181" max="7181" width="11.28515625" style="537" bestFit="1" customWidth="1"/>
    <col min="7182" max="7182" width="8.85546875" style="537" bestFit="1" customWidth="1"/>
    <col min="7183" max="7183" width="7.85546875" style="537" bestFit="1" customWidth="1"/>
    <col min="7184" max="7184" width="8.7109375" style="537" customWidth="1"/>
    <col min="7185" max="7185" width="13.140625" style="537" bestFit="1" customWidth="1"/>
    <col min="7186" max="7186" width="12.7109375" style="537" customWidth="1"/>
    <col min="7187" max="7187" width="10.42578125" style="537" bestFit="1" customWidth="1"/>
    <col min="7188" max="7188" width="15.42578125" style="537" bestFit="1" customWidth="1"/>
    <col min="7189" max="7189" width="11.28515625" style="537" customWidth="1"/>
    <col min="7190" max="7190" width="9.42578125" style="537" bestFit="1" customWidth="1"/>
    <col min="7191" max="7191" width="11.7109375" style="537" bestFit="1" customWidth="1"/>
    <col min="7192" max="7192" width="15.28515625" style="537" bestFit="1" customWidth="1"/>
    <col min="7193" max="7193" width="9" style="537" bestFit="1" customWidth="1"/>
    <col min="7194" max="7194" width="7.85546875" style="537" bestFit="1" customWidth="1"/>
    <col min="7195" max="7195" width="8.7109375" style="537" customWidth="1"/>
    <col min="7196" max="7196" width="12.7109375" style="537" bestFit="1" customWidth="1"/>
    <col min="7197" max="7197" width="12.7109375" style="537" customWidth="1"/>
    <col min="7198" max="7198" width="10.140625" style="537" bestFit="1" customWidth="1"/>
    <col min="7199" max="7199" width="12.7109375" style="537" customWidth="1"/>
    <col min="7200" max="7200" width="11" style="537" customWidth="1"/>
    <col min="7201" max="7201" width="11.140625" style="537" customWidth="1"/>
    <col min="7202" max="7202" width="7.7109375" style="537" bestFit="1" customWidth="1"/>
    <col min="7203" max="7203" width="8.7109375" style="537" customWidth="1"/>
    <col min="7204" max="7204" width="13" style="537" customWidth="1"/>
    <col min="7205" max="7205" width="11" style="537" customWidth="1"/>
    <col min="7206" max="7206" width="11.5703125" style="537" bestFit="1" customWidth="1"/>
    <col min="7207" max="7207" width="8.7109375" style="537" customWidth="1"/>
    <col min="7208" max="7219" width="12.5703125" style="537" bestFit="1" customWidth="1"/>
    <col min="7220" max="7226" width="13.5703125" style="537" bestFit="1" customWidth="1"/>
    <col min="7227" max="7424" width="11.42578125" style="537"/>
    <col min="7425" max="7425" width="3.28515625" style="537" customWidth="1"/>
    <col min="7426" max="7426" width="8.7109375" style="537" customWidth="1"/>
    <col min="7427" max="7427" width="11.140625" style="537" customWidth="1"/>
    <col min="7428" max="7428" width="11.7109375" style="537" bestFit="1" customWidth="1"/>
    <col min="7429" max="7429" width="11.42578125" style="537"/>
    <col min="7430" max="7430" width="13.28515625" style="537" customWidth="1"/>
    <col min="7431" max="7431" width="10.85546875" style="537" bestFit="1" customWidth="1"/>
    <col min="7432" max="7432" width="8.7109375" style="537" customWidth="1"/>
    <col min="7433" max="7433" width="13" style="537" bestFit="1" customWidth="1"/>
    <col min="7434" max="7434" width="13.28515625" style="537" customWidth="1"/>
    <col min="7435" max="7435" width="10.28515625" style="537" bestFit="1" customWidth="1"/>
    <col min="7436" max="7436" width="15.28515625" style="537" bestFit="1" customWidth="1"/>
    <col min="7437" max="7437" width="11.28515625" style="537" bestFit="1" customWidth="1"/>
    <col min="7438" max="7438" width="8.85546875" style="537" bestFit="1" customWidth="1"/>
    <col min="7439" max="7439" width="7.85546875" style="537" bestFit="1" customWidth="1"/>
    <col min="7440" max="7440" width="8.7109375" style="537" customWidth="1"/>
    <col min="7441" max="7441" width="13.140625" style="537" bestFit="1" customWidth="1"/>
    <col min="7442" max="7442" width="12.7109375" style="537" customWidth="1"/>
    <col min="7443" max="7443" width="10.42578125" style="537" bestFit="1" customWidth="1"/>
    <col min="7444" max="7444" width="15.42578125" style="537" bestFit="1" customWidth="1"/>
    <col min="7445" max="7445" width="11.28515625" style="537" customWidth="1"/>
    <col min="7446" max="7446" width="9.42578125" style="537" bestFit="1" customWidth="1"/>
    <col min="7447" max="7447" width="11.7109375" style="537" bestFit="1" customWidth="1"/>
    <col min="7448" max="7448" width="15.28515625" style="537" bestFit="1" customWidth="1"/>
    <col min="7449" max="7449" width="9" style="537" bestFit="1" customWidth="1"/>
    <col min="7450" max="7450" width="7.85546875" style="537" bestFit="1" customWidth="1"/>
    <col min="7451" max="7451" width="8.7109375" style="537" customWidth="1"/>
    <col min="7452" max="7452" width="12.7109375" style="537" bestFit="1" customWidth="1"/>
    <col min="7453" max="7453" width="12.7109375" style="537" customWidth="1"/>
    <col min="7454" max="7454" width="10.140625" style="537" bestFit="1" customWidth="1"/>
    <col min="7455" max="7455" width="12.7109375" style="537" customWidth="1"/>
    <col min="7456" max="7456" width="11" style="537" customWidth="1"/>
    <col min="7457" max="7457" width="11.140625" style="537" customWidth="1"/>
    <col min="7458" max="7458" width="7.7109375" style="537" bestFit="1" customWidth="1"/>
    <col min="7459" max="7459" width="8.7109375" style="537" customWidth="1"/>
    <col min="7460" max="7460" width="13" style="537" customWidth="1"/>
    <col min="7461" max="7461" width="11" style="537" customWidth="1"/>
    <col min="7462" max="7462" width="11.5703125" style="537" bestFit="1" customWidth="1"/>
    <col min="7463" max="7463" width="8.7109375" style="537" customWidth="1"/>
    <col min="7464" max="7475" width="12.5703125" style="537" bestFit="1" customWidth="1"/>
    <col min="7476" max="7482" width="13.5703125" style="537" bestFit="1" customWidth="1"/>
    <col min="7483" max="7680" width="11.42578125" style="537"/>
    <col min="7681" max="7681" width="3.28515625" style="537" customWidth="1"/>
    <col min="7682" max="7682" width="8.7109375" style="537" customWidth="1"/>
    <col min="7683" max="7683" width="11.140625" style="537" customWidth="1"/>
    <col min="7684" max="7684" width="11.7109375" style="537" bestFit="1" customWidth="1"/>
    <col min="7685" max="7685" width="11.42578125" style="537"/>
    <col min="7686" max="7686" width="13.28515625" style="537" customWidth="1"/>
    <col min="7687" max="7687" width="10.85546875" style="537" bestFit="1" customWidth="1"/>
    <col min="7688" max="7688" width="8.7109375" style="537" customWidth="1"/>
    <col min="7689" max="7689" width="13" style="537" bestFit="1" customWidth="1"/>
    <col min="7690" max="7690" width="13.28515625" style="537" customWidth="1"/>
    <col min="7691" max="7691" width="10.28515625" style="537" bestFit="1" customWidth="1"/>
    <col min="7692" max="7692" width="15.28515625" style="537" bestFit="1" customWidth="1"/>
    <col min="7693" max="7693" width="11.28515625" style="537" bestFit="1" customWidth="1"/>
    <col min="7694" max="7694" width="8.85546875" style="537" bestFit="1" customWidth="1"/>
    <col min="7695" max="7695" width="7.85546875" style="537" bestFit="1" customWidth="1"/>
    <col min="7696" max="7696" width="8.7109375" style="537" customWidth="1"/>
    <col min="7697" max="7697" width="13.140625" style="537" bestFit="1" customWidth="1"/>
    <col min="7698" max="7698" width="12.7109375" style="537" customWidth="1"/>
    <col min="7699" max="7699" width="10.42578125" style="537" bestFit="1" customWidth="1"/>
    <col min="7700" max="7700" width="15.42578125" style="537" bestFit="1" customWidth="1"/>
    <col min="7701" max="7701" width="11.28515625" style="537" customWidth="1"/>
    <col min="7702" max="7702" width="9.42578125" style="537" bestFit="1" customWidth="1"/>
    <col min="7703" max="7703" width="11.7109375" style="537" bestFit="1" customWidth="1"/>
    <col min="7704" max="7704" width="15.28515625" style="537" bestFit="1" customWidth="1"/>
    <col min="7705" max="7705" width="9" style="537" bestFit="1" customWidth="1"/>
    <col min="7706" max="7706" width="7.85546875" style="537" bestFit="1" customWidth="1"/>
    <col min="7707" max="7707" width="8.7109375" style="537" customWidth="1"/>
    <col min="7708" max="7708" width="12.7109375" style="537" bestFit="1" customWidth="1"/>
    <col min="7709" max="7709" width="12.7109375" style="537" customWidth="1"/>
    <col min="7710" max="7710" width="10.140625" style="537" bestFit="1" customWidth="1"/>
    <col min="7711" max="7711" width="12.7109375" style="537" customWidth="1"/>
    <col min="7712" max="7712" width="11" style="537" customWidth="1"/>
    <col min="7713" max="7713" width="11.140625" style="537" customWidth="1"/>
    <col min="7714" max="7714" width="7.7109375" style="537" bestFit="1" customWidth="1"/>
    <col min="7715" max="7715" width="8.7109375" style="537" customWidth="1"/>
    <col min="7716" max="7716" width="13" style="537" customWidth="1"/>
    <col min="7717" max="7717" width="11" style="537" customWidth="1"/>
    <col min="7718" max="7718" width="11.5703125" style="537" bestFit="1" customWidth="1"/>
    <col min="7719" max="7719" width="8.7109375" style="537" customWidth="1"/>
    <col min="7720" max="7731" width="12.5703125" style="537" bestFit="1" customWidth="1"/>
    <col min="7732" max="7738" width="13.5703125" style="537" bestFit="1" customWidth="1"/>
    <col min="7739" max="7936" width="11.42578125" style="537"/>
    <col min="7937" max="7937" width="3.28515625" style="537" customWidth="1"/>
    <col min="7938" max="7938" width="8.7109375" style="537" customWidth="1"/>
    <col min="7939" max="7939" width="11.140625" style="537" customWidth="1"/>
    <col min="7940" max="7940" width="11.7109375" style="537" bestFit="1" customWidth="1"/>
    <col min="7941" max="7941" width="11.42578125" style="537"/>
    <col min="7942" max="7942" width="13.28515625" style="537" customWidth="1"/>
    <col min="7943" max="7943" width="10.85546875" style="537" bestFit="1" customWidth="1"/>
    <col min="7944" max="7944" width="8.7109375" style="537" customWidth="1"/>
    <col min="7945" max="7945" width="13" style="537" bestFit="1" customWidth="1"/>
    <col min="7946" max="7946" width="13.28515625" style="537" customWidth="1"/>
    <col min="7947" max="7947" width="10.28515625" style="537" bestFit="1" customWidth="1"/>
    <col min="7948" max="7948" width="15.28515625" style="537" bestFit="1" customWidth="1"/>
    <col min="7949" max="7949" width="11.28515625" style="537" bestFit="1" customWidth="1"/>
    <col min="7950" max="7950" width="8.85546875" style="537" bestFit="1" customWidth="1"/>
    <col min="7951" max="7951" width="7.85546875" style="537" bestFit="1" customWidth="1"/>
    <col min="7952" max="7952" width="8.7109375" style="537" customWidth="1"/>
    <col min="7953" max="7953" width="13.140625" style="537" bestFit="1" customWidth="1"/>
    <col min="7954" max="7954" width="12.7109375" style="537" customWidth="1"/>
    <col min="7955" max="7955" width="10.42578125" style="537" bestFit="1" customWidth="1"/>
    <col min="7956" max="7956" width="15.42578125" style="537" bestFit="1" customWidth="1"/>
    <col min="7957" max="7957" width="11.28515625" style="537" customWidth="1"/>
    <col min="7958" max="7958" width="9.42578125" style="537" bestFit="1" customWidth="1"/>
    <col min="7959" max="7959" width="11.7109375" style="537" bestFit="1" customWidth="1"/>
    <col min="7960" max="7960" width="15.28515625" style="537" bestFit="1" customWidth="1"/>
    <col min="7961" max="7961" width="9" style="537" bestFit="1" customWidth="1"/>
    <col min="7962" max="7962" width="7.85546875" style="537" bestFit="1" customWidth="1"/>
    <col min="7963" max="7963" width="8.7109375" style="537" customWidth="1"/>
    <col min="7964" max="7964" width="12.7109375" style="537" bestFit="1" customWidth="1"/>
    <col min="7965" max="7965" width="12.7109375" style="537" customWidth="1"/>
    <col min="7966" max="7966" width="10.140625" style="537" bestFit="1" customWidth="1"/>
    <col min="7967" max="7967" width="12.7109375" style="537" customWidth="1"/>
    <col min="7968" max="7968" width="11" style="537" customWidth="1"/>
    <col min="7969" max="7969" width="11.140625" style="537" customWidth="1"/>
    <col min="7970" max="7970" width="7.7109375" style="537" bestFit="1" customWidth="1"/>
    <col min="7971" max="7971" width="8.7109375" style="537" customWidth="1"/>
    <col min="7972" max="7972" width="13" style="537" customWidth="1"/>
    <col min="7973" max="7973" width="11" style="537" customWidth="1"/>
    <col min="7974" max="7974" width="11.5703125" style="537" bestFit="1" customWidth="1"/>
    <col min="7975" max="7975" width="8.7109375" style="537" customWidth="1"/>
    <col min="7976" max="7987" width="12.5703125" style="537" bestFit="1" customWidth="1"/>
    <col min="7988" max="7994" width="13.5703125" style="537" bestFit="1" customWidth="1"/>
    <col min="7995" max="8192" width="11.42578125" style="537"/>
    <col min="8193" max="8193" width="3.28515625" style="537" customWidth="1"/>
    <col min="8194" max="8194" width="8.7109375" style="537" customWidth="1"/>
    <col min="8195" max="8195" width="11.140625" style="537" customWidth="1"/>
    <col min="8196" max="8196" width="11.7109375" style="537" bestFit="1" customWidth="1"/>
    <col min="8197" max="8197" width="11.42578125" style="537"/>
    <col min="8198" max="8198" width="13.28515625" style="537" customWidth="1"/>
    <col min="8199" max="8199" width="10.85546875" style="537" bestFit="1" customWidth="1"/>
    <col min="8200" max="8200" width="8.7109375" style="537" customWidth="1"/>
    <col min="8201" max="8201" width="13" style="537" bestFit="1" customWidth="1"/>
    <col min="8202" max="8202" width="13.28515625" style="537" customWidth="1"/>
    <col min="8203" max="8203" width="10.28515625" style="537" bestFit="1" customWidth="1"/>
    <col min="8204" max="8204" width="15.28515625" style="537" bestFit="1" customWidth="1"/>
    <col min="8205" max="8205" width="11.28515625" style="537" bestFit="1" customWidth="1"/>
    <col min="8206" max="8206" width="8.85546875" style="537" bestFit="1" customWidth="1"/>
    <col min="8207" max="8207" width="7.85546875" style="537" bestFit="1" customWidth="1"/>
    <col min="8208" max="8208" width="8.7109375" style="537" customWidth="1"/>
    <col min="8209" max="8209" width="13.140625" style="537" bestFit="1" customWidth="1"/>
    <col min="8210" max="8210" width="12.7109375" style="537" customWidth="1"/>
    <col min="8211" max="8211" width="10.42578125" style="537" bestFit="1" customWidth="1"/>
    <col min="8212" max="8212" width="15.42578125" style="537" bestFit="1" customWidth="1"/>
    <col min="8213" max="8213" width="11.28515625" style="537" customWidth="1"/>
    <col min="8214" max="8214" width="9.42578125" style="537" bestFit="1" customWidth="1"/>
    <col min="8215" max="8215" width="11.7109375" style="537" bestFit="1" customWidth="1"/>
    <col min="8216" max="8216" width="15.28515625" style="537" bestFit="1" customWidth="1"/>
    <col min="8217" max="8217" width="9" style="537" bestFit="1" customWidth="1"/>
    <col min="8218" max="8218" width="7.85546875" style="537" bestFit="1" customWidth="1"/>
    <col min="8219" max="8219" width="8.7109375" style="537" customWidth="1"/>
    <col min="8220" max="8220" width="12.7109375" style="537" bestFit="1" customWidth="1"/>
    <col min="8221" max="8221" width="12.7109375" style="537" customWidth="1"/>
    <col min="8222" max="8222" width="10.140625" style="537" bestFit="1" customWidth="1"/>
    <col min="8223" max="8223" width="12.7109375" style="537" customWidth="1"/>
    <col min="8224" max="8224" width="11" style="537" customWidth="1"/>
    <col min="8225" max="8225" width="11.140625" style="537" customWidth="1"/>
    <col min="8226" max="8226" width="7.7109375" style="537" bestFit="1" customWidth="1"/>
    <col min="8227" max="8227" width="8.7109375" style="537" customWidth="1"/>
    <col min="8228" max="8228" width="13" style="537" customWidth="1"/>
    <col min="8229" max="8229" width="11" style="537" customWidth="1"/>
    <col min="8230" max="8230" width="11.5703125" style="537" bestFit="1" customWidth="1"/>
    <col min="8231" max="8231" width="8.7109375" style="537" customWidth="1"/>
    <col min="8232" max="8243" width="12.5703125" style="537" bestFit="1" customWidth="1"/>
    <col min="8244" max="8250" width="13.5703125" style="537" bestFit="1" customWidth="1"/>
    <col min="8251" max="8448" width="11.42578125" style="537"/>
    <col min="8449" max="8449" width="3.28515625" style="537" customWidth="1"/>
    <col min="8450" max="8450" width="8.7109375" style="537" customWidth="1"/>
    <col min="8451" max="8451" width="11.140625" style="537" customWidth="1"/>
    <col min="8452" max="8452" width="11.7109375" style="537" bestFit="1" customWidth="1"/>
    <col min="8453" max="8453" width="11.42578125" style="537"/>
    <col min="8454" max="8454" width="13.28515625" style="537" customWidth="1"/>
    <col min="8455" max="8455" width="10.85546875" style="537" bestFit="1" customWidth="1"/>
    <col min="8456" max="8456" width="8.7109375" style="537" customWidth="1"/>
    <col min="8457" max="8457" width="13" style="537" bestFit="1" customWidth="1"/>
    <col min="8458" max="8458" width="13.28515625" style="537" customWidth="1"/>
    <col min="8459" max="8459" width="10.28515625" style="537" bestFit="1" customWidth="1"/>
    <col min="8460" max="8460" width="15.28515625" style="537" bestFit="1" customWidth="1"/>
    <col min="8461" max="8461" width="11.28515625" style="537" bestFit="1" customWidth="1"/>
    <col min="8462" max="8462" width="8.85546875" style="537" bestFit="1" customWidth="1"/>
    <col min="8463" max="8463" width="7.85546875" style="537" bestFit="1" customWidth="1"/>
    <col min="8464" max="8464" width="8.7109375" style="537" customWidth="1"/>
    <col min="8465" max="8465" width="13.140625" style="537" bestFit="1" customWidth="1"/>
    <col min="8466" max="8466" width="12.7109375" style="537" customWidth="1"/>
    <col min="8467" max="8467" width="10.42578125" style="537" bestFit="1" customWidth="1"/>
    <col min="8468" max="8468" width="15.42578125" style="537" bestFit="1" customWidth="1"/>
    <col min="8469" max="8469" width="11.28515625" style="537" customWidth="1"/>
    <col min="8470" max="8470" width="9.42578125" style="537" bestFit="1" customWidth="1"/>
    <col min="8471" max="8471" width="11.7109375" style="537" bestFit="1" customWidth="1"/>
    <col min="8472" max="8472" width="15.28515625" style="537" bestFit="1" customWidth="1"/>
    <col min="8473" max="8473" width="9" style="537" bestFit="1" customWidth="1"/>
    <col min="8474" max="8474" width="7.85546875" style="537" bestFit="1" customWidth="1"/>
    <col min="8475" max="8475" width="8.7109375" style="537" customWidth="1"/>
    <col min="8476" max="8476" width="12.7109375" style="537" bestFit="1" customWidth="1"/>
    <col min="8477" max="8477" width="12.7109375" style="537" customWidth="1"/>
    <col min="8478" max="8478" width="10.140625" style="537" bestFit="1" customWidth="1"/>
    <col min="8479" max="8479" width="12.7109375" style="537" customWidth="1"/>
    <col min="8480" max="8480" width="11" style="537" customWidth="1"/>
    <col min="8481" max="8481" width="11.140625" style="537" customWidth="1"/>
    <col min="8482" max="8482" width="7.7109375" style="537" bestFit="1" customWidth="1"/>
    <col min="8483" max="8483" width="8.7109375" style="537" customWidth="1"/>
    <col min="8484" max="8484" width="13" style="537" customWidth="1"/>
    <col min="8485" max="8485" width="11" style="537" customWidth="1"/>
    <col min="8486" max="8486" width="11.5703125" style="537" bestFit="1" customWidth="1"/>
    <col min="8487" max="8487" width="8.7109375" style="537" customWidth="1"/>
    <col min="8488" max="8499" width="12.5703125" style="537" bestFit="1" customWidth="1"/>
    <col min="8500" max="8506" width="13.5703125" style="537" bestFit="1" customWidth="1"/>
    <col min="8507" max="8704" width="11.42578125" style="537"/>
    <col min="8705" max="8705" width="3.28515625" style="537" customWidth="1"/>
    <col min="8706" max="8706" width="8.7109375" style="537" customWidth="1"/>
    <col min="8707" max="8707" width="11.140625" style="537" customWidth="1"/>
    <col min="8708" max="8708" width="11.7109375" style="537" bestFit="1" customWidth="1"/>
    <col min="8709" max="8709" width="11.42578125" style="537"/>
    <col min="8710" max="8710" width="13.28515625" style="537" customWidth="1"/>
    <col min="8711" max="8711" width="10.85546875" style="537" bestFit="1" customWidth="1"/>
    <col min="8712" max="8712" width="8.7109375" style="537" customWidth="1"/>
    <col min="8713" max="8713" width="13" style="537" bestFit="1" customWidth="1"/>
    <col min="8714" max="8714" width="13.28515625" style="537" customWidth="1"/>
    <col min="8715" max="8715" width="10.28515625" style="537" bestFit="1" customWidth="1"/>
    <col min="8716" max="8716" width="15.28515625" style="537" bestFit="1" customWidth="1"/>
    <col min="8717" max="8717" width="11.28515625" style="537" bestFit="1" customWidth="1"/>
    <col min="8718" max="8718" width="8.85546875" style="537" bestFit="1" customWidth="1"/>
    <col min="8719" max="8719" width="7.85546875" style="537" bestFit="1" customWidth="1"/>
    <col min="8720" max="8720" width="8.7109375" style="537" customWidth="1"/>
    <col min="8721" max="8721" width="13.140625" style="537" bestFit="1" customWidth="1"/>
    <col min="8722" max="8722" width="12.7109375" style="537" customWidth="1"/>
    <col min="8723" max="8723" width="10.42578125" style="537" bestFit="1" customWidth="1"/>
    <col min="8724" max="8724" width="15.42578125" style="537" bestFit="1" customWidth="1"/>
    <col min="8725" max="8725" width="11.28515625" style="537" customWidth="1"/>
    <col min="8726" max="8726" width="9.42578125" style="537" bestFit="1" customWidth="1"/>
    <col min="8727" max="8727" width="11.7109375" style="537" bestFit="1" customWidth="1"/>
    <col min="8728" max="8728" width="15.28515625" style="537" bestFit="1" customWidth="1"/>
    <col min="8729" max="8729" width="9" style="537" bestFit="1" customWidth="1"/>
    <col min="8730" max="8730" width="7.85546875" style="537" bestFit="1" customWidth="1"/>
    <col min="8731" max="8731" width="8.7109375" style="537" customWidth="1"/>
    <col min="8732" max="8732" width="12.7109375" style="537" bestFit="1" customWidth="1"/>
    <col min="8733" max="8733" width="12.7109375" style="537" customWidth="1"/>
    <col min="8734" max="8734" width="10.140625" style="537" bestFit="1" customWidth="1"/>
    <col min="8735" max="8735" width="12.7109375" style="537" customWidth="1"/>
    <col min="8736" max="8736" width="11" style="537" customWidth="1"/>
    <col min="8737" max="8737" width="11.140625" style="537" customWidth="1"/>
    <col min="8738" max="8738" width="7.7109375" style="537" bestFit="1" customWidth="1"/>
    <col min="8739" max="8739" width="8.7109375" style="537" customWidth="1"/>
    <col min="8740" max="8740" width="13" style="537" customWidth="1"/>
    <col min="8741" max="8741" width="11" style="537" customWidth="1"/>
    <col min="8742" max="8742" width="11.5703125" style="537" bestFit="1" customWidth="1"/>
    <col min="8743" max="8743" width="8.7109375" style="537" customWidth="1"/>
    <col min="8744" max="8755" width="12.5703125" style="537" bestFit="1" customWidth="1"/>
    <col min="8756" max="8762" width="13.5703125" style="537" bestFit="1" customWidth="1"/>
    <col min="8763" max="8960" width="11.42578125" style="537"/>
    <col min="8961" max="8961" width="3.28515625" style="537" customWidth="1"/>
    <col min="8962" max="8962" width="8.7109375" style="537" customWidth="1"/>
    <col min="8963" max="8963" width="11.140625" style="537" customWidth="1"/>
    <col min="8964" max="8964" width="11.7109375" style="537" bestFit="1" customWidth="1"/>
    <col min="8965" max="8965" width="11.42578125" style="537"/>
    <col min="8966" max="8966" width="13.28515625" style="537" customWidth="1"/>
    <col min="8967" max="8967" width="10.85546875" style="537" bestFit="1" customWidth="1"/>
    <col min="8968" max="8968" width="8.7109375" style="537" customWidth="1"/>
    <col min="8969" max="8969" width="13" style="537" bestFit="1" customWidth="1"/>
    <col min="8970" max="8970" width="13.28515625" style="537" customWidth="1"/>
    <col min="8971" max="8971" width="10.28515625" style="537" bestFit="1" customWidth="1"/>
    <col min="8972" max="8972" width="15.28515625" style="537" bestFit="1" customWidth="1"/>
    <col min="8973" max="8973" width="11.28515625" style="537" bestFit="1" customWidth="1"/>
    <col min="8974" max="8974" width="8.85546875" style="537" bestFit="1" customWidth="1"/>
    <col min="8975" max="8975" width="7.85546875" style="537" bestFit="1" customWidth="1"/>
    <col min="8976" max="8976" width="8.7109375" style="537" customWidth="1"/>
    <col min="8977" max="8977" width="13.140625" style="537" bestFit="1" customWidth="1"/>
    <col min="8978" max="8978" width="12.7109375" style="537" customWidth="1"/>
    <col min="8979" max="8979" width="10.42578125" style="537" bestFit="1" customWidth="1"/>
    <col min="8980" max="8980" width="15.42578125" style="537" bestFit="1" customWidth="1"/>
    <col min="8981" max="8981" width="11.28515625" style="537" customWidth="1"/>
    <col min="8982" max="8982" width="9.42578125" style="537" bestFit="1" customWidth="1"/>
    <col min="8983" max="8983" width="11.7109375" style="537" bestFit="1" customWidth="1"/>
    <col min="8984" max="8984" width="15.28515625" style="537" bestFit="1" customWidth="1"/>
    <col min="8985" max="8985" width="9" style="537" bestFit="1" customWidth="1"/>
    <col min="8986" max="8986" width="7.85546875" style="537" bestFit="1" customWidth="1"/>
    <col min="8987" max="8987" width="8.7109375" style="537" customWidth="1"/>
    <col min="8988" max="8988" width="12.7109375" style="537" bestFit="1" customWidth="1"/>
    <col min="8989" max="8989" width="12.7109375" style="537" customWidth="1"/>
    <col min="8990" max="8990" width="10.140625" style="537" bestFit="1" customWidth="1"/>
    <col min="8991" max="8991" width="12.7109375" style="537" customWidth="1"/>
    <col min="8992" max="8992" width="11" style="537" customWidth="1"/>
    <col min="8993" max="8993" width="11.140625" style="537" customWidth="1"/>
    <col min="8994" max="8994" width="7.7109375" style="537" bestFit="1" customWidth="1"/>
    <col min="8995" max="8995" width="8.7109375" style="537" customWidth="1"/>
    <col min="8996" max="8996" width="13" style="537" customWidth="1"/>
    <col min="8997" max="8997" width="11" style="537" customWidth="1"/>
    <col min="8998" max="8998" width="11.5703125" style="537" bestFit="1" customWidth="1"/>
    <col min="8999" max="8999" width="8.7109375" style="537" customWidth="1"/>
    <col min="9000" max="9011" width="12.5703125" style="537" bestFit="1" customWidth="1"/>
    <col min="9012" max="9018" width="13.5703125" style="537" bestFit="1" customWidth="1"/>
    <col min="9019" max="9216" width="11.42578125" style="537"/>
    <col min="9217" max="9217" width="3.28515625" style="537" customWidth="1"/>
    <col min="9218" max="9218" width="8.7109375" style="537" customWidth="1"/>
    <col min="9219" max="9219" width="11.140625" style="537" customWidth="1"/>
    <col min="9220" max="9220" width="11.7109375" style="537" bestFit="1" customWidth="1"/>
    <col min="9221" max="9221" width="11.42578125" style="537"/>
    <col min="9222" max="9222" width="13.28515625" style="537" customWidth="1"/>
    <col min="9223" max="9223" width="10.85546875" style="537" bestFit="1" customWidth="1"/>
    <col min="9224" max="9224" width="8.7109375" style="537" customWidth="1"/>
    <col min="9225" max="9225" width="13" style="537" bestFit="1" customWidth="1"/>
    <col min="9226" max="9226" width="13.28515625" style="537" customWidth="1"/>
    <col min="9227" max="9227" width="10.28515625" style="537" bestFit="1" customWidth="1"/>
    <col min="9228" max="9228" width="15.28515625" style="537" bestFit="1" customWidth="1"/>
    <col min="9229" max="9229" width="11.28515625" style="537" bestFit="1" customWidth="1"/>
    <col min="9230" max="9230" width="8.85546875" style="537" bestFit="1" customWidth="1"/>
    <col min="9231" max="9231" width="7.85546875" style="537" bestFit="1" customWidth="1"/>
    <col min="9232" max="9232" width="8.7109375" style="537" customWidth="1"/>
    <col min="9233" max="9233" width="13.140625" style="537" bestFit="1" customWidth="1"/>
    <col min="9234" max="9234" width="12.7109375" style="537" customWidth="1"/>
    <col min="9235" max="9235" width="10.42578125" style="537" bestFit="1" customWidth="1"/>
    <col min="9236" max="9236" width="15.42578125" style="537" bestFit="1" customWidth="1"/>
    <col min="9237" max="9237" width="11.28515625" style="537" customWidth="1"/>
    <col min="9238" max="9238" width="9.42578125" style="537" bestFit="1" customWidth="1"/>
    <col min="9239" max="9239" width="11.7109375" style="537" bestFit="1" customWidth="1"/>
    <col min="9240" max="9240" width="15.28515625" style="537" bestFit="1" customWidth="1"/>
    <col min="9241" max="9241" width="9" style="537" bestFit="1" customWidth="1"/>
    <col min="9242" max="9242" width="7.85546875" style="537" bestFit="1" customWidth="1"/>
    <col min="9243" max="9243" width="8.7109375" style="537" customWidth="1"/>
    <col min="9244" max="9244" width="12.7109375" style="537" bestFit="1" customWidth="1"/>
    <col min="9245" max="9245" width="12.7109375" style="537" customWidth="1"/>
    <col min="9246" max="9246" width="10.140625" style="537" bestFit="1" customWidth="1"/>
    <col min="9247" max="9247" width="12.7109375" style="537" customWidth="1"/>
    <col min="9248" max="9248" width="11" style="537" customWidth="1"/>
    <col min="9249" max="9249" width="11.140625" style="537" customWidth="1"/>
    <col min="9250" max="9250" width="7.7109375" style="537" bestFit="1" customWidth="1"/>
    <col min="9251" max="9251" width="8.7109375" style="537" customWidth="1"/>
    <col min="9252" max="9252" width="13" style="537" customWidth="1"/>
    <col min="9253" max="9253" width="11" style="537" customWidth="1"/>
    <col min="9254" max="9254" width="11.5703125" style="537" bestFit="1" customWidth="1"/>
    <col min="9255" max="9255" width="8.7109375" style="537" customWidth="1"/>
    <col min="9256" max="9267" width="12.5703125" style="537" bestFit="1" customWidth="1"/>
    <col min="9268" max="9274" width="13.5703125" style="537" bestFit="1" customWidth="1"/>
    <col min="9275" max="9472" width="11.42578125" style="537"/>
    <col min="9473" max="9473" width="3.28515625" style="537" customWidth="1"/>
    <col min="9474" max="9474" width="8.7109375" style="537" customWidth="1"/>
    <col min="9475" max="9475" width="11.140625" style="537" customWidth="1"/>
    <col min="9476" max="9476" width="11.7109375" style="537" bestFit="1" customWidth="1"/>
    <col min="9477" max="9477" width="11.42578125" style="537"/>
    <col min="9478" max="9478" width="13.28515625" style="537" customWidth="1"/>
    <col min="9479" max="9479" width="10.85546875" style="537" bestFit="1" customWidth="1"/>
    <col min="9480" max="9480" width="8.7109375" style="537" customWidth="1"/>
    <col min="9481" max="9481" width="13" style="537" bestFit="1" customWidth="1"/>
    <col min="9482" max="9482" width="13.28515625" style="537" customWidth="1"/>
    <col min="9483" max="9483" width="10.28515625" style="537" bestFit="1" customWidth="1"/>
    <col min="9484" max="9484" width="15.28515625" style="537" bestFit="1" customWidth="1"/>
    <col min="9485" max="9485" width="11.28515625" style="537" bestFit="1" customWidth="1"/>
    <col min="9486" max="9486" width="8.85546875" style="537" bestFit="1" customWidth="1"/>
    <col min="9487" max="9487" width="7.85546875" style="537" bestFit="1" customWidth="1"/>
    <col min="9488" max="9488" width="8.7109375" style="537" customWidth="1"/>
    <col min="9489" max="9489" width="13.140625" style="537" bestFit="1" customWidth="1"/>
    <col min="9490" max="9490" width="12.7109375" style="537" customWidth="1"/>
    <col min="9491" max="9491" width="10.42578125" style="537" bestFit="1" customWidth="1"/>
    <col min="9492" max="9492" width="15.42578125" style="537" bestFit="1" customWidth="1"/>
    <col min="9493" max="9493" width="11.28515625" style="537" customWidth="1"/>
    <col min="9494" max="9494" width="9.42578125" style="537" bestFit="1" customWidth="1"/>
    <col min="9495" max="9495" width="11.7109375" style="537" bestFit="1" customWidth="1"/>
    <col min="9496" max="9496" width="15.28515625" style="537" bestFit="1" customWidth="1"/>
    <col min="9497" max="9497" width="9" style="537" bestFit="1" customWidth="1"/>
    <col min="9498" max="9498" width="7.85546875" style="537" bestFit="1" customWidth="1"/>
    <col min="9499" max="9499" width="8.7109375" style="537" customWidth="1"/>
    <col min="9500" max="9500" width="12.7109375" style="537" bestFit="1" customWidth="1"/>
    <col min="9501" max="9501" width="12.7109375" style="537" customWidth="1"/>
    <col min="9502" max="9502" width="10.140625" style="537" bestFit="1" customWidth="1"/>
    <col min="9503" max="9503" width="12.7109375" style="537" customWidth="1"/>
    <col min="9504" max="9504" width="11" style="537" customWidth="1"/>
    <col min="9505" max="9505" width="11.140625" style="537" customWidth="1"/>
    <col min="9506" max="9506" width="7.7109375" style="537" bestFit="1" customWidth="1"/>
    <col min="9507" max="9507" width="8.7109375" style="537" customWidth="1"/>
    <col min="9508" max="9508" width="13" style="537" customWidth="1"/>
    <col min="9509" max="9509" width="11" style="537" customWidth="1"/>
    <col min="9510" max="9510" width="11.5703125" style="537" bestFit="1" customWidth="1"/>
    <col min="9511" max="9511" width="8.7109375" style="537" customWidth="1"/>
    <col min="9512" max="9523" width="12.5703125" style="537" bestFit="1" customWidth="1"/>
    <col min="9524" max="9530" width="13.5703125" style="537" bestFit="1" customWidth="1"/>
    <col min="9531" max="9728" width="11.42578125" style="537"/>
    <col min="9729" max="9729" width="3.28515625" style="537" customWidth="1"/>
    <col min="9730" max="9730" width="8.7109375" style="537" customWidth="1"/>
    <col min="9731" max="9731" width="11.140625" style="537" customWidth="1"/>
    <col min="9732" max="9732" width="11.7109375" style="537" bestFit="1" customWidth="1"/>
    <col min="9733" max="9733" width="11.42578125" style="537"/>
    <col min="9734" max="9734" width="13.28515625" style="537" customWidth="1"/>
    <col min="9735" max="9735" width="10.85546875" style="537" bestFit="1" customWidth="1"/>
    <col min="9736" max="9736" width="8.7109375" style="537" customWidth="1"/>
    <col min="9737" max="9737" width="13" style="537" bestFit="1" customWidth="1"/>
    <col min="9738" max="9738" width="13.28515625" style="537" customWidth="1"/>
    <col min="9739" max="9739" width="10.28515625" style="537" bestFit="1" customWidth="1"/>
    <col min="9740" max="9740" width="15.28515625" style="537" bestFit="1" customWidth="1"/>
    <col min="9741" max="9741" width="11.28515625" style="537" bestFit="1" customWidth="1"/>
    <col min="9742" max="9742" width="8.85546875" style="537" bestFit="1" customWidth="1"/>
    <col min="9743" max="9743" width="7.85546875" style="537" bestFit="1" customWidth="1"/>
    <col min="9744" max="9744" width="8.7109375" style="537" customWidth="1"/>
    <col min="9745" max="9745" width="13.140625" style="537" bestFit="1" customWidth="1"/>
    <col min="9746" max="9746" width="12.7109375" style="537" customWidth="1"/>
    <col min="9747" max="9747" width="10.42578125" style="537" bestFit="1" customWidth="1"/>
    <col min="9748" max="9748" width="15.42578125" style="537" bestFit="1" customWidth="1"/>
    <col min="9749" max="9749" width="11.28515625" style="537" customWidth="1"/>
    <col min="9750" max="9750" width="9.42578125" style="537" bestFit="1" customWidth="1"/>
    <col min="9751" max="9751" width="11.7109375" style="537" bestFit="1" customWidth="1"/>
    <col min="9752" max="9752" width="15.28515625" style="537" bestFit="1" customWidth="1"/>
    <col min="9753" max="9753" width="9" style="537" bestFit="1" customWidth="1"/>
    <col min="9754" max="9754" width="7.85546875" style="537" bestFit="1" customWidth="1"/>
    <col min="9755" max="9755" width="8.7109375" style="537" customWidth="1"/>
    <col min="9756" max="9756" width="12.7109375" style="537" bestFit="1" customWidth="1"/>
    <col min="9757" max="9757" width="12.7109375" style="537" customWidth="1"/>
    <col min="9758" max="9758" width="10.140625" style="537" bestFit="1" customWidth="1"/>
    <col min="9759" max="9759" width="12.7109375" style="537" customWidth="1"/>
    <col min="9760" max="9760" width="11" style="537" customWidth="1"/>
    <col min="9761" max="9761" width="11.140625" style="537" customWidth="1"/>
    <col min="9762" max="9762" width="7.7109375" style="537" bestFit="1" customWidth="1"/>
    <col min="9763" max="9763" width="8.7109375" style="537" customWidth="1"/>
    <col min="9764" max="9764" width="13" style="537" customWidth="1"/>
    <col min="9765" max="9765" width="11" style="537" customWidth="1"/>
    <col min="9766" max="9766" width="11.5703125" style="537" bestFit="1" customWidth="1"/>
    <col min="9767" max="9767" width="8.7109375" style="537" customWidth="1"/>
    <col min="9768" max="9779" width="12.5703125" style="537" bestFit="1" customWidth="1"/>
    <col min="9780" max="9786" width="13.5703125" style="537" bestFit="1" customWidth="1"/>
    <col min="9787" max="9984" width="11.42578125" style="537"/>
    <col min="9985" max="9985" width="3.28515625" style="537" customWidth="1"/>
    <col min="9986" max="9986" width="8.7109375" style="537" customWidth="1"/>
    <col min="9987" max="9987" width="11.140625" style="537" customWidth="1"/>
    <col min="9988" max="9988" width="11.7109375" style="537" bestFit="1" customWidth="1"/>
    <col min="9989" max="9989" width="11.42578125" style="537"/>
    <col min="9990" max="9990" width="13.28515625" style="537" customWidth="1"/>
    <col min="9991" max="9991" width="10.85546875" style="537" bestFit="1" customWidth="1"/>
    <col min="9992" max="9992" width="8.7109375" style="537" customWidth="1"/>
    <col min="9993" max="9993" width="13" style="537" bestFit="1" customWidth="1"/>
    <col min="9994" max="9994" width="13.28515625" style="537" customWidth="1"/>
    <col min="9995" max="9995" width="10.28515625" style="537" bestFit="1" customWidth="1"/>
    <col min="9996" max="9996" width="15.28515625" style="537" bestFit="1" customWidth="1"/>
    <col min="9997" max="9997" width="11.28515625" style="537" bestFit="1" customWidth="1"/>
    <col min="9998" max="9998" width="8.85546875" style="537" bestFit="1" customWidth="1"/>
    <col min="9999" max="9999" width="7.85546875" style="537" bestFit="1" customWidth="1"/>
    <col min="10000" max="10000" width="8.7109375" style="537" customWidth="1"/>
    <col min="10001" max="10001" width="13.140625" style="537" bestFit="1" customWidth="1"/>
    <col min="10002" max="10002" width="12.7109375" style="537" customWidth="1"/>
    <col min="10003" max="10003" width="10.42578125" style="537" bestFit="1" customWidth="1"/>
    <col min="10004" max="10004" width="15.42578125" style="537" bestFit="1" customWidth="1"/>
    <col min="10005" max="10005" width="11.28515625" style="537" customWidth="1"/>
    <col min="10006" max="10006" width="9.42578125" style="537" bestFit="1" customWidth="1"/>
    <col min="10007" max="10007" width="11.7109375" style="537" bestFit="1" customWidth="1"/>
    <col min="10008" max="10008" width="15.28515625" style="537" bestFit="1" customWidth="1"/>
    <col min="10009" max="10009" width="9" style="537" bestFit="1" customWidth="1"/>
    <col min="10010" max="10010" width="7.85546875" style="537" bestFit="1" customWidth="1"/>
    <col min="10011" max="10011" width="8.7109375" style="537" customWidth="1"/>
    <col min="10012" max="10012" width="12.7109375" style="537" bestFit="1" customWidth="1"/>
    <col min="10013" max="10013" width="12.7109375" style="537" customWidth="1"/>
    <col min="10014" max="10014" width="10.140625" style="537" bestFit="1" customWidth="1"/>
    <col min="10015" max="10015" width="12.7109375" style="537" customWidth="1"/>
    <col min="10016" max="10016" width="11" style="537" customWidth="1"/>
    <col min="10017" max="10017" width="11.140625" style="537" customWidth="1"/>
    <col min="10018" max="10018" width="7.7109375" style="537" bestFit="1" customWidth="1"/>
    <col min="10019" max="10019" width="8.7109375" style="537" customWidth="1"/>
    <col min="10020" max="10020" width="13" style="537" customWidth="1"/>
    <col min="10021" max="10021" width="11" style="537" customWidth="1"/>
    <col min="10022" max="10022" width="11.5703125" style="537" bestFit="1" customWidth="1"/>
    <col min="10023" max="10023" width="8.7109375" style="537" customWidth="1"/>
    <col min="10024" max="10035" width="12.5703125" style="537" bestFit="1" customWidth="1"/>
    <col min="10036" max="10042" width="13.5703125" style="537" bestFit="1" customWidth="1"/>
    <col min="10043" max="10240" width="11.42578125" style="537"/>
    <col min="10241" max="10241" width="3.28515625" style="537" customWidth="1"/>
    <col min="10242" max="10242" width="8.7109375" style="537" customWidth="1"/>
    <col min="10243" max="10243" width="11.140625" style="537" customWidth="1"/>
    <col min="10244" max="10244" width="11.7109375" style="537" bestFit="1" customWidth="1"/>
    <col min="10245" max="10245" width="11.42578125" style="537"/>
    <col min="10246" max="10246" width="13.28515625" style="537" customWidth="1"/>
    <col min="10247" max="10247" width="10.85546875" style="537" bestFit="1" customWidth="1"/>
    <col min="10248" max="10248" width="8.7109375" style="537" customWidth="1"/>
    <col min="10249" max="10249" width="13" style="537" bestFit="1" customWidth="1"/>
    <col min="10250" max="10250" width="13.28515625" style="537" customWidth="1"/>
    <col min="10251" max="10251" width="10.28515625" style="537" bestFit="1" customWidth="1"/>
    <col min="10252" max="10252" width="15.28515625" style="537" bestFit="1" customWidth="1"/>
    <col min="10253" max="10253" width="11.28515625" style="537" bestFit="1" customWidth="1"/>
    <col min="10254" max="10254" width="8.85546875" style="537" bestFit="1" customWidth="1"/>
    <col min="10255" max="10255" width="7.85546875" style="537" bestFit="1" customWidth="1"/>
    <col min="10256" max="10256" width="8.7109375" style="537" customWidth="1"/>
    <col min="10257" max="10257" width="13.140625" style="537" bestFit="1" customWidth="1"/>
    <col min="10258" max="10258" width="12.7109375" style="537" customWidth="1"/>
    <col min="10259" max="10259" width="10.42578125" style="537" bestFit="1" customWidth="1"/>
    <col min="10260" max="10260" width="15.42578125" style="537" bestFit="1" customWidth="1"/>
    <col min="10261" max="10261" width="11.28515625" style="537" customWidth="1"/>
    <col min="10262" max="10262" width="9.42578125" style="537" bestFit="1" customWidth="1"/>
    <col min="10263" max="10263" width="11.7109375" style="537" bestFit="1" customWidth="1"/>
    <col min="10264" max="10264" width="15.28515625" style="537" bestFit="1" customWidth="1"/>
    <col min="10265" max="10265" width="9" style="537" bestFit="1" customWidth="1"/>
    <col min="10266" max="10266" width="7.85546875" style="537" bestFit="1" customWidth="1"/>
    <col min="10267" max="10267" width="8.7109375" style="537" customWidth="1"/>
    <col min="10268" max="10268" width="12.7109375" style="537" bestFit="1" customWidth="1"/>
    <col min="10269" max="10269" width="12.7109375" style="537" customWidth="1"/>
    <col min="10270" max="10270" width="10.140625" style="537" bestFit="1" customWidth="1"/>
    <col min="10271" max="10271" width="12.7109375" style="537" customWidth="1"/>
    <col min="10272" max="10272" width="11" style="537" customWidth="1"/>
    <col min="10273" max="10273" width="11.140625" style="537" customWidth="1"/>
    <col min="10274" max="10274" width="7.7109375" style="537" bestFit="1" customWidth="1"/>
    <col min="10275" max="10275" width="8.7109375" style="537" customWidth="1"/>
    <col min="10276" max="10276" width="13" style="537" customWidth="1"/>
    <col min="10277" max="10277" width="11" style="537" customWidth="1"/>
    <col min="10278" max="10278" width="11.5703125" style="537" bestFit="1" customWidth="1"/>
    <col min="10279" max="10279" width="8.7109375" style="537" customWidth="1"/>
    <col min="10280" max="10291" width="12.5703125" style="537" bestFit="1" customWidth="1"/>
    <col min="10292" max="10298" width="13.5703125" style="537" bestFit="1" customWidth="1"/>
    <col min="10299" max="10496" width="11.42578125" style="537"/>
    <col min="10497" max="10497" width="3.28515625" style="537" customWidth="1"/>
    <col min="10498" max="10498" width="8.7109375" style="537" customWidth="1"/>
    <col min="10499" max="10499" width="11.140625" style="537" customWidth="1"/>
    <col min="10500" max="10500" width="11.7109375" style="537" bestFit="1" customWidth="1"/>
    <col min="10501" max="10501" width="11.42578125" style="537"/>
    <col min="10502" max="10502" width="13.28515625" style="537" customWidth="1"/>
    <col min="10503" max="10503" width="10.85546875" style="537" bestFit="1" customWidth="1"/>
    <col min="10504" max="10504" width="8.7109375" style="537" customWidth="1"/>
    <col min="10505" max="10505" width="13" style="537" bestFit="1" customWidth="1"/>
    <col min="10506" max="10506" width="13.28515625" style="537" customWidth="1"/>
    <col min="10507" max="10507" width="10.28515625" style="537" bestFit="1" customWidth="1"/>
    <col min="10508" max="10508" width="15.28515625" style="537" bestFit="1" customWidth="1"/>
    <col min="10509" max="10509" width="11.28515625" style="537" bestFit="1" customWidth="1"/>
    <col min="10510" max="10510" width="8.85546875" style="537" bestFit="1" customWidth="1"/>
    <col min="10511" max="10511" width="7.85546875" style="537" bestFit="1" customWidth="1"/>
    <col min="10512" max="10512" width="8.7109375" style="537" customWidth="1"/>
    <col min="10513" max="10513" width="13.140625" style="537" bestFit="1" customWidth="1"/>
    <col min="10514" max="10514" width="12.7109375" style="537" customWidth="1"/>
    <col min="10515" max="10515" width="10.42578125" style="537" bestFit="1" customWidth="1"/>
    <col min="10516" max="10516" width="15.42578125" style="537" bestFit="1" customWidth="1"/>
    <col min="10517" max="10517" width="11.28515625" style="537" customWidth="1"/>
    <col min="10518" max="10518" width="9.42578125" style="537" bestFit="1" customWidth="1"/>
    <col min="10519" max="10519" width="11.7109375" style="537" bestFit="1" customWidth="1"/>
    <col min="10520" max="10520" width="15.28515625" style="537" bestFit="1" customWidth="1"/>
    <col min="10521" max="10521" width="9" style="537" bestFit="1" customWidth="1"/>
    <col min="10522" max="10522" width="7.85546875" style="537" bestFit="1" customWidth="1"/>
    <col min="10523" max="10523" width="8.7109375" style="537" customWidth="1"/>
    <col min="10524" max="10524" width="12.7109375" style="537" bestFit="1" customWidth="1"/>
    <col min="10525" max="10525" width="12.7109375" style="537" customWidth="1"/>
    <col min="10526" max="10526" width="10.140625" style="537" bestFit="1" customWidth="1"/>
    <col min="10527" max="10527" width="12.7109375" style="537" customWidth="1"/>
    <col min="10528" max="10528" width="11" style="537" customWidth="1"/>
    <col min="10529" max="10529" width="11.140625" style="537" customWidth="1"/>
    <col min="10530" max="10530" width="7.7109375" style="537" bestFit="1" customWidth="1"/>
    <col min="10531" max="10531" width="8.7109375" style="537" customWidth="1"/>
    <col min="10532" max="10532" width="13" style="537" customWidth="1"/>
    <col min="10533" max="10533" width="11" style="537" customWidth="1"/>
    <col min="10534" max="10534" width="11.5703125" style="537" bestFit="1" customWidth="1"/>
    <col min="10535" max="10535" width="8.7109375" style="537" customWidth="1"/>
    <col min="10536" max="10547" width="12.5703125" style="537" bestFit="1" customWidth="1"/>
    <col min="10548" max="10554" width="13.5703125" style="537" bestFit="1" customWidth="1"/>
    <col min="10555" max="10752" width="11.42578125" style="537"/>
    <col min="10753" max="10753" width="3.28515625" style="537" customWidth="1"/>
    <col min="10754" max="10754" width="8.7109375" style="537" customWidth="1"/>
    <col min="10755" max="10755" width="11.140625" style="537" customWidth="1"/>
    <col min="10756" max="10756" width="11.7109375" style="537" bestFit="1" customWidth="1"/>
    <col min="10757" max="10757" width="11.42578125" style="537"/>
    <col min="10758" max="10758" width="13.28515625" style="537" customWidth="1"/>
    <col min="10759" max="10759" width="10.85546875" style="537" bestFit="1" customWidth="1"/>
    <col min="10760" max="10760" width="8.7109375" style="537" customWidth="1"/>
    <col min="10761" max="10761" width="13" style="537" bestFit="1" customWidth="1"/>
    <col min="10762" max="10762" width="13.28515625" style="537" customWidth="1"/>
    <col min="10763" max="10763" width="10.28515625" style="537" bestFit="1" customWidth="1"/>
    <col min="10764" max="10764" width="15.28515625" style="537" bestFit="1" customWidth="1"/>
    <col min="10765" max="10765" width="11.28515625" style="537" bestFit="1" customWidth="1"/>
    <col min="10766" max="10766" width="8.85546875" style="537" bestFit="1" customWidth="1"/>
    <col min="10767" max="10767" width="7.85546875" style="537" bestFit="1" customWidth="1"/>
    <col min="10768" max="10768" width="8.7109375" style="537" customWidth="1"/>
    <col min="10769" max="10769" width="13.140625" style="537" bestFit="1" customWidth="1"/>
    <col min="10770" max="10770" width="12.7109375" style="537" customWidth="1"/>
    <col min="10771" max="10771" width="10.42578125" style="537" bestFit="1" customWidth="1"/>
    <col min="10772" max="10772" width="15.42578125" style="537" bestFit="1" customWidth="1"/>
    <col min="10773" max="10773" width="11.28515625" style="537" customWidth="1"/>
    <col min="10774" max="10774" width="9.42578125" style="537" bestFit="1" customWidth="1"/>
    <col min="10775" max="10775" width="11.7109375" style="537" bestFit="1" customWidth="1"/>
    <col min="10776" max="10776" width="15.28515625" style="537" bestFit="1" customWidth="1"/>
    <col min="10777" max="10777" width="9" style="537" bestFit="1" customWidth="1"/>
    <col min="10778" max="10778" width="7.85546875" style="537" bestFit="1" customWidth="1"/>
    <col min="10779" max="10779" width="8.7109375" style="537" customWidth="1"/>
    <col min="10780" max="10780" width="12.7109375" style="537" bestFit="1" customWidth="1"/>
    <col min="10781" max="10781" width="12.7109375" style="537" customWidth="1"/>
    <col min="10782" max="10782" width="10.140625" style="537" bestFit="1" customWidth="1"/>
    <col min="10783" max="10783" width="12.7109375" style="537" customWidth="1"/>
    <col min="10784" max="10784" width="11" style="537" customWidth="1"/>
    <col min="10785" max="10785" width="11.140625" style="537" customWidth="1"/>
    <col min="10786" max="10786" width="7.7109375" style="537" bestFit="1" customWidth="1"/>
    <col min="10787" max="10787" width="8.7109375" style="537" customWidth="1"/>
    <col min="10788" max="10788" width="13" style="537" customWidth="1"/>
    <col min="10789" max="10789" width="11" style="537" customWidth="1"/>
    <col min="10790" max="10790" width="11.5703125" style="537" bestFit="1" customWidth="1"/>
    <col min="10791" max="10791" width="8.7109375" style="537" customWidth="1"/>
    <col min="10792" max="10803" width="12.5703125" style="537" bestFit="1" customWidth="1"/>
    <col min="10804" max="10810" width="13.5703125" style="537" bestFit="1" customWidth="1"/>
    <col min="10811" max="11008" width="11.42578125" style="537"/>
    <col min="11009" max="11009" width="3.28515625" style="537" customWidth="1"/>
    <col min="11010" max="11010" width="8.7109375" style="537" customWidth="1"/>
    <col min="11011" max="11011" width="11.140625" style="537" customWidth="1"/>
    <col min="11012" max="11012" width="11.7109375" style="537" bestFit="1" customWidth="1"/>
    <col min="11013" max="11013" width="11.42578125" style="537"/>
    <col min="11014" max="11014" width="13.28515625" style="537" customWidth="1"/>
    <col min="11015" max="11015" width="10.85546875" style="537" bestFit="1" customWidth="1"/>
    <col min="11016" max="11016" width="8.7109375" style="537" customWidth="1"/>
    <col min="11017" max="11017" width="13" style="537" bestFit="1" customWidth="1"/>
    <col min="11018" max="11018" width="13.28515625" style="537" customWidth="1"/>
    <col min="11019" max="11019" width="10.28515625" style="537" bestFit="1" customWidth="1"/>
    <col min="11020" max="11020" width="15.28515625" style="537" bestFit="1" customWidth="1"/>
    <col min="11021" max="11021" width="11.28515625" style="537" bestFit="1" customWidth="1"/>
    <col min="11022" max="11022" width="8.85546875" style="537" bestFit="1" customWidth="1"/>
    <col min="11023" max="11023" width="7.85546875" style="537" bestFit="1" customWidth="1"/>
    <col min="11024" max="11024" width="8.7109375" style="537" customWidth="1"/>
    <col min="11025" max="11025" width="13.140625" style="537" bestFit="1" customWidth="1"/>
    <col min="11026" max="11026" width="12.7109375" style="537" customWidth="1"/>
    <col min="11027" max="11027" width="10.42578125" style="537" bestFit="1" customWidth="1"/>
    <col min="11028" max="11028" width="15.42578125" style="537" bestFit="1" customWidth="1"/>
    <col min="11029" max="11029" width="11.28515625" style="537" customWidth="1"/>
    <col min="11030" max="11030" width="9.42578125" style="537" bestFit="1" customWidth="1"/>
    <col min="11031" max="11031" width="11.7109375" style="537" bestFit="1" customWidth="1"/>
    <col min="11032" max="11032" width="15.28515625" style="537" bestFit="1" customWidth="1"/>
    <col min="11033" max="11033" width="9" style="537" bestFit="1" customWidth="1"/>
    <col min="11034" max="11034" width="7.85546875" style="537" bestFit="1" customWidth="1"/>
    <col min="11035" max="11035" width="8.7109375" style="537" customWidth="1"/>
    <col min="11036" max="11036" width="12.7109375" style="537" bestFit="1" customWidth="1"/>
    <col min="11037" max="11037" width="12.7109375" style="537" customWidth="1"/>
    <col min="11038" max="11038" width="10.140625" style="537" bestFit="1" customWidth="1"/>
    <col min="11039" max="11039" width="12.7109375" style="537" customWidth="1"/>
    <col min="11040" max="11040" width="11" style="537" customWidth="1"/>
    <col min="11041" max="11041" width="11.140625" style="537" customWidth="1"/>
    <col min="11042" max="11042" width="7.7109375" style="537" bestFit="1" customWidth="1"/>
    <col min="11043" max="11043" width="8.7109375" style="537" customWidth="1"/>
    <col min="11044" max="11044" width="13" style="537" customWidth="1"/>
    <col min="11045" max="11045" width="11" style="537" customWidth="1"/>
    <col min="11046" max="11046" width="11.5703125" style="537" bestFit="1" customWidth="1"/>
    <col min="11047" max="11047" width="8.7109375" style="537" customWidth="1"/>
    <col min="11048" max="11059" width="12.5703125" style="537" bestFit="1" customWidth="1"/>
    <col min="11060" max="11066" width="13.5703125" style="537" bestFit="1" customWidth="1"/>
    <col min="11067" max="11264" width="11.42578125" style="537"/>
    <col min="11265" max="11265" width="3.28515625" style="537" customWidth="1"/>
    <col min="11266" max="11266" width="8.7109375" style="537" customWidth="1"/>
    <col min="11267" max="11267" width="11.140625" style="537" customWidth="1"/>
    <col min="11268" max="11268" width="11.7109375" style="537" bestFit="1" customWidth="1"/>
    <col min="11269" max="11269" width="11.42578125" style="537"/>
    <col min="11270" max="11270" width="13.28515625" style="537" customWidth="1"/>
    <col min="11271" max="11271" width="10.85546875" style="537" bestFit="1" customWidth="1"/>
    <col min="11272" max="11272" width="8.7109375" style="537" customWidth="1"/>
    <col min="11273" max="11273" width="13" style="537" bestFit="1" customWidth="1"/>
    <col min="11274" max="11274" width="13.28515625" style="537" customWidth="1"/>
    <col min="11275" max="11275" width="10.28515625" style="537" bestFit="1" customWidth="1"/>
    <col min="11276" max="11276" width="15.28515625" style="537" bestFit="1" customWidth="1"/>
    <col min="11277" max="11277" width="11.28515625" style="537" bestFit="1" customWidth="1"/>
    <col min="11278" max="11278" width="8.85546875" style="537" bestFit="1" customWidth="1"/>
    <col min="11279" max="11279" width="7.85546875" style="537" bestFit="1" customWidth="1"/>
    <col min="11280" max="11280" width="8.7109375" style="537" customWidth="1"/>
    <col min="11281" max="11281" width="13.140625" style="537" bestFit="1" customWidth="1"/>
    <col min="11282" max="11282" width="12.7109375" style="537" customWidth="1"/>
    <col min="11283" max="11283" width="10.42578125" style="537" bestFit="1" customWidth="1"/>
    <col min="11284" max="11284" width="15.42578125" style="537" bestFit="1" customWidth="1"/>
    <col min="11285" max="11285" width="11.28515625" style="537" customWidth="1"/>
    <col min="11286" max="11286" width="9.42578125" style="537" bestFit="1" customWidth="1"/>
    <col min="11287" max="11287" width="11.7109375" style="537" bestFit="1" customWidth="1"/>
    <col min="11288" max="11288" width="15.28515625" style="537" bestFit="1" customWidth="1"/>
    <col min="11289" max="11289" width="9" style="537" bestFit="1" customWidth="1"/>
    <col min="11290" max="11290" width="7.85546875" style="537" bestFit="1" customWidth="1"/>
    <col min="11291" max="11291" width="8.7109375" style="537" customWidth="1"/>
    <col min="11292" max="11292" width="12.7109375" style="537" bestFit="1" customWidth="1"/>
    <col min="11293" max="11293" width="12.7109375" style="537" customWidth="1"/>
    <col min="11294" max="11294" width="10.140625" style="537" bestFit="1" customWidth="1"/>
    <col min="11295" max="11295" width="12.7109375" style="537" customWidth="1"/>
    <col min="11296" max="11296" width="11" style="537" customWidth="1"/>
    <col min="11297" max="11297" width="11.140625" style="537" customWidth="1"/>
    <col min="11298" max="11298" width="7.7109375" style="537" bestFit="1" customWidth="1"/>
    <col min="11299" max="11299" width="8.7109375" style="537" customWidth="1"/>
    <col min="11300" max="11300" width="13" style="537" customWidth="1"/>
    <col min="11301" max="11301" width="11" style="537" customWidth="1"/>
    <col min="11302" max="11302" width="11.5703125" style="537" bestFit="1" customWidth="1"/>
    <col min="11303" max="11303" width="8.7109375" style="537" customWidth="1"/>
    <col min="11304" max="11315" width="12.5703125" style="537" bestFit="1" customWidth="1"/>
    <col min="11316" max="11322" width="13.5703125" style="537" bestFit="1" customWidth="1"/>
    <col min="11323" max="11520" width="11.42578125" style="537"/>
    <col min="11521" max="11521" width="3.28515625" style="537" customWidth="1"/>
    <col min="11522" max="11522" width="8.7109375" style="537" customWidth="1"/>
    <col min="11523" max="11523" width="11.140625" style="537" customWidth="1"/>
    <col min="11524" max="11524" width="11.7109375" style="537" bestFit="1" customWidth="1"/>
    <col min="11525" max="11525" width="11.42578125" style="537"/>
    <col min="11526" max="11526" width="13.28515625" style="537" customWidth="1"/>
    <col min="11527" max="11527" width="10.85546875" style="537" bestFit="1" customWidth="1"/>
    <col min="11528" max="11528" width="8.7109375" style="537" customWidth="1"/>
    <col min="11529" max="11529" width="13" style="537" bestFit="1" customWidth="1"/>
    <col min="11530" max="11530" width="13.28515625" style="537" customWidth="1"/>
    <col min="11531" max="11531" width="10.28515625" style="537" bestFit="1" customWidth="1"/>
    <col min="11532" max="11532" width="15.28515625" style="537" bestFit="1" customWidth="1"/>
    <col min="11533" max="11533" width="11.28515625" style="537" bestFit="1" customWidth="1"/>
    <col min="11534" max="11534" width="8.85546875" style="537" bestFit="1" customWidth="1"/>
    <col min="11535" max="11535" width="7.85546875" style="537" bestFit="1" customWidth="1"/>
    <col min="11536" max="11536" width="8.7109375" style="537" customWidth="1"/>
    <col min="11537" max="11537" width="13.140625" style="537" bestFit="1" customWidth="1"/>
    <col min="11538" max="11538" width="12.7109375" style="537" customWidth="1"/>
    <col min="11539" max="11539" width="10.42578125" style="537" bestFit="1" customWidth="1"/>
    <col min="11540" max="11540" width="15.42578125" style="537" bestFit="1" customWidth="1"/>
    <col min="11541" max="11541" width="11.28515625" style="537" customWidth="1"/>
    <col min="11542" max="11542" width="9.42578125" style="537" bestFit="1" customWidth="1"/>
    <col min="11543" max="11543" width="11.7109375" style="537" bestFit="1" customWidth="1"/>
    <col min="11544" max="11544" width="15.28515625" style="537" bestFit="1" customWidth="1"/>
    <col min="11545" max="11545" width="9" style="537" bestFit="1" customWidth="1"/>
    <col min="11546" max="11546" width="7.85546875" style="537" bestFit="1" customWidth="1"/>
    <col min="11547" max="11547" width="8.7109375" style="537" customWidth="1"/>
    <col min="11548" max="11548" width="12.7109375" style="537" bestFit="1" customWidth="1"/>
    <col min="11549" max="11549" width="12.7109375" style="537" customWidth="1"/>
    <col min="11550" max="11550" width="10.140625" style="537" bestFit="1" customWidth="1"/>
    <col min="11551" max="11551" width="12.7109375" style="537" customWidth="1"/>
    <col min="11552" max="11552" width="11" style="537" customWidth="1"/>
    <col min="11553" max="11553" width="11.140625" style="537" customWidth="1"/>
    <col min="11554" max="11554" width="7.7109375" style="537" bestFit="1" customWidth="1"/>
    <col min="11555" max="11555" width="8.7109375" style="537" customWidth="1"/>
    <col min="11556" max="11556" width="13" style="537" customWidth="1"/>
    <col min="11557" max="11557" width="11" style="537" customWidth="1"/>
    <col min="11558" max="11558" width="11.5703125" style="537" bestFit="1" customWidth="1"/>
    <col min="11559" max="11559" width="8.7109375" style="537" customWidth="1"/>
    <col min="11560" max="11571" width="12.5703125" style="537" bestFit="1" customWidth="1"/>
    <col min="11572" max="11578" width="13.5703125" style="537" bestFit="1" customWidth="1"/>
    <col min="11579" max="11776" width="11.42578125" style="537"/>
    <col min="11777" max="11777" width="3.28515625" style="537" customWidth="1"/>
    <col min="11778" max="11778" width="8.7109375" style="537" customWidth="1"/>
    <col min="11779" max="11779" width="11.140625" style="537" customWidth="1"/>
    <col min="11780" max="11780" width="11.7109375" style="537" bestFit="1" customWidth="1"/>
    <col min="11781" max="11781" width="11.42578125" style="537"/>
    <col min="11782" max="11782" width="13.28515625" style="537" customWidth="1"/>
    <col min="11783" max="11783" width="10.85546875" style="537" bestFit="1" customWidth="1"/>
    <col min="11784" max="11784" width="8.7109375" style="537" customWidth="1"/>
    <col min="11785" max="11785" width="13" style="537" bestFit="1" customWidth="1"/>
    <col min="11786" max="11786" width="13.28515625" style="537" customWidth="1"/>
    <col min="11787" max="11787" width="10.28515625" style="537" bestFit="1" customWidth="1"/>
    <col min="11788" max="11788" width="15.28515625" style="537" bestFit="1" customWidth="1"/>
    <col min="11789" max="11789" width="11.28515625" style="537" bestFit="1" customWidth="1"/>
    <col min="11790" max="11790" width="8.85546875" style="537" bestFit="1" customWidth="1"/>
    <col min="11791" max="11791" width="7.85546875" style="537" bestFit="1" customWidth="1"/>
    <col min="11792" max="11792" width="8.7109375" style="537" customWidth="1"/>
    <col min="11793" max="11793" width="13.140625" style="537" bestFit="1" customWidth="1"/>
    <col min="11794" max="11794" width="12.7109375" style="537" customWidth="1"/>
    <col min="11795" max="11795" width="10.42578125" style="537" bestFit="1" customWidth="1"/>
    <col min="11796" max="11796" width="15.42578125" style="537" bestFit="1" customWidth="1"/>
    <col min="11797" max="11797" width="11.28515625" style="537" customWidth="1"/>
    <col min="11798" max="11798" width="9.42578125" style="537" bestFit="1" customWidth="1"/>
    <col min="11799" max="11799" width="11.7109375" style="537" bestFit="1" customWidth="1"/>
    <col min="11800" max="11800" width="15.28515625" style="537" bestFit="1" customWidth="1"/>
    <col min="11801" max="11801" width="9" style="537" bestFit="1" customWidth="1"/>
    <col min="11802" max="11802" width="7.85546875" style="537" bestFit="1" customWidth="1"/>
    <col min="11803" max="11803" width="8.7109375" style="537" customWidth="1"/>
    <col min="11804" max="11804" width="12.7109375" style="537" bestFit="1" customWidth="1"/>
    <col min="11805" max="11805" width="12.7109375" style="537" customWidth="1"/>
    <col min="11806" max="11806" width="10.140625" style="537" bestFit="1" customWidth="1"/>
    <col min="11807" max="11807" width="12.7109375" style="537" customWidth="1"/>
    <col min="11808" max="11808" width="11" style="537" customWidth="1"/>
    <col min="11809" max="11809" width="11.140625" style="537" customWidth="1"/>
    <col min="11810" max="11810" width="7.7109375" style="537" bestFit="1" customWidth="1"/>
    <col min="11811" max="11811" width="8.7109375" style="537" customWidth="1"/>
    <col min="11812" max="11812" width="13" style="537" customWidth="1"/>
    <col min="11813" max="11813" width="11" style="537" customWidth="1"/>
    <col min="11814" max="11814" width="11.5703125" style="537" bestFit="1" customWidth="1"/>
    <col min="11815" max="11815" width="8.7109375" style="537" customWidth="1"/>
    <col min="11816" max="11827" width="12.5703125" style="537" bestFit="1" customWidth="1"/>
    <col min="11828" max="11834" width="13.5703125" style="537" bestFit="1" customWidth="1"/>
    <col min="11835" max="12032" width="11.42578125" style="537"/>
    <col min="12033" max="12033" width="3.28515625" style="537" customWidth="1"/>
    <col min="12034" max="12034" width="8.7109375" style="537" customWidth="1"/>
    <col min="12035" max="12035" width="11.140625" style="537" customWidth="1"/>
    <col min="12036" max="12036" width="11.7109375" style="537" bestFit="1" customWidth="1"/>
    <col min="12037" max="12037" width="11.42578125" style="537"/>
    <col min="12038" max="12038" width="13.28515625" style="537" customWidth="1"/>
    <col min="12039" max="12039" width="10.85546875" style="537" bestFit="1" customWidth="1"/>
    <col min="12040" max="12040" width="8.7109375" style="537" customWidth="1"/>
    <col min="12041" max="12041" width="13" style="537" bestFit="1" customWidth="1"/>
    <col min="12042" max="12042" width="13.28515625" style="537" customWidth="1"/>
    <col min="12043" max="12043" width="10.28515625" style="537" bestFit="1" customWidth="1"/>
    <col min="12044" max="12044" width="15.28515625" style="537" bestFit="1" customWidth="1"/>
    <col min="12045" max="12045" width="11.28515625" style="537" bestFit="1" customWidth="1"/>
    <col min="12046" max="12046" width="8.85546875" style="537" bestFit="1" customWidth="1"/>
    <col min="12047" max="12047" width="7.85546875" style="537" bestFit="1" customWidth="1"/>
    <col min="12048" max="12048" width="8.7109375" style="537" customWidth="1"/>
    <col min="12049" max="12049" width="13.140625" style="537" bestFit="1" customWidth="1"/>
    <col min="12050" max="12050" width="12.7109375" style="537" customWidth="1"/>
    <col min="12051" max="12051" width="10.42578125" style="537" bestFit="1" customWidth="1"/>
    <col min="12052" max="12052" width="15.42578125" style="537" bestFit="1" customWidth="1"/>
    <col min="12053" max="12053" width="11.28515625" style="537" customWidth="1"/>
    <col min="12054" max="12054" width="9.42578125" style="537" bestFit="1" customWidth="1"/>
    <col min="12055" max="12055" width="11.7109375" style="537" bestFit="1" customWidth="1"/>
    <col min="12056" max="12056" width="15.28515625" style="537" bestFit="1" customWidth="1"/>
    <col min="12057" max="12057" width="9" style="537" bestFit="1" customWidth="1"/>
    <col min="12058" max="12058" width="7.85546875" style="537" bestFit="1" customWidth="1"/>
    <col min="12059" max="12059" width="8.7109375" style="537" customWidth="1"/>
    <col min="12060" max="12060" width="12.7109375" style="537" bestFit="1" customWidth="1"/>
    <col min="12061" max="12061" width="12.7109375" style="537" customWidth="1"/>
    <col min="12062" max="12062" width="10.140625" style="537" bestFit="1" customWidth="1"/>
    <col min="12063" max="12063" width="12.7109375" style="537" customWidth="1"/>
    <col min="12064" max="12064" width="11" style="537" customWidth="1"/>
    <col min="12065" max="12065" width="11.140625" style="537" customWidth="1"/>
    <col min="12066" max="12066" width="7.7109375" style="537" bestFit="1" customWidth="1"/>
    <col min="12067" max="12067" width="8.7109375" style="537" customWidth="1"/>
    <col min="12068" max="12068" width="13" style="537" customWidth="1"/>
    <col min="12069" max="12069" width="11" style="537" customWidth="1"/>
    <col min="12070" max="12070" width="11.5703125" style="537" bestFit="1" customWidth="1"/>
    <col min="12071" max="12071" width="8.7109375" style="537" customWidth="1"/>
    <col min="12072" max="12083" width="12.5703125" style="537" bestFit="1" customWidth="1"/>
    <col min="12084" max="12090" width="13.5703125" style="537" bestFit="1" customWidth="1"/>
    <col min="12091" max="12288" width="11.42578125" style="537"/>
    <col min="12289" max="12289" width="3.28515625" style="537" customWidth="1"/>
    <col min="12290" max="12290" width="8.7109375" style="537" customWidth="1"/>
    <col min="12291" max="12291" width="11.140625" style="537" customWidth="1"/>
    <col min="12292" max="12292" width="11.7109375" style="537" bestFit="1" customWidth="1"/>
    <col min="12293" max="12293" width="11.42578125" style="537"/>
    <col min="12294" max="12294" width="13.28515625" style="537" customWidth="1"/>
    <col min="12295" max="12295" width="10.85546875" style="537" bestFit="1" customWidth="1"/>
    <col min="12296" max="12296" width="8.7109375" style="537" customWidth="1"/>
    <col min="12297" max="12297" width="13" style="537" bestFit="1" customWidth="1"/>
    <col min="12298" max="12298" width="13.28515625" style="537" customWidth="1"/>
    <col min="12299" max="12299" width="10.28515625" style="537" bestFit="1" customWidth="1"/>
    <col min="12300" max="12300" width="15.28515625" style="537" bestFit="1" customWidth="1"/>
    <col min="12301" max="12301" width="11.28515625" style="537" bestFit="1" customWidth="1"/>
    <col min="12302" max="12302" width="8.85546875" style="537" bestFit="1" customWidth="1"/>
    <col min="12303" max="12303" width="7.85546875" style="537" bestFit="1" customWidth="1"/>
    <col min="12304" max="12304" width="8.7109375" style="537" customWidth="1"/>
    <col min="12305" max="12305" width="13.140625" style="537" bestFit="1" customWidth="1"/>
    <col min="12306" max="12306" width="12.7109375" style="537" customWidth="1"/>
    <col min="12307" max="12307" width="10.42578125" style="537" bestFit="1" customWidth="1"/>
    <col min="12308" max="12308" width="15.42578125" style="537" bestFit="1" customWidth="1"/>
    <col min="12309" max="12309" width="11.28515625" style="537" customWidth="1"/>
    <col min="12310" max="12310" width="9.42578125" style="537" bestFit="1" customWidth="1"/>
    <col min="12311" max="12311" width="11.7109375" style="537" bestFit="1" customWidth="1"/>
    <col min="12312" max="12312" width="15.28515625" style="537" bestFit="1" customWidth="1"/>
    <col min="12313" max="12313" width="9" style="537" bestFit="1" customWidth="1"/>
    <col min="12314" max="12314" width="7.85546875" style="537" bestFit="1" customWidth="1"/>
    <col min="12315" max="12315" width="8.7109375" style="537" customWidth="1"/>
    <col min="12316" max="12316" width="12.7109375" style="537" bestFit="1" customWidth="1"/>
    <col min="12317" max="12317" width="12.7109375" style="537" customWidth="1"/>
    <col min="12318" max="12318" width="10.140625" style="537" bestFit="1" customWidth="1"/>
    <col min="12319" max="12319" width="12.7109375" style="537" customWidth="1"/>
    <col min="12320" max="12320" width="11" style="537" customWidth="1"/>
    <col min="12321" max="12321" width="11.140625" style="537" customWidth="1"/>
    <col min="12322" max="12322" width="7.7109375" style="537" bestFit="1" customWidth="1"/>
    <col min="12323" max="12323" width="8.7109375" style="537" customWidth="1"/>
    <col min="12324" max="12324" width="13" style="537" customWidth="1"/>
    <col min="12325" max="12325" width="11" style="537" customWidth="1"/>
    <col min="12326" max="12326" width="11.5703125" style="537" bestFit="1" customWidth="1"/>
    <col min="12327" max="12327" width="8.7109375" style="537" customWidth="1"/>
    <col min="12328" max="12339" width="12.5703125" style="537" bestFit="1" customWidth="1"/>
    <col min="12340" max="12346" width="13.5703125" style="537" bestFit="1" customWidth="1"/>
    <col min="12347" max="12544" width="11.42578125" style="537"/>
    <col min="12545" max="12545" width="3.28515625" style="537" customWidth="1"/>
    <col min="12546" max="12546" width="8.7109375" style="537" customWidth="1"/>
    <col min="12547" max="12547" width="11.140625" style="537" customWidth="1"/>
    <col min="12548" max="12548" width="11.7109375" style="537" bestFit="1" customWidth="1"/>
    <col min="12549" max="12549" width="11.42578125" style="537"/>
    <col min="12550" max="12550" width="13.28515625" style="537" customWidth="1"/>
    <col min="12551" max="12551" width="10.85546875" style="537" bestFit="1" customWidth="1"/>
    <col min="12552" max="12552" width="8.7109375" style="537" customWidth="1"/>
    <col min="12553" max="12553" width="13" style="537" bestFit="1" customWidth="1"/>
    <col min="12554" max="12554" width="13.28515625" style="537" customWidth="1"/>
    <col min="12555" max="12555" width="10.28515625" style="537" bestFit="1" customWidth="1"/>
    <col min="12556" max="12556" width="15.28515625" style="537" bestFit="1" customWidth="1"/>
    <col min="12557" max="12557" width="11.28515625" style="537" bestFit="1" customWidth="1"/>
    <col min="12558" max="12558" width="8.85546875" style="537" bestFit="1" customWidth="1"/>
    <col min="12559" max="12559" width="7.85546875" style="537" bestFit="1" customWidth="1"/>
    <col min="12560" max="12560" width="8.7109375" style="537" customWidth="1"/>
    <col min="12561" max="12561" width="13.140625" style="537" bestFit="1" customWidth="1"/>
    <col min="12562" max="12562" width="12.7109375" style="537" customWidth="1"/>
    <col min="12563" max="12563" width="10.42578125" style="537" bestFit="1" customWidth="1"/>
    <col min="12564" max="12564" width="15.42578125" style="537" bestFit="1" customWidth="1"/>
    <col min="12565" max="12565" width="11.28515625" style="537" customWidth="1"/>
    <col min="12566" max="12566" width="9.42578125" style="537" bestFit="1" customWidth="1"/>
    <col min="12567" max="12567" width="11.7109375" style="537" bestFit="1" customWidth="1"/>
    <col min="12568" max="12568" width="15.28515625" style="537" bestFit="1" customWidth="1"/>
    <col min="12569" max="12569" width="9" style="537" bestFit="1" customWidth="1"/>
    <col min="12570" max="12570" width="7.85546875" style="537" bestFit="1" customWidth="1"/>
    <col min="12571" max="12571" width="8.7109375" style="537" customWidth="1"/>
    <col min="12572" max="12572" width="12.7109375" style="537" bestFit="1" customWidth="1"/>
    <col min="12573" max="12573" width="12.7109375" style="537" customWidth="1"/>
    <col min="12574" max="12574" width="10.140625" style="537" bestFit="1" customWidth="1"/>
    <col min="12575" max="12575" width="12.7109375" style="537" customWidth="1"/>
    <col min="12576" max="12576" width="11" style="537" customWidth="1"/>
    <col min="12577" max="12577" width="11.140625" style="537" customWidth="1"/>
    <col min="12578" max="12578" width="7.7109375" style="537" bestFit="1" customWidth="1"/>
    <col min="12579" max="12579" width="8.7109375" style="537" customWidth="1"/>
    <col min="12580" max="12580" width="13" style="537" customWidth="1"/>
    <col min="12581" max="12581" width="11" style="537" customWidth="1"/>
    <col min="12582" max="12582" width="11.5703125" style="537" bestFit="1" customWidth="1"/>
    <col min="12583" max="12583" width="8.7109375" style="537" customWidth="1"/>
    <col min="12584" max="12595" width="12.5703125" style="537" bestFit="1" customWidth="1"/>
    <col min="12596" max="12602" width="13.5703125" style="537" bestFit="1" customWidth="1"/>
    <col min="12603" max="12800" width="11.42578125" style="537"/>
    <col min="12801" max="12801" width="3.28515625" style="537" customWidth="1"/>
    <col min="12802" max="12802" width="8.7109375" style="537" customWidth="1"/>
    <col min="12803" max="12803" width="11.140625" style="537" customWidth="1"/>
    <col min="12804" max="12804" width="11.7109375" style="537" bestFit="1" customWidth="1"/>
    <col min="12805" max="12805" width="11.42578125" style="537"/>
    <col min="12806" max="12806" width="13.28515625" style="537" customWidth="1"/>
    <col min="12807" max="12807" width="10.85546875" style="537" bestFit="1" customWidth="1"/>
    <col min="12808" max="12808" width="8.7109375" style="537" customWidth="1"/>
    <col min="12809" max="12809" width="13" style="537" bestFit="1" customWidth="1"/>
    <col min="12810" max="12810" width="13.28515625" style="537" customWidth="1"/>
    <col min="12811" max="12811" width="10.28515625" style="537" bestFit="1" customWidth="1"/>
    <col min="12812" max="12812" width="15.28515625" style="537" bestFit="1" customWidth="1"/>
    <col min="12813" max="12813" width="11.28515625" style="537" bestFit="1" customWidth="1"/>
    <col min="12814" max="12814" width="8.85546875" style="537" bestFit="1" customWidth="1"/>
    <col min="12815" max="12815" width="7.85546875" style="537" bestFit="1" customWidth="1"/>
    <col min="12816" max="12816" width="8.7109375" style="537" customWidth="1"/>
    <col min="12817" max="12817" width="13.140625" style="537" bestFit="1" customWidth="1"/>
    <col min="12818" max="12818" width="12.7109375" style="537" customWidth="1"/>
    <col min="12819" max="12819" width="10.42578125" style="537" bestFit="1" customWidth="1"/>
    <col min="12820" max="12820" width="15.42578125" style="537" bestFit="1" customWidth="1"/>
    <col min="12821" max="12821" width="11.28515625" style="537" customWidth="1"/>
    <col min="12822" max="12822" width="9.42578125" style="537" bestFit="1" customWidth="1"/>
    <col min="12823" max="12823" width="11.7109375" style="537" bestFit="1" customWidth="1"/>
    <col min="12824" max="12824" width="15.28515625" style="537" bestFit="1" customWidth="1"/>
    <col min="12825" max="12825" width="9" style="537" bestFit="1" customWidth="1"/>
    <col min="12826" max="12826" width="7.85546875" style="537" bestFit="1" customWidth="1"/>
    <col min="12827" max="12827" width="8.7109375" style="537" customWidth="1"/>
    <col min="12828" max="12828" width="12.7109375" style="537" bestFit="1" customWidth="1"/>
    <col min="12829" max="12829" width="12.7109375" style="537" customWidth="1"/>
    <col min="12830" max="12830" width="10.140625" style="537" bestFit="1" customWidth="1"/>
    <col min="12831" max="12831" width="12.7109375" style="537" customWidth="1"/>
    <col min="12832" max="12832" width="11" style="537" customWidth="1"/>
    <col min="12833" max="12833" width="11.140625" style="537" customWidth="1"/>
    <col min="12834" max="12834" width="7.7109375" style="537" bestFit="1" customWidth="1"/>
    <col min="12835" max="12835" width="8.7109375" style="537" customWidth="1"/>
    <col min="12836" max="12836" width="13" style="537" customWidth="1"/>
    <col min="12837" max="12837" width="11" style="537" customWidth="1"/>
    <col min="12838" max="12838" width="11.5703125" style="537" bestFit="1" customWidth="1"/>
    <col min="12839" max="12839" width="8.7109375" style="537" customWidth="1"/>
    <col min="12840" max="12851" width="12.5703125" style="537" bestFit="1" customWidth="1"/>
    <col min="12852" max="12858" width="13.5703125" style="537" bestFit="1" customWidth="1"/>
    <col min="12859" max="13056" width="11.42578125" style="537"/>
    <col min="13057" max="13057" width="3.28515625" style="537" customWidth="1"/>
    <col min="13058" max="13058" width="8.7109375" style="537" customWidth="1"/>
    <col min="13059" max="13059" width="11.140625" style="537" customWidth="1"/>
    <col min="13060" max="13060" width="11.7109375" style="537" bestFit="1" customWidth="1"/>
    <col min="13061" max="13061" width="11.42578125" style="537"/>
    <col min="13062" max="13062" width="13.28515625" style="537" customWidth="1"/>
    <col min="13063" max="13063" width="10.85546875" style="537" bestFit="1" customWidth="1"/>
    <col min="13064" max="13064" width="8.7109375" style="537" customWidth="1"/>
    <col min="13065" max="13065" width="13" style="537" bestFit="1" customWidth="1"/>
    <col min="13066" max="13066" width="13.28515625" style="537" customWidth="1"/>
    <col min="13067" max="13067" width="10.28515625" style="537" bestFit="1" customWidth="1"/>
    <col min="13068" max="13068" width="15.28515625" style="537" bestFit="1" customWidth="1"/>
    <col min="13069" max="13069" width="11.28515625" style="537" bestFit="1" customWidth="1"/>
    <col min="13070" max="13070" width="8.85546875" style="537" bestFit="1" customWidth="1"/>
    <col min="13071" max="13071" width="7.85546875" style="537" bestFit="1" customWidth="1"/>
    <col min="13072" max="13072" width="8.7109375" style="537" customWidth="1"/>
    <col min="13073" max="13073" width="13.140625" style="537" bestFit="1" customWidth="1"/>
    <col min="13074" max="13074" width="12.7109375" style="537" customWidth="1"/>
    <col min="13075" max="13075" width="10.42578125" style="537" bestFit="1" customWidth="1"/>
    <col min="13076" max="13076" width="15.42578125" style="537" bestFit="1" customWidth="1"/>
    <col min="13077" max="13077" width="11.28515625" style="537" customWidth="1"/>
    <col min="13078" max="13078" width="9.42578125" style="537" bestFit="1" customWidth="1"/>
    <col min="13079" max="13079" width="11.7109375" style="537" bestFit="1" customWidth="1"/>
    <col min="13080" max="13080" width="15.28515625" style="537" bestFit="1" customWidth="1"/>
    <col min="13081" max="13081" width="9" style="537" bestFit="1" customWidth="1"/>
    <col min="13082" max="13082" width="7.85546875" style="537" bestFit="1" customWidth="1"/>
    <col min="13083" max="13083" width="8.7109375" style="537" customWidth="1"/>
    <col min="13084" max="13084" width="12.7109375" style="537" bestFit="1" customWidth="1"/>
    <col min="13085" max="13085" width="12.7109375" style="537" customWidth="1"/>
    <col min="13086" max="13086" width="10.140625" style="537" bestFit="1" customWidth="1"/>
    <col min="13087" max="13087" width="12.7109375" style="537" customWidth="1"/>
    <col min="13088" max="13088" width="11" style="537" customWidth="1"/>
    <col min="13089" max="13089" width="11.140625" style="537" customWidth="1"/>
    <col min="13090" max="13090" width="7.7109375" style="537" bestFit="1" customWidth="1"/>
    <col min="13091" max="13091" width="8.7109375" style="537" customWidth="1"/>
    <col min="13092" max="13092" width="13" style="537" customWidth="1"/>
    <col min="13093" max="13093" width="11" style="537" customWidth="1"/>
    <col min="13094" max="13094" width="11.5703125" style="537" bestFit="1" customWidth="1"/>
    <col min="13095" max="13095" width="8.7109375" style="537" customWidth="1"/>
    <col min="13096" max="13107" width="12.5703125" style="537" bestFit="1" customWidth="1"/>
    <col min="13108" max="13114" width="13.5703125" style="537" bestFit="1" customWidth="1"/>
    <col min="13115" max="13312" width="11.42578125" style="537"/>
    <col min="13313" max="13313" width="3.28515625" style="537" customWidth="1"/>
    <col min="13314" max="13314" width="8.7109375" style="537" customWidth="1"/>
    <col min="13315" max="13315" width="11.140625" style="537" customWidth="1"/>
    <col min="13316" max="13316" width="11.7109375" style="537" bestFit="1" customWidth="1"/>
    <col min="13317" max="13317" width="11.42578125" style="537"/>
    <col min="13318" max="13318" width="13.28515625" style="537" customWidth="1"/>
    <col min="13319" max="13319" width="10.85546875" style="537" bestFit="1" customWidth="1"/>
    <col min="13320" max="13320" width="8.7109375" style="537" customWidth="1"/>
    <col min="13321" max="13321" width="13" style="537" bestFit="1" customWidth="1"/>
    <col min="13322" max="13322" width="13.28515625" style="537" customWidth="1"/>
    <col min="13323" max="13323" width="10.28515625" style="537" bestFit="1" customWidth="1"/>
    <col min="13324" max="13324" width="15.28515625" style="537" bestFit="1" customWidth="1"/>
    <col min="13325" max="13325" width="11.28515625" style="537" bestFit="1" customWidth="1"/>
    <col min="13326" max="13326" width="8.85546875" style="537" bestFit="1" customWidth="1"/>
    <col min="13327" max="13327" width="7.85546875" style="537" bestFit="1" customWidth="1"/>
    <col min="13328" max="13328" width="8.7109375" style="537" customWidth="1"/>
    <col min="13329" max="13329" width="13.140625" style="537" bestFit="1" customWidth="1"/>
    <col min="13330" max="13330" width="12.7109375" style="537" customWidth="1"/>
    <col min="13331" max="13331" width="10.42578125" style="537" bestFit="1" customWidth="1"/>
    <col min="13332" max="13332" width="15.42578125" style="537" bestFit="1" customWidth="1"/>
    <col min="13333" max="13333" width="11.28515625" style="537" customWidth="1"/>
    <col min="13334" max="13334" width="9.42578125" style="537" bestFit="1" customWidth="1"/>
    <col min="13335" max="13335" width="11.7109375" style="537" bestFit="1" customWidth="1"/>
    <col min="13336" max="13336" width="15.28515625" style="537" bestFit="1" customWidth="1"/>
    <col min="13337" max="13337" width="9" style="537" bestFit="1" customWidth="1"/>
    <col min="13338" max="13338" width="7.85546875" style="537" bestFit="1" customWidth="1"/>
    <col min="13339" max="13339" width="8.7109375" style="537" customWidth="1"/>
    <col min="13340" max="13340" width="12.7109375" style="537" bestFit="1" customWidth="1"/>
    <col min="13341" max="13341" width="12.7109375" style="537" customWidth="1"/>
    <col min="13342" max="13342" width="10.140625" style="537" bestFit="1" customWidth="1"/>
    <col min="13343" max="13343" width="12.7109375" style="537" customWidth="1"/>
    <col min="13344" max="13344" width="11" style="537" customWidth="1"/>
    <col min="13345" max="13345" width="11.140625" style="537" customWidth="1"/>
    <col min="13346" max="13346" width="7.7109375" style="537" bestFit="1" customWidth="1"/>
    <col min="13347" max="13347" width="8.7109375" style="537" customWidth="1"/>
    <col min="13348" max="13348" width="13" style="537" customWidth="1"/>
    <col min="13349" max="13349" width="11" style="537" customWidth="1"/>
    <col min="13350" max="13350" width="11.5703125" style="537" bestFit="1" customWidth="1"/>
    <col min="13351" max="13351" width="8.7109375" style="537" customWidth="1"/>
    <col min="13352" max="13363" width="12.5703125" style="537" bestFit="1" customWidth="1"/>
    <col min="13364" max="13370" width="13.5703125" style="537" bestFit="1" customWidth="1"/>
    <col min="13371" max="13568" width="11.42578125" style="537"/>
    <col min="13569" max="13569" width="3.28515625" style="537" customWidth="1"/>
    <col min="13570" max="13570" width="8.7109375" style="537" customWidth="1"/>
    <col min="13571" max="13571" width="11.140625" style="537" customWidth="1"/>
    <col min="13572" max="13572" width="11.7109375" style="537" bestFit="1" customWidth="1"/>
    <col min="13573" max="13573" width="11.42578125" style="537"/>
    <col min="13574" max="13574" width="13.28515625" style="537" customWidth="1"/>
    <col min="13575" max="13575" width="10.85546875" style="537" bestFit="1" customWidth="1"/>
    <col min="13576" max="13576" width="8.7109375" style="537" customWidth="1"/>
    <col min="13577" max="13577" width="13" style="537" bestFit="1" customWidth="1"/>
    <col min="13578" max="13578" width="13.28515625" style="537" customWidth="1"/>
    <col min="13579" max="13579" width="10.28515625" style="537" bestFit="1" customWidth="1"/>
    <col min="13580" max="13580" width="15.28515625" style="537" bestFit="1" customWidth="1"/>
    <col min="13581" max="13581" width="11.28515625" style="537" bestFit="1" customWidth="1"/>
    <col min="13582" max="13582" width="8.85546875" style="537" bestFit="1" customWidth="1"/>
    <col min="13583" max="13583" width="7.85546875" style="537" bestFit="1" customWidth="1"/>
    <col min="13584" max="13584" width="8.7109375" style="537" customWidth="1"/>
    <col min="13585" max="13585" width="13.140625" style="537" bestFit="1" customWidth="1"/>
    <col min="13586" max="13586" width="12.7109375" style="537" customWidth="1"/>
    <col min="13587" max="13587" width="10.42578125" style="537" bestFit="1" customWidth="1"/>
    <col min="13588" max="13588" width="15.42578125" style="537" bestFit="1" customWidth="1"/>
    <col min="13589" max="13589" width="11.28515625" style="537" customWidth="1"/>
    <col min="13590" max="13590" width="9.42578125" style="537" bestFit="1" customWidth="1"/>
    <col min="13591" max="13591" width="11.7109375" style="537" bestFit="1" customWidth="1"/>
    <col min="13592" max="13592" width="15.28515625" style="537" bestFit="1" customWidth="1"/>
    <col min="13593" max="13593" width="9" style="537" bestFit="1" customWidth="1"/>
    <col min="13594" max="13594" width="7.85546875" style="537" bestFit="1" customWidth="1"/>
    <col min="13595" max="13595" width="8.7109375" style="537" customWidth="1"/>
    <col min="13596" max="13596" width="12.7109375" style="537" bestFit="1" customWidth="1"/>
    <col min="13597" max="13597" width="12.7109375" style="537" customWidth="1"/>
    <col min="13598" max="13598" width="10.140625" style="537" bestFit="1" customWidth="1"/>
    <col min="13599" max="13599" width="12.7109375" style="537" customWidth="1"/>
    <col min="13600" max="13600" width="11" style="537" customWidth="1"/>
    <col min="13601" max="13601" width="11.140625" style="537" customWidth="1"/>
    <col min="13602" max="13602" width="7.7109375" style="537" bestFit="1" customWidth="1"/>
    <col min="13603" max="13603" width="8.7109375" style="537" customWidth="1"/>
    <col min="13604" max="13604" width="13" style="537" customWidth="1"/>
    <col min="13605" max="13605" width="11" style="537" customWidth="1"/>
    <col min="13606" max="13606" width="11.5703125" style="537" bestFit="1" customWidth="1"/>
    <col min="13607" max="13607" width="8.7109375" style="537" customWidth="1"/>
    <col min="13608" max="13619" width="12.5703125" style="537" bestFit="1" customWidth="1"/>
    <col min="13620" max="13626" width="13.5703125" style="537" bestFit="1" customWidth="1"/>
    <col min="13627" max="13824" width="11.42578125" style="537"/>
    <col min="13825" max="13825" width="3.28515625" style="537" customWidth="1"/>
    <col min="13826" max="13826" width="8.7109375" style="537" customWidth="1"/>
    <col min="13827" max="13827" width="11.140625" style="537" customWidth="1"/>
    <col min="13828" max="13828" width="11.7109375" style="537" bestFit="1" customWidth="1"/>
    <col min="13829" max="13829" width="11.42578125" style="537"/>
    <col min="13830" max="13830" width="13.28515625" style="537" customWidth="1"/>
    <col min="13831" max="13831" width="10.85546875" style="537" bestFit="1" customWidth="1"/>
    <col min="13832" max="13832" width="8.7109375" style="537" customWidth="1"/>
    <col min="13833" max="13833" width="13" style="537" bestFit="1" customWidth="1"/>
    <col min="13834" max="13834" width="13.28515625" style="537" customWidth="1"/>
    <col min="13835" max="13835" width="10.28515625" style="537" bestFit="1" customWidth="1"/>
    <col min="13836" max="13836" width="15.28515625" style="537" bestFit="1" customWidth="1"/>
    <col min="13837" max="13837" width="11.28515625" style="537" bestFit="1" customWidth="1"/>
    <col min="13838" max="13838" width="8.85546875" style="537" bestFit="1" customWidth="1"/>
    <col min="13839" max="13839" width="7.85546875" style="537" bestFit="1" customWidth="1"/>
    <col min="13840" max="13840" width="8.7109375" style="537" customWidth="1"/>
    <col min="13841" max="13841" width="13.140625" style="537" bestFit="1" customWidth="1"/>
    <col min="13842" max="13842" width="12.7109375" style="537" customWidth="1"/>
    <col min="13843" max="13843" width="10.42578125" style="537" bestFit="1" customWidth="1"/>
    <col min="13844" max="13844" width="15.42578125" style="537" bestFit="1" customWidth="1"/>
    <col min="13845" max="13845" width="11.28515625" style="537" customWidth="1"/>
    <col min="13846" max="13846" width="9.42578125" style="537" bestFit="1" customWidth="1"/>
    <col min="13847" max="13847" width="11.7109375" style="537" bestFit="1" customWidth="1"/>
    <col min="13848" max="13848" width="15.28515625" style="537" bestFit="1" customWidth="1"/>
    <col min="13849" max="13849" width="9" style="537" bestFit="1" customWidth="1"/>
    <col min="13850" max="13850" width="7.85546875" style="537" bestFit="1" customWidth="1"/>
    <col min="13851" max="13851" width="8.7109375" style="537" customWidth="1"/>
    <col min="13852" max="13852" width="12.7109375" style="537" bestFit="1" customWidth="1"/>
    <col min="13853" max="13853" width="12.7109375" style="537" customWidth="1"/>
    <col min="13854" max="13854" width="10.140625" style="537" bestFit="1" customWidth="1"/>
    <col min="13855" max="13855" width="12.7109375" style="537" customWidth="1"/>
    <col min="13856" max="13856" width="11" style="537" customWidth="1"/>
    <col min="13857" max="13857" width="11.140625" style="537" customWidth="1"/>
    <col min="13858" max="13858" width="7.7109375" style="537" bestFit="1" customWidth="1"/>
    <col min="13859" max="13859" width="8.7109375" style="537" customWidth="1"/>
    <col min="13860" max="13860" width="13" style="537" customWidth="1"/>
    <col min="13861" max="13861" width="11" style="537" customWidth="1"/>
    <col min="13862" max="13862" width="11.5703125" style="537" bestFit="1" customWidth="1"/>
    <col min="13863" max="13863" width="8.7109375" style="537" customWidth="1"/>
    <col min="13864" max="13875" width="12.5703125" style="537" bestFit="1" customWidth="1"/>
    <col min="13876" max="13882" width="13.5703125" style="537" bestFit="1" customWidth="1"/>
    <col min="13883" max="14080" width="11.42578125" style="537"/>
    <col min="14081" max="14081" width="3.28515625" style="537" customWidth="1"/>
    <col min="14082" max="14082" width="8.7109375" style="537" customWidth="1"/>
    <col min="14083" max="14083" width="11.140625" style="537" customWidth="1"/>
    <col min="14084" max="14084" width="11.7109375" style="537" bestFit="1" customWidth="1"/>
    <col min="14085" max="14085" width="11.42578125" style="537"/>
    <col min="14086" max="14086" width="13.28515625" style="537" customWidth="1"/>
    <col min="14087" max="14087" width="10.85546875" style="537" bestFit="1" customWidth="1"/>
    <col min="14088" max="14088" width="8.7109375" style="537" customWidth="1"/>
    <col min="14089" max="14089" width="13" style="537" bestFit="1" customWidth="1"/>
    <col min="14090" max="14090" width="13.28515625" style="537" customWidth="1"/>
    <col min="14091" max="14091" width="10.28515625" style="537" bestFit="1" customWidth="1"/>
    <col min="14092" max="14092" width="15.28515625" style="537" bestFit="1" customWidth="1"/>
    <col min="14093" max="14093" width="11.28515625" style="537" bestFit="1" customWidth="1"/>
    <col min="14094" max="14094" width="8.85546875" style="537" bestFit="1" customWidth="1"/>
    <col min="14095" max="14095" width="7.85546875" style="537" bestFit="1" customWidth="1"/>
    <col min="14096" max="14096" width="8.7109375" style="537" customWidth="1"/>
    <col min="14097" max="14097" width="13.140625" style="537" bestFit="1" customWidth="1"/>
    <col min="14098" max="14098" width="12.7109375" style="537" customWidth="1"/>
    <col min="14099" max="14099" width="10.42578125" style="537" bestFit="1" customWidth="1"/>
    <col min="14100" max="14100" width="15.42578125" style="537" bestFit="1" customWidth="1"/>
    <col min="14101" max="14101" width="11.28515625" style="537" customWidth="1"/>
    <col min="14102" max="14102" width="9.42578125" style="537" bestFit="1" customWidth="1"/>
    <col min="14103" max="14103" width="11.7109375" style="537" bestFit="1" customWidth="1"/>
    <col min="14104" max="14104" width="15.28515625" style="537" bestFit="1" customWidth="1"/>
    <col min="14105" max="14105" width="9" style="537" bestFit="1" customWidth="1"/>
    <col min="14106" max="14106" width="7.85546875" style="537" bestFit="1" customWidth="1"/>
    <col min="14107" max="14107" width="8.7109375" style="537" customWidth="1"/>
    <col min="14108" max="14108" width="12.7109375" style="537" bestFit="1" customWidth="1"/>
    <col min="14109" max="14109" width="12.7109375" style="537" customWidth="1"/>
    <col min="14110" max="14110" width="10.140625" style="537" bestFit="1" customWidth="1"/>
    <col min="14111" max="14111" width="12.7109375" style="537" customWidth="1"/>
    <col min="14112" max="14112" width="11" style="537" customWidth="1"/>
    <col min="14113" max="14113" width="11.140625" style="537" customWidth="1"/>
    <col min="14114" max="14114" width="7.7109375" style="537" bestFit="1" customWidth="1"/>
    <col min="14115" max="14115" width="8.7109375" style="537" customWidth="1"/>
    <col min="14116" max="14116" width="13" style="537" customWidth="1"/>
    <col min="14117" max="14117" width="11" style="537" customWidth="1"/>
    <col min="14118" max="14118" width="11.5703125" style="537" bestFit="1" customWidth="1"/>
    <col min="14119" max="14119" width="8.7109375" style="537" customWidth="1"/>
    <col min="14120" max="14131" width="12.5703125" style="537" bestFit="1" customWidth="1"/>
    <col min="14132" max="14138" width="13.5703125" style="537" bestFit="1" customWidth="1"/>
    <col min="14139" max="14336" width="11.42578125" style="537"/>
    <col min="14337" max="14337" width="3.28515625" style="537" customWidth="1"/>
    <col min="14338" max="14338" width="8.7109375" style="537" customWidth="1"/>
    <col min="14339" max="14339" width="11.140625" style="537" customWidth="1"/>
    <col min="14340" max="14340" width="11.7109375" style="537" bestFit="1" customWidth="1"/>
    <col min="14341" max="14341" width="11.42578125" style="537"/>
    <col min="14342" max="14342" width="13.28515625" style="537" customWidth="1"/>
    <col min="14343" max="14343" width="10.85546875" style="537" bestFit="1" customWidth="1"/>
    <col min="14344" max="14344" width="8.7109375" style="537" customWidth="1"/>
    <col min="14345" max="14345" width="13" style="537" bestFit="1" customWidth="1"/>
    <col min="14346" max="14346" width="13.28515625" style="537" customWidth="1"/>
    <col min="14347" max="14347" width="10.28515625" style="537" bestFit="1" customWidth="1"/>
    <col min="14348" max="14348" width="15.28515625" style="537" bestFit="1" customWidth="1"/>
    <col min="14349" max="14349" width="11.28515625" style="537" bestFit="1" customWidth="1"/>
    <col min="14350" max="14350" width="8.85546875" style="537" bestFit="1" customWidth="1"/>
    <col min="14351" max="14351" width="7.85546875" style="537" bestFit="1" customWidth="1"/>
    <col min="14352" max="14352" width="8.7109375" style="537" customWidth="1"/>
    <col min="14353" max="14353" width="13.140625" style="537" bestFit="1" customWidth="1"/>
    <col min="14354" max="14354" width="12.7109375" style="537" customWidth="1"/>
    <col min="14355" max="14355" width="10.42578125" style="537" bestFit="1" customWidth="1"/>
    <col min="14356" max="14356" width="15.42578125" style="537" bestFit="1" customWidth="1"/>
    <col min="14357" max="14357" width="11.28515625" style="537" customWidth="1"/>
    <col min="14358" max="14358" width="9.42578125" style="537" bestFit="1" customWidth="1"/>
    <col min="14359" max="14359" width="11.7109375" style="537" bestFit="1" customWidth="1"/>
    <col min="14360" max="14360" width="15.28515625" style="537" bestFit="1" customWidth="1"/>
    <col min="14361" max="14361" width="9" style="537" bestFit="1" customWidth="1"/>
    <col min="14362" max="14362" width="7.85546875" style="537" bestFit="1" customWidth="1"/>
    <col min="14363" max="14363" width="8.7109375" style="537" customWidth="1"/>
    <col min="14364" max="14364" width="12.7109375" style="537" bestFit="1" customWidth="1"/>
    <col min="14365" max="14365" width="12.7109375" style="537" customWidth="1"/>
    <col min="14366" max="14366" width="10.140625" style="537" bestFit="1" customWidth="1"/>
    <col min="14367" max="14367" width="12.7109375" style="537" customWidth="1"/>
    <col min="14368" max="14368" width="11" style="537" customWidth="1"/>
    <col min="14369" max="14369" width="11.140625" style="537" customWidth="1"/>
    <col min="14370" max="14370" width="7.7109375" style="537" bestFit="1" customWidth="1"/>
    <col min="14371" max="14371" width="8.7109375" style="537" customWidth="1"/>
    <col min="14372" max="14372" width="13" style="537" customWidth="1"/>
    <col min="14373" max="14373" width="11" style="537" customWidth="1"/>
    <col min="14374" max="14374" width="11.5703125" style="537" bestFit="1" customWidth="1"/>
    <col min="14375" max="14375" width="8.7109375" style="537" customWidth="1"/>
    <col min="14376" max="14387" width="12.5703125" style="537" bestFit="1" customWidth="1"/>
    <col min="14388" max="14394" width="13.5703125" style="537" bestFit="1" customWidth="1"/>
    <col min="14395" max="14592" width="11.42578125" style="537"/>
    <col min="14593" max="14593" width="3.28515625" style="537" customWidth="1"/>
    <col min="14594" max="14594" width="8.7109375" style="537" customWidth="1"/>
    <col min="14595" max="14595" width="11.140625" style="537" customWidth="1"/>
    <col min="14596" max="14596" width="11.7109375" style="537" bestFit="1" customWidth="1"/>
    <col min="14597" max="14597" width="11.42578125" style="537"/>
    <col min="14598" max="14598" width="13.28515625" style="537" customWidth="1"/>
    <col min="14599" max="14599" width="10.85546875" style="537" bestFit="1" customWidth="1"/>
    <col min="14600" max="14600" width="8.7109375" style="537" customWidth="1"/>
    <col min="14601" max="14601" width="13" style="537" bestFit="1" customWidth="1"/>
    <col min="14602" max="14602" width="13.28515625" style="537" customWidth="1"/>
    <col min="14603" max="14603" width="10.28515625" style="537" bestFit="1" customWidth="1"/>
    <col min="14604" max="14604" width="15.28515625" style="537" bestFit="1" customWidth="1"/>
    <col min="14605" max="14605" width="11.28515625" style="537" bestFit="1" customWidth="1"/>
    <col min="14606" max="14606" width="8.85546875" style="537" bestFit="1" customWidth="1"/>
    <col min="14607" max="14607" width="7.85546875" style="537" bestFit="1" customWidth="1"/>
    <col min="14608" max="14608" width="8.7109375" style="537" customWidth="1"/>
    <col min="14609" max="14609" width="13.140625" style="537" bestFit="1" customWidth="1"/>
    <col min="14610" max="14610" width="12.7109375" style="537" customWidth="1"/>
    <col min="14611" max="14611" width="10.42578125" style="537" bestFit="1" customWidth="1"/>
    <col min="14612" max="14612" width="15.42578125" style="537" bestFit="1" customWidth="1"/>
    <col min="14613" max="14613" width="11.28515625" style="537" customWidth="1"/>
    <col min="14614" max="14614" width="9.42578125" style="537" bestFit="1" customWidth="1"/>
    <col min="14615" max="14615" width="11.7109375" style="537" bestFit="1" customWidth="1"/>
    <col min="14616" max="14616" width="15.28515625" style="537" bestFit="1" customWidth="1"/>
    <col min="14617" max="14617" width="9" style="537" bestFit="1" customWidth="1"/>
    <col min="14618" max="14618" width="7.85546875" style="537" bestFit="1" customWidth="1"/>
    <col min="14619" max="14619" width="8.7109375" style="537" customWidth="1"/>
    <col min="14620" max="14620" width="12.7109375" style="537" bestFit="1" customWidth="1"/>
    <col min="14621" max="14621" width="12.7109375" style="537" customWidth="1"/>
    <col min="14622" max="14622" width="10.140625" style="537" bestFit="1" customWidth="1"/>
    <col min="14623" max="14623" width="12.7109375" style="537" customWidth="1"/>
    <col min="14624" max="14624" width="11" style="537" customWidth="1"/>
    <col min="14625" max="14625" width="11.140625" style="537" customWidth="1"/>
    <col min="14626" max="14626" width="7.7109375" style="537" bestFit="1" customWidth="1"/>
    <col min="14627" max="14627" width="8.7109375" style="537" customWidth="1"/>
    <col min="14628" max="14628" width="13" style="537" customWidth="1"/>
    <col min="14629" max="14629" width="11" style="537" customWidth="1"/>
    <col min="14630" max="14630" width="11.5703125" style="537" bestFit="1" customWidth="1"/>
    <col min="14631" max="14631" width="8.7109375" style="537" customWidth="1"/>
    <col min="14632" max="14643" width="12.5703125" style="537" bestFit="1" customWidth="1"/>
    <col min="14644" max="14650" width="13.5703125" style="537" bestFit="1" customWidth="1"/>
    <col min="14651" max="14848" width="11.42578125" style="537"/>
    <col min="14849" max="14849" width="3.28515625" style="537" customWidth="1"/>
    <col min="14850" max="14850" width="8.7109375" style="537" customWidth="1"/>
    <col min="14851" max="14851" width="11.140625" style="537" customWidth="1"/>
    <col min="14852" max="14852" width="11.7109375" style="537" bestFit="1" customWidth="1"/>
    <col min="14853" max="14853" width="11.42578125" style="537"/>
    <col min="14854" max="14854" width="13.28515625" style="537" customWidth="1"/>
    <col min="14855" max="14855" width="10.85546875" style="537" bestFit="1" customWidth="1"/>
    <col min="14856" max="14856" width="8.7109375" style="537" customWidth="1"/>
    <col min="14857" max="14857" width="13" style="537" bestFit="1" customWidth="1"/>
    <col min="14858" max="14858" width="13.28515625" style="537" customWidth="1"/>
    <col min="14859" max="14859" width="10.28515625" style="537" bestFit="1" customWidth="1"/>
    <col min="14860" max="14860" width="15.28515625" style="537" bestFit="1" customWidth="1"/>
    <col min="14861" max="14861" width="11.28515625" style="537" bestFit="1" customWidth="1"/>
    <col min="14862" max="14862" width="8.85546875" style="537" bestFit="1" customWidth="1"/>
    <col min="14863" max="14863" width="7.85546875" style="537" bestFit="1" customWidth="1"/>
    <col min="14864" max="14864" width="8.7109375" style="537" customWidth="1"/>
    <col min="14865" max="14865" width="13.140625" style="537" bestFit="1" customWidth="1"/>
    <col min="14866" max="14866" width="12.7109375" style="537" customWidth="1"/>
    <col min="14867" max="14867" width="10.42578125" style="537" bestFit="1" customWidth="1"/>
    <col min="14868" max="14868" width="15.42578125" style="537" bestFit="1" customWidth="1"/>
    <col min="14869" max="14869" width="11.28515625" style="537" customWidth="1"/>
    <col min="14870" max="14870" width="9.42578125" style="537" bestFit="1" customWidth="1"/>
    <col min="14871" max="14871" width="11.7109375" style="537" bestFit="1" customWidth="1"/>
    <col min="14872" max="14872" width="15.28515625" style="537" bestFit="1" customWidth="1"/>
    <col min="14873" max="14873" width="9" style="537" bestFit="1" customWidth="1"/>
    <col min="14874" max="14874" width="7.85546875" style="537" bestFit="1" customWidth="1"/>
    <col min="14875" max="14875" width="8.7109375" style="537" customWidth="1"/>
    <col min="14876" max="14876" width="12.7109375" style="537" bestFit="1" customWidth="1"/>
    <col min="14877" max="14877" width="12.7109375" style="537" customWidth="1"/>
    <col min="14878" max="14878" width="10.140625" style="537" bestFit="1" customWidth="1"/>
    <col min="14879" max="14879" width="12.7109375" style="537" customWidth="1"/>
    <col min="14880" max="14880" width="11" style="537" customWidth="1"/>
    <col min="14881" max="14881" width="11.140625" style="537" customWidth="1"/>
    <col min="14882" max="14882" width="7.7109375" style="537" bestFit="1" customWidth="1"/>
    <col min="14883" max="14883" width="8.7109375" style="537" customWidth="1"/>
    <col min="14884" max="14884" width="13" style="537" customWidth="1"/>
    <col min="14885" max="14885" width="11" style="537" customWidth="1"/>
    <col min="14886" max="14886" width="11.5703125" style="537" bestFit="1" customWidth="1"/>
    <col min="14887" max="14887" width="8.7109375" style="537" customWidth="1"/>
    <col min="14888" max="14899" width="12.5703125" style="537" bestFit="1" customWidth="1"/>
    <col min="14900" max="14906" width="13.5703125" style="537" bestFit="1" customWidth="1"/>
    <col min="14907" max="15104" width="11.42578125" style="537"/>
    <col min="15105" max="15105" width="3.28515625" style="537" customWidth="1"/>
    <col min="15106" max="15106" width="8.7109375" style="537" customWidth="1"/>
    <col min="15107" max="15107" width="11.140625" style="537" customWidth="1"/>
    <col min="15108" max="15108" width="11.7109375" style="537" bestFit="1" customWidth="1"/>
    <col min="15109" max="15109" width="11.42578125" style="537"/>
    <col min="15110" max="15110" width="13.28515625" style="537" customWidth="1"/>
    <col min="15111" max="15111" width="10.85546875" style="537" bestFit="1" customWidth="1"/>
    <col min="15112" max="15112" width="8.7109375" style="537" customWidth="1"/>
    <col min="15113" max="15113" width="13" style="537" bestFit="1" customWidth="1"/>
    <col min="15114" max="15114" width="13.28515625" style="537" customWidth="1"/>
    <col min="15115" max="15115" width="10.28515625" style="537" bestFit="1" customWidth="1"/>
    <col min="15116" max="15116" width="15.28515625" style="537" bestFit="1" customWidth="1"/>
    <col min="15117" max="15117" width="11.28515625" style="537" bestFit="1" customWidth="1"/>
    <col min="15118" max="15118" width="8.85546875" style="537" bestFit="1" customWidth="1"/>
    <col min="15119" max="15119" width="7.85546875" style="537" bestFit="1" customWidth="1"/>
    <col min="15120" max="15120" width="8.7109375" style="537" customWidth="1"/>
    <col min="15121" max="15121" width="13.140625" style="537" bestFit="1" customWidth="1"/>
    <col min="15122" max="15122" width="12.7109375" style="537" customWidth="1"/>
    <col min="15123" max="15123" width="10.42578125" style="537" bestFit="1" customWidth="1"/>
    <col min="15124" max="15124" width="15.42578125" style="537" bestFit="1" customWidth="1"/>
    <col min="15125" max="15125" width="11.28515625" style="537" customWidth="1"/>
    <col min="15126" max="15126" width="9.42578125" style="537" bestFit="1" customWidth="1"/>
    <col min="15127" max="15127" width="11.7109375" style="537" bestFit="1" customWidth="1"/>
    <col min="15128" max="15128" width="15.28515625" style="537" bestFit="1" customWidth="1"/>
    <col min="15129" max="15129" width="9" style="537" bestFit="1" customWidth="1"/>
    <col min="15130" max="15130" width="7.85546875" style="537" bestFit="1" customWidth="1"/>
    <col min="15131" max="15131" width="8.7109375" style="537" customWidth="1"/>
    <col min="15132" max="15132" width="12.7109375" style="537" bestFit="1" customWidth="1"/>
    <col min="15133" max="15133" width="12.7109375" style="537" customWidth="1"/>
    <col min="15134" max="15134" width="10.140625" style="537" bestFit="1" customWidth="1"/>
    <col min="15135" max="15135" width="12.7109375" style="537" customWidth="1"/>
    <col min="15136" max="15136" width="11" style="537" customWidth="1"/>
    <col min="15137" max="15137" width="11.140625" style="537" customWidth="1"/>
    <col min="15138" max="15138" width="7.7109375" style="537" bestFit="1" customWidth="1"/>
    <col min="15139" max="15139" width="8.7109375" style="537" customWidth="1"/>
    <col min="15140" max="15140" width="13" style="537" customWidth="1"/>
    <col min="15141" max="15141" width="11" style="537" customWidth="1"/>
    <col min="15142" max="15142" width="11.5703125" style="537" bestFit="1" customWidth="1"/>
    <col min="15143" max="15143" width="8.7109375" style="537" customWidth="1"/>
    <col min="15144" max="15155" width="12.5703125" style="537" bestFit="1" customWidth="1"/>
    <col min="15156" max="15162" width="13.5703125" style="537" bestFit="1" customWidth="1"/>
    <col min="15163" max="15360" width="11.42578125" style="537"/>
    <col min="15361" max="15361" width="3.28515625" style="537" customWidth="1"/>
    <col min="15362" max="15362" width="8.7109375" style="537" customWidth="1"/>
    <col min="15363" max="15363" width="11.140625" style="537" customWidth="1"/>
    <col min="15364" max="15364" width="11.7109375" style="537" bestFit="1" customWidth="1"/>
    <col min="15365" max="15365" width="11.42578125" style="537"/>
    <col min="15366" max="15366" width="13.28515625" style="537" customWidth="1"/>
    <col min="15367" max="15367" width="10.85546875" style="537" bestFit="1" customWidth="1"/>
    <col min="15368" max="15368" width="8.7109375" style="537" customWidth="1"/>
    <col min="15369" max="15369" width="13" style="537" bestFit="1" customWidth="1"/>
    <col min="15370" max="15370" width="13.28515625" style="537" customWidth="1"/>
    <col min="15371" max="15371" width="10.28515625" style="537" bestFit="1" customWidth="1"/>
    <col min="15372" max="15372" width="15.28515625" style="537" bestFit="1" customWidth="1"/>
    <col min="15373" max="15373" width="11.28515625" style="537" bestFit="1" customWidth="1"/>
    <col min="15374" max="15374" width="8.85546875" style="537" bestFit="1" customWidth="1"/>
    <col min="15375" max="15375" width="7.85546875" style="537" bestFit="1" customWidth="1"/>
    <col min="15376" max="15376" width="8.7109375" style="537" customWidth="1"/>
    <col min="15377" max="15377" width="13.140625" style="537" bestFit="1" customWidth="1"/>
    <col min="15378" max="15378" width="12.7109375" style="537" customWidth="1"/>
    <col min="15379" max="15379" width="10.42578125" style="537" bestFit="1" customWidth="1"/>
    <col min="15380" max="15380" width="15.42578125" style="537" bestFit="1" customWidth="1"/>
    <col min="15381" max="15381" width="11.28515625" style="537" customWidth="1"/>
    <col min="15382" max="15382" width="9.42578125" style="537" bestFit="1" customWidth="1"/>
    <col min="15383" max="15383" width="11.7109375" style="537" bestFit="1" customWidth="1"/>
    <col min="15384" max="15384" width="15.28515625" style="537" bestFit="1" customWidth="1"/>
    <col min="15385" max="15385" width="9" style="537" bestFit="1" customWidth="1"/>
    <col min="15386" max="15386" width="7.85546875" style="537" bestFit="1" customWidth="1"/>
    <col min="15387" max="15387" width="8.7109375" style="537" customWidth="1"/>
    <col min="15388" max="15388" width="12.7109375" style="537" bestFit="1" customWidth="1"/>
    <col min="15389" max="15389" width="12.7109375" style="537" customWidth="1"/>
    <col min="15390" max="15390" width="10.140625" style="537" bestFit="1" customWidth="1"/>
    <col min="15391" max="15391" width="12.7109375" style="537" customWidth="1"/>
    <col min="15392" max="15392" width="11" style="537" customWidth="1"/>
    <col min="15393" max="15393" width="11.140625" style="537" customWidth="1"/>
    <col min="15394" max="15394" width="7.7109375" style="537" bestFit="1" customWidth="1"/>
    <col min="15395" max="15395" width="8.7109375" style="537" customWidth="1"/>
    <col min="15396" max="15396" width="13" style="537" customWidth="1"/>
    <col min="15397" max="15397" width="11" style="537" customWidth="1"/>
    <col min="15398" max="15398" width="11.5703125" style="537" bestFit="1" customWidth="1"/>
    <col min="15399" max="15399" width="8.7109375" style="537" customWidth="1"/>
    <col min="15400" max="15411" width="12.5703125" style="537" bestFit="1" customWidth="1"/>
    <col min="15412" max="15418" width="13.5703125" style="537" bestFit="1" customWidth="1"/>
    <col min="15419" max="15616" width="11.42578125" style="537"/>
    <col min="15617" max="15617" width="3.28515625" style="537" customWidth="1"/>
    <col min="15618" max="15618" width="8.7109375" style="537" customWidth="1"/>
    <col min="15619" max="15619" width="11.140625" style="537" customWidth="1"/>
    <col min="15620" max="15620" width="11.7109375" style="537" bestFit="1" customWidth="1"/>
    <col min="15621" max="15621" width="11.42578125" style="537"/>
    <col min="15622" max="15622" width="13.28515625" style="537" customWidth="1"/>
    <col min="15623" max="15623" width="10.85546875" style="537" bestFit="1" customWidth="1"/>
    <col min="15624" max="15624" width="8.7109375" style="537" customWidth="1"/>
    <col min="15625" max="15625" width="13" style="537" bestFit="1" customWidth="1"/>
    <col min="15626" max="15626" width="13.28515625" style="537" customWidth="1"/>
    <col min="15627" max="15627" width="10.28515625" style="537" bestFit="1" customWidth="1"/>
    <col min="15628" max="15628" width="15.28515625" style="537" bestFit="1" customWidth="1"/>
    <col min="15629" max="15629" width="11.28515625" style="537" bestFit="1" customWidth="1"/>
    <col min="15630" max="15630" width="8.85546875" style="537" bestFit="1" customWidth="1"/>
    <col min="15631" max="15631" width="7.85546875" style="537" bestFit="1" customWidth="1"/>
    <col min="15632" max="15632" width="8.7109375" style="537" customWidth="1"/>
    <col min="15633" max="15633" width="13.140625" style="537" bestFit="1" customWidth="1"/>
    <col min="15634" max="15634" width="12.7109375" style="537" customWidth="1"/>
    <col min="15635" max="15635" width="10.42578125" style="537" bestFit="1" customWidth="1"/>
    <col min="15636" max="15636" width="15.42578125" style="537" bestFit="1" customWidth="1"/>
    <col min="15637" max="15637" width="11.28515625" style="537" customWidth="1"/>
    <col min="15638" max="15638" width="9.42578125" style="537" bestFit="1" customWidth="1"/>
    <col min="15639" max="15639" width="11.7109375" style="537" bestFit="1" customWidth="1"/>
    <col min="15640" max="15640" width="15.28515625" style="537" bestFit="1" customWidth="1"/>
    <col min="15641" max="15641" width="9" style="537" bestFit="1" customWidth="1"/>
    <col min="15642" max="15642" width="7.85546875" style="537" bestFit="1" customWidth="1"/>
    <col min="15643" max="15643" width="8.7109375" style="537" customWidth="1"/>
    <col min="15644" max="15644" width="12.7109375" style="537" bestFit="1" customWidth="1"/>
    <col min="15645" max="15645" width="12.7109375" style="537" customWidth="1"/>
    <col min="15646" max="15646" width="10.140625" style="537" bestFit="1" customWidth="1"/>
    <col min="15647" max="15647" width="12.7109375" style="537" customWidth="1"/>
    <col min="15648" max="15648" width="11" style="537" customWidth="1"/>
    <col min="15649" max="15649" width="11.140625" style="537" customWidth="1"/>
    <col min="15650" max="15650" width="7.7109375" style="537" bestFit="1" customWidth="1"/>
    <col min="15651" max="15651" width="8.7109375" style="537" customWidth="1"/>
    <col min="15652" max="15652" width="13" style="537" customWidth="1"/>
    <col min="15653" max="15653" width="11" style="537" customWidth="1"/>
    <col min="15654" max="15654" width="11.5703125" style="537" bestFit="1" customWidth="1"/>
    <col min="15655" max="15655" width="8.7109375" style="537" customWidth="1"/>
    <col min="15656" max="15667" width="12.5703125" style="537" bestFit="1" customWidth="1"/>
    <col min="15668" max="15674" width="13.5703125" style="537" bestFit="1" customWidth="1"/>
    <col min="15675" max="15872" width="11.42578125" style="537"/>
    <col min="15873" max="15873" width="3.28515625" style="537" customWidth="1"/>
    <col min="15874" max="15874" width="8.7109375" style="537" customWidth="1"/>
    <col min="15875" max="15875" width="11.140625" style="537" customWidth="1"/>
    <col min="15876" max="15876" width="11.7109375" style="537" bestFit="1" customWidth="1"/>
    <col min="15877" max="15877" width="11.42578125" style="537"/>
    <col min="15878" max="15878" width="13.28515625" style="537" customWidth="1"/>
    <col min="15879" max="15879" width="10.85546875" style="537" bestFit="1" customWidth="1"/>
    <col min="15880" max="15880" width="8.7109375" style="537" customWidth="1"/>
    <col min="15881" max="15881" width="13" style="537" bestFit="1" customWidth="1"/>
    <col min="15882" max="15882" width="13.28515625" style="537" customWidth="1"/>
    <col min="15883" max="15883" width="10.28515625" style="537" bestFit="1" customWidth="1"/>
    <col min="15884" max="15884" width="15.28515625" style="537" bestFit="1" customWidth="1"/>
    <col min="15885" max="15885" width="11.28515625" style="537" bestFit="1" customWidth="1"/>
    <col min="15886" max="15886" width="8.85546875" style="537" bestFit="1" customWidth="1"/>
    <col min="15887" max="15887" width="7.85546875" style="537" bestFit="1" customWidth="1"/>
    <col min="15888" max="15888" width="8.7109375" style="537" customWidth="1"/>
    <col min="15889" max="15889" width="13.140625" style="537" bestFit="1" customWidth="1"/>
    <col min="15890" max="15890" width="12.7109375" style="537" customWidth="1"/>
    <col min="15891" max="15891" width="10.42578125" style="537" bestFit="1" customWidth="1"/>
    <col min="15892" max="15892" width="15.42578125" style="537" bestFit="1" customWidth="1"/>
    <col min="15893" max="15893" width="11.28515625" style="537" customWidth="1"/>
    <col min="15894" max="15894" width="9.42578125" style="537" bestFit="1" customWidth="1"/>
    <col min="15895" max="15895" width="11.7109375" style="537" bestFit="1" customWidth="1"/>
    <col min="15896" max="15896" width="15.28515625" style="537" bestFit="1" customWidth="1"/>
    <col min="15897" max="15897" width="9" style="537" bestFit="1" customWidth="1"/>
    <col min="15898" max="15898" width="7.85546875" style="537" bestFit="1" customWidth="1"/>
    <col min="15899" max="15899" width="8.7109375" style="537" customWidth="1"/>
    <col min="15900" max="15900" width="12.7109375" style="537" bestFit="1" customWidth="1"/>
    <col min="15901" max="15901" width="12.7109375" style="537" customWidth="1"/>
    <col min="15902" max="15902" width="10.140625" style="537" bestFit="1" customWidth="1"/>
    <col min="15903" max="15903" width="12.7109375" style="537" customWidth="1"/>
    <col min="15904" max="15904" width="11" style="537" customWidth="1"/>
    <col min="15905" max="15905" width="11.140625" style="537" customWidth="1"/>
    <col min="15906" max="15906" width="7.7109375" style="537" bestFit="1" customWidth="1"/>
    <col min="15907" max="15907" width="8.7109375" style="537" customWidth="1"/>
    <col min="15908" max="15908" width="13" style="537" customWidth="1"/>
    <col min="15909" max="15909" width="11" style="537" customWidth="1"/>
    <col min="15910" max="15910" width="11.5703125" style="537" bestFit="1" customWidth="1"/>
    <col min="15911" max="15911" width="8.7109375" style="537" customWidth="1"/>
    <col min="15912" max="15923" width="12.5703125" style="537" bestFit="1" customWidth="1"/>
    <col min="15924" max="15930" width="13.5703125" style="537" bestFit="1" customWidth="1"/>
    <col min="15931" max="16128" width="11.42578125" style="537"/>
    <col min="16129" max="16129" width="3.28515625" style="537" customWidth="1"/>
    <col min="16130" max="16130" width="8.7109375" style="537" customWidth="1"/>
    <col min="16131" max="16131" width="11.140625" style="537" customWidth="1"/>
    <col min="16132" max="16132" width="11.7109375" style="537" bestFit="1" customWidth="1"/>
    <col min="16133" max="16133" width="11.42578125" style="537"/>
    <col min="16134" max="16134" width="13.28515625" style="537" customWidth="1"/>
    <col min="16135" max="16135" width="10.85546875" style="537" bestFit="1" customWidth="1"/>
    <col min="16136" max="16136" width="8.7109375" style="537" customWidth="1"/>
    <col min="16137" max="16137" width="13" style="537" bestFit="1" customWidth="1"/>
    <col min="16138" max="16138" width="13.28515625" style="537" customWidth="1"/>
    <col min="16139" max="16139" width="10.28515625" style="537" bestFit="1" customWidth="1"/>
    <col min="16140" max="16140" width="15.28515625" style="537" bestFit="1" customWidth="1"/>
    <col min="16141" max="16141" width="11.28515625" style="537" bestFit="1" customWidth="1"/>
    <col min="16142" max="16142" width="8.85546875" style="537" bestFit="1" customWidth="1"/>
    <col min="16143" max="16143" width="7.85546875" style="537" bestFit="1" customWidth="1"/>
    <col min="16144" max="16144" width="8.7109375" style="537" customWidth="1"/>
    <col min="16145" max="16145" width="13.140625" style="537" bestFit="1" customWidth="1"/>
    <col min="16146" max="16146" width="12.7109375" style="537" customWidth="1"/>
    <col min="16147" max="16147" width="10.42578125" style="537" bestFit="1" customWidth="1"/>
    <col min="16148" max="16148" width="15.42578125" style="537" bestFit="1" customWidth="1"/>
    <col min="16149" max="16149" width="11.28515625" style="537" customWidth="1"/>
    <col min="16150" max="16150" width="9.42578125" style="537" bestFit="1" customWidth="1"/>
    <col min="16151" max="16151" width="11.7109375" style="537" bestFit="1" customWidth="1"/>
    <col min="16152" max="16152" width="15.28515625" style="537" bestFit="1" customWidth="1"/>
    <col min="16153" max="16153" width="9" style="537" bestFit="1" customWidth="1"/>
    <col min="16154" max="16154" width="7.85546875" style="537" bestFit="1" customWidth="1"/>
    <col min="16155" max="16155" width="8.7109375" style="537" customWidth="1"/>
    <col min="16156" max="16156" width="12.7109375" style="537" bestFit="1" customWidth="1"/>
    <col min="16157" max="16157" width="12.7109375" style="537" customWidth="1"/>
    <col min="16158" max="16158" width="10.140625" style="537" bestFit="1" customWidth="1"/>
    <col min="16159" max="16159" width="12.7109375" style="537" customWidth="1"/>
    <col min="16160" max="16160" width="11" style="537" customWidth="1"/>
    <col min="16161" max="16161" width="11.140625" style="537" customWidth="1"/>
    <col min="16162" max="16162" width="7.7109375" style="537" bestFit="1" customWidth="1"/>
    <col min="16163" max="16163" width="8.7109375" style="537" customWidth="1"/>
    <col min="16164" max="16164" width="13" style="537" customWidth="1"/>
    <col min="16165" max="16165" width="11" style="537" customWidth="1"/>
    <col min="16166" max="16166" width="11.5703125" style="537" bestFit="1" customWidth="1"/>
    <col min="16167" max="16167" width="8.7109375" style="537" customWidth="1"/>
    <col min="16168" max="16179" width="12.5703125" style="537" bestFit="1" customWidth="1"/>
    <col min="16180" max="16186" width="13.5703125" style="537" bestFit="1" customWidth="1"/>
    <col min="16187" max="16384" width="11.42578125" style="537"/>
  </cols>
  <sheetData>
    <row r="1" spans="1:39" ht="11.25" customHeight="1" thickBot="1">
      <c r="C1" s="538"/>
      <c r="D1" s="538"/>
      <c r="E1" s="538"/>
      <c r="F1" s="538"/>
      <c r="G1" s="538"/>
      <c r="H1" s="538"/>
      <c r="I1" s="538"/>
      <c r="J1" s="538"/>
      <c r="K1" s="539"/>
      <c r="L1" s="538"/>
      <c r="M1" s="538"/>
      <c r="N1" s="539"/>
      <c r="O1" s="539"/>
      <c r="P1" s="538"/>
      <c r="Q1" s="538"/>
      <c r="R1" s="538"/>
      <c r="S1" s="539"/>
      <c r="T1" s="538"/>
      <c r="U1" s="538"/>
      <c r="V1" s="539"/>
      <c r="W1" s="538"/>
      <c r="X1" s="538"/>
      <c r="Y1" s="539"/>
      <c r="Z1" s="539"/>
      <c r="AA1" s="538"/>
      <c r="AB1" s="538"/>
      <c r="AC1" s="538"/>
      <c r="AD1" s="540"/>
      <c r="AE1" s="538"/>
      <c r="AF1" s="538"/>
      <c r="AG1" s="540"/>
      <c r="AH1" s="540"/>
      <c r="AI1" s="538"/>
      <c r="AJ1" s="538"/>
      <c r="AK1" s="538"/>
      <c r="AL1" s="540"/>
      <c r="AM1" s="538"/>
    </row>
    <row r="2" spans="1:39" ht="22.5" customHeight="1" thickBot="1">
      <c r="C2" s="541" t="s">
        <v>542</v>
      </c>
      <c r="D2" s="542"/>
      <c r="E2" s="542"/>
      <c r="F2" s="542"/>
      <c r="G2" s="542"/>
      <c r="H2" s="542"/>
      <c r="I2" s="543" t="s">
        <v>536</v>
      </c>
      <c r="J2" s="544"/>
      <c r="K2" s="544"/>
      <c r="L2" s="544"/>
      <c r="M2" s="544"/>
      <c r="N2" s="544"/>
      <c r="O2" s="544"/>
      <c r="P2" s="542"/>
      <c r="Q2" s="543" t="s">
        <v>543</v>
      </c>
      <c r="R2" s="544"/>
      <c r="S2" s="544"/>
      <c r="T2" s="544"/>
      <c r="U2" s="544"/>
      <c r="V2" s="544"/>
      <c r="W2" s="544"/>
      <c r="X2" s="544"/>
      <c r="Y2" s="544"/>
      <c r="Z2" s="544"/>
      <c r="AA2" s="542"/>
      <c r="AB2" s="541" t="s">
        <v>540</v>
      </c>
      <c r="AC2" s="542"/>
      <c r="AD2" s="542"/>
      <c r="AE2" s="542"/>
      <c r="AF2" s="542"/>
      <c r="AG2" s="542"/>
      <c r="AH2" s="542"/>
      <c r="AI2" s="542"/>
      <c r="AJ2" s="545" t="s">
        <v>454</v>
      </c>
      <c r="AK2" s="546"/>
      <c r="AL2" s="546"/>
      <c r="AM2" s="547"/>
    </row>
    <row r="3" spans="1:39" s="555" customFormat="1" ht="120" customHeight="1">
      <c r="A3" s="548"/>
      <c r="B3" s="549" t="s">
        <v>99</v>
      </c>
      <c r="C3" s="550" t="s">
        <v>544</v>
      </c>
      <c r="D3" s="550" t="s">
        <v>545</v>
      </c>
      <c r="E3" s="550" t="s">
        <v>102</v>
      </c>
      <c r="F3" s="550" t="s">
        <v>546</v>
      </c>
      <c r="G3" s="550" t="s">
        <v>104</v>
      </c>
      <c r="H3" s="551" t="s">
        <v>547</v>
      </c>
      <c r="I3" s="552" t="s">
        <v>548</v>
      </c>
      <c r="J3" s="550" t="s">
        <v>549</v>
      </c>
      <c r="K3" s="550" t="s">
        <v>9</v>
      </c>
      <c r="L3" s="550" t="s">
        <v>550</v>
      </c>
      <c r="M3" s="550" t="s">
        <v>551</v>
      </c>
      <c r="N3" s="550" t="s">
        <v>10</v>
      </c>
      <c r="O3" s="550" t="s">
        <v>552</v>
      </c>
      <c r="P3" s="550" t="s">
        <v>547</v>
      </c>
      <c r="Q3" s="552" t="s">
        <v>553</v>
      </c>
      <c r="R3" s="550" t="s">
        <v>549</v>
      </c>
      <c r="S3" s="550" t="s">
        <v>9</v>
      </c>
      <c r="T3" s="550" t="s">
        <v>550</v>
      </c>
      <c r="U3" s="550" t="s">
        <v>554</v>
      </c>
      <c r="V3" s="550" t="s">
        <v>12</v>
      </c>
      <c r="W3" s="550" t="s">
        <v>555</v>
      </c>
      <c r="X3" s="550" t="s">
        <v>556</v>
      </c>
      <c r="Y3" s="550" t="s">
        <v>14</v>
      </c>
      <c r="Z3" s="550" t="s">
        <v>552</v>
      </c>
      <c r="AA3" s="550" t="s">
        <v>547</v>
      </c>
      <c r="AB3" s="552" t="s">
        <v>553</v>
      </c>
      <c r="AC3" s="550" t="s">
        <v>549</v>
      </c>
      <c r="AD3" s="550" t="s">
        <v>9</v>
      </c>
      <c r="AE3" s="550" t="s">
        <v>557</v>
      </c>
      <c r="AF3" s="550" t="s">
        <v>558</v>
      </c>
      <c r="AG3" s="550" t="s">
        <v>114</v>
      </c>
      <c r="AH3" s="550" t="s">
        <v>552</v>
      </c>
      <c r="AI3" s="550" t="s">
        <v>547</v>
      </c>
      <c r="AJ3" s="552" t="s">
        <v>557</v>
      </c>
      <c r="AK3" s="550" t="s">
        <v>558</v>
      </c>
      <c r="AL3" s="553" t="s">
        <v>114</v>
      </c>
      <c r="AM3" s="554" t="s">
        <v>547</v>
      </c>
    </row>
    <row r="4" spans="1:39" s="555" customFormat="1" ht="22.5" customHeight="1">
      <c r="B4" s="556">
        <v>2021</v>
      </c>
      <c r="C4" s="557">
        <v>128.1</v>
      </c>
      <c r="D4" s="558"/>
      <c r="E4" s="559">
        <v>128.1</v>
      </c>
      <c r="F4" s="558"/>
      <c r="G4" s="559">
        <v>128.1</v>
      </c>
      <c r="H4" s="560">
        <v>1</v>
      </c>
      <c r="I4" s="561">
        <v>126.3</v>
      </c>
      <c r="J4" s="562"/>
      <c r="K4" s="563">
        <v>126.3</v>
      </c>
      <c r="L4" s="563">
        <v>106.6</v>
      </c>
      <c r="M4" s="562"/>
      <c r="N4" s="563">
        <v>106.6</v>
      </c>
      <c r="O4" s="563">
        <v>120.4</v>
      </c>
      <c r="P4" s="560">
        <v>1</v>
      </c>
      <c r="Q4" s="561">
        <v>126.3</v>
      </c>
      <c r="R4" s="562"/>
      <c r="S4" s="563">
        <v>126.3</v>
      </c>
      <c r="T4" s="563">
        <v>106.6</v>
      </c>
      <c r="U4" s="562"/>
      <c r="V4" s="563">
        <v>106.6</v>
      </c>
      <c r="W4" s="563">
        <v>115.8</v>
      </c>
      <c r="X4" s="562"/>
      <c r="Y4" s="563">
        <v>115.8</v>
      </c>
      <c r="Z4" s="563">
        <v>119.7</v>
      </c>
      <c r="AA4" s="560">
        <v>1</v>
      </c>
      <c r="AB4" s="561">
        <v>126.3</v>
      </c>
      <c r="AC4" s="562"/>
      <c r="AD4" s="563">
        <v>126.3</v>
      </c>
      <c r="AE4" s="563">
        <v>114.6</v>
      </c>
      <c r="AF4" s="562"/>
      <c r="AG4" s="563">
        <v>114.6</v>
      </c>
      <c r="AH4" s="563">
        <v>118.7</v>
      </c>
      <c r="AI4" s="560">
        <v>1</v>
      </c>
      <c r="AJ4" s="561">
        <v>114.6</v>
      </c>
      <c r="AK4" s="562"/>
      <c r="AL4" s="563">
        <v>114.6</v>
      </c>
      <c r="AM4" s="564">
        <v>1</v>
      </c>
    </row>
    <row r="5" spans="1:39" s="555" customFormat="1" ht="22.5" customHeight="1">
      <c r="B5" s="556">
        <v>2020</v>
      </c>
      <c r="C5" s="557">
        <v>118.4</v>
      </c>
      <c r="D5" s="558"/>
      <c r="E5" s="559">
        <v>118.4</v>
      </c>
      <c r="F5" s="558"/>
      <c r="G5" s="559">
        <v>118.4</v>
      </c>
      <c r="H5" s="560">
        <v>1.0819000000000001</v>
      </c>
      <c r="I5" s="561">
        <v>120.4</v>
      </c>
      <c r="J5" s="562"/>
      <c r="K5" s="563">
        <v>120.4</v>
      </c>
      <c r="L5" s="563">
        <v>99.2</v>
      </c>
      <c r="M5" s="562"/>
      <c r="N5" s="563">
        <v>99.2</v>
      </c>
      <c r="O5" s="563">
        <v>114</v>
      </c>
      <c r="P5" s="560">
        <v>1.0561</v>
      </c>
      <c r="Q5" s="561">
        <v>120.4</v>
      </c>
      <c r="R5" s="562"/>
      <c r="S5" s="563">
        <v>120.4</v>
      </c>
      <c r="T5" s="563">
        <v>99.2</v>
      </c>
      <c r="U5" s="562"/>
      <c r="V5" s="563">
        <v>99.2</v>
      </c>
      <c r="W5" s="563">
        <v>109.9</v>
      </c>
      <c r="X5" s="562"/>
      <c r="Y5" s="563">
        <v>109.9</v>
      </c>
      <c r="Z5" s="563">
        <v>113.5</v>
      </c>
      <c r="AA5" s="560">
        <v>1.0546</v>
      </c>
      <c r="AB5" s="561">
        <v>120.4</v>
      </c>
      <c r="AC5" s="562"/>
      <c r="AD5" s="563">
        <v>120.4</v>
      </c>
      <c r="AE5" s="563">
        <v>104.2</v>
      </c>
      <c r="AF5" s="562"/>
      <c r="AG5" s="563">
        <v>104.2</v>
      </c>
      <c r="AH5" s="563">
        <v>109.9</v>
      </c>
      <c r="AI5" s="560">
        <v>1.0801000000000001</v>
      </c>
      <c r="AJ5" s="561">
        <v>104.2</v>
      </c>
      <c r="AK5" s="562"/>
      <c r="AL5" s="563">
        <v>104.2</v>
      </c>
      <c r="AM5" s="564">
        <v>1.0998000000000001</v>
      </c>
    </row>
    <row r="6" spans="1:39" s="555" customFormat="1" ht="22.5" customHeight="1">
      <c r="B6" s="556">
        <v>2019</v>
      </c>
      <c r="C6" s="557">
        <v>115.1</v>
      </c>
      <c r="D6" s="558"/>
      <c r="E6" s="559">
        <v>115.1</v>
      </c>
      <c r="F6" s="558"/>
      <c r="G6" s="559">
        <v>115.1</v>
      </c>
      <c r="H6" s="560">
        <v>1.1129</v>
      </c>
      <c r="I6" s="561">
        <v>117.7</v>
      </c>
      <c r="J6" s="562"/>
      <c r="K6" s="563">
        <v>117.7</v>
      </c>
      <c r="L6" s="563">
        <v>98.8</v>
      </c>
      <c r="M6" s="562"/>
      <c r="N6" s="563">
        <v>98.8</v>
      </c>
      <c r="O6" s="563">
        <v>112</v>
      </c>
      <c r="P6" s="560">
        <v>1.075</v>
      </c>
      <c r="Q6" s="561">
        <v>117.7</v>
      </c>
      <c r="R6" s="562"/>
      <c r="S6" s="563">
        <v>117.7</v>
      </c>
      <c r="T6" s="563">
        <v>98.8</v>
      </c>
      <c r="U6" s="562"/>
      <c r="V6" s="563">
        <v>98.8</v>
      </c>
      <c r="W6" s="563">
        <v>107.6</v>
      </c>
      <c r="X6" s="562"/>
      <c r="Y6" s="563">
        <v>107.6</v>
      </c>
      <c r="Z6" s="563">
        <v>111.3</v>
      </c>
      <c r="AA6" s="560">
        <v>1.0754999999999999</v>
      </c>
      <c r="AB6" s="561">
        <v>117.7</v>
      </c>
      <c r="AC6" s="562"/>
      <c r="AD6" s="563">
        <v>117.7</v>
      </c>
      <c r="AE6" s="563">
        <v>104.7</v>
      </c>
      <c r="AF6" s="565"/>
      <c r="AG6" s="563">
        <v>104.7</v>
      </c>
      <c r="AH6" s="563">
        <v>109.3</v>
      </c>
      <c r="AI6" s="560">
        <v>1.0860000000000001</v>
      </c>
      <c r="AJ6" s="561">
        <v>104.7</v>
      </c>
      <c r="AK6" s="565"/>
      <c r="AL6" s="563">
        <v>104.7</v>
      </c>
      <c r="AM6" s="564">
        <v>1.0946</v>
      </c>
    </row>
    <row r="7" spans="1:39" s="555" customFormat="1" ht="22.5" customHeight="1">
      <c r="B7" s="556">
        <v>2018</v>
      </c>
      <c r="C7" s="557">
        <v>110.2</v>
      </c>
      <c r="D7" s="566"/>
      <c r="E7" s="559">
        <v>110.2</v>
      </c>
      <c r="F7" s="566"/>
      <c r="G7" s="559">
        <v>110.2</v>
      </c>
      <c r="H7" s="560">
        <v>1.1624000000000001</v>
      </c>
      <c r="I7" s="561">
        <v>111.5</v>
      </c>
      <c r="J7" s="565"/>
      <c r="K7" s="563">
        <v>111.5</v>
      </c>
      <c r="L7" s="563">
        <v>98.3</v>
      </c>
      <c r="M7" s="565"/>
      <c r="N7" s="563">
        <v>98.3</v>
      </c>
      <c r="O7" s="563">
        <v>107.5</v>
      </c>
      <c r="P7" s="560">
        <v>1.1200000000000001</v>
      </c>
      <c r="Q7" s="561">
        <v>111.5</v>
      </c>
      <c r="R7" s="565"/>
      <c r="S7" s="563">
        <v>111.5</v>
      </c>
      <c r="T7" s="563">
        <v>98.3</v>
      </c>
      <c r="U7" s="565"/>
      <c r="V7" s="563">
        <v>98.3</v>
      </c>
      <c r="W7" s="563">
        <v>105.2</v>
      </c>
      <c r="X7" s="565"/>
      <c r="Y7" s="563">
        <v>105.2</v>
      </c>
      <c r="Z7" s="563">
        <v>107.3</v>
      </c>
      <c r="AA7" s="560">
        <v>1.1155999999999999</v>
      </c>
      <c r="AB7" s="561">
        <v>111.5</v>
      </c>
      <c r="AC7" s="565"/>
      <c r="AD7" s="563">
        <v>111.5</v>
      </c>
      <c r="AE7" s="563">
        <v>103.5</v>
      </c>
      <c r="AF7" s="565"/>
      <c r="AG7" s="563">
        <v>103.5</v>
      </c>
      <c r="AH7" s="563">
        <v>106.3</v>
      </c>
      <c r="AI7" s="560">
        <v>1.1167</v>
      </c>
      <c r="AJ7" s="561">
        <v>103.5</v>
      </c>
      <c r="AK7" s="565"/>
      <c r="AL7" s="563">
        <v>103.5</v>
      </c>
      <c r="AM7" s="564">
        <v>1.1072</v>
      </c>
    </row>
    <row r="8" spans="1:39" s="555" customFormat="1" ht="22.5" customHeight="1">
      <c r="B8" s="556">
        <v>2017</v>
      </c>
      <c r="C8" s="557">
        <v>105.5</v>
      </c>
      <c r="D8" s="566"/>
      <c r="E8" s="559">
        <v>105.5</v>
      </c>
      <c r="F8" s="566"/>
      <c r="G8" s="559">
        <v>105.5</v>
      </c>
      <c r="H8" s="560">
        <v>1.2141999999999999</v>
      </c>
      <c r="I8" s="561">
        <v>105.3</v>
      </c>
      <c r="J8" s="565"/>
      <c r="K8" s="563">
        <v>105.3</v>
      </c>
      <c r="L8" s="563">
        <v>97</v>
      </c>
      <c r="M8" s="565"/>
      <c r="N8" s="563">
        <v>97</v>
      </c>
      <c r="O8" s="563">
        <v>102.8</v>
      </c>
      <c r="P8" s="560">
        <v>1.1712</v>
      </c>
      <c r="Q8" s="561">
        <v>105.3</v>
      </c>
      <c r="R8" s="565"/>
      <c r="S8" s="563">
        <v>105.3</v>
      </c>
      <c r="T8" s="563">
        <v>97</v>
      </c>
      <c r="U8" s="565"/>
      <c r="V8" s="563">
        <v>97</v>
      </c>
      <c r="W8" s="563">
        <v>101.6</v>
      </c>
      <c r="X8" s="565"/>
      <c r="Y8" s="563">
        <v>101.6</v>
      </c>
      <c r="Z8" s="563">
        <v>102.8</v>
      </c>
      <c r="AA8" s="560">
        <v>1.1644000000000001</v>
      </c>
      <c r="AB8" s="561">
        <v>105.3</v>
      </c>
      <c r="AC8" s="565"/>
      <c r="AD8" s="563">
        <v>105.3</v>
      </c>
      <c r="AE8" s="563">
        <v>101.1</v>
      </c>
      <c r="AF8" s="565"/>
      <c r="AG8" s="563">
        <v>101.1</v>
      </c>
      <c r="AH8" s="563">
        <v>102.6</v>
      </c>
      <c r="AI8" s="560">
        <v>1.1569</v>
      </c>
      <c r="AJ8" s="561">
        <v>101.1</v>
      </c>
      <c r="AK8" s="565"/>
      <c r="AL8" s="563">
        <v>101.1</v>
      </c>
      <c r="AM8" s="564">
        <v>1.1335</v>
      </c>
    </row>
    <row r="9" spans="1:39" s="555" customFormat="1" ht="22.5" customHeight="1">
      <c r="B9" s="556">
        <v>2016</v>
      </c>
      <c r="C9" s="567">
        <v>102.1</v>
      </c>
      <c r="D9" s="568"/>
      <c r="E9" s="569">
        <v>102.1</v>
      </c>
      <c r="F9" s="568"/>
      <c r="G9" s="569">
        <v>102.1</v>
      </c>
      <c r="H9" s="560">
        <v>1.2546999999999999</v>
      </c>
      <c r="I9" s="570">
        <v>101.7</v>
      </c>
      <c r="J9" s="565"/>
      <c r="K9" s="571">
        <v>101.7</v>
      </c>
      <c r="L9" s="571">
        <v>96.1</v>
      </c>
      <c r="M9" s="565"/>
      <c r="N9" s="571">
        <v>96.1</v>
      </c>
      <c r="O9" s="571">
        <v>100</v>
      </c>
      <c r="P9" s="560">
        <v>1.204</v>
      </c>
      <c r="Q9" s="570">
        <v>101.7</v>
      </c>
      <c r="R9" s="565"/>
      <c r="S9" s="571">
        <v>101.7</v>
      </c>
      <c r="T9" s="571">
        <v>96.1</v>
      </c>
      <c r="U9" s="565"/>
      <c r="V9" s="571">
        <v>96.1</v>
      </c>
      <c r="W9" s="571">
        <v>99.2</v>
      </c>
      <c r="X9" s="565"/>
      <c r="Y9" s="571">
        <v>99.2</v>
      </c>
      <c r="Z9" s="571">
        <v>100</v>
      </c>
      <c r="AA9" s="560">
        <v>1.1970000000000001</v>
      </c>
      <c r="AB9" s="570">
        <v>101.7</v>
      </c>
      <c r="AC9" s="565"/>
      <c r="AD9" s="571">
        <v>101.7</v>
      </c>
      <c r="AE9" s="571">
        <v>98.6</v>
      </c>
      <c r="AF9" s="565"/>
      <c r="AG9" s="571">
        <v>98.6</v>
      </c>
      <c r="AH9" s="571">
        <v>99.7</v>
      </c>
      <c r="AI9" s="560">
        <v>1.1906000000000001</v>
      </c>
      <c r="AJ9" s="570">
        <v>98.6</v>
      </c>
      <c r="AK9" s="565"/>
      <c r="AL9" s="571">
        <v>98.6</v>
      </c>
      <c r="AM9" s="564">
        <v>1.1623000000000001</v>
      </c>
    </row>
    <row r="10" spans="1:39" s="555" customFormat="1" ht="22.5" customHeight="1" thickBot="1">
      <c r="B10" s="556">
        <v>2015</v>
      </c>
      <c r="C10" s="570">
        <v>100</v>
      </c>
      <c r="D10" s="565"/>
      <c r="E10" s="571">
        <v>100</v>
      </c>
      <c r="F10" s="565"/>
      <c r="G10" s="571">
        <v>100</v>
      </c>
      <c r="H10" s="560">
        <v>1.2809999999999999</v>
      </c>
      <c r="I10" s="570">
        <v>100</v>
      </c>
      <c r="J10" s="565"/>
      <c r="K10" s="571">
        <v>100</v>
      </c>
      <c r="L10" s="571">
        <v>100</v>
      </c>
      <c r="M10" s="565"/>
      <c r="N10" s="571">
        <v>100</v>
      </c>
      <c r="O10" s="571">
        <v>100</v>
      </c>
      <c r="P10" s="560">
        <v>1.204</v>
      </c>
      <c r="Q10" s="570">
        <v>100</v>
      </c>
      <c r="R10" s="565"/>
      <c r="S10" s="571">
        <v>100</v>
      </c>
      <c r="T10" s="571">
        <v>100</v>
      </c>
      <c r="U10" s="565"/>
      <c r="V10" s="571">
        <v>100</v>
      </c>
      <c r="W10" s="571">
        <v>100</v>
      </c>
      <c r="X10" s="565"/>
      <c r="Y10" s="571">
        <v>100</v>
      </c>
      <c r="Z10" s="571">
        <v>100</v>
      </c>
      <c r="AA10" s="560">
        <v>1.1970000000000001</v>
      </c>
      <c r="AB10" s="570">
        <v>100</v>
      </c>
      <c r="AC10" s="565"/>
      <c r="AD10" s="571">
        <v>100</v>
      </c>
      <c r="AE10" s="571">
        <v>100</v>
      </c>
      <c r="AF10" s="565"/>
      <c r="AG10" s="571">
        <v>100</v>
      </c>
      <c r="AH10" s="571">
        <v>100</v>
      </c>
      <c r="AI10" s="560">
        <v>1.1870000000000001</v>
      </c>
      <c r="AJ10" s="570">
        <v>100</v>
      </c>
      <c r="AK10" s="565"/>
      <c r="AL10" s="571">
        <v>100</v>
      </c>
      <c r="AM10" s="564">
        <v>1.1459999999999999</v>
      </c>
    </row>
    <row r="11" spans="1:39" s="555" customFormat="1" ht="22.5" customHeight="1" thickTop="1">
      <c r="B11" s="572">
        <v>2014</v>
      </c>
      <c r="C11" s="573">
        <v>98.4</v>
      </c>
      <c r="D11" s="574"/>
      <c r="E11" s="575">
        <v>98.4</v>
      </c>
      <c r="F11" s="574"/>
      <c r="G11" s="575">
        <v>98.4</v>
      </c>
      <c r="H11" s="576">
        <v>1.3018000000000001</v>
      </c>
      <c r="I11" s="573">
        <v>98.2</v>
      </c>
      <c r="J11" s="574"/>
      <c r="K11" s="575">
        <v>98.2</v>
      </c>
      <c r="L11" s="575">
        <v>94.7</v>
      </c>
      <c r="M11" s="574"/>
      <c r="N11" s="575">
        <v>94.7</v>
      </c>
      <c r="O11" s="575">
        <v>97.2</v>
      </c>
      <c r="P11" s="576">
        <v>1.2386999999999999</v>
      </c>
      <c r="Q11" s="573">
        <v>98.2</v>
      </c>
      <c r="R11" s="574"/>
      <c r="S11" s="575">
        <v>98.2</v>
      </c>
      <c r="T11" s="575">
        <v>94.7</v>
      </c>
      <c r="U11" s="574"/>
      <c r="V11" s="575">
        <v>94.7</v>
      </c>
      <c r="W11" s="575">
        <v>98.7</v>
      </c>
      <c r="X11" s="574"/>
      <c r="Y11" s="575">
        <v>98.7</v>
      </c>
      <c r="Z11" s="575">
        <v>97.9</v>
      </c>
      <c r="AA11" s="576">
        <v>1.2226999999999999</v>
      </c>
      <c r="AB11" s="573">
        <v>98.2</v>
      </c>
      <c r="AC11" s="574"/>
      <c r="AD11" s="575">
        <v>98.2</v>
      </c>
      <c r="AE11" s="575">
        <v>101.3</v>
      </c>
      <c r="AF11" s="574"/>
      <c r="AG11" s="575">
        <v>101.3</v>
      </c>
      <c r="AH11" s="575">
        <v>100.2</v>
      </c>
      <c r="AI11" s="576">
        <v>1.1846000000000001</v>
      </c>
      <c r="AJ11" s="573">
        <v>101.3</v>
      </c>
      <c r="AK11" s="574"/>
      <c r="AL11" s="575">
        <v>101.3</v>
      </c>
      <c r="AM11" s="577">
        <v>1.1313</v>
      </c>
    </row>
    <row r="12" spans="1:39" s="555" customFormat="1" ht="22.5" customHeight="1">
      <c r="B12" s="556">
        <v>2013</v>
      </c>
      <c r="C12" s="557">
        <v>96.6</v>
      </c>
      <c r="D12" s="566"/>
      <c r="E12" s="559">
        <v>96.6</v>
      </c>
      <c r="F12" s="566"/>
      <c r="G12" s="559">
        <v>96.6</v>
      </c>
      <c r="H12" s="560">
        <v>1.3261000000000001</v>
      </c>
      <c r="I12" s="561">
        <v>96.7</v>
      </c>
      <c r="J12" s="565"/>
      <c r="K12" s="563">
        <v>96.7</v>
      </c>
      <c r="L12" s="563">
        <v>97.3</v>
      </c>
      <c r="M12" s="565"/>
      <c r="N12" s="563">
        <v>97.3</v>
      </c>
      <c r="O12" s="563">
        <v>96.9</v>
      </c>
      <c r="P12" s="560">
        <v>1.2424999999999999</v>
      </c>
      <c r="Q12" s="561">
        <v>96.7</v>
      </c>
      <c r="R12" s="565"/>
      <c r="S12" s="563">
        <v>96.7</v>
      </c>
      <c r="T12" s="563">
        <v>97.3</v>
      </c>
      <c r="U12" s="565"/>
      <c r="V12" s="563">
        <v>97.3</v>
      </c>
      <c r="W12" s="563">
        <v>97.9</v>
      </c>
      <c r="X12" s="565"/>
      <c r="Y12" s="563">
        <v>97.9</v>
      </c>
      <c r="Z12" s="563">
        <v>97.2</v>
      </c>
      <c r="AA12" s="560">
        <v>1.2315</v>
      </c>
      <c r="AB12" s="561">
        <v>96.7</v>
      </c>
      <c r="AC12" s="565"/>
      <c r="AD12" s="563">
        <v>96.7</v>
      </c>
      <c r="AE12" s="563">
        <v>102</v>
      </c>
      <c r="AF12" s="565"/>
      <c r="AG12" s="563">
        <v>102</v>
      </c>
      <c r="AH12" s="563">
        <v>100.1</v>
      </c>
      <c r="AI12" s="560">
        <v>1.1858</v>
      </c>
      <c r="AJ12" s="561">
        <v>102</v>
      </c>
      <c r="AK12" s="565"/>
      <c r="AL12" s="563">
        <v>102</v>
      </c>
      <c r="AM12" s="564">
        <v>1.1234999999999999</v>
      </c>
    </row>
    <row r="13" spans="1:39" s="555" customFormat="1" ht="22.5" customHeight="1">
      <c r="B13" s="556">
        <v>2012</v>
      </c>
      <c r="C13" s="561">
        <v>94.8</v>
      </c>
      <c r="D13" s="578"/>
      <c r="E13" s="563">
        <v>94.8</v>
      </c>
      <c r="F13" s="578"/>
      <c r="G13" s="563">
        <v>94.8</v>
      </c>
      <c r="H13" s="560">
        <v>1.3512999999999999</v>
      </c>
      <c r="I13" s="561">
        <v>95.1</v>
      </c>
      <c r="J13" s="565"/>
      <c r="K13" s="563">
        <v>95.1</v>
      </c>
      <c r="L13" s="563">
        <v>101.8</v>
      </c>
      <c r="M13" s="565"/>
      <c r="N13" s="563">
        <v>101.8</v>
      </c>
      <c r="O13" s="563">
        <v>97.1</v>
      </c>
      <c r="P13" s="560">
        <v>1.24</v>
      </c>
      <c r="Q13" s="561">
        <v>95.1</v>
      </c>
      <c r="R13" s="565"/>
      <c r="S13" s="563">
        <v>95.1</v>
      </c>
      <c r="T13" s="563">
        <v>101.8</v>
      </c>
      <c r="U13" s="565"/>
      <c r="V13" s="563">
        <v>101.8</v>
      </c>
      <c r="W13" s="563">
        <v>98.4</v>
      </c>
      <c r="X13" s="565"/>
      <c r="Y13" s="563">
        <v>98.4</v>
      </c>
      <c r="Z13" s="563">
        <v>97.3</v>
      </c>
      <c r="AA13" s="560">
        <v>1.2302</v>
      </c>
      <c r="AB13" s="561">
        <v>95.1</v>
      </c>
      <c r="AC13" s="565"/>
      <c r="AD13" s="563">
        <v>95.1</v>
      </c>
      <c r="AE13" s="563">
        <v>101.9</v>
      </c>
      <c r="AF13" s="565"/>
      <c r="AG13" s="563">
        <v>101.9</v>
      </c>
      <c r="AH13" s="563">
        <v>99.5</v>
      </c>
      <c r="AI13" s="560">
        <v>1.1930000000000001</v>
      </c>
      <c r="AJ13" s="561">
        <v>101.9</v>
      </c>
      <c r="AK13" s="565"/>
      <c r="AL13" s="563">
        <v>101.9</v>
      </c>
      <c r="AM13" s="564">
        <v>1.1246</v>
      </c>
    </row>
    <row r="14" spans="1:39" ht="22.5" customHeight="1">
      <c r="B14" s="556">
        <v>2011</v>
      </c>
      <c r="C14" s="557">
        <v>92.5</v>
      </c>
      <c r="D14" s="559"/>
      <c r="E14" s="559">
        <v>92.5</v>
      </c>
      <c r="F14" s="559"/>
      <c r="G14" s="559">
        <v>92.5</v>
      </c>
      <c r="H14" s="560">
        <v>1.3849</v>
      </c>
      <c r="I14" s="561">
        <v>92.7</v>
      </c>
      <c r="J14" s="563"/>
      <c r="K14" s="563">
        <v>92.7</v>
      </c>
      <c r="L14" s="563">
        <v>103</v>
      </c>
      <c r="M14" s="563"/>
      <c r="N14" s="563">
        <v>103</v>
      </c>
      <c r="O14" s="563">
        <v>95.8</v>
      </c>
      <c r="P14" s="560">
        <v>1.2567999999999999</v>
      </c>
      <c r="Q14" s="561">
        <v>92.7</v>
      </c>
      <c r="R14" s="563"/>
      <c r="S14" s="563">
        <v>92.7</v>
      </c>
      <c r="T14" s="563">
        <v>103</v>
      </c>
      <c r="U14" s="563"/>
      <c r="V14" s="563">
        <v>103</v>
      </c>
      <c r="W14" s="563">
        <v>100.3</v>
      </c>
      <c r="X14" s="563"/>
      <c r="Y14" s="563">
        <v>100.3</v>
      </c>
      <c r="Z14" s="563">
        <v>96.9</v>
      </c>
      <c r="AA14" s="560">
        <v>1.2353000000000001</v>
      </c>
      <c r="AB14" s="561">
        <v>92.7</v>
      </c>
      <c r="AC14" s="563"/>
      <c r="AD14" s="563">
        <v>92.7</v>
      </c>
      <c r="AE14" s="563">
        <v>100.5</v>
      </c>
      <c r="AF14" s="563"/>
      <c r="AG14" s="563">
        <v>100.5</v>
      </c>
      <c r="AH14" s="563">
        <v>97.8</v>
      </c>
      <c r="AI14" s="560">
        <v>1.2137</v>
      </c>
      <c r="AJ14" s="561">
        <v>100.5</v>
      </c>
      <c r="AK14" s="563"/>
      <c r="AL14" s="563">
        <v>100.5</v>
      </c>
      <c r="AM14" s="564">
        <v>1.1403000000000001</v>
      </c>
    </row>
    <row r="15" spans="1:39" ht="22.5" customHeight="1">
      <c r="B15" s="556">
        <v>2010</v>
      </c>
      <c r="C15" s="561">
        <v>89.7</v>
      </c>
      <c r="D15" s="563"/>
      <c r="E15" s="563">
        <v>89.7</v>
      </c>
      <c r="F15" s="563"/>
      <c r="G15" s="563">
        <v>89.7</v>
      </c>
      <c r="H15" s="560">
        <v>1.4280999999999999</v>
      </c>
      <c r="I15" s="561">
        <v>91</v>
      </c>
      <c r="J15" s="563"/>
      <c r="K15" s="563">
        <v>91</v>
      </c>
      <c r="L15" s="563">
        <v>92</v>
      </c>
      <c r="M15" s="563"/>
      <c r="N15" s="563">
        <v>92</v>
      </c>
      <c r="O15" s="563">
        <v>91.3</v>
      </c>
      <c r="P15" s="560">
        <v>1.3187</v>
      </c>
      <c r="Q15" s="561">
        <v>91</v>
      </c>
      <c r="R15" s="563"/>
      <c r="S15" s="563">
        <v>91</v>
      </c>
      <c r="T15" s="563">
        <v>92</v>
      </c>
      <c r="U15" s="563"/>
      <c r="V15" s="563">
        <v>92</v>
      </c>
      <c r="W15" s="563">
        <v>98.3</v>
      </c>
      <c r="X15" s="563"/>
      <c r="Y15" s="563">
        <v>98.3</v>
      </c>
      <c r="Z15" s="563">
        <v>93.7</v>
      </c>
      <c r="AA15" s="560">
        <v>1.2775000000000001</v>
      </c>
      <c r="AB15" s="561">
        <v>91</v>
      </c>
      <c r="AC15" s="563"/>
      <c r="AD15" s="563">
        <v>91</v>
      </c>
      <c r="AE15" s="563">
        <v>95.9</v>
      </c>
      <c r="AF15" s="563"/>
      <c r="AG15" s="563">
        <v>95.9</v>
      </c>
      <c r="AH15" s="563">
        <v>94.2</v>
      </c>
      <c r="AI15" s="560">
        <v>1.2601</v>
      </c>
      <c r="AJ15" s="561">
        <v>95.9</v>
      </c>
      <c r="AK15" s="563"/>
      <c r="AL15" s="563">
        <v>95.9</v>
      </c>
      <c r="AM15" s="564">
        <v>1.1950000000000001</v>
      </c>
    </row>
    <row r="16" spans="1:39" ht="22.5" customHeight="1">
      <c r="B16" s="556">
        <v>2009</v>
      </c>
      <c r="C16" s="561">
        <v>88.7</v>
      </c>
      <c r="D16" s="563"/>
      <c r="E16" s="563">
        <v>88.7</v>
      </c>
      <c r="F16" s="563"/>
      <c r="G16" s="563">
        <v>88.7</v>
      </c>
      <c r="H16" s="560">
        <v>1.4441999999999999</v>
      </c>
      <c r="I16" s="561">
        <v>90.5</v>
      </c>
      <c r="J16" s="563"/>
      <c r="K16" s="563">
        <v>90.5</v>
      </c>
      <c r="L16" s="563">
        <v>90.4</v>
      </c>
      <c r="M16" s="563"/>
      <c r="N16" s="563">
        <v>90.4</v>
      </c>
      <c r="O16" s="563">
        <v>90.5</v>
      </c>
      <c r="P16" s="560">
        <v>1.3304</v>
      </c>
      <c r="Q16" s="561">
        <v>90.5</v>
      </c>
      <c r="R16" s="563"/>
      <c r="S16" s="563">
        <v>90.5</v>
      </c>
      <c r="T16" s="563">
        <v>90.4</v>
      </c>
      <c r="U16" s="563"/>
      <c r="V16" s="563">
        <v>90.4</v>
      </c>
      <c r="W16" s="563">
        <v>104.8</v>
      </c>
      <c r="X16" s="563"/>
      <c r="Y16" s="563">
        <v>104.8</v>
      </c>
      <c r="Z16" s="563">
        <v>95.5</v>
      </c>
      <c r="AA16" s="560">
        <v>1.2534000000000001</v>
      </c>
      <c r="AB16" s="561">
        <v>90.5</v>
      </c>
      <c r="AC16" s="563"/>
      <c r="AD16" s="563">
        <v>90.5</v>
      </c>
      <c r="AE16" s="563">
        <v>95.1</v>
      </c>
      <c r="AF16" s="563"/>
      <c r="AG16" s="563">
        <v>95.1</v>
      </c>
      <c r="AH16" s="563">
        <v>93.5</v>
      </c>
      <c r="AI16" s="560">
        <v>1.2695000000000001</v>
      </c>
      <c r="AJ16" s="561">
        <v>95.1</v>
      </c>
      <c r="AK16" s="563"/>
      <c r="AL16" s="563">
        <v>95.1</v>
      </c>
      <c r="AM16" s="564">
        <v>1.2050000000000001</v>
      </c>
    </row>
    <row r="17" spans="2:39" ht="22.5" customHeight="1">
      <c r="B17" s="556">
        <v>2008</v>
      </c>
      <c r="C17" s="561">
        <v>87.8</v>
      </c>
      <c r="D17" s="563"/>
      <c r="E17" s="563">
        <v>87.8</v>
      </c>
      <c r="F17" s="563"/>
      <c r="G17" s="563">
        <v>87.8</v>
      </c>
      <c r="H17" s="560">
        <v>1.4590000000000001</v>
      </c>
      <c r="I17" s="561">
        <v>89</v>
      </c>
      <c r="J17" s="563"/>
      <c r="K17" s="563">
        <v>89</v>
      </c>
      <c r="L17" s="563">
        <v>98.7</v>
      </c>
      <c r="M17" s="563"/>
      <c r="N17" s="563">
        <v>98.7</v>
      </c>
      <c r="O17" s="563">
        <v>91.9</v>
      </c>
      <c r="P17" s="560">
        <v>1.3101</v>
      </c>
      <c r="Q17" s="561">
        <v>89</v>
      </c>
      <c r="R17" s="563"/>
      <c r="S17" s="563">
        <v>89</v>
      </c>
      <c r="T17" s="563">
        <v>98.7</v>
      </c>
      <c r="U17" s="563"/>
      <c r="V17" s="563">
        <v>98.7</v>
      </c>
      <c r="W17" s="563">
        <v>106.4</v>
      </c>
      <c r="X17" s="563"/>
      <c r="Y17" s="563">
        <v>106.4</v>
      </c>
      <c r="Z17" s="563">
        <v>96.5</v>
      </c>
      <c r="AA17" s="560">
        <v>1.2403999999999999</v>
      </c>
      <c r="AB17" s="561">
        <v>89</v>
      </c>
      <c r="AC17" s="563"/>
      <c r="AD17" s="563">
        <v>89</v>
      </c>
      <c r="AE17" s="563">
        <v>98.4</v>
      </c>
      <c r="AF17" s="563"/>
      <c r="AG17" s="563">
        <v>98.4</v>
      </c>
      <c r="AH17" s="563">
        <v>95.1</v>
      </c>
      <c r="AI17" s="560">
        <v>1.2482</v>
      </c>
      <c r="AJ17" s="561">
        <v>98.4</v>
      </c>
      <c r="AK17" s="563"/>
      <c r="AL17" s="563">
        <v>98.4</v>
      </c>
      <c r="AM17" s="564">
        <v>1.1646000000000001</v>
      </c>
    </row>
    <row r="18" spans="2:39" ht="22.5" customHeight="1">
      <c r="B18" s="556">
        <v>2007</v>
      </c>
      <c r="C18" s="561">
        <v>84.6</v>
      </c>
      <c r="D18" s="563"/>
      <c r="E18" s="563">
        <v>84.6</v>
      </c>
      <c r="F18" s="563"/>
      <c r="G18" s="563">
        <v>84.6</v>
      </c>
      <c r="H18" s="560">
        <v>1.5142</v>
      </c>
      <c r="I18" s="561">
        <v>86.4</v>
      </c>
      <c r="J18" s="563"/>
      <c r="K18" s="563">
        <v>86.4</v>
      </c>
      <c r="L18" s="563">
        <v>102</v>
      </c>
      <c r="M18" s="563"/>
      <c r="N18" s="563">
        <v>102</v>
      </c>
      <c r="O18" s="563">
        <v>91.1</v>
      </c>
      <c r="P18" s="560">
        <v>1.3216000000000001</v>
      </c>
      <c r="Q18" s="561">
        <v>86.4</v>
      </c>
      <c r="R18" s="563"/>
      <c r="S18" s="563">
        <v>86.4</v>
      </c>
      <c r="T18" s="563">
        <v>102</v>
      </c>
      <c r="U18" s="563"/>
      <c r="V18" s="563">
        <v>102</v>
      </c>
      <c r="W18" s="563">
        <v>100.3</v>
      </c>
      <c r="X18" s="563"/>
      <c r="Y18" s="563">
        <v>100.3</v>
      </c>
      <c r="Z18" s="563">
        <v>93.6</v>
      </c>
      <c r="AA18" s="560">
        <v>1.2787999999999999</v>
      </c>
      <c r="AB18" s="561">
        <v>86.4</v>
      </c>
      <c r="AC18" s="563"/>
      <c r="AD18" s="563">
        <v>86.4</v>
      </c>
      <c r="AE18" s="563">
        <v>93.6</v>
      </c>
      <c r="AF18" s="563"/>
      <c r="AG18" s="563">
        <v>93.6</v>
      </c>
      <c r="AH18" s="563">
        <v>91.1</v>
      </c>
      <c r="AI18" s="560">
        <v>1.3029999999999999</v>
      </c>
      <c r="AJ18" s="561">
        <v>93.6</v>
      </c>
      <c r="AK18" s="563"/>
      <c r="AL18" s="563">
        <v>93.6</v>
      </c>
      <c r="AM18" s="564">
        <v>1.2243999999999999</v>
      </c>
    </row>
    <row r="19" spans="2:39" ht="22.5" customHeight="1">
      <c r="B19" s="556">
        <v>2006</v>
      </c>
      <c r="C19" s="561">
        <v>81.099999999999994</v>
      </c>
      <c r="D19" s="563"/>
      <c r="E19" s="563">
        <v>81.099999999999994</v>
      </c>
      <c r="F19" s="563"/>
      <c r="G19" s="563">
        <v>81.099999999999994</v>
      </c>
      <c r="H19" s="560">
        <v>1.5794999999999999</v>
      </c>
      <c r="I19" s="561">
        <v>83.8</v>
      </c>
      <c r="J19" s="563"/>
      <c r="K19" s="563">
        <v>83.8</v>
      </c>
      <c r="L19" s="563">
        <v>99.8</v>
      </c>
      <c r="M19" s="563"/>
      <c r="N19" s="563">
        <v>99.8</v>
      </c>
      <c r="O19" s="563">
        <v>88.6</v>
      </c>
      <c r="P19" s="560">
        <v>1.3589</v>
      </c>
      <c r="Q19" s="561">
        <v>83.8</v>
      </c>
      <c r="R19" s="563"/>
      <c r="S19" s="563">
        <v>83.8</v>
      </c>
      <c r="T19" s="563">
        <v>99.8</v>
      </c>
      <c r="U19" s="563"/>
      <c r="V19" s="563">
        <v>99.8</v>
      </c>
      <c r="W19" s="563">
        <v>93.8</v>
      </c>
      <c r="X19" s="563"/>
      <c r="Y19" s="563">
        <v>93.8</v>
      </c>
      <c r="Z19" s="563">
        <v>89.7</v>
      </c>
      <c r="AA19" s="560">
        <v>1.3344</v>
      </c>
      <c r="AB19" s="561">
        <v>83.8</v>
      </c>
      <c r="AC19" s="563"/>
      <c r="AD19" s="563">
        <v>83.8</v>
      </c>
      <c r="AE19" s="563">
        <v>92.5</v>
      </c>
      <c r="AF19" s="563"/>
      <c r="AG19" s="563">
        <v>92.5</v>
      </c>
      <c r="AH19" s="563">
        <v>89.5</v>
      </c>
      <c r="AI19" s="560">
        <v>1.3263</v>
      </c>
      <c r="AJ19" s="561">
        <v>92.5</v>
      </c>
      <c r="AK19" s="563"/>
      <c r="AL19" s="563">
        <v>92.5</v>
      </c>
      <c r="AM19" s="564">
        <v>1.2388999999999999</v>
      </c>
    </row>
    <row r="20" spans="2:39" ht="22.5" customHeight="1">
      <c r="B20" s="556">
        <v>2005</v>
      </c>
      <c r="C20" s="561">
        <v>79.2</v>
      </c>
      <c r="D20" s="563"/>
      <c r="E20" s="563">
        <v>79.2</v>
      </c>
      <c r="F20" s="563"/>
      <c r="G20" s="563">
        <v>79.2</v>
      </c>
      <c r="H20" s="560">
        <v>1.6173999999999999</v>
      </c>
      <c r="I20" s="561">
        <v>81.8</v>
      </c>
      <c r="J20" s="563"/>
      <c r="K20" s="563">
        <v>81.8</v>
      </c>
      <c r="L20" s="563">
        <v>93.7</v>
      </c>
      <c r="M20" s="563"/>
      <c r="N20" s="563">
        <v>93.7</v>
      </c>
      <c r="O20" s="563">
        <v>85.4</v>
      </c>
      <c r="P20" s="560">
        <v>1.4097999999999999</v>
      </c>
      <c r="Q20" s="561">
        <v>81.8</v>
      </c>
      <c r="R20" s="563"/>
      <c r="S20" s="563">
        <v>81.8</v>
      </c>
      <c r="T20" s="563">
        <v>93.7</v>
      </c>
      <c r="U20" s="563"/>
      <c r="V20" s="563">
        <v>93.7</v>
      </c>
      <c r="W20" s="563">
        <v>93</v>
      </c>
      <c r="X20" s="563"/>
      <c r="Y20" s="563">
        <v>93</v>
      </c>
      <c r="Z20" s="563">
        <v>87.5</v>
      </c>
      <c r="AA20" s="560">
        <v>1.3680000000000001</v>
      </c>
      <c r="AB20" s="561">
        <v>81.8</v>
      </c>
      <c r="AC20" s="563"/>
      <c r="AD20" s="563">
        <v>81.8</v>
      </c>
      <c r="AE20" s="563">
        <v>87.8</v>
      </c>
      <c r="AF20" s="563"/>
      <c r="AG20" s="563">
        <v>87.8</v>
      </c>
      <c r="AH20" s="563">
        <v>85.7</v>
      </c>
      <c r="AI20" s="560">
        <v>1.3851</v>
      </c>
      <c r="AJ20" s="561">
        <v>87.8</v>
      </c>
      <c r="AK20" s="563"/>
      <c r="AL20" s="563">
        <v>87.8</v>
      </c>
      <c r="AM20" s="564">
        <v>1.3051999999999999</v>
      </c>
    </row>
    <row r="21" spans="2:39" ht="22.5" customHeight="1">
      <c r="B21" s="556">
        <v>2004</v>
      </c>
      <c r="C21" s="561">
        <v>77.599999999999994</v>
      </c>
      <c r="D21" s="563"/>
      <c r="E21" s="563">
        <v>77.599999999999994</v>
      </c>
      <c r="F21" s="563"/>
      <c r="G21" s="563">
        <v>77.599999999999994</v>
      </c>
      <c r="H21" s="560">
        <v>1.6508</v>
      </c>
      <c r="I21" s="561">
        <v>81.7</v>
      </c>
      <c r="J21" s="563"/>
      <c r="K21" s="563">
        <v>81.7</v>
      </c>
      <c r="L21" s="563">
        <v>96</v>
      </c>
      <c r="M21" s="563"/>
      <c r="N21" s="563">
        <v>96</v>
      </c>
      <c r="O21" s="563">
        <v>86</v>
      </c>
      <c r="P21" s="560">
        <v>1.4</v>
      </c>
      <c r="Q21" s="561">
        <v>81.7</v>
      </c>
      <c r="R21" s="563"/>
      <c r="S21" s="563">
        <v>81.7</v>
      </c>
      <c r="T21" s="563">
        <v>96</v>
      </c>
      <c r="U21" s="563"/>
      <c r="V21" s="563">
        <v>96</v>
      </c>
      <c r="W21" s="563">
        <v>85</v>
      </c>
      <c r="X21" s="563"/>
      <c r="Y21" s="563">
        <v>85</v>
      </c>
      <c r="Z21" s="563">
        <v>85</v>
      </c>
      <c r="AA21" s="560">
        <v>1.4081999999999999</v>
      </c>
      <c r="AB21" s="561">
        <v>81.7</v>
      </c>
      <c r="AC21" s="563"/>
      <c r="AD21" s="563">
        <v>81.7</v>
      </c>
      <c r="AE21" s="563">
        <v>84.6</v>
      </c>
      <c r="AF21" s="563"/>
      <c r="AG21" s="563">
        <v>84.6</v>
      </c>
      <c r="AH21" s="563">
        <v>83.6</v>
      </c>
      <c r="AI21" s="560">
        <v>1.4198999999999999</v>
      </c>
      <c r="AJ21" s="561">
        <v>84.6</v>
      </c>
      <c r="AK21" s="563"/>
      <c r="AL21" s="563">
        <v>84.6</v>
      </c>
      <c r="AM21" s="564">
        <v>1.3546</v>
      </c>
    </row>
    <row r="22" spans="2:39" ht="22.5" customHeight="1">
      <c r="B22" s="556">
        <v>2003</v>
      </c>
      <c r="C22" s="561">
        <v>76.5</v>
      </c>
      <c r="D22" s="563"/>
      <c r="E22" s="563">
        <v>76.5</v>
      </c>
      <c r="F22" s="563"/>
      <c r="G22" s="563">
        <v>76.5</v>
      </c>
      <c r="H22" s="560">
        <v>1.6745000000000001</v>
      </c>
      <c r="I22" s="561">
        <v>81.7</v>
      </c>
      <c r="J22" s="563"/>
      <c r="K22" s="563">
        <v>81.7</v>
      </c>
      <c r="L22" s="563">
        <v>96.2</v>
      </c>
      <c r="M22" s="563"/>
      <c r="N22" s="563">
        <v>96.2</v>
      </c>
      <c r="O22" s="563">
        <v>86.1</v>
      </c>
      <c r="P22" s="560">
        <v>1.3984000000000001</v>
      </c>
      <c r="Q22" s="561">
        <v>81.7</v>
      </c>
      <c r="R22" s="563"/>
      <c r="S22" s="563">
        <v>81.7</v>
      </c>
      <c r="T22" s="563">
        <v>96.2</v>
      </c>
      <c r="U22" s="563"/>
      <c r="V22" s="563">
        <v>96.2</v>
      </c>
      <c r="W22" s="563">
        <v>80.7</v>
      </c>
      <c r="X22" s="563"/>
      <c r="Y22" s="563">
        <v>80.7</v>
      </c>
      <c r="Z22" s="563">
        <v>83.5</v>
      </c>
      <c r="AA22" s="560">
        <v>1.4335</v>
      </c>
      <c r="AB22" s="561">
        <v>81.7</v>
      </c>
      <c r="AC22" s="563"/>
      <c r="AD22" s="563">
        <v>81.7</v>
      </c>
      <c r="AE22" s="563">
        <v>83.4</v>
      </c>
      <c r="AF22" s="563"/>
      <c r="AG22" s="563">
        <v>83.4</v>
      </c>
      <c r="AH22" s="563">
        <v>82.8</v>
      </c>
      <c r="AI22" s="560">
        <v>1.4336</v>
      </c>
      <c r="AJ22" s="561">
        <v>83.4</v>
      </c>
      <c r="AK22" s="563"/>
      <c r="AL22" s="563">
        <v>83.4</v>
      </c>
      <c r="AM22" s="564">
        <v>1.3741000000000001</v>
      </c>
    </row>
    <row r="23" spans="2:39" ht="22.5" customHeight="1">
      <c r="B23" s="556">
        <v>2002</v>
      </c>
      <c r="C23" s="561">
        <v>76.3</v>
      </c>
      <c r="D23" s="563"/>
      <c r="E23" s="563">
        <v>76.3</v>
      </c>
      <c r="F23" s="563"/>
      <c r="G23" s="563">
        <v>76.3</v>
      </c>
      <c r="H23" s="560">
        <v>1.6789000000000001</v>
      </c>
      <c r="I23" s="561">
        <v>82</v>
      </c>
      <c r="J23" s="563"/>
      <c r="K23" s="563">
        <v>82</v>
      </c>
      <c r="L23" s="563">
        <v>98.6</v>
      </c>
      <c r="M23" s="563"/>
      <c r="N23" s="563">
        <v>98.6</v>
      </c>
      <c r="O23" s="563">
        <v>87</v>
      </c>
      <c r="P23" s="560">
        <v>1.3838999999999999</v>
      </c>
      <c r="Q23" s="561">
        <v>82</v>
      </c>
      <c r="R23" s="563"/>
      <c r="S23" s="563">
        <v>82</v>
      </c>
      <c r="T23" s="563">
        <v>98.6</v>
      </c>
      <c r="U23" s="563"/>
      <c r="V23" s="563">
        <v>98.6</v>
      </c>
      <c r="W23" s="563">
        <v>83.2</v>
      </c>
      <c r="X23" s="563"/>
      <c r="Y23" s="563">
        <v>83.2</v>
      </c>
      <c r="Z23" s="563">
        <v>84.9</v>
      </c>
      <c r="AA23" s="560">
        <v>1.4098999999999999</v>
      </c>
      <c r="AB23" s="561">
        <v>82</v>
      </c>
      <c r="AC23" s="563"/>
      <c r="AD23" s="563">
        <v>82</v>
      </c>
      <c r="AE23" s="563">
        <v>82.2</v>
      </c>
      <c r="AF23" s="563"/>
      <c r="AG23" s="563">
        <v>82.2</v>
      </c>
      <c r="AH23" s="563">
        <v>82.1</v>
      </c>
      <c r="AI23" s="560">
        <v>1.4458</v>
      </c>
      <c r="AJ23" s="561">
        <v>82.2</v>
      </c>
      <c r="AK23" s="563"/>
      <c r="AL23" s="563">
        <v>82.2</v>
      </c>
      <c r="AM23" s="564">
        <v>1.3942000000000001</v>
      </c>
    </row>
    <row r="24" spans="2:39" ht="22.5" customHeight="1">
      <c r="B24" s="556">
        <v>2001</v>
      </c>
      <c r="C24" s="561">
        <v>76.099999999999994</v>
      </c>
      <c r="D24" s="563"/>
      <c r="E24" s="563">
        <v>76.099999999999994</v>
      </c>
      <c r="F24" s="563"/>
      <c r="G24" s="563">
        <v>76.099999999999994</v>
      </c>
      <c r="H24" s="560">
        <v>1.6833</v>
      </c>
      <c r="I24" s="561">
        <v>82.2</v>
      </c>
      <c r="J24" s="563"/>
      <c r="K24" s="563">
        <v>82.2</v>
      </c>
      <c r="L24" s="563">
        <v>101.1</v>
      </c>
      <c r="M24" s="563"/>
      <c r="N24" s="563">
        <v>101.1</v>
      </c>
      <c r="O24" s="563">
        <v>87.9</v>
      </c>
      <c r="P24" s="560">
        <v>1.3696999999999999</v>
      </c>
      <c r="Q24" s="561">
        <v>82.2</v>
      </c>
      <c r="R24" s="563"/>
      <c r="S24" s="563">
        <v>82.2</v>
      </c>
      <c r="T24" s="563">
        <v>101.1</v>
      </c>
      <c r="U24" s="563"/>
      <c r="V24" s="563">
        <v>101.1</v>
      </c>
      <c r="W24" s="563">
        <v>86.2</v>
      </c>
      <c r="X24" s="563"/>
      <c r="Y24" s="563">
        <v>86.2</v>
      </c>
      <c r="Z24" s="563">
        <v>86.4</v>
      </c>
      <c r="AA24" s="560">
        <v>1.3854</v>
      </c>
      <c r="AB24" s="561">
        <v>82.2</v>
      </c>
      <c r="AC24" s="563"/>
      <c r="AD24" s="563">
        <v>82.2</v>
      </c>
      <c r="AE24" s="563">
        <v>82.7</v>
      </c>
      <c r="AF24" s="563"/>
      <c r="AG24" s="563">
        <v>82.7</v>
      </c>
      <c r="AH24" s="563">
        <v>82.5</v>
      </c>
      <c r="AI24" s="560">
        <v>1.4388000000000001</v>
      </c>
      <c r="AJ24" s="561">
        <v>82.7</v>
      </c>
      <c r="AK24" s="563"/>
      <c r="AL24" s="563">
        <v>82.7</v>
      </c>
      <c r="AM24" s="564">
        <v>1.3856999999999999</v>
      </c>
    </row>
    <row r="25" spans="2:39" ht="22.5" customHeight="1">
      <c r="B25" s="556">
        <v>2000</v>
      </c>
      <c r="C25" s="561">
        <v>75.8</v>
      </c>
      <c r="D25" s="563"/>
      <c r="E25" s="563">
        <v>75.8</v>
      </c>
      <c r="F25" s="563"/>
      <c r="G25" s="563">
        <v>75.8</v>
      </c>
      <c r="H25" s="560">
        <v>1.69</v>
      </c>
      <c r="I25" s="561">
        <v>82.4</v>
      </c>
      <c r="J25" s="563"/>
      <c r="K25" s="563">
        <v>82.4</v>
      </c>
      <c r="L25" s="563">
        <v>101.8</v>
      </c>
      <c r="M25" s="563"/>
      <c r="N25" s="563">
        <v>101.8</v>
      </c>
      <c r="O25" s="563">
        <v>88.2</v>
      </c>
      <c r="P25" s="560">
        <v>1.3651</v>
      </c>
      <c r="Q25" s="561">
        <v>82.4</v>
      </c>
      <c r="R25" s="563"/>
      <c r="S25" s="563">
        <v>82.4</v>
      </c>
      <c r="T25" s="563">
        <v>101.8</v>
      </c>
      <c r="U25" s="563"/>
      <c r="V25" s="563">
        <v>101.8</v>
      </c>
      <c r="W25" s="563">
        <v>85</v>
      </c>
      <c r="X25" s="563"/>
      <c r="Y25" s="563">
        <v>85</v>
      </c>
      <c r="Z25" s="563">
        <v>86.2</v>
      </c>
      <c r="AA25" s="560">
        <v>1.3886000000000001</v>
      </c>
      <c r="AB25" s="561">
        <v>82.4</v>
      </c>
      <c r="AC25" s="563"/>
      <c r="AD25" s="563">
        <v>82.4</v>
      </c>
      <c r="AE25" s="563">
        <v>80.099999999999994</v>
      </c>
      <c r="AF25" s="563"/>
      <c r="AG25" s="563">
        <v>80.099999999999994</v>
      </c>
      <c r="AH25" s="563">
        <v>80.900000000000006</v>
      </c>
      <c r="AI25" s="560">
        <v>1.4672000000000001</v>
      </c>
      <c r="AJ25" s="561">
        <v>80.099999999999994</v>
      </c>
      <c r="AK25" s="563"/>
      <c r="AL25" s="563">
        <v>80.099999999999994</v>
      </c>
      <c r="AM25" s="564">
        <v>1.4307000000000001</v>
      </c>
    </row>
    <row r="26" spans="2:39" ht="22.5" customHeight="1">
      <c r="B26" s="556">
        <v>1999</v>
      </c>
      <c r="C26" s="561">
        <v>75.3</v>
      </c>
      <c r="D26" s="563"/>
      <c r="E26" s="563">
        <v>75.3</v>
      </c>
      <c r="F26" s="563"/>
      <c r="G26" s="563">
        <v>75.3</v>
      </c>
      <c r="H26" s="560">
        <v>1.7012</v>
      </c>
      <c r="I26" s="561">
        <v>82.2</v>
      </c>
      <c r="J26" s="563"/>
      <c r="K26" s="563">
        <v>82.2</v>
      </c>
      <c r="L26" s="563">
        <v>94.4</v>
      </c>
      <c r="M26" s="563"/>
      <c r="N26" s="563">
        <v>94.4</v>
      </c>
      <c r="O26" s="563">
        <v>85.9</v>
      </c>
      <c r="P26" s="560">
        <v>1.4016</v>
      </c>
      <c r="Q26" s="561">
        <v>82.2</v>
      </c>
      <c r="R26" s="563"/>
      <c r="S26" s="563">
        <v>82.2</v>
      </c>
      <c r="T26" s="563">
        <v>94.4</v>
      </c>
      <c r="U26" s="563"/>
      <c r="V26" s="563">
        <v>94.4</v>
      </c>
      <c r="W26" s="563">
        <v>81.400000000000006</v>
      </c>
      <c r="X26" s="563"/>
      <c r="Y26" s="563">
        <v>81.400000000000006</v>
      </c>
      <c r="Z26" s="563">
        <v>83.8</v>
      </c>
      <c r="AA26" s="560">
        <v>1.4283999999999999</v>
      </c>
      <c r="AB26" s="561">
        <v>82.2</v>
      </c>
      <c r="AC26" s="563"/>
      <c r="AD26" s="563">
        <v>82.2</v>
      </c>
      <c r="AE26" s="563">
        <v>78.599999999999994</v>
      </c>
      <c r="AF26" s="563"/>
      <c r="AG26" s="563">
        <v>78.599999999999994</v>
      </c>
      <c r="AH26" s="563">
        <v>79.900000000000006</v>
      </c>
      <c r="AI26" s="560">
        <v>1.4856</v>
      </c>
      <c r="AJ26" s="561">
        <v>78.599999999999994</v>
      </c>
      <c r="AK26" s="563"/>
      <c r="AL26" s="563">
        <v>78.599999999999994</v>
      </c>
      <c r="AM26" s="564">
        <v>1.458</v>
      </c>
    </row>
    <row r="27" spans="2:39" ht="22.5" customHeight="1">
      <c r="B27" s="556">
        <v>1998</v>
      </c>
      <c r="C27" s="561">
        <v>75.7</v>
      </c>
      <c r="D27" s="563"/>
      <c r="E27" s="563">
        <v>75.7</v>
      </c>
      <c r="F27" s="563"/>
      <c r="G27" s="563">
        <v>75.7</v>
      </c>
      <c r="H27" s="560">
        <v>1.6921999999999999</v>
      </c>
      <c r="I27" s="561">
        <v>82.6</v>
      </c>
      <c r="J27" s="563"/>
      <c r="K27" s="563">
        <v>82.6</v>
      </c>
      <c r="L27" s="563">
        <v>96</v>
      </c>
      <c r="M27" s="563"/>
      <c r="N27" s="563">
        <v>96</v>
      </c>
      <c r="O27" s="563">
        <v>86.6</v>
      </c>
      <c r="P27" s="560">
        <v>1.3903000000000001</v>
      </c>
      <c r="Q27" s="561">
        <v>82.6</v>
      </c>
      <c r="R27" s="563"/>
      <c r="S27" s="563">
        <v>82.6</v>
      </c>
      <c r="T27" s="563">
        <v>96</v>
      </c>
      <c r="U27" s="563"/>
      <c r="V27" s="563">
        <v>96</v>
      </c>
      <c r="W27" s="563">
        <v>79.900000000000006</v>
      </c>
      <c r="X27" s="563"/>
      <c r="Y27" s="563">
        <v>79.900000000000006</v>
      </c>
      <c r="Z27" s="563">
        <v>83.7</v>
      </c>
      <c r="AA27" s="560">
        <v>1.4300999999999999</v>
      </c>
      <c r="AB27" s="561">
        <v>82.6</v>
      </c>
      <c r="AC27" s="563"/>
      <c r="AD27" s="563">
        <v>82.6</v>
      </c>
      <c r="AE27" s="563">
        <v>79.8</v>
      </c>
      <c r="AF27" s="563"/>
      <c r="AG27" s="563">
        <v>79.8</v>
      </c>
      <c r="AH27" s="563">
        <v>80.8</v>
      </c>
      <c r="AI27" s="560">
        <v>1.4691000000000001</v>
      </c>
      <c r="AJ27" s="561">
        <v>79.8</v>
      </c>
      <c r="AK27" s="563"/>
      <c r="AL27" s="563">
        <v>79.8</v>
      </c>
      <c r="AM27" s="564">
        <v>1.4360999999999999</v>
      </c>
    </row>
    <row r="28" spans="2:39" ht="22.5" customHeight="1">
      <c r="B28" s="556">
        <v>1997</v>
      </c>
      <c r="C28" s="561">
        <v>76.099999999999994</v>
      </c>
      <c r="D28" s="563"/>
      <c r="E28" s="563">
        <v>76.099999999999994</v>
      </c>
      <c r="F28" s="563"/>
      <c r="G28" s="563">
        <v>76.099999999999994</v>
      </c>
      <c r="H28" s="560">
        <v>1.6833</v>
      </c>
      <c r="I28" s="561">
        <v>84.1</v>
      </c>
      <c r="J28" s="563"/>
      <c r="K28" s="563">
        <v>84.1</v>
      </c>
      <c r="L28" s="563">
        <v>98.5</v>
      </c>
      <c r="M28" s="563"/>
      <c r="N28" s="563">
        <v>98.5</v>
      </c>
      <c r="O28" s="563">
        <v>88.4</v>
      </c>
      <c r="P28" s="560">
        <v>1.3620000000000001</v>
      </c>
      <c r="Q28" s="561">
        <v>84.1</v>
      </c>
      <c r="R28" s="563"/>
      <c r="S28" s="563">
        <v>84.1</v>
      </c>
      <c r="T28" s="563">
        <v>98.5</v>
      </c>
      <c r="U28" s="563"/>
      <c r="V28" s="563">
        <v>98.5</v>
      </c>
      <c r="W28" s="563">
        <v>77.7</v>
      </c>
      <c r="X28" s="563"/>
      <c r="Y28" s="563">
        <v>77.7</v>
      </c>
      <c r="Z28" s="563">
        <v>84</v>
      </c>
      <c r="AA28" s="560">
        <v>1.425</v>
      </c>
      <c r="AB28" s="561">
        <v>84.1</v>
      </c>
      <c r="AC28" s="563"/>
      <c r="AD28" s="563">
        <v>84.1</v>
      </c>
      <c r="AE28" s="563">
        <v>79.8</v>
      </c>
      <c r="AF28" s="563"/>
      <c r="AG28" s="563">
        <v>79.8</v>
      </c>
      <c r="AH28" s="563">
        <v>81.3</v>
      </c>
      <c r="AI28" s="560">
        <v>1.46</v>
      </c>
      <c r="AJ28" s="561">
        <v>79.8</v>
      </c>
      <c r="AK28" s="563"/>
      <c r="AL28" s="563">
        <v>79.8</v>
      </c>
      <c r="AM28" s="564">
        <v>1.4360999999999999</v>
      </c>
    </row>
    <row r="29" spans="2:39" ht="22.5" customHeight="1">
      <c r="B29" s="556">
        <v>1996</v>
      </c>
      <c r="C29" s="561">
        <v>76.5</v>
      </c>
      <c r="D29" s="563"/>
      <c r="E29" s="563">
        <v>76.5</v>
      </c>
      <c r="F29" s="563"/>
      <c r="G29" s="563">
        <v>76.5</v>
      </c>
      <c r="H29" s="560">
        <v>1.6745000000000001</v>
      </c>
      <c r="I29" s="561">
        <v>85.6</v>
      </c>
      <c r="J29" s="563"/>
      <c r="K29" s="563">
        <v>85.6</v>
      </c>
      <c r="L29" s="563">
        <v>107.8</v>
      </c>
      <c r="M29" s="563"/>
      <c r="N29" s="563">
        <v>107.8</v>
      </c>
      <c r="O29" s="563">
        <v>92.3</v>
      </c>
      <c r="P29" s="560">
        <v>1.3044</v>
      </c>
      <c r="Q29" s="561">
        <v>85.6</v>
      </c>
      <c r="R29" s="563"/>
      <c r="S29" s="563">
        <v>85.6</v>
      </c>
      <c r="T29" s="563">
        <v>107.8</v>
      </c>
      <c r="U29" s="563"/>
      <c r="V29" s="563">
        <v>107.8</v>
      </c>
      <c r="W29" s="563">
        <v>75.900000000000006</v>
      </c>
      <c r="X29" s="563"/>
      <c r="Y29" s="563">
        <v>75.900000000000006</v>
      </c>
      <c r="Z29" s="563">
        <v>85.5</v>
      </c>
      <c r="AA29" s="560">
        <v>1.4</v>
      </c>
      <c r="AB29" s="561">
        <v>85.6</v>
      </c>
      <c r="AC29" s="563"/>
      <c r="AD29" s="563">
        <v>85.6</v>
      </c>
      <c r="AE29" s="563">
        <v>78.900000000000006</v>
      </c>
      <c r="AF29" s="563"/>
      <c r="AG29" s="563">
        <v>78.900000000000006</v>
      </c>
      <c r="AH29" s="563">
        <v>81.2</v>
      </c>
      <c r="AI29" s="560">
        <v>1.4618</v>
      </c>
      <c r="AJ29" s="561">
        <v>78.900000000000006</v>
      </c>
      <c r="AK29" s="563"/>
      <c r="AL29" s="563">
        <v>78.900000000000006</v>
      </c>
      <c r="AM29" s="564">
        <v>1.4524999999999999</v>
      </c>
    </row>
    <row r="30" spans="2:39" ht="22.5" customHeight="1">
      <c r="B30" s="556">
        <v>1995</v>
      </c>
      <c r="C30" s="561">
        <v>76.3</v>
      </c>
      <c r="D30" s="563"/>
      <c r="E30" s="563">
        <v>76.3</v>
      </c>
      <c r="F30" s="563"/>
      <c r="G30" s="563">
        <v>76.3</v>
      </c>
      <c r="H30" s="560">
        <v>1.6789000000000001</v>
      </c>
      <c r="I30" s="561">
        <v>87.1</v>
      </c>
      <c r="J30" s="563"/>
      <c r="K30" s="563">
        <v>87.1</v>
      </c>
      <c r="L30" s="563">
        <v>118</v>
      </c>
      <c r="M30" s="563">
        <v>82.7</v>
      </c>
      <c r="N30" s="563">
        <v>118</v>
      </c>
      <c r="O30" s="563">
        <v>96.4</v>
      </c>
      <c r="P30" s="560">
        <v>1.2490000000000001</v>
      </c>
      <c r="Q30" s="561">
        <v>87.1</v>
      </c>
      <c r="R30" s="563"/>
      <c r="S30" s="563">
        <v>87.1</v>
      </c>
      <c r="T30" s="563">
        <v>118</v>
      </c>
      <c r="U30" s="563">
        <v>99.2</v>
      </c>
      <c r="V30" s="563">
        <v>118</v>
      </c>
      <c r="W30" s="563">
        <v>75.900000000000006</v>
      </c>
      <c r="X30" s="563"/>
      <c r="Y30" s="563">
        <v>75.900000000000006</v>
      </c>
      <c r="Z30" s="563">
        <v>87.8</v>
      </c>
      <c r="AA30" s="560">
        <v>1.3633</v>
      </c>
      <c r="AB30" s="561">
        <v>87.1</v>
      </c>
      <c r="AC30" s="563"/>
      <c r="AD30" s="563">
        <v>87.1</v>
      </c>
      <c r="AE30" s="563">
        <v>80.2</v>
      </c>
      <c r="AF30" s="563"/>
      <c r="AG30" s="563">
        <v>80.2</v>
      </c>
      <c r="AH30" s="563">
        <v>82.6</v>
      </c>
      <c r="AI30" s="560">
        <v>1.4370000000000001</v>
      </c>
      <c r="AJ30" s="561">
        <v>80.2</v>
      </c>
      <c r="AK30" s="563"/>
      <c r="AL30" s="563">
        <v>80.2</v>
      </c>
      <c r="AM30" s="564">
        <v>1.4289000000000001</v>
      </c>
    </row>
    <row r="31" spans="2:39" ht="22.5" customHeight="1">
      <c r="B31" s="556">
        <v>1994</v>
      </c>
      <c r="C31" s="561">
        <v>74.599999999999994</v>
      </c>
      <c r="D31" s="563"/>
      <c r="E31" s="563">
        <v>74.599999999999994</v>
      </c>
      <c r="F31" s="563"/>
      <c r="G31" s="563">
        <v>74.599999999999994</v>
      </c>
      <c r="H31" s="560">
        <v>1.7172000000000001</v>
      </c>
      <c r="I31" s="561">
        <v>86.3</v>
      </c>
      <c r="J31" s="563"/>
      <c r="K31" s="563">
        <v>86.3</v>
      </c>
      <c r="L31" s="563"/>
      <c r="M31" s="563">
        <v>86.7</v>
      </c>
      <c r="N31" s="563">
        <v>123.7</v>
      </c>
      <c r="O31" s="563">
        <v>97.5</v>
      </c>
      <c r="P31" s="560">
        <v>1.2349000000000001</v>
      </c>
      <c r="Q31" s="561">
        <v>86.3</v>
      </c>
      <c r="R31" s="563"/>
      <c r="S31" s="563">
        <v>86.3</v>
      </c>
      <c r="T31" s="563"/>
      <c r="U31" s="563">
        <v>96.6</v>
      </c>
      <c r="V31" s="563">
        <v>114.9</v>
      </c>
      <c r="W31" s="563">
        <v>79.5</v>
      </c>
      <c r="X31" s="563"/>
      <c r="Y31" s="563">
        <v>79.5</v>
      </c>
      <c r="Z31" s="563">
        <v>88.2</v>
      </c>
      <c r="AA31" s="560">
        <v>1.3571</v>
      </c>
      <c r="AB31" s="561">
        <v>86.3</v>
      </c>
      <c r="AC31" s="563"/>
      <c r="AD31" s="563">
        <v>86.3</v>
      </c>
      <c r="AE31" s="563">
        <v>78.8</v>
      </c>
      <c r="AF31" s="563"/>
      <c r="AG31" s="563">
        <v>78.8</v>
      </c>
      <c r="AH31" s="563">
        <v>81.400000000000006</v>
      </c>
      <c r="AI31" s="560">
        <v>1.4581999999999999</v>
      </c>
      <c r="AJ31" s="561">
        <v>78.8</v>
      </c>
      <c r="AK31" s="563"/>
      <c r="AL31" s="563">
        <v>78.8</v>
      </c>
      <c r="AM31" s="564">
        <v>1.4542999999999999</v>
      </c>
    </row>
    <row r="32" spans="2:39" ht="22.5" customHeight="1">
      <c r="B32" s="556">
        <v>1993</v>
      </c>
      <c r="C32" s="561">
        <v>73.099999999999994</v>
      </c>
      <c r="D32" s="563"/>
      <c r="E32" s="563">
        <v>73.099999999999994</v>
      </c>
      <c r="F32" s="563"/>
      <c r="G32" s="563">
        <v>73.099999999999994</v>
      </c>
      <c r="H32" s="560">
        <v>1.7524</v>
      </c>
      <c r="I32" s="561">
        <v>85.3</v>
      </c>
      <c r="J32" s="563"/>
      <c r="K32" s="563">
        <v>85.3</v>
      </c>
      <c r="L32" s="563"/>
      <c r="M32" s="563">
        <v>90.2</v>
      </c>
      <c r="N32" s="563">
        <v>128.69999999999999</v>
      </c>
      <c r="O32" s="563">
        <v>98.3</v>
      </c>
      <c r="P32" s="560">
        <v>1.2248000000000001</v>
      </c>
      <c r="Q32" s="561">
        <v>85.3</v>
      </c>
      <c r="R32" s="563"/>
      <c r="S32" s="563">
        <v>85.3</v>
      </c>
      <c r="T32" s="563"/>
      <c r="U32" s="563">
        <v>96.5</v>
      </c>
      <c r="V32" s="563">
        <v>114.8</v>
      </c>
      <c r="W32" s="563">
        <v>81.2</v>
      </c>
      <c r="X32" s="563"/>
      <c r="Y32" s="563">
        <v>81.2</v>
      </c>
      <c r="Z32" s="563">
        <v>88.3</v>
      </c>
      <c r="AA32" s="560">
        <v>1.3555999999999999</v>
      </c>
      <c r="AB32" s="561">
        <v>85.3</v>
      </c>
      <c r="AC32" s="563"/>
      <c r="AD32" s="563">
        <v>85.3</v>
      </c>
      <c r="AE32" s="563">
        <v>78.599999999999994</v>
      </c>
      <c r="AF32" s="563"/>
      <c r="AG32" s="563">
        <v>78.599999999999994</v>
      </c>
      <c r="AH32" s="563">
        <v>80.900000000000006</v>
      </c>
      <c r="AI32" s="560">
        <v>1.4672000000000001</v>
      </c>
      <c r="AJ32" s="561">
        <v>78.599999999999994</v>
      </c>
      <c r="AK32" s="563"/>
      <c r="AL32" s="563">
        <v>78.599999999999994</v>
      </c>
      <c r="AM32" s="564">
        <v>1.458</v>
      </c>
    </row>
    <row r="33" spans="2:39" ht="22.5" customHeight="1">
      <c r="B33" s="556">
        <v>1992</v>
      </c>
      <c r="C33" s="561">
        <v>70.7</v>
      </c>
      <c r="D33" s="563"/>
      <c r="E33" s="563">
        <v>70.7</v>
      </c>
      <c r="F33" s="563"/>
      <c r="G33" s="563">
        <v>70.7</v>
      </c>
      <c r="H33" s="560">
        <v>1.8119000000000001</v>
      </c>
      <c r="I33" s="561">
        <v>82.9</v>
      </c>
      <c r="J33" s="563"/>
      <c r="K33" s="563">
        <v>82.9</v>
      </c>
      <c r="L33" s="563"/>
      <c r="M33" s="563">
        <v>96.2</v>
      </c>
      <c r="N33" s="563">
        <v>137.30000000000001</v>
      </c>
      <c r="O33" s="563">
        <v>99.2</v>
      </c>
      <c r="P33" s="560">
        <v>1.2137</v>
      </c>
      <c r="Q33" s="561">
        <v>82.9</v>
      </c>
      <c r="R33" s="563"/>
      <c r="S33" s="563">
        <v>82.9</v>
      </c>
      <c r="T33" s="563"/>
      <c r="U33" s="563">
        <v>99.2</v>
      </c>
      <c r="V33" s="563">
        <v>118</v>
      </c>
      <c r="W33" s="563">
        <v>82.4</v>
      </c>
      <c r="X33" s="563"/>
      <c r="Y33" s="563">
        <v>82.4</v>
      </c>
      <c r="Z33" s="563">
        <v>88</v>
      </c>
      <c r="AA33" s="560">
        <v>1.3602000000000001</v>
      </c>
      <c r="AB33" s="561">
        <v>82.9</v>
      </c>
      <c r="AC33" s="563"/>
      <c r="AD33" s="563">
        <v>82.9</v>
      </c>
      <c r="AE33" s="563">
        <v>78.5</v>
      </c>
      <c r="AF33" s="563"/>
      <c r="AG33" s="563">
        <v>78.5</v>
      </c>
      <c r="AH33" s="563">
        <v>80</v>
      </c>
      <c r="AI33" s="560">
        <v>1.4838</v>
      </c>
      <c r="AJ33" s="561">
        <v>78.5</v>
      </c>
      <c r="AK33" s="563"/>
      <c r="AL33" s="563">
        <v>78.5</v>
      </c>
      <c r="AM33" s="564">
        <v>1.4599</v>
      </c>
    </row>
    <row r="34" spans="2:39" ht="22.5" customHeight="1">
      <c r="B34" s="556">
        <v>1991</v>
      </c>
      <c r="C34" s="561">
        <v>66.5</v>
      </c>
      <c r="D34" s="563"/>
      <c r="E34" s="563">
        <v>66.5</v>
      </c>
      <c r="F34" s="563"/>
      <c r="G34" s="563">
        <v>66.5</v>
      </c>
      <c r="H34" s="560">
        <v>1.9262999999999999</v>
      </c>
      <c r="I34" s="561">
        <v>77.900000000000006</v>
      </c>
      <c r="J34" s="563"/>
      <c r="K34" s="563">
        <v>77.900000000000006</v>
      </c>
      <c r="L34" s="563"/>
      <c r="M34" s="563">
        <v>100</v>
      </c>
      <c r="N34" s="563">
        <v>142.69999999999999</v>
      </c>
      <c r="O34" s="563">
        <v>97.3</v>
      </c>
      <c r="P34" s="560">
        <v>1.2374000000000001</v>
      </c>
      <c r="Q34" s="561">
        <v>77.900000000000006</v>
      </c>
      <c r="R34" s="563"/>
      <c r="S34" s="563">
        <v>77.900000000000006</v>
      </c>
      <c r="T34" s="563"/>
      <c r="U34" s="563">
        <v>100</v>
      </c>
      <c r="V34" s="563">
        <v>119</v>
      </c>
      <c r="W34" s="563">
        <v>81.7</v>
      </c>
      <c r="X34" s="563"/>
      <c r="Y34" s="563">
        <v>81.7</v>
      </c>
      <c r="Z34" s="563">
        <v>85.4</v>
      </c>
      <c r="AA34" s="560">
        <v>1.4016</v>
      </c>
      <c r="AB34" s="561">
        <v>77.900000000000006</v>
      </c>
      <c r="AC34" s="563"/>
      <c r="AD34" s="563">
        <v>77.900000000000006</v>
      </c>
      <c r="AE34" s="563">
        <v>77.400000000000006</v>
      </c>
      <c r="AF34" s="563"/>
      <c r="AG34" s="563">
        <v>77.400000000000006</v>
      </c>
      <c r="AH34" s="563">
        <v>77.599999999999994</v>
      </c>
      <c r="AI34" s="560">
        <v>1.5296000000000001</v>
      </c>
      <c r="AJ34" s="561">
        <v>77.400000000000006</v>
      </c>
      <c r="AK34" s="563"/>
      <c r="AL34" s="563">
        <v>77.400000000000006</v>
      </c>
      <c r="AM34" s="564">
        <v>1.4805999999999999</v>
      </c>
    </row>
    <row r="35" spans="2:39" ht="22.5" customHeight="1">
      <c r="B35" s="556">
        <v>1990</v>
      </c>
      <c r="C35" s="561">
        <v>62.7</v>
      </c>
      <c r="D35" s="563"/>
      <c r="E35" s="563">
        <v>62.7</v>
      </c>
      <c r="F35" s="563"/>
      <c r="G35" s="563">
        <v>62.7</v>
      </c>
      <c r="H35" s="560">
        <v>2.0430999999999999</v>
      </c>
      <c r="I35" s="561">
        <v>72.599999999999994</v>
      </c>
      <c r="J35" s="563"/>
      <c r="K35" s="563">
        <v>72.599999999999994</v>
      </c>
      <c r="L35" s="563"/>
      <c r="M35" s="563">
        <v>102</v>
      </c>
      <c r="N35" s="563">
        <v>145.5</v>
      </c>
      <c r="O35" s="563">
        <v>94.5</v>
      </c>
      <c r="P35" s="560">
        <v>1.2741</v>
      </c>
      <c r="Q35" s="561">
        <v>72.599999999999994</v>
      </c>
      <c r="R35" s="563"/>
      <c r="S35" s="563">
        <v>72.599999999999994</v>
      </c>
      <c r="T35" s="563"/>
      <c r="U35" s="563">
        <v>100</v>
      </c>
      <c r="V35" s="563">
        <v>119</v>
      </c>
      <c r="W35" s="563">
        <v>80.400000000000006</v>
      </c>
      <c r="X35" s="563"/>
      <c r="Y35" s="563">
        <v>80.400000000000006</v>
      </c>
      <c r="Z35" s="563">
        <v>82.3</v>
      </c>
      <c r="AA35" s="560">
        <v>1.4543999999999999</v>
      </c>
      <c r="AB35" s="561">
        <v>72.599999999999994</v>
      </c>
      <c r="AC35" s="563"/>
      <c r="AD35" s="563">
        <v>72.599999999999994</v>
      </c>
      <c r="AE35" s="563">
        <v>75.8</v>
      </c>
      <c r="AF35" s="563"/>
      <c r="AG35" s="563">
        <v>75.8</v>
      </c>
      <c r="AH35" s="563">
        <v>74.7</v>
      </c>
      <c r="AI35" s="560">
        <v>1.589</v>
      </c>
      <c r="AJ35" s="561">
        <v>75.8</v>
      </c>
      <c r="AK35" s="563"/>
      <c r="AL35" s="563">
        <v>75.8</v>
      </c>
      <c r="AM35" s="564">
        <v>1.5119</v>
      </c>
    </row>
    <row r="36" spans="2:39" ht="22.5" customHeight="1">
      <c r="B36" s="556">
        <v>1989</v>
      </c>
      <c r="C36" s="561">
        <v>59.1</v>
      </c>
      <c r="D36" s="563"/>
      <c r="E36" s="563">
        <v>59.1</v>
      </c>
      <c r="F36" s="563"/>
      <c r="G36" s="563">
        <v>59.1</v>
      </c>
      <c r="H36" s="560">
        <v>2.1675</v>
      </c>
      <c r="I36" s="561">
        <v>68</v>
      </c>
      <c r="J36" s="563"/>
      <c r="K36" s="563">
        <v>68</v>
      </c>
      <c r="L36" s="563"/>
      <c r="M36" s="563">
        <v>109.4</v>
      </c>
      <c r="N36" s="563">
        <v>156.1</v>
      </c>
      <c r="O36" s="563">
        <v>94.4</v>
      </c>
      <c r="P36" s="560">
        <v>1.2754000000000001</v>
      </c>
      <c r="Q36" s="561">
        <v>68</v>
      </c>
      <c r="R36" s="563"/>
      <c r="S36" s="563">
        <v>68</v>
      </c>
      <c r="T36" s="563"/>
      <c r="U36" s="563">
        <v>101.5</v>
      </c>
      <c r="V36" s="563">
        <v>120.7</v>
      </c>
      <c r="W36" s="563">
        <v>79.599999999999994</v>
      </c>
      <c r="X36" s="563"/>
      <c r="Y36" s="563">
        <v>79.599999999999994</v>
      </c>
      <c r="Z36" s="563">
        <v>80</v>
      </c>
      <c r="AA36" s="560">
        <v>1.4963</v>
      </c>
      <c r="AB36" s="561">
        <v>68</v>
      </c>
      <c r="AC36" s="563"/>
      <c r="AD36" s="563">
        <v>68</v>
      </c>
      <c r="AE36" s="563">
        <v>74.599999999999994</v>
      </c>
      <c r="AF36" s="563"/>
      <c r="AG36" s="563">
        <v>74.599999999999994</v>
      </c>
      <c r="AH36" s="563">
        <v>72.3</v>
      </c>
      <c r="AI36" s="560">
        <v>1.6417999999999999</v>
      </c>
      <c r="AJ36" s="561">
        <v>74.599999999999994</v>
      </c>
      <c r="AK36" s="563"/>
      <c r="AL36" s="563">
        <v>74.599999999999994</v>
      </c>
      <c r="AM36" s="564">
        <v>1.5362</v>
      </c>
    </row>
    <row r="37" spans="2:39" ht="22.5" customHeight="1">
      <c r="B37" s="556">
        <v>1988</v>
      </c>
      <c r="C37" s="561">
        <v>57.1</v>
      </c>
      <c r="D37" s="563"/>
      <c r="E37" s="563">
        <v>57.1</v>
      </c>
      <c r="F37" s="563"/>
      <c r="G37" s="563">
        <v>57.1</v>
      </c>
      <c r="H37" s="560">
        <v>2.2433999999999998</v>
      </c>
      <c r="I37" s="561">
        <v>66</v>
      </c>
      <c r="J37" s="563"/>
      <c r="K37" s="563">
        <v>66</v>
      </c>
      <c r="L37" s="563"/>
      <c r="M37" s="563">
        <v>106.1</v>
      </c>
      <c r="N37" s="563">
        <v>151.4</v>
      </c>
      <c r="O37" s="563">
        <v>91.6</v>
      </c>
      <c r="P37" s="560">
        <v>1.3144</v>
      </c>
      <c r="Q37" s="561">
        <v>66</v>
      </c>
      <c r="R37" s="563"/>
      <c r="S37" s="563">
        <v>66</v>
      </c>
      <c r="T37" s="563"/>
      <c r="U37" s="563">
        <v>97.3</v>
      </c>
      <c r="V37" s="563">
        <v>115.7</v>
      </c>
      <c r="W37" s="563">
        <v>78.7</v>
      </c>
      <c r="X37" s="563"/>
      <c r="Y37" s="563">
        <v>78.7</v>
      </c>
      <c r="Z37" s="563">
        <v>77.900000000000006</v>
      </c>
      <c r="AA37" s="560">
        <v>1.5366</v>
      </c>
      <c r="AB37" s="561">
        <v>66</v>
      </c>
      <c r="AC37" s="563"/>
      <c r="AD37" s="563">
        <v>66</v>
      </c>
      <c r="AE37" s="563">
        <v>72.7</v>
      </c>
      <c r="AF37" s="563"/>
      <c r="AG37" s="563">
        <v>72.7</v>
      </c>
      <c r="AH37" s="563">
        <v>70.400000000000006</v>
      </c>
      <c r="AI37" s="560">
        <v>1.6860999999999999</v>
      </c>
      <c r="AJ37" s="561">
        <v>72.7</v>
      </c>
      <c r="AK37" s="563"/>
      <c r="AL37" s="563">
        <v>72.7</v>
      </c>
      <c r="AM37" s="564">
        <v>1.5763</v>
      </c>
    </row>
    <row r="38" spans="2:39" ht="22.5" customHeight="1">
      <c r="B38" s="556">
        <v>1987</v>
      </c>
      <c r="C38" s="561">
        <v>55.8</v>
      </c>
      <c r="D38" s="563"/>
      <c r="E38" s="563">
        <v>55.8</v>
      </c>
      <c r="F38" s="563"/>
      <c r="G38" s="563">
        <v>55.8</v>
      </c>
      <c r="H38" s="560">
        <v>2.2957000000000001</v>
      </c>
      <c r="I38" s="561">
        <v>65.099999999999994</v>
      </c>
      <c r="J38" s="563"/>
      <c r="K38" s="563">
        <v>65.099999999999994</v>
      </c>
      <c r="L38" s="563"/>
      <c r="M38" s="563">
        <v>99</v>
      </c>
      <c r="N38" s="563">
        <v>141.30000000000001</v>
      </c>
      <c r="O38" s="563">
        <v>88</v>
      </c>
      <c r="P38" s="560">
        <v>1.3682000000000001</v>
      </c>
      <c r="Q38" s="561">
        <v>65.099999999999994</v>
      </c>
      <c r="R38" s="563"/>
      <c r="S38" s="563">
        <v>65.099999999999994</v>
      </c>
      <c r="T38" s="563"/>
      <c r="U38" s="563">
        <v>91.8</v>
      </c>
      <c r="V38" s="563">
        <v>109.2</v>
      </c>
      <c r="W38" s="563">
        <v>78.099999999999994</v>
      </c>
      <c r="X38" s="563"/>
      <c r="Y38" s="563">
        <v>78.099999999999994</v>
      </c>
      <c r="Z38" s="563">
        <v>76.3</v>
      </c>
      <c r="AA38" s="560">
        <v>1.5688</v>
      </c>
      <c r="AB38" s="561">
        <v>65.099999999999994</v>
      </c>
      <c r="AC38" s="563"/>
      <c r="AD38" s="563">
        <v>65.099999999999994</v>
      </c>
      <c r="AE38" s="563">
        <v>71.599999999999994</v>
      </c>
      <c r="AF38" s="563"/>
      <c r="AG38" s="563">
        <v>71.599999999999994</v>
      </c>
      <c r="AH38" s="563">
        <v>69.3</v>
      </c>
      <c r="AI38" s="560">
        <v>1.7128000000000001</v>
      </c>
      <c r="AJ38" s="561">
        <v>71.599999999999994</v>
      </c>
      <c r="AK38" s="563"/>
      <c r="AL38" s="563">
        <v>71.599999999999994</v>
      </c>
      <c r="AM38" s="564">
        <v>1.6006</v>
      </c>
    </row>
    <row r="39" spans="2:39" ht="22.5" customHeight="1">
      <c r="B39" s="556">
        <v>1986</v>
      </c>
      <c r="C39" s="561">
        <v>54.6</v>
      </c>
      <c r="D39" s="563"/>
      <c r="E39" s="563">
        <v>54.6</v>
      </c>
      <c r="F39" s="563"/>
      <c r="G39" s="563">
        <v>54.6</v>
      </c>
      <c r="H39" s="560">
        <v>2.3462000000000001</v>
      </c>
      <c r="I39" s="561">
        <v>63.9</v>
      </c>
      <c r="J39" s="563"/>
      <c r="K39" s="563">
        <v>63.9</v>
      </c>
      <c r="L39" s="563"/>
      <c r="M39" s="563">
        <v>98.3</v>
      </c>
      <c r="N39" s="563">
        <v>140.30000000000001</v>
      </c>
      <c r="O39" s="563">
        <v>86.8</v>
      </c>
      <c r="P39" s="560">
        <v>1.3871</v>
      </c>
      <c r="Q39" s="561">
        <v>63.9</v>
      </c>
      <c r="R39" s="563"/>
      <c r="S39" s="563">
        <v>63.9</v>
      </c>
      <c r="T39" s="563"/>
      <c r="U39" s="563">
        <v>90.3</v>
      </c>
      <c r="V39" s="563">
        <v>107.4</v>
      </c>
      <c r="W39" s="563">
        <v>77</v>
      </c>
      <c r="X39" s="563"/>
      <c r="Y39" s="563">
        <v>77</v>
      </c>
      <c r="Z39" s="563">
        <v>75</v>
      </c>
      <c r="AA39" s="560">
        <v>1.5960000000000001</v>
      </c>
      <c r="AB39" s="561">
        <v>63.9</v>
      </c>
      <c r="AC39" s="563"/>
      <c r="AD39" s="563">
        <v>63.9</v>
      </c>
      <c r="AE39" s="563">
        <v>73.3</v>
      </c>
      <c r="AF39" s="563"/>
      <c r="AG39" s="563">
        <v>73.3</v>
      </c>
      <c r="AH39" s="563">
        <v>70</v>
      </c>
      <c r="AI39" s="560">
        <v>1.6957</v>
      </c>
      <c r="AJ39" s="561">
        <v>73.3</v>
      </c>
      <c r="AK39" s="563"/>
      <c r="AL39" s="563">
        <v>73.3</v>
      </c>
      <c r="AM39" s="564">
        <v>1.5633999999999999</v>
      </c>
    </row>
    <row r="40" spans="2:39" ht="22.5" customHeight="1">
      <c r="B40" s="556">
        <v>1985</v>
      </c>
      <c r="C40" s="561">
        <v>53.5</v>
      </c>
      <c r="D40" s="563"/>
      <c r="E40" s="563">
        <v>53.5</v>
      </c>
      <c r="F40" s="563"/>
      <c r="G40" s="563">
        <v>53.5</v>
      </c>
      <c r="H40" s="560">
        <v>2.3944000000000001</v>
      </c>
      <c r="I40" s="561">
        <v>62.5</v>
      </c>
      <c r="J40" s="563"/>
      <c r="K40" s="563">
        <v>62.5</v>
      </c>
      <c r="L40" s="563"/>
      <c r="M40" s="563">
        <v>102.9</v>
      </c>
      <c r="N40" s="563">
        <v>146.80000000000001</v>
      </c>
      <c r="O40" s="563">
        <v>87.8</v>
      </c>
      <c r="P40" s="560">
        <v>1.3713</v>
      </c>
      <c r="Q40" s="561">
        <v>62.5</v>
      </c>
      <c r="R40" s="563"/>
      <c r="S40" s="563">
        <v>62.5</v>
      </c>
      <c r="T40" s="563"/>
      <c r="U40" s="563">
        <v>93.2</v>
      </c>
      <c r="V40" s="563">
        <v>110.9</v>
      </c>
      <c r="W40" s="563">
        <v>74.2</v>
      </c>
      <c r="X40" s="563"/>
      <c r="Y40" s="563">
        <v>74.2</v>
      </c>
      <c r="Z40" s="563">
        <v>73.900000000000006</v>
      </c>
      <c r="AA40" s="560">
        <v>1.6197999999999999</v>
      </c>
      <c r="AB40" s="561">
        <v>62.5</v>
      </c>
      <c r="AC40" s="563"/>
      <c r="AD40" s="563">
        <v>62.5</v>
      </c>
      <c r="AE40" s="563">
        <v>73.900000000000006</v>
      </c>
      <c r="AF40" s="563"/>
      <c r="AG40" s="563">
        <v>73.900000000000006</v>
      </c>
      <c r="AH40" s="563">
        <v>69.900000000000006</v>
      </c>
      <c r="AI40" s="560">
        <v>1.6980999999999999</v>
      </c>
      <c r="AJ40" s="561">
        <v>73.900000000000006</v>
      </c>
      <c r="AK40" s="563"/>
      <c r="AL40" s="563">
        <v>73.900000000000006</v>
      </c>
      <c r="AM40" s="564">
        <v>1.5507</v>
      </c>
    </row>
    <row r="41" spans="2:39" ht="22.5" customHeight="1">
      <c r="B41" s="556">
        <v>1984</v>
      </c>
      <c r="C41" s="561">
        <v>53.2</v>
      </c>
      <c r="D41" s="563"/>
      <c r="E41" s="563">
        <v>53.2</v>
      </c>
      <c r="F41" s="563"/>
      <c r="G41" s="563">
        <v>53.2</v>
      </c>
      <c r="H41" s="560">
        <v>2.4079000000000002</v>
      </c>
      <c r="I41" s="561">
        <v>62.4</v>
      </c>
      <c r="J41" s="563"/>
      <c r="K41" s="563">
        <v>62.4</v>
      </c>
      <c r="L41" s="563"/>
      <c r="M41" s="563">
        <v>100.3</v>
      </c>
      <c r="N41" s="563">
        <v>143.1</v>
      </c>
      <c r="O41" s="563">
        <v>86.6</v>
      </c>
      <c r="P41" s="560">
        <v>1.3903000000000001</v>
      </c>
      <c r="Q41" s="561">
        <v>62.4</v>
      </c>
      <c r="R41" s="563"/>
      <c r="S41" s="563">
        <v>62.4</v>
      </c>
      <c r="T41" s="563"/>
      <c r="U41" s="563">
        <v>92.3</v>
      </c>
      <c r="V41" s="563">
        <v>109.8</v>
      </c>
      <c r="W41" s="563">
        <v>73.5</v>
      </c>
      <c r="X41" s="563"/>
      <c r="Y41" s="563">
        <v>73.5</v>
      </c>
      <c r="Z41" s="563">
        <v>73.400000000000006</v>
      </c>
      <c r="AA41" s="560">
        <v>1.6308</v>
      </c>
      <c r="AB41" s="561">
        <v>62.4</v>
      </c>
      <c r="AC41" s="563"/>
      <c r="AD41" s="563">
        <v>62.4</v>
      </c>
      <c r="AE41" s="563">
        <v>72.3</v>
      </c>
      <c r="AF41" s="563"/>
      <c r="AG41" s="563">
        <v>72.3</v>
      </c>
      <c r="AH41" s="563">
        <v>68.8</v>
      </c>
      <c r="AI41" s="560">
        <v>1.7253000000000001</v>
      </c>
      <c r="AJ41" s="561">
        <v>72.3</v>
      </c>
      <c r="AK41" s="563"/>
      <c r="AL41" s="563">
        <v>72.3</v>
      </c>
      <c r="AM41" s="564">
        <v>1.5851</v>
      </c>
    </row>
    <row r="42" spans="2:39" ht="22.5" customHeight="1">
      <c r="B42" s="556">
        <v>1983</v>
      </c>
      <c r="C42" s="561">
        <v>52.1</v>
      </c>
      <c r="D42" s="563"/>
      <c r="E42" s="563">
        <v>52.1</v>
      </c>
      <c r="F42" s="563"/>
      <c r="G42" s="563">
        <v>52.1</v>
      </c>
      <c r="H42" s="560">
        <v>2.4586999999999999</v>
      </c>
      <c r="I42" s="561">
        <v>61.6</v>
      </c>
      <c r="J42" s="563"/>
      <c r="K42" s="563">
        <v>61.6</v>
      </c>
      <c r="L42" s="563"/>
      <c r="M42" s="563">
        <v>97.4</v>
      </c>
      <c r="N42" s="563">
        <v>139</v>
      </c>
      <c r="O42" s="563">
        <v>84.8</v>
      </c>
      <c r="P42" s="560">
        <v>1.4198</v>
      </c>
      <c r="Q42" s="561">
        <v>61.6</v>
      </c>
      <c r="R42" s="563"/>
      <c r="S42" s="563">
        <v>61.6</v>
      </c>
      <c r="T42" s="563"/>
      <c r="U42" s="563">
        <v>93.2</v>
      </c>
      <c r="V42" s="563">
        <v>110.9</v>
      </c>
      <c r="W42" s="563">
        <v>73.400000000000006</v>
      </c>
      <c r="X42" s="563"/>
      <c r="Y42" s="563">
        <v>73.400000000000006</v>
      </c>
      <c r="Z42" s="563">
        <v>73.099999999999994</v>
      </c>
      <c r="AA42" s="560">
        <v>1.6375</v>
      </c>
      <c r="AB42" s="561">
        <v>61.6</v>
      </c>
      <c r="AC42" s="563"/>
      <c r="AD42" s="563">
        <v>61.6</v>
      </c>
      <c r="AE42" s="563">
        <v>70.3</v>
      </c>
      <c r="AF42" s="563"/>
      <c r="AG42" s="563">
        <v>70.3</v>
      </c>
      <c r="AH42" s="563">
        <v>67.3</v>
      </c>
      <c r="AI42" s="560">
        <v>1.7637</v>
      </c>
      <c r="AJ42" s="561">
        <v>70.3</v>
      </c>
      <c r="AK42" s="563"/>
      <c r="AL42" s="563">
        <v>70.3</v>
      </c>
      <c r="AM42" s="564">
        <v>1.6302000000000001</v>
      </c>
    </row>
    <row r="43" spans="2:39" ht="22.5" customHeight="1" thickBot="1">
      <c r="B43" s="556">
        <v>1982</v>
      </c>
      <c r="C43" s="561">
        <v>51.2</v>
      </c>
      <c r="D43" s="563"/>
      <c r="E43" s="563">
        <v>51.2</v>
      </c>
      <c r="F43" s="563"/>
      <c r="G43" s="563">
        <v>51.2</v>
      </c>
      <c r="H43" s="560">
        <v>2.5019999999999998</v>
      </c>
      <c r="I43" s="561">
        <v>61.9</v>
      </c>
      <c r="J43" s="563"/>
      <c r="K43" s="563">
        <v>61.9</v>
      </c>
      <c r="L43" s="563"/>
      <c r="M43" s="563">
        <v>92</v>
      </c>
      <c r="N43" s="563">
        <v>131.30000000000001</v>
      </c>
      <c r="O43" s="563">
        <v>82.7</v>
      </c>
      <c r="P43" s="560">
        <v>1.4559</v>
      </c>
      <c r="Q43" s="561">
        <v>61.9</v>
      </c>
      <c r="R43" s="563"/>
      <c r="S43" s="563">
        <v>61.9</v>
      </c>
      <c r="T43" s="563"/>
      <c r="U43" s="563">
        <v>93.9</v>
      </c>
      <c r="V43" s="563">
        <v>111.7</v>
      </c>
      <c r="W43" s="563">
        <v>72.900000000000006</v>
      </c>
      <c r="X43" s="563"/>
      <c r="Y43" s="563">
        <v>72.900000000000006</v>
      </c>
      <c r="Z43" s="563">
        <v>73.2</v>
      </c>
      <c r="AA43" s="560">
        <v>1.6352</v>
      </c>
      <c r="AB43" s="579">
        <v>61.9</v>
      </c>
      <c r="AC43" s="580"/>
      <c r="AD43" s="580">
        <v>61.9</v>
      </c>
      <c r="AE43" s="580">
        <v>69.099999999999994</v>
      </c>
      <c r="AF43" s="580"/>
      <c r="AG43" s="580">
        <v>69.099999999999994</v>
      </c>
      <c r="AH43" s="580">
        <v>66.599999999999994</v>
      </c>
      <c r="AI43" s="581">
        <v>1.7823</v>
      </c>
      <c r="AJ43" s="561">
        <v>69.099999999999994</v>
      </c>
      <c r="AK43" s="563"/>
      <c r="AL43" s="563">
        <v>69.099999999999994</v>
      </c>
      <c r="AM43" s="564">
        <v>1.6585000000000001</v>
      </c>
    </row>
    <row r="44" spans="2:39" ht="22.5" customHeight="1">
      <c r="B44" s="556">
        <v>1981</v>
      </c>
      <c r="C44" s="561">
        <v>49.2</v>
      </c>
      <c r="D44" s="563"/>
      <c r="E44" s="563">
        <v>49.2</v>
      </c>
      <c r="F44" s="563"/>
      <c r="G44" s="563">
        <v>49.2</v>
      </c>
      <c r="H44" s="560">
        <v>2.6036999999999999</v>
      </c>
      <c r="I44" s="561">
        <v>63.1</v>
      </c>
      <c r="J44" s="563"/>
      <c r="K44" s="563">
        <v>63.1</v>
      </c>
      <c r="L44" s="563"/>
      <c r="M44" s="563">
        <v>89.9</v>
      </c>
      <c r="N44" s="563">
        <v>128.30000000000001</v>
      </c>
      <c r="O44" s="563">
        <v>82.7</v>
      </c>
      <c r="P44" s="560">
        <v>1.4559</v>
      </c>
      <c r="Q44" s="561">
        <v>63.1</v>
      </c>
      <c r="R44" s="563"/>
      <c r="S44" s="563">
        <v>63.1</v>
      </c>
      <c r="T44" s="563"/>
      <c r="U44" s="563">
        <v>94.3</v>
      </c>
      <c r="V44" s="563">
        <v>112.2</v>
      </c>
      <c r="W44" s="563">
        <v>65.5</v>
      </c>
      <c r="X44" s="563"/>
      <c r="Y44" s="563">
        <v>65.5</v>
      </c>
      <c r="Z44" s="563">
        <v>71.3</v>
      </c>
      <c r="AA44" s="560">
        <v>1.6788000000000001</v>
      </c>
      <c r="AB44" s="582"/>
      <c r="AC44" s="583"/>
      <c r="AD44" s="583"/>
      <c r="AE44" s="583"/>
      <c r="AF44" s="583"/>
      <c r="AG44" s="583"/>
      <c r="AH44" s="583"/>
      <c r="AJ44" s="561">
        <v>65</v>
      </c>
      <c r="AK44" s="563"/>
      <c r="AL44" s="563">
        <v>65</v>
      </c>
      <c r="AM44" s="564">
        <v>1.7630999999999999</v>
      </c>
    </row>
    <row r="45" spans="2:39" ht="22.5" customHeight="1">
      <c r="B45" s="556">
        <v>1980</v>
      </c>
      <c r="C45" s="561">
        <v>46.4</v>
      </c>
      <c r="D45" s="563"/>
      <c r="E45" s="563">
        <v>46.4</v>
      </c>
      <c r="F45" s="563"/>
      <c r="G45" s="563">
        <v>46.4</v>
      </c>
      <c r="H45" s="560">
        <v>2.7608000000000001</v>
      </c>
      <c r="I45" s="561">
        <v>61.4</v>
      </c>
      <c r="J45" s="563"/>
      <c r="K45" s="563">
        <v>61.4</v>
      </c>
      <c r="L45" s="563"/>
      <c r="M45" s="563">
        <v>86.1</v>
      </c>
      <c r="N45" s="563">
        <v>122.9</v>
      </c>
      <c r="O45" s="563">
        <v>79.900000000000006</v>
      </c>
      <c r="P45" s="560">
        <v>1.5068999999999999</v>
      </c>
      <c r="Q45" s="561">
        <v>61.4</v>
      </c>
      <c r="R45" s="563"/>
      <c r="S45" s="563">
        <v>61.4</v>
      </c>
      <c r="T45" s="563"/>
      <c r="U45" s="563">
        <v>89</v>
      </c>
      <c r="V45" s="563">
        <v>105.9</v>
      </c>
      <c r="W45" s="563">
        <v>60.6</v>
      </c>
      <c r="X45" s="563"/>
      <c r="Y45" s="563">
        <v>60.6</v>
      </c>
      <c r="Z45" s="563">
        <v>67.8</v>
      </c>
      <c r="AA45" s="560">
        <v>1.7655000000000001</v>
      </c>
      <c r="AB45" s="582"/>
      <c r="AC45" s="583"/>
      <c r="AD45" s="583"/>
      <c r="AE45" s="583"/>
      <c r="AF45" s="583"/>
      <c r="AG45" s="583"/>
      <c r="AH45" s="583"/>
      <c r="AJ45" s="561">
        <v>60.9</v>
      </c>
      <c r="AK45" s="563"/>
      <c r="AL45" s="563">
        <v>60.9</v>
      </c>
      <c r="AM45" s="564">
        <v>1.8817999999999999</v>
      </c>
    </row>
    <row r="46" spans="2:39" ht="22.5" customHeight="1">
      <c r="B46" s="556">
        <v>1979</v>
      </c>
      <c r="C46" s="561">
        <v>42.1</v>
      </c>
      <c r="D46" s="563"/>
      <c r="E46" s="563">
        <v>42.1</v>
      </c>
      <c r="F46" s="563"/>
      <c r="G46" s="563">
        <v>42.1</v>
      </c>
      <c r="H46" s="560">
        <v>3.0428000000000002</v>
      </c>
      <c r="I46" s="561">
        <v>55.5</v>
      </c>
      <c r="J46" s="563"/>
      <c r="K46" s="563">
        <v>55.5</v>
      </c>
      <c r="L46" s="563"/>
      <c r="M46" s="563">
        <v>80</v>
      </c>
      <c r="N46" s="563">
        <v>114.1</v>
      </c>
      <c r="O46" s="563">
        <v>73.099999999999994</v>
      </c>
      <c r="P46" s="560">
        <v>1.6471</v>
      </c>
      <c r="Q46" s="561">
        <v>55.5</v>
      </c>
      <c r="R46" s="563"/>
      <c r="S46" s="563">
        <v>55.5</v>
      </c>
      <c r="T46" s="563"/>
      <c r="U46" s="563">
        <v>77.2</v>
      </c>
      <c r="V46" s="563">
        <v>91.8</v>
      </c>
      <c r="W46" s="563">
        <v>57.1</v>
      </c>
      <c r="X46" s="563"/>
      <c r="Y46" s="563">
        <v>57.1</v>
      </c>
      <c r="Z46" s="563">
        <v>61.5</v>
      </c>
      <c r="AA46" s="560">
        <v>1.9462999999999999</v>
      </c>
      <c r="AB46" s="582"/>
      <c r="AC46" s="583"/>
      <c r="AD46" s="583"/>
      <c r="AE46" s="583"/>
      <c r="AF46" s="583"/>
      <c r="AG46" s="583"/>
      <c r="AH46" s="583"/>
      <c r="AJ46" s="561">
        <v>57.1</v>
      </c>
      <c r="AK46" s="563"/>
      <c r="AL46" s="563">
        <v>57.1</v>
      </c>
      <c r="AM46" s="564">
        <v>2.0070000000000001</v>
      </c>
    </row>
    <row r="47" spans="2:39" ht="22.5" customHeight="1">
      <c r="B47" s="556">
        <v>1978</v>
      </c>
      <c r="C47" s="561">
        <v>39.200000000000003</v>
      </c>
      <c r="D47" s="563"/>
      <c r="E47" s="563">
        <v>39.200000000000003</v>
      </c>
      <c r="F47" s="563"/>
      <c r="G47" s="563">
        <v>39.200000000000003</v>
      </c>
      <c r="H47" s="560">
        <v>3.2679</v>
      </c>
      <c r="I47" s="561">
        <v>50.5</v>
      </c>
      <c r="J47" s="563"/>
      <c r="K47" s="563">
        <v>50.5</v>
      </c>
      <c r="L47" s="563"/>
      <c r="M47" s="563">
        <v>74.3</v>
      </c>
      <c r="N47" s="563">
        <v>106</v>
      </c>
      <c r="O47" s="563">
        <v>67.2</v>
      </c>
      <c r="P47" s="560">
        <v>1.7917000000000001</v>
      </c>
      <c r="Q47" s="561">
        <v>50.5</v>
      </c>
      <c r="R47" s="563"/>
      <c r="S47" s="563">
        <v>50.5</v>
      </c>
      <c r="T47" s="563"/>
      <c r="U47" s="563">
        <v>70.3</v>
      </c>
      <c r="V47" s="563">
        <v>83.6</v>
      </c>
      <c r="W47" s="563">
        <v>55.3</v>
      </c>
      <c r="X47" s="563"/>
      <c r="Y47" s="563">
        <v>55.3</v>
      </c>
      <c r="Z47" s="563">
        <v>57.1</v>
      </c>
      <c r="AA47" s="560">
        <v>2.0962999999999998</v>
      </c>
      <c r="AB47" s="582"/>
      <c r="AC47" s="583"/>
      <c r="AD47" s="583"/>
      <c r="AE47" s="583"/>
      <c r="AF47" s="583"/>
      <c r="AG47" s="583"/>
      <c r="AH47" s="583"/>
      <c r="AJ47" s="561">
        <v>55.1</v>
      </c>
      <c r="AK47" s="563"/>
      <c r="AL47" s="563">
        <v>55.1</v>
      </c>
      <c r="AM47" s="564">
        <v>2.0798999999999999</v>
      </c>
    </row>
    <row r="48" spans="2:39" ht="22.5" customHeight="1" thickBot="1">
      <c r="B48" s="556">
        <v>1977</v>
      </c>
      <c r="C48" s="561">
        <v>37.5</v>
      </c>
      <c r="D48" s="563"/>
      <c r="E48" s="563">
        <v>37.5</v>
      </c>
      <c r="F48" s="563"/>
      <c r="G48" s="563">
        <v>37.5</v>
      </c>
      <c r="H48" s="560">
        <v>3.4159999999999999</v>
      </c>
      <c r="I48" s="561">
        <v>47.8</v>
      </c>
      <c r="J48" s="563"/>
      <c r="K48" s="563">
        <v>47.8</v>
      </c>
      <c r="L48" s="563"/>
      <c r="M48" s="563">
        <v>75.2</v>
      </c>
      <c r="N48" s="563">
        <v>107.3</v>
      </c>
      <c r="O48" s="563">
        <v>65.7</v>
      </c>
      <c r="P48" s="560">
        <v>1.8326</v>
      </c>
      <c r="Q48" s="561">
        <v>47.8</v>
      </c>
      <c r="R48" s="563"/>
      <c r="S48" s="563">
        <v>47.8</v>
      </c>
      <c r="T48" s="563"/>
      <c r="U48" s="563">
        <v>74.599999999999994</v>
      </c>
      <c r="V48" s="563">
        <v>88.7</v>
      </c>
      <c r="W48" s="563">
        <v>58</v>
      </c>
      <c r="X48" s="563"/>
      <c r="Y48" s="563">
        <v>58</v>
      </c>
      <c r="Z48" s="563">
        <v>57.5</v>
      </c>
      <c r="AA48" s="560">
        <v>2.0817000000000001</v>
      </c>
      <c r="AB48" s="582"/>
      <c r="AC48" s="583"/>
      <c r="AD48" s="583"/>
      <c r="AE48" s="583"/>
      <c r="AF48" s="583"/>
      <c r="AG48" s="583"/>
      <c r="AH48" s="583"/>
      <c r="AJ48" s="579">
        <v>54.5</v>
      </c>
      <c r="AK48" s="580"/>
      <c r="AL48" s="580">
        <v>54.5</v>
      </c>
      <c r="AM48" s="581">
        <v>2.1027999999999998</v>
      </c>
    </row>
    <row r="49" spans="2:38" ht="22.5" customHeight="1">
      <c r="B49" s="556">
        <v>1976</v>
      </c>
      <c r="C49" s="561">
        <v>36</v>
      </c>
      <c r="D49" s="563"/>
      <c r="E49" s="563">
        <v>36</v>
      </c>
      <c r="F49" s="563"/>
      <c r="G49" s="563">
        <v>36</v>
      </c>
      <c r="H49" s="560">
        <v>3.5583</v>
      </c>
      <c r="I49" s="561">
        <v>46.2</v>
      </c>
      <c r="J49" s="563"/>
      <c r="K49" s="563">
        <v>46.2</v>
      </c>
      <c r="L49" s="563"/>
      <c r="M49" s="563">
        <v>76.400000000000006</v>
      </c>
      <c r="N49" s="563">
        <v>109</v>
      </c>
      <c r="O49" s="563">
        <v>65</v>
      </c>
      <c r="P49" s="560">
        <v>1.8523000000000001</v>
      </c>
      <c r="Q49" s="561">
        <v>46.2</v>
      </c>
      <c r="R49" s="563"/>
      <c r="S49" s="563">
        <v>46.2</v>
      </c>
      <c r="T49" s="563"/>
      <c r="U49" s="563">
        <v>79.8</v>
      </c>
      <c r="V49" s="563">
        <v>94.9</v>
      </c>
      <c r="W49" s="563">
        <v>55.3</v>
      </c>
      <c r="X49" s="563">
        <v>60.8</v>
      </c>
      <c r="Y49" s="563">
        <v>55.3</v>
      </c>
      <c r="Z49" s="563">
        <v>56.7</v>
      </c>
      <c r="AA49" s="560">
        <v>2.1111</v>
      </c>
      <c r="AB49" s="582"/>
      <c r="AC49" s="583"/>
      <c r="AD49" s="583"/>
      <c r="AE49" s="583"/>
      <c r="AF49" s="583"/>
      <c r="AG49" s="583"/>
      <c r="AH49" s="583"/>
      <c r="AJ49" s="583"/>
      <c r="AK49" s="583"/>
      <c r="AL49" s="583"/>
    </row>
    <row r="50" spans="2:38" ht="22.5" customHeight="1">
      <c r="B50" s="556">
        <v>1975</v>
      </c>
      <c r="C50" s="561">
        <v>34.700000000000003</v>
      </c>
      <c r="D50" s="563"/>
      <c r="E50" s="563">
        <v>34.700000000000003</v>
      </c>
      <c r="F50" s="563"/>
      <c r="G50" s="563">
        <v>34.700000000000003</v>
      </c>
      <c r="H50" s="560">
        <v>3.6916000000000002</v>
      </c>
      <c r="I50" s="561">
        <v>45.2</v>
      </c>
      <c r="J50" s="563"/>
      <c r="K50" s="563">
        <v>45.2</v>
      </c>
      <c r="L50" s="563"/>
      <c r="M50" s="563">
        <v>74.5</v>
      </c>
      <c r="N50" s="563">
        <v>106.3</v>
      </c>
      <c r="O50" s="563">
        <v>63.5</v>
      </c>
      <c r="P50" s="560">
        <v>1.8960999999999999</v>
      </c>
      <c r="Q50" s="561">
        <v>45.2</v>
      </c>
      <c r="R50" s="563"/>
      <c r="S50" s="563">
        <v>45.2</v>
      </c>
      <c r="T50" s="563"/>
      <c r="U50" s="563">
        <v>75.8</v>
      </c>
      <c r="V50" s="563">
        <v>90.2</v>
      </c>
      <c r="W50" s="563"/>
      <c r="X50" s="563">
        <v>58.6</v>
      </c>
      <c r="Y50" s="563">
        <v>53.3</v>
      </c>
      <c r="Z50" s="563">
        <v>54.8</v>
      </c>
      <c r="AA50" s="584">
        <v>2.1842999999999999</v>
      </c>
      <c r="AB50" s="582"/>
      <c r="AC50" s="583"/>
      <c r="AD50" s="583"/>
      <c r="AE50" s="583"/>
      <c r="AF50" s="583"/>
      <c r="AG50" s="583"/>
      <c r="AH50" s="583"/>
      <c r="AJ50" s="583"/>
      <c r="AK50" s="583"/>
      <c r="AL50" s="583"/>
    </row>
    <row r="51" spans="2:38" ht="22.5" customHeight="1">
      <c r="B51" s="556">
        <v>1974</v>
      </c>
      <c r="C51" s="561">
        <v>33.799999999999997</v>
      </c>
      <c r="D51" s="563"/>
      <c r="E51" s="563">
        <v>33.799999999999997</v>
      </c>
      <c r="F51" s="563"/>
      <c r="G51" s="563">
        <v>33.799999999999997</v>
      </c>
      <c r="H51" s="560">
        <v>3.7898999999999998</v>
      </c>
      <c r="I51" s="561">
        <v>44.4</v>
      </c>
      <c r="J51" s="563"/>
      <c r="K51" s="563">
        <v>44.4</v>
      </c>
      <c r="L51" s="563"/>
      <c r="M51" s="563">
        <v>83.1</v>
      </c>
      <c r="N51" s="563">
        <v>118.6</v>
      </c>
      <c r="O51" s="563">
        <v>66.7</v>
      </c>
      <c r="P51" s="560">
        <v>1.8050999999999999</v>
      </c>
      <c r="Q51" s="561">
        <v>44.4</v>
      </c>
      <c r="R51" s="563"/>
      <c r="S51" s="563">
        <v>44.4</v>
      </c>
      <c r="T51" s="563"/>
      <c r="U51" s="563">
        <v>97.3</v>
      </c>
      <c r="V51" s="563">
        <v>115.7</v>
      </c>
      <c r="W51" s="563"/>
      <c r="X51" s="563">
        <v>55</v>
      </c>
      <c r="Y51" s="563">
        <v>50</v>
      </c>
      <c r="Z51" s="563">
        <v>57.1</v>
      </c>
      <c r="AA51" s="584">
        <v>2.0962999999999998</v>
      </c>
      <c r="AB51" s="582"/>
      <c r="AC51" s="583"/>
      <c r="AD51" s="583"/>
      <c r="AE51" s="583"/>
      <c r="AF51" s="583"/>
      <c r="AG51" s="583"/>
      <c r="AH51" s="583"/>
      <c r="AJ51" s="583"/>
      <c r="AK51" s="583"/>
      <c r="AL51" s="583"/>
    </row>
    <row r="52" spans="2:38" ht="22.5" customHeight="1">
      <c r="B52" s="556">
        <v>1973</v>
      </c>
      <c r="C52" s="561">
        <v>31.9</v>
      </c>
      <c r="D52" s="563"/>
      <c r="E52" s="563">
        <v>31.9</v>
      </c>
      <c r="F52" s="563"/>
      <c r="G52" s="563">
        <v>31.9</v>
      </c>
      <c r="H52" s="560">
        <v>4.0156999999999998</v>
      </c>
      <c r="I52" s="561">
        <v>41.6</v>
      </c>
      <c r="J52" s="563"/>
      <c r="K52" s="563">
        <v>41.6</v>
      </c>
      <c r="L52" s="563"/>
      <c r="M52" s="563">
        <v>78.599999999999994</v>
      </c>
      <c r="N52" s="563">
        <v>112.1</v>
      </c>
      <c r="O52" s="563">
        <v>62.8</v>
      </c>
      <c r="P52" s="560">
        <v>1.9172</v>
      </c>
      <c r="Q52" s="561">
        <v>41.6</v>
      </c>
      <c r="R52" s="563"/>
      <c r="S52" s="563">
        <v>41.6</v>
      </c>
      <c r="T52" s="563"/>
      <c r="U52" s="563">
        <v>90.3</v>
      </c>
      <c r="V52" s="563">
        <v>107.4</v>
      </c>
      <c r="W52" s="563"/>
      <c r="X52" s="563">
        <v>51.9</v>
      </c>
      <c r="Y52" s="563">
        <v>47.2</v>
      </c>
      <c r="Z52" s="563">
        <v>53.4</v>
      </c>
      <c r="AA52" s="584">
        <v>2.2416</v>
      </c>
      <c r="AB52" s="582"/>
      <c r="AC52" s="583"/>
      <c r="AD52" s="583"/>
      <c r="AE52" s="583"/>
      <c r="AF52" s="583"/>
      <c r="AG52" s="583"/>
      <c r="AH52" s="583"/>
      <c r="AJ52" s="583"/>
      <c r="AK52" s="583"/>
      <c r="AL52" s="583"/>
    </row>
    <row r="53" spans="2:38" ht="22.5" customHeight="1" thickBot="1">
      <c r="B53" s="556">
        <v>1972</v>
      </c>
      <c r="C53" s="561">
        <v>30</v>
      </c>
      <c r="D53" s="563"/>
      <c r="E53" s="563">
        <v>30</v>
      </c>
      <c r="F53" s="563"/>
      <c r="G53" s="563">
        <v>30</v>
      </c>
      <c r="H53" s="560">
        <v>4.2699999999999996</v>
      </c>
      <c r="I53" s="579">
        <v>40</v>
      </c>
      <c r="J53" s="580"/>
      <c r="K53" s="580">
        <v>40</v>
      </c>
      <c r="L53" s="580"/>
      <c r="M53" s="580">
        <v>74</v>
      </c>
      <c r="N53" s="580">
        <v>105.6</v>
      </c>
      <c r="O53" s="580">
        <v>59.7</v>
      </c>
      <c r="P53" s="581">
        <v>2.0167999999999999</v>
      </c>
      <c r="Q53" s="579">
        <v>40</v>
      </c>
      <c r="R53" s="580"/>
      <c r="S53" s="580">
        <v>40</v>
      </c>
      <c r="T53" s="580"/>
      <c r="U53" s="580">
        <v>84.4</v>
      </c>
      <c r="V53" s="580">
        <v>100.4</v>
      </c>
      <c r="W53" s="580"/>
      <c r="X53" s="580">
        <v>50.8</v>
      </c>
      <c r="Y53" s="580">
        <v>46.2</v>
      </c>
      <c r="Z53" s="580">
        <v>51.2</v>
      </c>
      <c r="AA53" s="581">
        <v>2.3378999999999999</v>
      </c>
      <c r="AB53" s="582"/>
      <c r="AC53" s="583"/>
      <c r="AD53" s="583"/>
      <c r="AE53" s="583"/>
      <c r="AF53" s="583"/>
      <c r="AG53" s="583"/>
      <c r="AH53" s="583"/>
      <c r="AJ53" s="583"/>
      <c r="AK53" s="583"/>
      <c r="AL53" s="583"/>
    </row>
    <row r="54" spans="2:38" ht="22.5" customHeight="1">
      <c r="B54" s="556">
        <v>1971</v>
      </c>
      <c r="C54" s="561">
        <v>28.6</v>
      </c>
      <c r="D54" s="563"/>
      <c r="E54" s="563">
        <v>28.6</v>
      </c>
      <c r="F54" s="563"/>
      <c r="G54" s="563">
        <v>28.6</v>
      </c>
      <c r="H54" s="560">
        <v>4.4790000000000001</v>
      </c>
      <c r="I54" s="582"/>
      <c r="J54" s="583"/>
      <c r="K54" s="583"/>
      <c r="L54" s="583"/>
      <c r="M54" s="583"/>
      <c r="N54" s="583"/>
      <c r="O54" s="583"/>
      <c r="Q54" s="583"/>
      <c r="R54" s="583"/>
      <c r="S54" s="583"/>
      <c r="T54" s="583"/>
      <c r="U54" s="583"/>
      <c r="V54" s="583"/>
      <c r="W54" s="583"/>
      <c r="X54" s="583"/>
      <c r="Y54" s="583"/>
      <c r="Z54" s="583"/>
      <c r="AB54" s="583"/>
      <c r="AC54" s="583"/>
      <c r="AD54" s="583"/>
      <c r="AE54" s="583"/>
      <c r="AF54" s="583"/>
      <c r="AG54" s="583"/>
      <c r="AH54" s="583"/>
      <c r="AJ54" s="583"/>
      <c r="AK54" s="583"/>
      <c r="AL54" s="583"/>
    </row>
    <row r="55" spans="2:38" ht="22.5" customHeight="1">
      <c r="B55" s="556">
        <v>1970</v>
      </c>
      <c r="C55" s="561">
        <v>25.8</v>
      </c>
      <c r="D55" s="563"/>
      <c r="E55" s="563">
        <v>25.8</v>
      </c>
      <c r="F55" s="563"/>
      <c r="G55" s="563">
        <v>25.8</v>
      </c>
      <c r="H55" s="560">
        <v>4.9650999999999996</v>
      </c>
      <c r="I55" s="582"/>
      <c r="J55" s="583"/>
      <c r="K55" s="583"/>
      <c r="L55" s="583"/>
      <c r="M55" s="583"/>
      <c r="N55" s="583"/>
      <c r="O55" s="583"/>
      <c r="Q55" s="583"/>
      <c r="R55" s="583"/>
      <c r="S55" s="583"/>
      <c r="T55" s="583"/>
      <c r="U55" s="583"/>
      <c r="V55" s="583"/>
      <c r="W55" s="583"/>
      <c r="X55" s="583"/>
      <c r="Y55" s="583"/>
      <c r="Z55" s="583"/>
      <c r="AB55" s="583"/>
      <c r="AC55" s="583"/>
      <c r="AD55" s="583"/>
      <c r="AE55" s="583"/>
      <c r="AF55" s="583"/>
      <c r="AG55" s="583"/>
      <c r="AH55" s="583"/>
      <c r="AJ55" s="583"/>
      <c r="AK55" s="583"/>
      <c r="AL55" s="583"/>
    </row>
    <row r="56" spans="2:38" ht="22.5" customHeight="1">
      <c r="B56" s="556">
        <v>1969</v>
      </c>
      <c r="C56" s="561">
        <v>21.8</v>
      </c>
      <c r="D56" s="563"/>
      <c r="E56" s="563">
        <v>21.8</v>
      </c>
      <c r="F56" s="563"/>
      <c r="G56" s="563">
        <v>21.8</v>
      </c>
      <c r="H56" s="560">
        <v>5.8761000000000001</v>
      </c>
      <c r="I56" s="582"/>
      <c r="J56" s="583"/>
      <c r="K56" s="583"/>
      <c r="L56" s="583"/>
      <c r="M56" s="583"/>
      <c r="N56" s="583"/>
      <c r="O56" s="583"/>
      <c r="Q56" s="583"/>
      <c r="R56" s="583"/>
      <c r="S56" s="583"/>
      <c r="T56" s="583"/>
      <c r="U56" s="583"/>
      <c r="V56" s="583"/>
      <c r="W56" s="583"/>
      <c r="X56" s="583"/>
      <c r="Y56" s="583"/>
      <c r="Z56" s="583"/>
      <c r="AB56" s="583"/>
      <c r="AC56" s="583"/>
      <c r="AD56" s="583"/>
      <c r="AE56" s="583"/>
      <c r="AF56" s="583"/>
      <c r="AG56" s="583"/>
      <c r="AH56" s="583"/>
      <c r="AJ56" s="583"/>
      <c r="AK56" s="583"/>
      <c r="AL56" s="583"/>
    </row>
    <row r="57" spans="2:38" ht="22.5" customHeight="1">
      <c r="B57" s="556">
        <v>1968</v>
      </c>
      <c r="C57" s="561">
        <v>20.3</v>
      </c>
      <c r="D57" s="563">
        <v>18.7</v>
      </c>
      <c r="E57" s="563">
        <v>20.3</v>
      </c>
      <c r="F57" s="563"/>
      <c r="G57" s="563">
        <v>20.3</v>
      </c>
      <c r="H57" s="560">
        <v>6.3102999999999998</v>
      </c>
      <c r="I57" s="582"/>
      <c r="J57" s="583"/>
      <c r="K57" s="583"/>
      <c r="L57" s="583"/>
      <c r="M57" s="583"/>
      <c r="N57" s="583"/>
      <c r="O57" s="583"/>
      <c r="Q57" s="583"/>
      <c r="R57" s="583"/>
      <c r="S57" s="583"/>
      <c r="T57" s="583"/>
      <c r="U57" s="583"/>
      <c r="V57" s="583"/>
      <c r="W57" s="583"/>
      <c r="X57" s="583"/>
      <c r="Y57" s="583"/>
      <c r="Z57" s="583"/>
      <c r="AB57" s="583"/>
      <c r="AC57" s="583"/>
      <c r="AD57" s="583"/>
      <c r="AE57" s="583"/>
      <c r="AF57" s="583"/>
      <c r="AG57" s="583"/>
      <c r="AH57" s="583"/>
      <c r="AJ57" s="583"/>
      <c r="AK57" s="583"/>
      <c r="AL57" s="583"/>
    </row>
    <row r="58" spans="2:38" ht="22.5" customHeight="1">
      <c r="B58" s="556">
        <v>1967</v>
      </c>
      <c r="C58" s="561"/>
      <c r="D58" s="563">
        <v>17.8</v>
      </c>
      <c r="E58" s="563">
        <v>19.3</v>
      </c>
      <c r="F58" s="563"/>
      <c r="G58" s="563">
        <v>19.3</v>
      </c>
      <c r="H58" s="560">
        <v>6.6372999999999998</v>
      </c>
      <c r="I58" s="582"/>
      <c r="J58" s="583"/>
      <c r="K58" s="583"/>
      <c r="L58" s="583"/>
      <c r="M58" s="583"/>
      <c r="N58" s="583"/>
      <c r="O58" s="583"/>
      <c r="Q58" s="583"/>
      <c r="R58" s="583"/>
      <c r="S58" s="583"/>
      <c r="T58" s="583"/>
      <c r="U58" s="583"/>
      <c r="V58" s="583"/>
      <c r="W58" s="583"/>
      <c r="X58" s="583"/>
      <c r="Y58" s="583"/>
      <c r="Z58" s="583"/>
      <c r="AB58" s="583"/>
      <c r="AC58" s="583"/>
      <c r="AD58" s="583"/>
      <c r="AE58" s="583"/>
      <c r="AF58" s="583"/>
      <c r="AG58" s="583"/>
      <c r="AH58" s="583"/>
      <c r="AJ58" s="583"/>
      <c r="AK58" s="583"/>
      <c r="AL58" s="583"/>
    </row>
    <row r="59" spans="2:38" ht="22.5" customHeight="1">
      <c r="B59" s="556">
        <v>1966</v>
      </c>
      <c r="C59" s="561"/>
      <c r="D59" s="563">
        <v>18.7</v>
      </c>
      <c r="E59" s="563">
        <v>20.3</v>
      </c>
      <c r="F59" s="563"/>
      <c r="G59" s="563">
        <v>20.3</v>
      </c>
      <c r="H59" s="560">
        <v>6.3102999999999998</v>
      </c>
      <c r="I59" s="582"/>
      <c r="J59" s="583"/>
      <c r="K59" s="583"/>
      <c r="L59" s="583"/>
      <c r="M59" s="583"/>
      <c r="N59" s="583"/>
      <c r="O59" s="583"/>
      <c r="Q59" s="583"/>
      <c r="R59" s="583"/>
      <c r="S59" s="583"/>
      <c r="T59" s="583"/>
      <c r="U59" s="583"/>
      <c r="V59" s="583"/>
      <c r="W59" s="583"/>
      <c r="X59" s="583"/>
      <c r="Y59" s="583"/>
      <c r="Z59" s="583"/>
      <c r="AB59" s="583"/>
      <c r="AC59" s="583"/>
      <c r="AD59" s="583"/>
      <c r="AE59" s="583"/>
      <c r="AF59" s="583"/>
      <c r="AG59" s="583"/>
      <c r="AH59" s="583"/>
      <c r="AJ59" s="583"/>
      <c r="AK59" s="583"/>
      <c r="AL59" s="583"/>
    </row>
    <row r="60" spans="2:38" ht="22.5" customHeight="1">
      <c r="B60" s="556">
        <v>1965</v>
      </c>
      <c r="C60" s="561"/>
      <c r="D60" s="563">
        <v>18.2</v>
      </c>
      <c r="E60" s="563">
        <v>19.8</v>
      </c>
      <c r="F60" s="563"/>
      <c r="G60" s="563">
        <v>19.8</v>
      </c>
      <c r="H60" s="560">
        <v>6.4696999999999996</v>
      </c>
      <c r="I60" s="582"/>
      <c r="J60" s="583"/>
      <c r="K60" s="583"/>
      <c r="L60" s="583"/>
      <c r="M60" s="583"/>
      <c r="N60" s="583"/>
      <c r="O60" s="583"/>
      <c r="Q60" s="583"/>
      <c r="R60" s="583"/>
      <c r="S60" s="583"/>
      <c r="T60" s="583"/>
      <c r="U60" s="583"/>
      <c r="V60" s="583"/>
      <c r="W60" s="583"/>
      <c r="X60" s="583"/>
      <c r="Y60" s="583"/>
      <c r="Z60" s="583"/>
      <c r="AB60" s="583"/>
      <c r="AC60" s="583"/>
      <c r="AD60" s="583"/>
      <c r="AE60" s="583"/>
      <c r="AF60" s="583"/>
      <c r="AG60" s="583"/>
      <c r="AH60" s="583"/>
      <c r="AJ60" s="583"/>
      <c r="AK60" s="583"/>
      <c r="AL60" s="583"/>
    </row>
    <row r="61" spans="2:38" ht="22.5" customHeight="1">
      <c r="B61" s="556">
        <v>1964</v>
      </c>
      <c r="C61" s="561"/>
      <c r="D61" s="563">
        <v>17.5</v>
      </c>
      <c r="E61" s="563">
        <v>19</v>
      </c>
      <c r="F61" s="563"/>
      <c r="G61" s="563">
        <v>19</v>
      </c>
      <c r="H61" s="560">
        <v>6.7420999999999998</v>
      </c>
      <c r="I61" s="582"/>
      <c r="J61" s="583"/>
      <c r="K61" s="583"/>
      <c r="L61" s="583"/>
      <c r="M61" s="583"/>
      <c r="N61" s="583"/>
      <c r="O61" s="583"/>
      <c r="Q61" s="583"/>
      <c r="R61" s="583"/>
      <c r="S61" s="583"/>
      <c r="T61" s="583"/>
      <c r="U61" s="583"/>
      <c r="V61" s="583"/>
      <c r="W61" s="583"/>
      <c r="X61" s="583"/>
      <c r="Y61" s="583"/>
      <c r="Z61" s="583"/>
      <c r="AB61" s="583"/>
      <c r="AC61" s="583"/>
      <c r="AD61" s="583"/>
      <c r="AE61" s="583"/>
      <c r="AF61" s="583"/>
      <c r="AG61" s="583"/>
      <c r="AH61" s="583"/>
      <c r="AJ61" s="583"/>
      <c r="AK61" s="583"/>
      <c r="AL61" s="583"/>
    </row>
    <row r="62" spans="2:38" ht="22.5" customHeight="1">
      <c r="B62" s="556">
        <v>1963</v>
      </c>
      <c r="C62" s="561"/>
      <c r="D62" s="563">
        <v>16.8</v>
      </c>
      <c r="E62" s="563">
        <v>18.2</v>
      </c>
      <c r="F62" s="563"/>
      <c r="G62" s="563">
        <v>18.2</v>
      </c>
      <c r="H62" s="560">
        <v>7.0385</v>
      </c>
      <c r="I62" s="582"/>
      <c r="J62" s="583"/>
      <c r="K62" s="583"/>
      <c r="L62" s="583"/>
      <c r="M62" s="583"/>
      <c r="N62" s="583"/>
      <c r="O62" s="583"/>
      <c r="Q62" s="583"/>
      <c r="R62" s="583"/>
      <c r="S62" s="583"/>
      <c r="T62" s="583"/>
      <c r="U62" s="583"/>
      <c r="V62" s="583"/>
      <c r="W62" s="583"/>
      <c r="X62" s="583"/>
      <c r="Y62" s="583"/>
      <c r="Z62" s="583"/>
      <c r="AB62" s="583"/>
      <c r="AC62" s="583"/>
      <c r="AD62" s="583"/>
      <c r="AE62" s="583"/>
      <c r="AF62" s="583"/>
      <c r="AG62" s="583"/>
      <c r="AH62" s="583"/>
      <c r="AJ62" s="583"/>
      <c r="AK62" s="583"/>
      <c r="AL62" s="583"/>
    </row>
    <row r="63" spans="2:38" ht="22.5" customHeight="1">
      <c r="B63" s="556">
        <v>1962</v>
      </c>
      <c r="C63" s="561"/>
      <c r="D63" s="563">
        <v>16.100000000000001</v>
      </c>
      <c r="E63" s="563">
        <v>17.5</v>
      </c>
      <c r="F63" s="563"/>
      <c r="G63" s="563">
        <v>17.5</v>
      </c>
      <c r="H63" s="560">
        <v>7.32</v>
      </c>
      <c r="I63" s="582"/>
      <c r="J63" s="583"/>
      <c r="K63" s="583"/>
      <c r="L63" s="583"/>
      <c r="M63" s="583"/>
      <c r="N63" s="583"/>
      <c r="O63" s="583"/>
      <c r="Q63" s="583"/>
      <c r="R63" s="583"/>
      <c r="S63" s="583"/>
      <c r="T63" s="583"/>
      <c r="U63" s="583"/>
      <c r="V63" s="583"/>
      <c r="W63" s="583"/>
      <c r="X63" s="583"/>
      <c r="Y63" s="583"/>
      <c r="Z63" s="583"/>
      <c r="AB63" s="583"/>
      <c r="AC63" s="583"/>
      <c r="AD63" s="583"/>
      <c r="AE63" s="583"/>
      <c r="AF63" s="583"/>
      <c r="AG63" s="583"/>
      <c r="AH63" s="583"/>
      <c r="AJ63" s="583"/>
      <c r="AK63" s="583"/>
      <c r="AL63" s="583"/>
    </row>
    <row r="64" spans="2:38" ht="22.5" customHeight="1">
      <c r="B64" s="556">
        <v>1961</v>
      </c>
      <c r="C64" s="561"/>
      <c r="D64" s="563">
        <v>15</v>
      </c>
      <c r="E64" s="563">
        <v>16.3</v>
      </c>
      <c r="F64" s="563"/>
      <c r="G64" s="563">
        <v>16.3</v>
      </c>
      <c r="H64" s="560">
        <v>7.8589000000000002</v>
      </c>
      <c r="I64" s="582"/>
      <c r="J64" s="583"/>
      <c r="K64" s="583"/>
      <c r="L64" s="583"/>
      <c r="M64" s="583"/>
      <c r="N64" s="583"/>
      <c r="O64" s="583"/>
      <c r="Q64" s="583"/>
      <c r="R64" s="583"/>
      <c r="S64" s="583"/>
      <c r="T64" s="583"/>
      <c r="U64" s="583"/>
      <c r="V64" s="583"/>
      <c r="W64" s="583"/>
      <c r="X64" s="583"/>
      <c r="Y64" s="583"/>
      <c r="Z64" s="583"/>
      <c r="AB64" s="583"/>
      <c r="AC64" s="583"/>
      <c r="AD64" s="583"/>
      <c r="AE64" s="583"/>
      <c r="AF64" s="583"/>
      <c r="AG64" s="583"/>
      <c r="AH64" s="583"/>
      <c r="AJ64" s="583"/>
      <c r="AK64" s="583"/>
      <c r="AL64" s="583"/>
    </row>
    <row r="65" spans="2:38" ht="22.5" customHeight="1">
      <c r="B65" s="556">
        <v>1960</v>
      </c>
      <c r="C65" s="561"/>
      <c r="D65" s="563">
        <v>14.1</v>
      </c>
      <c r="E65" s="563">
        <v>15.3</v>
      </c>
      <c r="F65" s="563"/>
      <c r="G65" s="563">
        <v>15.3</v>
      </c>
      <c r="H65" s="560">
        <v>8.3725000000000005</v>
      </c>
      <c r="I65" s="582"/>
      <c r="J65" s="583"/>
      <c r="K65" s="583"/>
      <c r="L65" s="583"/>
      <c r="M65" s="583"/>
      <c r="N65" s="583"/>
      <c r="O65" s="583"/>
      <c r="Q65" s="583"/>
      <c r="R65" s="583"/>
      <c r="S65" s="583"/>
      <c r="T65" s="583"/>
      <c r="U65" s="583"/>
      <c r="V65" s="583"/>
      <c r="W65" s="583"/>
      <c r="X65" s="583"/>
      <c r="Y65" s="583"/>
      <c r="Z65" s="583"/>
      <c r="AB65" s="583"/>
      <c r="AC65" s="583"/>
      <c r="AD65" s="583"/>
      <c r="AE65" s="583"/>
      <c r="AF65" s="583"/>
      <c r="AG65" s="583"/>
      <c r="AH65" s="583"/>
      <c r="AJ65" s="583"/>
      <c r="AK65" s="583"/>
      <c r="AL65" s="583"/>
    </row>
    <row r="66" spans="2:38" ht="22.5" customHeight="1">
      <c r="B66" s="556">
        <v>1959</v>
      </c>
      <c r="C66" s="561"/>
      <c r="D66" s="563">
        <v>13.2</v>
      </c>
      <c r="E66" s="563">
        <v>14.3</v>
      </c>
      <c r="F66" s="563"/>
      <c r="G66" s="563">
        <v>14.3</v>
      </c>
      <c r="H66" s="560">
        <v>8.9580000000000002</v>
      </c>
      <c r="I66" s="582"/>
      <c r="J66" s="583"/>
      <c r="K66" s="583"/>
      <c r="L66" s="583"/>
      <c r="M66" s="583"/>
      <c r="N66" s="583"/>
      <c r="O66" s="583"/>
      <c r="Q66" s="583"/>
      <c r="R66" s="583"/>
      <c r="S66" s="583"/>
      <c r="T66" s="583"/>
      <c r="U66" s="583"/>
      <c r="V66" s="583"/>
      <c r="W66" s="583"/>
      <c r="X66" s="583"/>
      <c r="Y66" s="583"/>
      <c r="Z66" s="583"/>
      <c r="AB66" s="583"/>
      <c r="AC66" s="583"/>
      <c r="AD66" s="583"/>
      <c r="AE66" s="583"/>
      <c r="AF66" s="583"/>
      <c r="AG66" s="583"/>
      <c r="AH66" s="583"/>
      <c r="AJ66" s="583"/>
      <c r="AK66" s="583"/>
      <c r="AL66" s="583"/>
    </row>
    <row r="67" spans="2:38" ht="22.5" customHeight="1">
      <c r="B67" s="556">
        <v>1958</v>
      </c>
      <c r="C67" s="561"/>
      <c r="D67" s="563">
        <v>12.7</v>
      </c>
      <c r="E67" s="563">
        <v>13.8</v>
      </c>
      <c r="F67" s="585">
        <v>3.4689999999999999</v>
      </c>
      <c r="G67" s="563">
        <v>13.8</v>
      </c>
      <c r="H67" s="560">
        <v>9.2826000000000004</v>
      </c>
      <c r="I67" s="582"/>
      <c r="J67" s="583"/>
      <c r="K67" s="583"/>
      <c r="L67" s="583"/>
      <c r="M67" s="583"/>
      <c r="N67" s="583"/>
      <c r="O67" s="583"/>
      <c r="Q67" s="583"/>
      <c r="R67" s="583"/>
      <c r="S67" s="583"/>
      <c r="T67" s="583"/>
      <c r="U67" s="583"/>
      <c r="V67" s="583"/>
      <c r="W67" s="583"/>
      <c r="X67" s="583"/>
      <c r="Y67" s="583"/>
      <c r="Z67" s="583"/>
      <c r="AB67" s="583"/>
      <c r="AC67" s="583"/>
      <c r="AD67" s="583"/>
      <c r="AE67" s="583"/>
      <c r="AF67" s="583"/>
      <c r="AG67" s="583"/>
      <c r="AH67" s="583"/>
      <c r="AJ67" s="583"/>
      <c r="AK67" s="583"/>
      <c r="AL67" s="583"/>
    </row>
    <row r="68" spans="2:38" ht="22.5" customHeight="1">
      <c r="B68" s="556">
        <v>1957</v>
      </c>
      <c r="C68" s="561"/>
      <c r="D68" s="563"/>
      <c r="E68" s="563"/>
      <c r="F68" s="585">
        <v>3.3610000000000002</v>
      </c>
      <c r="G68" s="563">
        <v>13.4</v>
      </c>
      <c r="H68" s="560">
        <v>9.5596999999999994</v>
      </c>
      <c r="I68" s="582"/>
      <c r="J68" s="583"/>
      <c r="K68" s="583"/>
      <c r="L68" s="583"/>
      <c r="M68" s="583"/>
      <c r="N68" s="583"/>
      <c r="O68" s="583"/>
      <c r="Q68" s="583"/>
      <c r="R68" s="583"/>
      <c r="S68" s="583"/>
      <c r="T68" s="583"/>
      <c r="U68" s="583"/>
      <c r="V68" s="583"/>
      <c r="W68" s="583"/>
      <c r="X68" s="583"/>
      <c r="Y68" s="583"/>
      <c r="Z68" s="583"/>
      <c r="AB68" s="583"/>
      <c r="AC68" s="583"/>
      <c r="AD68" s="583"/>
      <c r="AE68" s="583"/>
      <c r="AF68" s="583"/>
      <c r="AG68" s="583"/>
      <c r="AH68" s="583"/>
      <c r="AJ68" s="583"/>
      <c r="AK68" s="583"/>
      <c r="AL68" s="583"/>
    </row>
    <row r="69" spans="2:38" ht="22.5" customHeight="1">
      <c r="B69" s="556">
        <v>1956</v>
      </c>
      <c r="C69" s="561"/>
      <c r="D69" s="563"/>
      <c r="E69" s="563"/>
      <c r="F69" s="585">
        <v>3.2450000000000001</v>
      </c>
      <c r="G69" s="563">
        <v>12.9</v>
      </c>
      <c r="H69" s="560">
        <v>9.9301999999999992</v>
      </c>
      <c r="I69" s="582"/>
      <c r="J69" s="583"/>
      <c r="K69" s="583"/>
      <c r="L69" s="583"/>
      <c r="M69" s="583"/>
      <c r="N69" s="583"/>
      <c r="O69" s="583"/>
      <c r="Q69" s="583"/>
      <c r="R69" s="583"/>
      <c r="S69" s="583"/>
      <c r="T69" s="583"/>
      <c r="U69" s="583"/>
      <c r="V69" s="583"/>
      <c r="W69" s="583"/>
      <c r="X69" s="583"/>
      <c r="Y69" s="583"/>
      <c r="Z69" s="583"/>
      <c r="AB69" s="583"/>
      <c r="AC69" s="583"/>
      <c r="AD69" s="583"/>
      <c r="AE69" s="583"/>
      <c r="AF69" s="583"/>
      <c r="AG69" s="583"/>
      <c r="AH69" s="583"/>
      <c r="AJ69" s="583"/>
      <c r="AK69" s="583"/>
      <c r="AL69" s="583"/>
    </row>
    <row r="70" spans="2:38" ht="22.5" customHeight="1">
      <c r="B70" s="556">
        <v>1955</v>
      </c>
      <c r="C70" s="561"/>
      <c r="D70" s="563"/>
      <c r="E70" s="563"/>
      <c r="F70" s="585">
        <v>3.1629999999999998</v>
      </c>
      <c r="G70" s="563">
        <v>12.6</v>
      </c>
      <c r="H70" s="560">
        <v>10.166700000000001</v>
      </c>
      <c r="I70" s="582"/>
      <c r="J70" s="583"/>
      <c r="K70" s="583"/>
      <c r="L70" s="583"/>
      <c r="M70" s="583"/>
      <c r="N70" s="583"/>
      <c r="O70" s="583"/>
      <c r="Q70" s="583"/>
      <c r="R70" s="583"/>
      <c r="S70" s="583"/>
      <c r="T70" s="583"/>
      <c r="U70" s="583"/>
      <c r="V70" s="583"/>
      <c r="W70" s="583"/>
      <c r="X70" s="583"/>
      <c r="Y70" s="583"/>
      <c r="Z70" s="583"/>
      <c r="AB70" s="583"/>
      <c r="AC70" s="583"/>
      <c r="AD70" s="583"/>
      <c r="AE70" s="583"/>
      <c r="AF70" s="583"/>
      <c r="AG70" s="583"/>
      <c r="AH70" s="583"/>
      <c r="AJ70" s="583"/>
      <c r="AK70" s="583"/>
      <c r="AL70" s="583"/>
    </row>
    <row r="71" spans="2:38" ht="22.5" customHeight="1">
      <c r="B71" s="556">
        <v>1954</v>
      </c>
      <c r="C71" s="561"/>
      <c r="D71" s="563"/>
      <c r="E71" s="563"/>
      <c r="F71" s="585">
        <v>3</v>
      </c>
      <c r="G71" s="563">
        <v>11.9</v>
      </c>
      <c r="H71" s="560">
        <v>10.764699999999999</v>
      </c>
      <c r="I71" s="582"/>
      <c r="J71" s="583"/>
      <c r="K71" s="583"/>
      <c r="L71" s="583"/>
      <c r="M71" s="583"/>
      <c r="N71" s="583"/>
      <c r="O71" s="583"/>
      <c r="Q71" s="583"/>
      <c r="R71" s="583"/>
      <c r="S71" s="583"/>
      <c r="T71" s="583"/>
      <c r="U71" s="583"/>
      <c r="V71" s="583"/>
      <c r="W71" s="583"/>
      <c r="X71" s="583"/>
      <c r="Y71" s="583"/>
      <c r="Z71" s="583"/>
      <c r="AB71" s="583"/>
      <c r="AC71" s="583"/>
      <c r="AD71" s="583"/>
      <c r="AE71" s="583"/>
      <c r="AF71" s="583"/>
      <c r="AG71" s="583"/>
      <c r="AH71" s="583"/>
      <c r="AJ71" s="583"/>
      <c r="AK71" s="583"/>
      <c r="AL71" s="583"/>
    </row>
    <row r="72" spans="2:38" ht="22.5" customHeight="1">
      <c r="B72" s="556">
        <v>1953</v>
      </c>
      <c r="C72" s="561"/>
      <c r="D72" s="563"/>
      <c r="E72" s="563"/>
      <c r="F72" s="585">
        <v>2.9860000000000002</v>
      </c>
      <c r="G72" s="563">
        <v>11.9</v>
      </c>
      <c r="H72" s="560">
        <v>10.764699999999999</v>
      </c>
      <c r="I72" s="582"/>
      <c r="J72" s="583"/>
      <c r="K72" s="583"/>
      <c r="L72" s="583"/>
      <c r="M72" s="583"/>
      <c r="N72" s="583"/>
      <c r="O72" s="583"/>
      <c r="Q72" s="583"/>
      <c r="R72" s="583"/>
      <c r="S72" s="583"/>
      <c r="T72" s="583"/>
      <c r="U72" s="583"/>
      <c r="V72" s="583"/>
      <c r="W72" s="583"/>
      <c r="X72" s="583"/>
      <c r="Y72" s="583"/>
      <c r="Z72" s="583"/>
      <c r="AB72" s="583"/>
      <c r="AC72" s="583"/>
      <c r="AD72" s="583"/>
      <c r="AE72" s="583"/>
      <c r="AF72" s="583"/>
      <c r="AG72" s="583"/>
      <c r="AH72" s="583"/>
      <c r="AJ72" s="583"/>
      <c r="AK72" s="583"/>
      <c r="AL72" s="583"/>
    </row>
    <row r="73" spans="2:38" ht="22.5" customHeight="1">
      <c r="B73" s="556">
        <v>1952</v>
      </c>
      <c r="C73" s="561"/>
      <c r="D73" s="563"/>
      <c r="E73" s="563"/>
      <c r="F73" s="585">
        <v>3.0880000000000001</v>
      </c>
      <c r="G73" s="563">
        <v>12.3</v>
      </c>
      <c r="H73" s="560">
        <v>10.4146</v>
      </c>
      <c r="I73" s="582"/>
      <c r="J73" s="583"/>
      <c r="K73" s="583"/>
      <c r="L73" s="583"/>
      <c r="M73" s="583"/>
      <c r="N73" s="583"/>
      <c r="O73" s="583"/>
      <c r="Q73" s="583"/>
      <c r="R73" s="583"/>
      <c r="S73" s="583"/>
      <c r="T73" s="583"/>
      <c r="U73" s="583"/>
      <c r="V73" s="583"/>
      <c r="W73" s="583"/>
      <c r="X73" s="583"/>
      <c r="Y73" s="583"/>
      <c r="Z73" s="583"/>
      <c r="AB73" s="583"/>
      <c r="AC73" s="583"/>
      <c r="AD73" s="583"/>
      <c r="AE73" s="583"/>
      <c r="AF73" s="583"/>
      <c r="AG73" s="583"/>
      <c r="AH73" s="583"/>
      <c r="AJ73" s="583"/>
      <c r="AK73" s="583"/>
      <c r="AL73" s="583"/>
    </row>
    <row r="75" spans="2:38" ht="22.5" customHeight="1">
      <c r="C75" s="586" t="s">
        <v>559</v>
      </c>
    </row>
  </sheetData>
  <sheetProtection algorithmName="SHA-512" hashValue="FEOSEsLZ0nKHjxkRi9Il/P/jvbleFbv31OhD3+Oy3SzYF4l0z6RH/w2jhgvB2gRUtv6wa7B5lYV12Hdiwmjtxg==" saltValue="IRBO4Saaz3QoVU/qiKspBA==" spinCount="100000" sheet="1" objects="1" scenarios="1"/>
  <printOptions horizontalCentered="1" verticalCentered="1"/>
  <pageMargins left="0.78740157480314965" right="0.78740157480314965" top="0.98425196850393704" bottom="0.98425196850393704" header="0.51181102362204722" footer="0.51181102362204722"/>
  <pageSetup paperSize="9" scale="44" fitToWidth="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4F87"/>
    <pageSetUpPr fitToPage="1"/>
  </sheetPr>
  <dimension ref="A1:CB101"/>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cols>
    <col min="1" max="1" width="6.7109375" style="156" customWidth="1"/>
    <col min="2" max="2" width="27.7109375" style="156" customWidth="1"/>
    <col min="3" max="3" width="10.28515625" style="156" customWidth="1"/>
    <col min="4" max="16384" width="11.42578125" style="156"/>
  </cols>
  <sheetData>
    <row r="1" spans="1:80">
      <c r="A1" s="595" t="s">
        <v>71</v>
      </c>
    </row>
    <row r="2" spans="1:80">
      <c r="A2" s="595"/>
    </row>
    <row r="5" spans="1:80">
      <c r="B5" s="162" t="s">
        <v>433</v>
      </c>
    </row>
    <row r="7" spans="1:80" s="154" customFormat="1">
      <c r="B7" s="155" t="s">
        <v>434</v>
      </c>
    </row>
    <row r="9" spans="1:80">
      <c r="B9" s="158" t="s">
        <v>432</v>
      </c>
    </row>
    <row r="10" spans="1:80">
      <c r="B10" s="163"/>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row>
    <row r="11" spans="1:80">
      <c r="A11" s="234">
        <v>1</v>
      </c>
      <c r="B11" s="178" t="s">
        <v>134</v>
      </c>
      <c r="D11" s="179">
        <f>VLOOKUP(D10,'Preisindizes Strom 2020'!$B$8:$H$91,7,FALSE)</f>
        <v>17.939399999999999</v>
      </c>
      <c r="E11" s="179">
        <f>VLOOKUP(E10,'Preisindizes Strom 2020'!$B$8:$H$91,7,FALSE)</f>
        <v>17.411799999999999</v>
      </c>
      <c r="F11" s="179">
        <f>VLOOKUP(F10,'Preisindizes Strom 2020'!$B$8:$H$91,7,FALSE)</f>
        <v>16.219200000000001</v>
      </c>
      <c r="G11" s="179">
        <f>VLOOKUP(G10,'Preisindizes Strom 2020'!$B$8:$H$91,7,FALSE)</f>
        <v>13.929399999999999</v>
      </c>
      <c r="H11" s="179">
        <f>VLOOKUP(H10,'Preisindizes Strom 2020'!$B$8:$H$91,7,FALSE)</f>
        <v>12.8696</v>
      </c>
      <c r="I11" s="179">
        <f>VLOOKUP(I10,'Preisindizes Strom 2020'!$B$8:$H$91,7,FALSE)</f>
        <v>11.384600000000001</v>
      </c>
      <c r="J11" s="179">
        <f>VLOOKUP(J10,'Preisindizes Strom 2020'!$B$8:$H$91,7,FALSE)</f>
        <v>11.84</v>
      </c>
      <c r="K11" s="179">
        <f>VLOOKUP(K10,'Preisindizes Strom 2020'!$B$8:$H$91,7,FALSE)</f>
        <v>10.2957</v>
      </c>
      <c r="L11" s="179">
        <f>VLOOKUP(L10,'Preisindizes Strom 2020'!$B$8:$H$91,7,FALSE)</f>
        <v>9.6259999999999994</v>
      </c>
      <c r="M11" s="179">
        <f>VLOOKUP(M10,'Preisindizes Strom 2020'!$B$8:$H$91,7,FALSE)</f>
        <v>9.9496000000000002</v>
      </c>
      <c r="N11" s="179">
        <f>VLOOKUP(N10,'Preisindizes Strom 2020'!$B$8:$H$91,7,FALSE)</f>
        <v>9.9496000000000002</v>
      </c>
      <c r="O11" s="179">
        <f>VLOOKUP(O10,'Preisindizes Strom 2020'!$B$8:$H$91,7,FALSE)</f>
        <v>9.3968000000000007</v>
      </c>
      <c r="P11" s="179">
        <f>VLOOKUP(P10,'Preisindizes Strom 2020'!$B$8:$H$91,7,FALSE)</f>
        <v>9.1783000000000001</v>
      </c>
      <c r="Q11" s="179">
        <f>VLOOKUP(Q10,'Preisindizes Strom 2020'!$B$8:$H$91,7,FALSE)</f>
        <v>8.8358000000000008</v>
      </c>
      <c r="R11" s="179">
        <f>VLOOKUP(R10,'Preisindizes Strom 2020'!$B$8:$H$91,7,FALSE)</f>
        <v>8.5797000000000008</v>
      </c>
      <c r="S11" s="179">
        <f>VLOOKUP(S10,'Preisindizes Strom 2020'!$B$8:$H$91,7,FALSE)</f>
        <v>8.2797000000000001</v>
      </c>
      <c r="T11" s="179">
        <f>VLOOKUP(T10,'Preisindizes Strom 2020'!$B$8:$H$91,7,FALSE)</f>
        <v>7.7385999999999999</v>
      </c>
      <c r="U11" s="179">
        <f>VLOOKUP(U10,'Preisindizes Strom 2020'!$B$8:$H$91,7,FALSE)</f>
        <v>7.2637999999999998</v>
      </c>
      <c r="V11" s="179">
        <f>VLOOKUP(V10,'Preisindizes Strom 2020'!$B$8:$H$91,7,FALSE)</f>
        <v>6.7656999999999998</v>
      </c>
      <c r="W11" s="179">
        <f>VLOOKUP(W10,'Preisindizes Strom 2020'!$B$8:$H$91,7,FALSE)</f>
        <v>6.5054999999999996</v>
      </c>
      <c r="X11" s="179">
        <f>VLOOKUP(X10,'Preisindizes Strom 2020'!$B$8:$H$91,7,FALSE)</f>
        <v>6.2316000000000003</v>
      </c>
      <c r="Y11" s="179">
        <f>VLOOKUP(Y10,'Preisindizes Strom 2020'!$B$8:$H$91,7,FALSE)</f>
        <v>5.9798</v>
      </c>
      <c r="Z11" s="179">
        <f>VLOOKUP(Z10,'Preisindizes Strom 2020'!$B$8:$H$91,7,FALSE)</f>
        <v>5.8324999999999996</v>
      </c>
      <c r="AA11" s="179">
        <f>VLOOKUP(AA10,'Preisindizes Strom 2020'!$B$8:$H$91,7,FALSE)</f>
        <v>6.1346999999999996</v>
      </c>
      <c r="AB11" s="179">
        <f>VLOOKUP(AB10,'Preisindizes Strom 2020'!$B$8:$H$91,7,FALSE)</f>
        <v>5.8324999999999996</v>
      </c>
      <c r="AC11" s="179">
        <f>VLOOKUP(AC10,'Preisindizes Strom 2020'!$B$8:$H$91,7,FALSE)</f>
        <v>5.4311999999999996</v>
      </c>
      <c r="AD11" s="179">
        <f>VLOOKUP(AD10,'Preisindizes Strom 2020'!$B$8:$H$91,7,FALSE)</f>
        <v>4.5891000000000002</v>
      </c>
      <c r="AE11" s="179">
        <f>VLOOKUP(AE10,'Preisindizes Strom 2020'!$B$8:$H$91,7,FALSE)</f>
        <v>4.1398999999999999</v>
      </c>
      <c r="AF11" s="179">
        <f>VLOOKUP(AF10,'Preisindizes Strom 2020'!$B$8:$H$91,7,FALSE)</f>
        <v>3.9466999999999999</v>
      </c>
      <c r="AG11" s="179">
        <f>VLOOKUP(AG10,'Preisindizes Strom 2020'!$B$8:$H$91,7,FALSE)</f>
        <v>3.7115999999999998</v>
      </c>
      <c r="AH11" s="179">
        <f>VLOOKUP(AH10,'Preisindizes Strom 2020'!$B$8:$H$91,7,FALSE)</f>
        <v>3.5030000000000001</v>
      </c>
      <c r="AI11" s="179">
        <f>VLOOKUP(AI10,'Preisindizes Strom 2020'!$B$8:$H$91,7,FALSE)</f>
        <v>3.4121000000000001</v>
      </c>
      <c r="AJ11" s="179">
        <f>VLOOKUP(AJ10,'Preisindizes Strom 2020'!$B$8:$H$91,7,FALSE)</f>
        <v>3.2888999999999999</v>
      </c>
      <c r="AK11" s="179">
        <f>VLOOKUP(AK10,'Preisindizes Strom 2020'!$B$8:$H$91,7,FALSE)</f>
        <v>3.1573000000000002</v>
      </c>
      <c r="AL11" s="179">
        <f>VLOOKUP(AL10,'Preisindizes Strom 2020'!$B$8:$H$91,7,FALSE)</f>
        <v>3.0204</v>
      </c>
      <c r="AM11" s="179">
        <f>VLOOKUP(AM10,'Preisindizes Strom 2020'!$B$8:$H$91,7,FALSE)</f>
        <v>2.8123999999999998</v>
      </c>
      <c r="AN11" s="179">
        <f>VLOOKUP(AN10,'Preisindizes Strom 2020'!$B$8:$H$91,7,FALSE)</f>
        <v>2.5516999999999999</v>
      </c>
      <c r="AO11" s="179">
        <f>VLOOKUP(AO10,'Preisindizes Strom 2020'!$B$8:$H$91,7,FALSE)</f>
        <v>2.4064999999999999</v>
      </c>
      <c r="AP11" s="179">
        <f>VLOOKUP(AP10,'Preisindizes Strom 2020'!$B$8:$H$91,7,FALSE)</f>
        <v>2.3125</v>
      </c>
      <c r="AQ11" s="179">
        <f>VLOOKUP(AQ10,'Preisindizes Strom 2020'!$B$8:$H$91,7,FALSE)</f>
        <v>2.2726000000000002</v>
      </c>
      <c r="AR11" s="179">
        <f>VLOOKUP(AR10,'Preisindizes Strom 2020'!$B$8:$H$91,7,FALSE)</f>
        <v>2.2256</v>
      </c>
      <c r="AS11" s="179">
        <f>VLOOKUP(AS10,'Preisindizes Strom 2020'!$B$8:$H$91,7,FALSE)</f>
        <v>2.2130999999999998</v>
      </c>
      <c r="AT11" s="179">
        <f>VLOOKUP(AT10,'Preisindizes Strom 2020'!$B$8:$H$91,7,FALSE)</f>
        <v>2.1684999999999999</v>
      </c>
      <c r="AU11" s="179">
        <f>VLOOKUP(AU10,'Preisindizes Strom 2020'!$B$8:$H$91,7,FALSE)</f>
        <v>2.1219000000000001</v>
      </c>
      <c r="AV11" s="179">
        <f>VLOOKUP(AV10,'Preisindizes Strom 2020'!$B$8:$H$91,7,FALSE)</f>
        <v>2.0735999999999999</v>
      </c>
      <c r="AW11" s="179">
        <f>VLOOKUP(AW10,'Preisindizes Strom 2020'!$B$8:$H$91,7,FALSE)</f>
        <v>2.0034000000000001</v>
      </c>
      <c r="AX11" s="179">
        <f>VLOOKUP(AX10,'Preisindizes Strom 2020'!$B$8:$H$91,7,FALSE)</f>
        <v>1.8884000000000001</v>
      </c>
      <c r="AY11" s="179">
        <f>VLOOKUP(AY10,'Preisindizes Strom 2020'!$B$8:$H$91,7,FALSE)</f>
        <v>1.7805</v>
      </c>
      <c r="AZ11" s="179">
        <f>VLOOKUP(AZ10,'Preisindizes Strom 2020'!$B$8:$H$91,7,FALSE)</f>
        <v>1.6747000000000001</v>
      </c>
      <c r="BA11" s="179">
        <f>VLOOKUP(BA10,'Preisindizes Strom 2020'!$B$8:$H$91,7,FALSE)</f>
        <v>1.6196999999999999</v>
      </c>
      <c r="BB11" s="179">
        <f>VLOOKUP(BB10,'Preisindizes Strom 2020'!$B$8:$H$91,7,FALSE)</f>
        <v>1.5871</v>
      </c>
      <c r="BC11" s="179">
        <f>VLOOKUP(BC10,'Preisindizes Strom 2020'!$B$8:$H$91,7,FALSE)</f>
        <v>1.5518000000000001</v>
      </c>
      <c r="BD11" s="179">
        <f>VLOOKUP(BD10,'Preisindizes Strom 2020'!$B$8:$H$91,7,FALSE)</f>
        <v>1.5477000000000001</v>
      </c>
      <c r="BE11" s="179">
        <f>VLOOKUP(BE10,'Preisindizes Strom 2020'!$B$8:$H$91,7,FALSE)</f>
        <v>1.5558000000000001</v>
      </c>
      <c r="BF11" s="179">
        <f>VLOOKUP(BF10,'Preisindizes Strom 2020'!$B$8:$H$91,7,FALSE)</f>
        <v>1.5641</v>
      </c>
      <c r="BG11" s="179">
        <f>VLOOKUP(BG10,'Preisindizes Strom 2020'!$B$8:$H$91,7,FALSE)</f>
        <v>1.5724</v>
      </c>
      <c r="BH11" s="179">
        <f>VLOOKUP(BH10,'Preisindizes Strom 2020'!$B$8:$H$91,7,FALSE)</f>
        <v>1.5620000000000001</v>
      </c>
      <c r="BI11" s="179">
        <f>VLOOKUP(BI10,'Preisindizes Strom 2020'!$B$8:$H$91,7,FALSE)</f>
        <v>1.5558000000000001</v>
      </c>
      <c r="BJ11" s="179">
        <f>VLOOKUP(BJ10,'Preisindizes Strom 2020'!$B$8:$H$91,7,FALSE)</f>
        <v>1.5518000000000001</v>
      </c>
      <c r="BK11" s="179">
        <f>VLOOKUP(BK10,'Preisindizes Strom 2020'!$B$8:$H$91,7,FALSE)</f>
        <v>1.5477000000000001</v>
      </c>
      <c r="BL11" s="179">
        <f>VLOOKUP(BL10,'Preisindizes Strom 2020'!$B$8:$H$91,7,FALSE)</f>
        <v>1.5258</v>
      </c>
      <c r="BM11" s="179">
        <f>VLOOKUP(BM10,'Preisindizes Strom 2020'!$B$8:$H$91,7,FALSE)</f>
        <v>1.4948999999999999</v>
      </c>
      <c r="BN11" s="179">
        <f>VLOOKUP(BN10,'Preisindizes Strom 2020'!$B$8:$H$91,7,FALSE)</f>
        <v>1.4599</v>
      </c>
      <c r="BO11" s="179">
        <f>VLOOKUP(BO10,'Preisindizes Strom 2020'!$B$8:$H$91,7,FALSE)</f>
        <v>1.3995</v>
      </c>
      <c r="BP11" s="179">
        <f>VLOOKUP(BP10,'Preisindizes Strom 2020'!$B$8:$H$91,7,FALSE)</f>
        <v>1.3485</v>
      </c>
      <c r="BQ11" s="179">
        <f>VLOOKUP(BQ10,'Preisindizes Strom 2020'!$B$8:$H$91,7,FALSE)</f>
        <v>1.3348</v>
      </c>
      <c r="BR11" s="179">
        <f>VLOOKUP(BR10,'Preisindizes Strom 2020'!$B$8:$H$91,7,FALSE)</f>
        <v>1.32</v>
      </c>
      <c r="BS11" s="179">
        <f>VLOOKUP(BS10,'Preisindizes Strom 2020'!$B$8:$H$91,7,FALSE)</f>
        <v>1.28</v>
      </c>
      <c r="BT11" s="179">
        <f>VLOOKUP(BT10,'Preisindizes Strom 2020'!$B$8:$H$91,7,FALSE)</f>
        <v>1.2488999999999999</v>
      </c>
      <c r="BU11" s="179">
        <f>VLOOKUP(BU10,'Preisindizes Strom 2020'!$B$8:$H$91,7,FALSE)</f>
        <v>1.2257</v>
      </c>
      <c r="BV11" s="179">
        <f>VLOOKUP(BV10,'Preisindizes Strom 2020'!$B$8:$H$91,7,FALSE)</f>
        <v>1.2033</v>
      </c>
      <c r="BW11" s="179">
        <f>VLOOKUP(BW10,'Preisindizes Strom 2020'!$B$8:$H$91,7,FALSE)</f>
        <v>1.1839999999999999</v>
      </c>
      <c r="BX11" s="179">
        <f>VLOOKUP(BX10,'Preisindizes Strom 2020'!$B$8:$H$91,7,FALSE)</f>
        <v>1.1596</v>
      </c>
      <c r="BY11" s="179">
        <f>VLOOKUP(BY10,'Preisindizes Strom 2020'!$B$8:$H$91,7,FALSE)</f>
        <v>1.1223000000000001</v>
      </c>
      <c r="BZ11" s="179">
        <f>VLOOKUP(BZ10,'Preisindizes Strom 2020'!$B$8:$H$91,7,FALSE)</f>
        <v>1.0744</v>
      </c>
      <c r="CA11" s="179">
        <f>VLOOKUP(CA10,'Preisindizes Strom 2020'!$B$8:$H$91,7,FALSE)</f>
        <v>1.0286999999999999</v>
      </c>
      <c r="CB11" s="179">
        <f>VLOOKUP(CB10,'Preisindizes Strom 2020'!$B$8:$H$91,7,FALSE)</f>
        <v>1</v>
      </c>
    </row>
    <row r="12" spans="1:80">
      <c r="A12" s="234">
        <v>2</v>
      </c>
      <c r="B12" s="178" t="s">
        <v>0</v>
      </c>
      <c r="D12" s="179">
        <f>IF(ISNA(VLOOKUP(D10,'Preisindizes Strom 2020'!$J$8:$R$77,9,FALSE)),0,VLOOKUP(D10,'Preisindizes Strom 2020'!$J$8:$R$77,9,FALSE))</f>
        <v>0</v>
      </c>
      <c r="E12" s="179">
        <f>IF(ISNA(VLOOKUP(E10,'Preisindizes Strom 2020'!$J$8:$R$77,9,FALSE)),0,VLOOKUP(E10,'Preisindizes Strom 2020'!$J$8:$R$77,9,FALSE))</f>
        <v>0</v>
      </c>
      <c r="F12" s="179">
        <f>IF(ISNA(VLOOKUP(F10,'Preisindizes Strom 2020'!$J$8:$R$77,9,FALSE)),0,VLOOKUP(F10,'Preisindizes Strom 2020'!$J$8:$R$77,9,FALSE))</f>
        <v>0</v>
      </c>
      <c r="G12" s="179">
        <f>IF(ISNA(VLOOKUP(G10,'Preisindizes Strom 2020'!$J$8:$R$77,9,FALSE)),0,VLOOKUP(G10,'Preisindizes Strom 2020'!$J$8:$R$77,9,FALSE))</f>
        <v>0</v>
      </c>
      <c r="H12" s="179">
        <f>IF(ISNA(VLOOKUP(H10,'Preisindizes Strom 2020'!$J$8:$R$77,9,FALSE)),0,VLOOKUP(H10,'Preisindizes Strom 2020'!$J$8:$R$77,9,FALSE))</f>
        <v>0</v>
      </c>
      <c r="I12" s="179">
        <f>IF(ISNA(VLOOKUP(I10,'Preisindizes Strom 2020'!$J$8:$R$77,9,FALSE)),0,VLOOKUP(I10,'Preisindizes Strom 2020'!$J$8:$R$77,9,FALSE))</f>
        <v>0</v>
      </c>
      <c r="J12" s="179">
        <f>IF(ISNA(VLOOKUP(J10,'Preisindizes Strom 2020'!$J$8:$R$77,9,FALSE)),0,VLOOKUP(J10,'Preisindizes Strom 2020'!$J$8:$R$77,9,FALSE))</f>
        <v>0</v>
      </c>
      <c r="K12" s="179">
        <f>IF(ISNA(VLOOKUP(K10,'Preisindizes Strom 2020'!$J$8:$R$77,9,FALSE)),0,VLOOKUP(K10,'Preisindizes Strom 2020'!$J$8:$R$77,9,FALSE))</f>
        <v>0</v>
      </c>
      <c r="L12" s="179">
        <f>IF(ISNA(VLOOKUP(L10,'Preisindizes Strom 2020'!$J$8:$R$77,9,FALSE)),0,VLOOKUP(L10,'Preisindizes Strom 2020'!$J$8:$R$77,9,FALSE))</f>
        <v>0</v>
      </c>
      <c r="M12" s="179">
        <f>IF(ISNA(VLOOKUP(M10,'Preisindizes Strom 2020'!$J$8:$R$77,9,FALSE)),0,VLOOKUP(M10,'Preisindizes Strom 2020'!$J$8:$R$77,9,FALSE))</f>
        <v>0</v>
      </c>
      <c r="N12" s="179">
        <f>IF(ISNA(VLOOKUP(N10,'Preisindizes Strom 2020'!$J$8:$R$77,9,FALSE)),0,VLOOKUP(N10,'Preisindizes Strom 2020'!$J$8:$R$77,9,FALSE))</f>
        <v>0</v>
      </c>
      <c r="O12" s="179">
        <f>IF(ISNA(VLOOKUP(O10,'Preisindizes Strom 2020'!$J$8:$R$77,9,FALSE)),0,VLOOKUP(O10,'Preisindizes Strom 2020'!$J$8:$R$77,9,FALSE))</f>
        <v>0</v>
      </c>
      <c r="P12" s="179">
        <f>IF(ISNA(VLOOKUP(P10,'Preisindizes Strom 2020'!$J$8:$R$77,9,FALSE)),0,VLOOKUP(P10,'Preisindizes Strom 2020'!$J$8:$R$77,9,FALSE))</f>
        <v>0</v>
      </c>
      <c r="Q12" s="179">
        <f>IF(ISNA(VLOOKUP(Q10,'Preisindizes Strom 2020'!$J$8:$R$77,9,FALSE)),0,VLOOKUP(Q10,'Preisindizes Strom 2020'!$J$8:$R$77,9,FALSE))</f>
        <v>0</v>
      </c>
      <c r="R12" s="179">
        <f>IF(ISNA(VLOOKUP(R10,'Preisindizes Strom 2020'!$J$8:$R$77,9,FALSE)),0,VLOOKUP(R10,'Preisindizes Strom 2020'!$J$8:$R$77,9,FALSE))</f>
        <v>2.5968</v>
      </c>
      <c r="S12" s="179">
        <f>IF(ISNA(VLOOKUP(S10,'Preisindizes Strom 2020'!$J$8:$R$77,9,FALSE)),0,VLOOKUP(S10,'Preisindizes Strom 2020'!$J$8:$R$77,9,FALSE))</f>
        <v>2.5055000000000001</v>
      </c>
      <c r="T12" s="179">
        <f>IF(ISNA(VLOOKUP(T10,'Preisindizes Strom 2020'!$J$8:$R$77,9,FALSE)),0,VLOOKUP(T10,'Preisindizes Strom 2020'!$J$8:$R$77,9,FALSE))</f>
        <v>2.4306999999999999</v>
      </c>
      <c r="U12" s="179">
        <f>IF(ISNA(VLOOKUP(U10,'Preisindizes Strom 2020'!$J$8:$R$77,9,FALSE)),0,VLOOKUP(U10,'Preisindizes Strom 2020'!$J$8:$R$77,9,FALSE))</f>
        <v>2.4464000000000001</v>
      </c>
      <c r="V12" s="179">
        <f>IF(ISNA(VLOOKUP(V10,'Preisindizes Strom 2020'!$J$8:$R$77,9,FALSE)),0,VLOOKUP(V10,'Preisindizes Strom 2020'!$J$8:$R$77,9,FALSE))</f>
        <v>2.3898999999999999</v>
      </c>
      <c r="W12" s="179">
        <f>IF(ISNA(VLOOKUP(W10,'Preisindizes Strom 2020'!$J$8:$R$77,9,FALSE)),0,VLOOKUP(W10,'Preisindizes Strom 2020'!$J$8:$R$77,9,FALSE))</f>
        <v>2.3651</v>
      </c>
      <c r="X12" s="179">
        <f>IF(ISNA(VLOOKUP(X10,'Preisindizes Strom 2020'!$J$8:$R$77,9,FALSE)),0,VLOOKUP(X10,'Preisindizes Strom 2020'!$J$8:$R$77,9,FALSE))</f>
        <v>2.1797</v>
      </c>
      <c r="Y12" s="179">
        <f>IF(ISNA(VLOOKUP(Y10,'Preisindizes Strom 2020'!$J$8:$R$77,9,FALSE)),0,VLOOKUP(Y10,'Preisindizes Strom 2020'!$J$8:$R$77,9,FALSE))</f>
        <v>2.0577999999999999</v>
      </c>
      <c r="Z12" s="179">
        <f>IF(ISNA(VLOOKUP(Z10,'Preisindizes Strom 2020'!$J$8:$R$77,9,FALSE)),0,VLOOKUP(Z10,'Preisindizes Strom 2020'!$J$8:$R$77,9,FALSE))</f>
        <v>1.9257</v>
      </c>
      <c r="AA12" s="179">
        <f>IF(ISNA(VLOOKUP(AA10,'Preisindizes Strom 2020'!$J$8:$R$77,9,FALSE)),0,VLOOKUP(AA10,'Preisindizes Strom 2020'!$J$8:$R$77,9,FALSE))</f>
        <v>2.1111</v>
      </c>
      <c r="AB12" s="179">
        <f>IF(ISNA(VLOOKUP(AB10,'Preisindizes Strom 2020'!$J$8:$R$77,9,FALSE)),0,VLOOKUP(AB10,'Preisindizes Strom 2020'!$J$8:$R$77,9,FALSE))</f>
        <v>2.1072000000000002</v>
      </c>
      <c r="AC12" s="179">
        <f>IF(ISNA(VLOOKUP(AC10,'Preisindizes Strom 2020'!$J$8:$R$77,9,FALSE)),0,VLOOKUP(AC10,'Preisindizes Strom 2020'!$J$8:$R$77,9,FALSE))</f>
        <v>2.0141</v>
      </c>
      <c r="AD12" s="179">
        <f>IF(ISNA(VLOOKUP(AD10,'Preisindizes Strom 2020'!$J$8:$R$77,9,FALSE)),0,VLOOKUP(AD10,'Preisindizes Strom 2020'!$J$8:$R$77,9,FALSE))</f>
        <v>1.8718999999999999</v>
      </c>
      <c r="AE12" s="179">
        <f>IF(ISNA(VLOOKUP(AE10,'Preisindizes Strom 2020'!$J$8:$R$77,9,FALSE)),0,VLOOKUP(AE10,'Preisindizes Strom 2020'!$J$8:$R$77,9,FALSE))</f>
        <v>1.9224000000000001</v>
      </c>
      <c r="AF12" s="179">
        <f>IF(ISNA(VLOOKUP(AF10,'Preisindizes Strom 2020'!$J$8:$R$77,9,FALSE)),0,VLOOKUP(AF10,'Preisindizes Strom 2020'!$J$8:$R$77,9,FALSE))</f>
        <v>1.9095</v>
      </c>
      <c r="AG12" s="179">
        <f>IF(ISNA(VLOOKUP(AG10,'Preisindizes Strom 2020'!$J$8:$R$77,9,FALSE)),0,VLOOKUP(AG10,'Preisindizes Strom 2020'!$J$8:$R$77,9,FALSE))</f>
        <v>1.8152999999999999</v>
      </c>
      <c r="AH12" s="179">
        <f>IF(ISNA(VLOOKUP(AH10,'Preisindizes Strom 2020'!$J$8:$R$77,9,FALSE)),0,VLOOKUP(AH10,'Preisindizes Strom 2020'!$J$8:$R$77,9,FALSE))</f>
        <v>1.7091000000000001</v>
      </c>
      <c r="AI12" s="179">
        <f>IF(ISNA(VLOOKUP(AI10,'Preisindizes Strom 2020'!$J$8:$R$77,9,FALSE)),0,VLOOKUP(AI10,'Preisindizes Strom 2020'!$J$8:$R$77,9,FALSE))</f>
        <v>1.7952999999999999</v>
      </c>
      <c r="AJ12" s="179">
        <f>IF(ISNA(VLOOKUP(AJ10,'Preisindizes Strom 2020'!$J$8:$R$77,9,FALSE)),0,VLOOKUP(AJ10,'Preisindizes Strom 2020'!$J$8:$R$77,9,FALSE))</f>
        <v>1.7538</v>
      </c>
      <c r="AK12" s="179">
        <f>IF(ISNA(VLOOKUP(AK10,'Preisindizes Strom 2020'!$J$8:$R$77,9,FALSE)),0,VLOOKUP(AK10,'Preisindizes Strom 2020'!$J$8:$R$77,9,FALSE))</f>
        <v>1.7352000000000001</v>
      </c>
      <c r="AL12" s="179">
        <f>IF(ISNA(VLOOKUP(AL10,'Preisindizes Strom 2020'!$J$8:$R$77,9,FALSE)),0,VLOOKUP(AL10,'Preisindizes Strom 2020'!$J$8:$R$77,9,FALSE))</f>
        <v>1.6963999999999999</v>
      </c>
      <c r="AM12" s="179">
        <f>IF(ISNA(VLOOKUP(AM10,'Preisindizes Strom 2020'!$J$8:$R$77,9,FALSE)),0,VLOOKUP(AM10,'Preisindizes Strom 2020'!$J$8:$R$77,9,FALSE))</f>
        <v>1.5595000000000001</v>
      </c>
      <c r="AN12" s="179">
        <f>IF(ISNA(VLOOKUP(AN10,'Preisindizes Strom 2020'!$J$8:$R$77,9,FALSE)),0,VLOOKUP(AN10,'Preisindizes Strom 2020'!$J$8:$R$77,9,FALSE))</f>
        <v>1.4268000000000001</v>
      </c>
      <c r="AO12" s="179">
        <f>IF(ISNA(VLOOKUP(AO10,'Preisindizes Strom 2020'!$J$8:$R$77,9,FALSE)),0,VLOOKUP(AO10,'Preisindizes Strom 2020'!$J$8:$R$77,9,FALSE))</f>
        <v>1.3785000000000001</v>
      </c>
      <c r="AP12" s="179">
        <f>IF(ISNA(VLOOKUP(AP10,'Preisindizes Strom 2020'!$J$8:$R$77,9,FALSE)),0,VLOOKUP(AP10,'Preisindizes Strom 2020'!$J$8:$R$77,9,FALSE))</f>
        <v>1.3785000000000001</v>
      </c>
      <c r="AQ12" s="179">
        <f>IF(ISNA(VLOOKUP(AQ10,'Preisindizes Strom 2020'!$J$8:$R$77,9,FALSE)),0,VLOOKUP(AQ10,'Preisindizes Strom 2020'!$J$8:$R$77,9,FALSE))</f>
        <v>1.3443000000000001</v>
      </c>
      <c r="AR12" s="179">
        <f>IF(ISNA(VLOOKUP(AR10,'Preisindizes Strom 2020'!$J$8:$R$77,9,FALSE)),0,VLOOKUP(AR10,'Preisindizes Strom 2020'!$J$8:$R$77,9,FALSE))</f>
        <v>1.3164</v>
      </c>
      <c r="AS12" s="179">
        <f>IF(ISNA(VLOOKUP(AS10,'Preisindizes Strom 2020'!$J$8:$R$77,9,FALSE)),0,VLOOKUP(AS10,'Preisindizes Strom 2020'!$J$8:$R$77,9,FALSE))</f>
        <v>1.2984</v>
      </c>
      <c r="AT12" s="179">
        <f>IF(ISNA(VLOOKUP(AT10,'Preisindizes Strom 2020'!$J$8:$R$77,9,FALSE)),0,VLOOKUP(AT10,'Preisindizes Strom 2020'!$J$8:$R$77,9,FALSE))</f>
        <v>1.3133999999999999</v>
      </c>
      <c r="AU12" s="179">
        <f>IF(ISNA(VLOOKUP(AU10,'Preisindizes Strom 2020'!$J$8:$R$77,9,FALSE)),0,VLOOKUP(AU10,'Preisindizes Strom 2020'!$J$8:$R$77,9,FALSE))</f>
        <v>1.2955000000000001</v>
      </c>
      <c r="AV12" s="179">
        <f>IF(ISNA(VLOOKUP(AV10,'Preisindizes Strom 2020'!$J$8:$R$77,9,FALSE)),0,VLOOKUP(AV10,'Preisindizes Strom 2020'!$J$8:$R$77,9,FALSE))</f>
        <v>1.2444999999999999</v>
      </c>
      <c r="AW12" s="179">
        <f>IF(ISNA(VLOOKUP(AW10,'Preisindizes Strom 2020'!$J$8:$R$77,9,FALSE)),0,VLOOKUP(AW10,'Preisindizes Strom 2020'!$J$8:$R$77,9,FALSE))</f>
        <v>1.2076</v>
      </c>
      <c r="AX12" s="179">
        <f>IF(ISNA(VLOOKUP(AX10,'Preisindizes Strom 2020'!$J$8:$R$77,9,FALSE)),0,VLOOKUP(AX10,'Preisindizes Strom 2020'!$J$8:$R$77,9,FALSE))</f>
        <v>1.2062999999999999</v>
      </c>
      <c r="AY12" s="179">
        <f>IF(ISNA(VLOOKUP(AY10,'Preisindizes Strom 2020'!$J$8:$R$77,9,FALSE)),0,VLOOKUP(AY10,'Preisindizes Strom 2020'!$J$8:$R$77,9,FALSE))</f>
        <v>1.1716</v>
      </c>
      <c r="AZ12" s="179">
        <f>IF(ISNA(VLOOKUP(AZ10,'Preisindizes Strom 2020'!$J$8:$R$77,9,FALSE)),0,VLOOKUP(AZ10,'Preisindizes Strom 2020'!$J$8:$R$77,9,FALSE))</f>
        <v>1.1492</v>
      </c>
      <c r="BA12" s="179">
        <f>IF(ISNA(VLOOKUP(BA10,'Preisindizes Strom 2020'!$J$8:$R$77,9,FALSE)),0,VLOOKUP(BA10,'Preisindizes Strom 2020'!$J$8:$R$77,9,FALSE))</f>
        <v>1.1597</v>
      </c>
      <c r="BB12" s="179">
        <f>IF(ISNA(VLOOKUP(BB10,'Preisindizes Strom 2020'!$J$8:$R$77,9,FALSE)),0,VLOOKUP(BB10,'Preisindizes Strom 2020'!$J$8:$R$77,9,FALSE))</f>
        <v>1.1692</v>
      </c>
      <c r="BC12" s="179">
        <f>IF(ISNA(VLOOKUP(BC10,'Preisindizes Strom 2020'!$J$8:$R$77,9,FALSE)),0,VLOOKUP(BC10,'Preisindizes Strom 2020'!$J$8:$R$77,9,FALSE))</f>
        <v>1.1826000000000001</v>
      </c>
      <c r="BD12" s="179">
        <f>IF(ISNA(VLOOKUP(BD10,'Preisindizes Strom 2020'!$J$8:$R$77,9,FALSE)),0,VLOOKUP(BD10,'Preisindizes Strom 2020'!$J$8:$R$77,9,FALSE))</f>
        <v>1.2351000000000001</v>
      </c>
      <c r="BE12" s="179">
        <f>IF(ISNA(VLOOKUP(BE10,'Preisindizes Strom 2020'!$J$8:$R$77,9,FALSE)),0,VLOOKUP(BE10,'Preisindizes Strom 2020'!$J$8:$R$77,9,FALSE))</f>
        <v>1.2896000000000001</v>
      </c>
      <c r="BF12" s="179">
        <f>IF(ISNA(VLOOKUP(BF10,'Preisindizes Strom 2020'!$J$8:$R$77,9,FALSE)),0,VLOOKUP(BF10,'Preisindizes Strom 2020'!$J$8:$R$77,9,FALSE))</f>
        <v>1.3164</v>
      </c>
      <c r="BG12" s="179">
        <f>IF(ISNA(VLOOKUP(BG10,'Preisindizes Strom 2020'!$J$8:$R$77,9,FALSE)),0,VLOOKUP(BG10,'Preisindizes Strom 2020'!$J$8:$R$77,9,FALSE))</f>
        <v>1.3270999999999999</v>
      </c>
      <c r="BH12" s="179">
        <f>IF(ISNA(VLOOKUP(BH10,'Preisindizes Strom 2020'!$J$8:$R$77,9,FALSE)),0,VLOOKUP(BH10,'Preisindizes Strom 2020'!$J$8:$R$77,9,FALSE))</f>
        <v>1.2925</v>
      </c>
      <c r="BI12" s="179">
        <f>IF(ISNA(VLOOKUP(BI10,'Preisindizes Strom 2020'!$J$8:$R$77,9,FALSE)),0,VLOOKUP(BI10,'Preisindizes Strom 2020'!$J$8:$R$77,9,FALSE))</f>
        <v>1.2968999999999999</v>
      </c>
      <c r="BJ12" s="179">
        <f>IF(ISNA(VLOOKUP(BJ10,'Preisindizes Strom 2020'!$J$8:$R$77,9,FALSE)),0,VLOOKUP(BJ10,'Preisindizes Strom 2020'!$J$8:$R$77,9,FALSE))</f>
        <v>1.3103</v>
      </c>
      <c r="BK12" s="179">
        <f>IF(ISNA(VLOOKUP(BK10,'Preisindizes Strom 2020'!$J$8:$R$77,9,FALSE)),0,VLOOKUP(BK10,'Preisindizes Strom 2020'!$J$8:$R$77,9,FALSE))</f>
        <v>1.3240000000000001</v>
      </c>
      <c r="BL12" s="179">
        <f>IF(ISNA(VLOOKUP(BL10,'Preisindizes Strom 2020'!$J$8:$R$77,9,FALSE)),0,VLOOKUP(BL10,'Preisindizes Strom 2020'!$J$8:$R$77,9,FALSE))</f>
        <v>1.3255999999999999</v>
      </c>
      <c r="BM12" s="179">
        <f>IF(ISNA(VLOOKUP(BM10,'Preisindizes Strom 2020'!$J$8:$R$77,9,FALSE)),0,VLOOKUP(BM10,'Preisindizes Strom 2020'!$J$8:$R$77,9,FALSE))</f>
        <v>1.3349</v>
      </c>
      <c r="BN12" s="179">
        <f>IF(ISNA(VLOOKUP(BN10,'Preisindizes Strom 2020'!$J$8:$R$77,9,FALSE)),0,VLOOKUP(BN10,'Preisindizes Strom 2020'!$J$8:$R$77,9,FALSE))</f>
        <v>1.2867</v>
      </c>
      <c r="BO12" s="179">
        <f>IF(ISNA(VLOOKUP(BO10,'Preisindizes Strom 2020'!$J$8:$R$77,9,FALSE)),0,VLOOKUP(BO10,'Preisindizes Strom 2020'!$J$8:$R$77,9,FALSE))</f>
        <v>1.2514000000000001</v>
      </c>
      <c r="BP12" s="179">
        <f>IF(ISNA(VLOOKUP(BP10,'Preisindizes Strom 2020'!$J$8:$R$77,9,FALSE)),0,VLOOKUP(BP10,'Preisindizes Strom 2020'!$J$8:$R$77,9,FALSE))</f>
        <v>1.2404999999999999</v>
      </c>
      <c r="BQ12" s="179">
        <f>IF(ISNA(VLOOKUP(BQ10,'Preisindizes Strom 2020'!$J$8:$R$77,9,FALSE)),0,VLOOKUP(BQ10,'Preisindizes Strom 2020'!$J$8:$R$77,9,FALSE))</f>
        <v>1.2597</v>
      </c>
      <c r="BR12" s="179">
        <f>IF(ISNA(VLOOKUP(BR10,'Preisindizes Strom 2020'!$J$8:$R$77,9,FALSE)),0,VLOOKUP(BR10,'Preisindizes Strom 2020'!$J$8:$R$77,9,FALSE))</f>
        <v>1.2485999999999999</v>
      </c>
      <c r="BS12" s="179">
        <f>IF(ISNA(VLOOKUP(BS10,'Preisindizes Strom 2020'!$J$8:$R$77,9,FALSE)),0,VLOOKUP(BS10,'Preisindizes Strom 2020'!$J$8:$R$77,9,FALSE))</f>
        <v>1.19</v>
      </c>
      <c r="BT12" s="179">
        <f>IF(ISNA(VLOOKUP(BT10,'Preisindizes Strom 2020'!$J$8:$R$77,9,FALSE)),0,VLOOKUP(BT10,'Preisindizes Strom 2020'!$J$8:$R$77,9,FALSE))</f>
        <v>1.1739999999999999</v>
      </c>
      <c r="BU12" s="179">
        <f>IF(ISNA(VLOOKUP(BU10,'Preisindizes Strom 2020'!$J$8:$R$77,9,FALSE)),0,VLOOKUP(BU10,'Preisindizes Strom 2020'!$J$8:$R$77,9,FALSE))</f>
        <v>1.1765000000000001</v>
      </c>
      <c r="BV12" s="179">
        <f>IF(ISNA(VLOOKUP(BV10,'Preisindizes Strom 2020'!$J$8:$R$77,9,FALSE)),0,VLOOKUP(BV10,'Preisindizes Strom 2020'!$J$8:$R$77,9,FALSE))</f>
        <v>1.1728000000000001</v>
      </c>
      <c r="BW12" s="179">
        <f>IF(ISNA(VLOOKUP(BW10,'Preisindizes Strom 2020'!$J$8:$R$77,9,FALSE)),0,VLOOKUP(BW10,'Preisindizes Strom 2020'!$J$8:$R$77,9,FALSE))</f>
        <v>1.1399999999999999</v>
      </c>
      <c r="BX12" s="179">
        <f>IF(ISNA(VLOOKUP(BX10,'Preisindizes Strom 2020'!$J$8:$R$77,9,FALSE)),0,VLOOKUP(BX10,'Preisindizes Strom 2020'!$J$8:$R$77,9,FALSE))</f>
        <v>1.1399999999999999</v>
      </c>
      <c r="BY12" s="179">
        <f>IF(ISNA(VLOOKUP(BY10,'Preisindizes Strom 2020'!$J$8:$R$77,9,FALSE)),0,VLOOKUP(BY10,'Preisindizes Strom 2020'!$J$8:$R$77,9,FALSE))</f>
        <v>1.1089</v>
      </c>
      <c r="BZ12" s="179">
        <f>IF(ISNA(VLOOKUP(BZ10,'Preisindizes Strom 2020'!$J$8:$R$77,9,FALSE)),0,VLOOKUP(BZ10,'Preisindizes Strom 2020'!$J$8:$R$77,9,FALSE))</f>
        <v>1.0605</v>
      </c>
      <c r="CA12" s="179">
        <f>IF(ISNA(VLOOKUP(CA10,'Preisindizes Strom 2020'!$J$8:$R$77,9,FALSE)),0,VLOOKUP(CA10,'Preisindizes Strom 2020'!$J$8:$R$77,9,FALSE))</f>
        <v>1.0179</v>
      </c>
      <c r="CB12" s="179">
        <f>IF(ISNA(VLOOKUP(CB10,'Preisindizes Strom 2020'!$J$8:$R$77,9,FALSE)),0,VLOOKUP(CB10,'Preisindizes Strom 2020'!$J$8:$R$77,9,FALSE))</f>
        <v>1</v>
      </c>
    </row>
    <row r="13" spans="1:80">
      <c r="A13" s="234">
        <v>3</v>
      </c>
      <c r="B13" s="178" t="s">
        <v>1</v>
      </c>
      <c r="D13" s="179">
        <f>IF(ISNA(VLOOKUP(D10,'Preisindizes Strom 2020'!$T$8:$AE$77,12,FALSE)),0,VLOOKUP(D10,'Preisindizes Strom 2020'!$T$8:$AE$77,12,FALSE))</f>
        <v>0</v>
      </c>
      <c r="E13" s="179">
        <f>IF(ISNA(VLOOKUP(E10,'Preisindizes Strom 2020'!$T$8:$AE$77,12,FALSE)),0,VLOOKUP(E10,'Preisindizes Strom 2020'!$T$8:$AE$77,12,FALSE))</f>
        <v>0</v>
      </c>
      <c r="F13" s="179">
        <f>IF(ISNA(VLOOKUP(F10,'Preisindizes Strom 2020'!$T$8:$AE$77,12,FALSE)),0,VLOOKUP(F10,'Preisindizes Strom 2020'!$T$8:$AE$77,12,FALSE))</f>
        <v>0</v>
      </c>
      <c r="G13" s="179">
        <f>IF(ISNA(VLOOKUP(G10,'Preisindizes Strom 2020'!$T$8:$AE$77,12,FALSE)),0,VLOOKUP(G10,'Preisindizes Strom 2020'!$T$8:$AE$77,12,FALSE))</f>
        <v>0</v>
      </c>
      <c r="H13" s="179">
        <f>IF(ISNA(VLOOKUP(H10,'Preisindizes Strom 2020'!$T$8:$AE$77,12,FALSE)),0,VLOOKUP(H10,'Preisindizes Strom 2020'!$T$8:$AE$77,12,FALSE))</f>
        <v>0</v>
      </c>
      <c r="I13" s="179">
        <f>IF(ISNA(VLOOKUP(I10,'Preisindizes Strom 2020'!$T$8:$AE$77,12,FALSE)),0,VLOOKUP(I10,'Preisindizes Strom 2020'!$T$8:$AE$77,12,FALSE))</f>
        <v>0</v>
      </c>
      <c r="J13" s="179">
        <f>IF(ISNA(VLOOKUP(J10,'Preisindizes Strom 2020'!$T$8:$AE$77,12,FALSE)),0,VLOOKUP(J10,'Preisindizes Strom 2020'!$T$8:$AE$77,12,FALSE))</f>
        <v>0</v>
      </c>
      <c r="K13" s="179">
        <f>IF(ISNA(VLOOKUP(K10,'Preisindizes Strom 2020'!$T$8:$AE$77,12,FALSE)),0,VLOOKUP(K10,'Preisindizes Strom 2020'!$T$8:$AE$77,12,FALSE))</f>
        <v>0</v>
      </c>
      <c r="L13" s="179">
        <f>IF(ISNA(VLOOKUP(L10,'Preisindizes Strom 2020'!$T$8:$AE$77,12,FALSE)),0,VLOOKUP(L10,'Preisindizes Strom 2020'!$T$8:$AE$77,12,FALSE))</f>
        <v>0</v>
      </c>
      <c r="M13" s="179">
        <f>IF(ISNA(VLOOKUP(M10,'Preisindizes Strom 2020'!$T$8:$AE$77,12,FALSE)),0,VLOOKUP(M10,'Preisindizes Strom 2020'!$T$8:$AE$77,12,FALSE))</f>
        <v>0</v>
      </c>
      <c r="N13" s="179">
        <f>IF(ISNA(VLOOKUP(N10,'Preisindizes Strom 2020'!$T$8:$AE$77,12,FALSE)),0,VLOOKUP(N10,'Preisindizes Strom 2020'!$T$8:$AE$77,12,FALSE))</f>
        <v>0</v>
      </c>
      <c r="O13" s="179">
        <f>IF(ISNA(VLOOKUP(O10,'Preisindizes Strom 2020'!$T$8:$AE$77,12,FALSE)),0,VLOOKUP(O10,'Preisindizes Strom 2020'!$T$8:$AE$77,12,FALSE))</f>
        <v>0</v>
      </c>
      <c r="P13" s="179">
        <f>IF(ISNA(VLOOKUP(P10,'Preisindizes Strom 2020'!$T$8:$AE$77,12,FALSE)),0,VLOOKUP(P10,'Preisindizes Strom 2020'!$T$8:$AE$77,12,FALSE))</f>
        <v>0</v>
      </c>
      <c r="Q13" s="179">
        <f>IF(ISNA(VLOOKUP(Q10,'Preisindizes Strom 2020'!$T$8:$AE$77,12,FALSE)),0,VLOOKUP(Q10,'Preisindizes Strom 2020'!$T$8:$AE$77,12,FALSE))</f>
        <v>0</v>
      </c>
      <c r="R13" s="179">
        <f>IF(ISNA(VLOOKUP(R10,'Preisindizes Strom 2020'!$T$8:$AE$77,12,FALSE)),0,VLOOKUP(R10,'Preisindizes Strom 2020'!$T$8:$AE$77,12,FALSE))</f>
        <v>3.0026000000000002</v>
      </c>
      <c r="S13" s="179">
        <f>IF(ISNA(VLOOKUP(S10,'Preisindizes Strom 2020'!$T$8:$AE$77,12,FALSE)),0,VLOOKUP(S10,'Preisindizes Strom 2020'!$T$8:$AE$77,12,FALSE))</f>
        <v>2.9327999999999999</v>
      </c>
      <c r="T13" s="179">
        <f>IF(ISNA(VLOOKUP(T10,'Preisindizes Strom 2020'!$T$8:$AE$77,12,FALSE)),0,VLOOKUP(T10,'Preisindizes Strom 2020'!$T$8:$AE$77,12,FALSE))</f>
        <v>2.8094000000000001</v>
      </c>
      <c r="U13" s="179">
        <f>IF(ISNA(VLOOKUP(U10,'Preisindizes Strom 2020'!$T$8:$AE$77,12,FALSE)),0,VLOOKUP(U10,'Preisindizes Strom 2020'!$T$8:$AE$77,12,FALSE))</f>
        <v>2.7414999999999998</v>
      </c>
      <c r="V13" s="179">
        <f>IF(ISNA(VLOOKUP(V10,'Preisindizes Strom 2020'!$T$8:$AE$77,12,FALSE)),0,VLOOKUP(V10,'Preisindizes Strom 2020'!$T$8:$AE$77,12,FALSE))</f>
        <v>2.6831999999999998</v>
      </c>
      <c r="W13" s="179">
        <f>IF(ISNA(VLOOKUP(W10,'Preisindizes Strom 2020'!$T$8:$AE$77,12,FALSE)),0,VLOOKUP(W10,'Preisindizes Strom 2020'!$T$8:$AE$77,12,FALSE))</f>
        <v>2.7023999999999999</v>
      </c>
      <c r="X13" s="179">
        <f>IF(ISNA(VLOOKUP(X10,'Preisindizes Strom 2020'!$T$8:$AE$77,12,FALSE)),0,VLOOKUP(X10,'Preisindizes Strom 2020'!$T$8:$AE$77,12,FALSE))</f>
        <v>2.6092</v>
      </c>
      <c r="Y13" s="179">
        <f>IF(ISNA(VLOOKUP(Y10,'Preisindizes Strom 2020'!$T$8:$AE$77,12,FALSE)),0,VLOOKUP(Y10,'Preisindizes Strom 2020'!$T$8:$AE$77,12,FALSE))</f>
        <v>2.5110999999999999</v>
      </c>
      <c r="Z13" s="179">
        <f>IF(ISNA(VLOOKUP(Z10,'Preisindizes Strom 2020'!$T$8:$AE$77,12,FALSE)),0,VLOOKUP(Z10,'Preisindizes Strom 2020'!$T$8:$AE$77,12,FALSE))</f>
        <v>2.3694999999999999</v>
      </c>
      <c r="AA13" s="179">
        <f>IF(ISNA(VLOOKUP(AA10,'Preisindizes Strom 2020'!$T$8:$AE$77,12,FALSE)),0,VLOOKUP(AA10,'Preisindizes Strom 2020'!$T$8:$AE$77,12,FALSE))</f>
        <v>2.6092</v>
      </c>
      <c r="AB13" s="179">
        <f>IF(ISNA(VLOOKUP(AB10,'Preisindizes Strom 2020'!$T$8:$AE$77,12,FALSE)),0,VLOOKUP(AB10,'Preisindizes Strom 2020'!$T$8:$AE$77,12,FALSE))</f>
        <v>2.6457000000000002</v>
      </c>
      <c r="AC13" s="179">
        <f>IF(ISNA(VLOOKUP(AC10,'Preisindizes Strom 2020'!$T$8:$AE$77,12,FALSE)),0,VLOOKUP(AC10,'Preisindizes Strom 2020'!$T$8:$AE$77,12,FALSE))</f>
        <v>2.4460999999999999</v>
      </c>
      <c r="AD13" s="179">
        <f>IF(ISNA(VLOOKUP(AD10,'Preisindizes Strom 2020'!$T$8:$AE$77,12,FALSE)),0,VLOOKUP(AD10,'Preisindizes Strom 2020'!$T$8:$AE$77,12,FALSE))</f>
        <v>2.1869000000000001</v>
      </c>
      <c r="AE13" s="179">
        <f>IF(ISNA(VLOOKUP(AE10,'Preisindizes Strom 2020'!$T$8:$AE$77,12,FALSE)),0,VLOOKUP(AE10,'Preisindizes Strom 2020'!$T$8:$AE$77,12,FALSE))</f>
        <v>2.2039</v>
      </c>
      <c r="AF13" s="179">
        <f>IF(ISNA(VLOOKUP(AF10,'Preisindizes Strom 2020'!$T$8:$AE$77,12,FALSE)),0,VLOOKUP(AF10,'Preisindizes Strom 2020'!$T$8:$AE$77,12,FALSE))</f>
        <v>2.2168000000000001</v>
      </c>
      <c r="AG13" s="179">
        <f>IF(ISNA(VLOOKUP(AG10,'Preisindizes Strom 2020'!$T$8:$AE$77,12,FALSE)),0,VLOOKUP(AG10,'Preisindizes Strom 2020'!$T$8:$AE$77,12,FALSE))</f>
        <v>2.1255000000000002</v>
      </c>
      <c r="AH13" s="179">
        <f>IF(ISNA(VLOOKUP(AH10,'Preisindizes Strom 2020'!$T$8:$AE$77,12,FALSE)),0,VLOOKUP(AH10,'Preisindizes Strom 2020'!$T$8:$AE$77,12,FALSE))</f>
        <v>1.9877</v>
      </c>
      <c r="AI13" s="179">
        <f>IF(ISNA(VLOOKUP(AI10,'Preisindizes Strom 2020'!$T$8:$AE$77,12,FALSE)),0,VLOOKUP(AI10,'Preisindizes Strom 2020'!$T$8:$AE$77,12,FALSE))</f>
        <v>2.0712000000000002</v>
      </c>
      <c r="AJ13" s="179">
        <f>IF(ISNA(VLOOKUP(AJ10,'Preisindizes Strom 2020'!$T$8:$AE$77,12,FALSE)),0,VLOOKUP(AJ10,'Preisindizes Strom 2020'!$T$8:$AE$77,12,FALSE))</f>
        <v>2.0017999999999998</v>
      </c>
      <c r="AK13" s="179">
        <f>IF(ISNA(VLOOKUP(AK10,'Preisindizes Strom 2020'!$T$8:$AE$77,12,FALSE)),0,VLOOKUP(AK10,'Preisindizes Strom 2020'!$T$8:$AE$77,12,FALSE))</f>
        <v>1.9739</v>
      </c>
      <c r="AL13" s="179">
        <f>IF(ISNA(VLOOKUP(AL10,'Preisindizes Strom 2020'!$T$8:$AE$77,12,FALSE)),0,VLOOKUP(AL10,'Preisindizes Strom 2020'!$T$8:$AE$77,12,FALSE))</f>
        <v>1.9877</v>
      </c>
      <c r="AM13" s="179">
        <f>IF(ISNA(VLOOKUP(AM10,'Preisindizes Strom 2020'!$T$8:$AE$77,12,FALSE)),0,VLOOKUP(AM10,'Preisindizes Strom 2020'!$T$8:$AE$77,12,FALSE))</f>
        <v>1.8454999999999999</v>
      </c>
      <c r="AN13" s="179">
        <f>IF(ISNA(VLOOKUP(AN10,'Preisindizes Strom 2020'!$T$8:$AE$77,12,FALSE)),0,VLOOKUP(AN10,'Preisindizes Strom 2020'!$T$8:$AE$77,12,FALSE))</f>
        <v>1.6739999999999999</v>
      </c>
      <c r="AO13" s="179">
        <f>IF(ISNA(VLOOKUP(AO10,'Preisindizes Strom 2020'!$T$8:$AE$77,12,FALSE)),0,VLOOKUP(AO10,'Preisindizes Strom 2020'!$T$8:$AE$77,12,FALSE))</f>
        <v>1.5919000000000001</v>
      </c>
      <c r="AP13" s="179">
        <f>IF(ISNA(VLOOKUP(AP10,'Preisindizes Strom 2020'!$T$8:$AE$77,12,FALSE)),0,VLOOKUP(AP10,'Preisindizes Strom 2020'!$T$8:$AE$77,12,FALSE))</f>
        <v>1.5505</v>
      </c>
      <c r="AQ13" s="179">
        <f>IF(ISNA(VLOOKUP(AQ10,'Preisindizes Strom 2020'!$T$8:$AE$77,12,FALSE)),0,VLOOKUP(AQ10,'Preisindizes Strom 2020'!$T$8:$AE$77,12,FALSE))</f>
        <v>1.5527</v>
      </c>
      <c r="AR13" s="179">
        <f>IF(ISNA(VLOOKUP(AR10,'Preisindizes Strom 2020'!$T$8:$AE$77,12,FALSE)),0,VLOOKUP(AR10,'Preisindizes Strom 2020'!$T$8:$AE$77,12,FALSE))</f>
        <v>1.5463</v>
      </c>
      <c r="AS13" s="179">
        <f>IF(ISNA(VLOOKUP(AS10,'Preisindizes Strom 2020'!$T$8:$AE$77,12,FALSE)),0,VLOOKUP(AS10,'Preisindizes Strom 2020'!$T$8:$AE$77,12,FALSE))</f>
        <v>1.5359</v>
      </c>
      <c r="AT13" s="179">
        <f>IF(ISNA(VLOOKUP(AT10,'Preisindizes Strom 2020'!$T$8:$AE$77,12,FALSE)),0,VLOOKUP(AT10,'Preisindizes Strom 2020'!$T$8:$AE$77,12,FALSE))</f>
        <v>1.5133000000000001</v>
      </c>
      <c r="AU13" s="179">
        <f>IF(ISNA(VLOOKUP(AU10,'Preisindizes Strom 2020'!$T$8:$AE$77,12,FALSE)),0,VLOOKUP(AU10,'Preisindizes Strom 2020'!$T$8:$AE$77,12,FALSE))</f>
        <v>1.4875</v>
      </c>
      <c r="AV13" s="179">
        <f>IF(ISNA(VLOOKUP(AV10,'Preisindizes Strom 2020'!$T$8:$AE$77,12,FALSE)),0,VLOOKUP(AV10,'Preisindizes Strom 2020'!$T$8:$AE$77,12,FALSE))</f>
        <v>1.4570000000000001</v>
      </c>
      <c r="AW13" s="179">
        <f>IF(ISNA(VLOOKUP(AW10,'Preisindizes Strom 2020'!$T$8:$AE$77,12,FALSE)),0,VLOOKUP(AW10,'Preisindizes Strom 2020'!$T$8:$AE$77,12,FALSE))</f>
        <v>1.4188000000000001</v>
      </c>
      <c r="AX13" s="179">
        <f>IF(ISNA(VLOOKUP(AX10,'Preisindizes Strom 2020'!$T$8:$AE$77,12,FALSE)),0,VLOOKUP(AX10,'Preisindizes Strom 2020'!$T$8:$AE$77,12,FALSE))</f>
        <v>1.3791</v>
      </c>
      <c r="AY13" s="179">
        <f>IF(ISNA(VLOOKUP(AY10,'Preisindizes Strom 2020'!$T$8:$AE$77,12,FALSE)),0,VLOOKUP(AY10,'Preisindizes Strom 2020'!$T$8:$AE$77,12,FALSE))</f>
        <v>1.329</v>
      </c>
      <c r="AZ13" s="179">
        <f>IF(ISNA(VLOOKUP(AZ10,'Preisindizes Strom 2020'!$T$8:$AE$77,12,FALSE)),0,VLOOKUP(AZ10,'Preisindizes Strom 2020'!$T$8:$AE$77,12,FALSE))</f>
        <v>1.2898000000000001</v>
      </c>
      <c r="BA13" s="179">
        <f>IF(ISNA(VLOOKUP(BA10,'Preisindizes Strom 2020'!$T$8:$AE$77,12,FALSE)),0,VLOOKUP(BA10,'Preisindizes Strom 2020'!$T$8:$AE$77,12,FALSE))</f>
        <v>1.2854000000000001</v>
      </c>
      <c r="BB13" s="179">
        <f>IF(ISNA(VLOOKUP(BB10,'Preisindizes Strom 2020'!$T$8:$AE$77,12,FALSE)),0,VLOOKUP(BB10,'Preisindizes Strom 2020'!$T$8:$AE$77,12,FALSE))</f>
        <v>1.2867999999999999</v>
      </c>
      <c r="BC13" s="179">
        <f>IF(ISNA(VLOOKUP(BC10,'Preisindizes Strom 2020'!$T$8:$AE$77,12,FALSE)),0,VLOOKUP(BC10,'Preisindizes Strom 2020'!$T$8:$AE$77,12,FALSE))</f>
        <v>1.2927</v>
      </c>
      <c r="BD13" s="179">
        <f>IF(ISNA(VLOOKUP(BD10,'Preisindizes Strom 2020'!$T$8:$AE$77,12,FALSE)),0,VLOOKUP(BD10,'Preisindizes Strom 2020'!$T$8:$AE$77,12,FALSE))</f>
        <v>1.3274999999999999</v>
      </c>
      <c r="BE13" s="179">
        <f>IF(ISNA(VLOOKUP(BE10,'Preisindizes Strom 2020'!$T$8:$AE$77,12,FALSE)),0,VLOOKUP(BE10,'Preisindizes Strom 2020'!$T$8:$AE$77,12,FALSE))</f>
        <v>1.3512</v>
      </c>
      <c r="BF13" s="179">
        <f>IF(ISNA(VLOOKUP(BF10,'Preisindizes Strom 2020'!$T$8:$AE$77,12,FALSE)),0,VLOOKUP(BF10,'Preisindizes Strom 2020'!$T$8:$AE$77,12,FALSE))</f>
        <v>1.3560000000000001</v>
      </c>
      <c r="BG13" s="179">
        <f>IF(ISNA(VLOOKUP(BG10,'Preisindizes Strom 2020'!$T$8:$AE$77,12,FALSE)),0,VLOOKUP(BG10,'Preisindizes Strom 2020'!$T$8:$AE$77,12,FALSE))</f>
        <v>1.3544</v>
      </c>
      <c r="BH13" s="179">
        <f>IF(ISNA(VLOOKUP(BH10,'Preisindizes Strom 2020'!$T$8:$AE$77,12,FALSE)),0,VLOOKUP(BH10,'Preisindizes Strom 2020'!$T$8:$AE$77,12,FALSE))</f>
        <v>1.3167</v>
      </c>
      <c r="BI13" s="179">
        <f>IF(ISNA(VLOOKUP(BI10,'Preisindizes Strom 2020'!$T$8:$AE$77,12,FALSE)),0,VLOOKUP(BI10,'Preisindizes Strom 2020'!$T$8:$AE$77,12,FALSE))</f>
        <v>1.3137000000000001</v>
      </c>
      <c r="BJ13" s="179">
        <f>IF(ISNA(VLOOKUP(BJ10,'Preisindizes Strom 2020'!$T$8:$AE$77,12,FALSE)),0,VLOOKUP(BJ10,'Preisindizes Strom 2020'!$T$8:$AE$77,12,FALSE))</f>
        <v>1.3369</v>
      </c>
      <c r="BK13" s="179">
        <f>IF(ISNA(VLOOKUP(BK10,'Preisindizes Strom 2020'!$T$8:$AE$77,12,FALSE)),0,VLOOKUP(BK10,'Preisindizes Strom 2020'!$T$8:$AE$77,12,FALSE))</f>
        <v>1.3593</v>
      </c>
      <c r="BL13" s="179">
        <f>IF(ISNA(VLOOKUP(BL10,'Preisindizes Strom 2020'!$T$8:$AE$77,12,FALSE)),0,VLOOKUP(BL10,'Preisindizes Strom 2020'!$T$8:$AE$77,12,FALSE))</f>
        <v>1.3352999999999999</v>
      </c>
      <c r="BM13" s="179">
        <f>IF(ISNA(VLOOKUP(BM10,'Preisindizes Strom 2020'!$T$8:$AE$77,12,FALSE)),0,VLOOKUP(BM10,'Preisindizes Strom 2020'!$T$8:$AE$77,12,FALSE))</f>
        <v>1.2970999999999999</v>
      </c>
      <c r="BN13" s="179">
        <f>IF(ISNA(VLOOKUP(BN10,'Preisindizes Strom 2020'!$T$8:$AE$77,12,FALSE)),0,VLOOKUP(BN10,'Preisindizes Strom 2020'!$T$8:$AE$77,12,FALSE))</f>
        <v>1.2653000000000001</v>
      </c>
      <c r="BO13" s="179">
        <f>IF(ISNA(VLOOKUP(BO10,'Preisindizes Strom 2020'!$T$8:$AE$77,12,FALSE)),0,VLOOKUP(BO10,'Preisindizes Strom 2020'!$T$8:$AE$77,12,FALSE))</f>
        <v>1.2125999999999999</v>
      </c>
      <c r="BP13" s="179">
        <f>IF(ISNA(VLOOKUP(BP10,'Preisindizes Strom 2020'!$T$8:$AE$77,12,FALSE)),0,VLOOKUP(BP10,'Preisindizes Strom 2020'!$T$8:$AE$77,12,FALSE))</f>
        <v>1.1761999999999999</v>
      </c>
      <c r="BQ13" s="179">
        <f>IF(ISNA(VLOOKUP(BQ10,'Preisindizes Strom 2020'!$T$8:$AE$77,12,FALSE)),0,VLOOKUP(BQ10,'Preisindizes Strom 2020'!$T$8:$AE$77,12,FALSE))</f>
        <v>1.1884999999999999</v>
      </c>
      <c r="BR13" s="179">
        <f>IF(ISNA(VLOOKUP(BR10,'Preisindizes Strom 2020'!$T$8:$AE$77,12,FALSE)),0,VLOOKUP(BR10,'Preisindizes Strom 2020'!$T$8:$AE$77,12,FALSE))</f>
        <v>1.2113</v>
      </c>
      <c r="BS13" s="179">
        <f>IF(ISNA(VLOOKUP(BS10,'Preisindizes Strom 2020'!$T$8:$AE$77,12,FALSE)),0,VLOOKUP(BS10,'Preisindizes Strom 2020'!$T$8:$AE$77,12,FALSE))</f>
        <v>1.1713</v>
      </c>
      <c r="BT13" s="179">
        <f>IF(ISNA(VLOOKUP(BT10,'Preisindizes Strom 2020'!$T$8:$AE$77,12,FALSE)),0,VLOOKUP(BT10,'Preisindizes Strom 2020'!$T$8:$AE$77,12,FALSE))</f>
        <v>1.1665000000000001</v>
      </c>
      <c r="BU13" s="179">
        <f>IF(ISNA(VLOOKUP(BU10,'Preisindizes Strom 2020'!$T$8:$AE$77,12,FALSE)),0,VLOOKUP(BU10,'Preisindizes Strom 2020'!$T$8:$AE$77,12,FALSE))</f>
        <v>1.1677</v>
      </c>
      <c r="BV13" s="179">
        <f>IF(ISNA(VLOOKUP(BV10,'Preisindizes Strom 2020'!$T$8:$AE$77,12,FALSE)),0,VLOOKUP(BV10,'Preisindizes Strom 2020'!$T$8:$AE$77,12,FALSE))</f>
        <v>1.1593</v>
      </c>
      <c r="BW13" s="179">
        <f>IF(ISNA(VLOOKUP(BW10,'Preisindizes Strom 2020'!$T$8:$AE$77,12,FALSE)),0,VLOOKUP(BW10,'Preisindizes Strom 2020'!$T$8:$AE$77,12,FALSE))</f>
        <v>1.135</v>
      </c>
      <c r="BX13" s="179">
        <f>IF(ISNA(VLOOKUP(BX10,'Preisindizes Strom 2020'!$T$8:$AE$77,12,FALSE)),0,VLOOKUP(BX10,'Preisindizes Strom 2020'!$T$8:$AE$77,12,FALSE))</f>
        <v>1.135</v>
      </c>
      <c r="BY13" s="179">
        <f>IF(ISNA(VLOOKUP(BY10,'Preisindizes Strom 2020'!$T$8:$AE$77,12,FALSE)),0,VLOOKUP(BY10,'Preisindizes Strom 2020'!$T$8:$AE$77,12,FALSE))</f>
        <v>1.1041000000000001</v>
      </c>
      <c r="BZ13" s="179">
        <f>IF(ISNA(VLOOKUP(BZ10,'Preisindizes Strom 2020'!$T$8:$AE$77,12,FALSE)),0,VLOOKUP(BZ10,'Preisindizes Strom 2020'!$T$8:$AE$77,12,FALSE))</f>
        <v>1.0578000000000001</v>
      </c>
      <c r="CA13" s="179">
        <f>IF(ISNA(VLOOKUP(CA10,'Preisindizes Strom 2020'!$T$8:$AE$77,12,FALSE)),0,VLOOKUP(CA10,'Preisindizes Strom 2020'!$T$8:$AE$77,12,FALSE))</f>
        <v>1.0198</v>
      </c>
      <c r="CB13" s="179">
        <f>IF(ISNA(VLOOKUP(CB10,'Preisindizes Strom 2020'!$T$8:$AE$77,12,FALSE)),0,VLOOKUP(CB10,'Preisindizes Strom 2020'!$T$8:$AE$77,12,FALSE))</f>
        <v>1</v>
      </c>
    </row>
    <row r="14" spans="1:80">
      <c r="A14" s="234">
        <v>4</v>
      </c>
      <c r="B14" s="178" t="s">
        <v>2</v>
      </c>
      <c r="D14" s="179">
        <f>IF(ISNA(VLOOKUP(D10,'Preisindizes Strom 2020'!$AG$8:$AO$77,9,FALSE)),0,VLOOKUP(D10,'Preisindizes Strom 2020'!$AG$8:$AO$77,9,FALSE))</f>
        <v>0</v>
      </c>
      <c r="E14" s="179">
        <f>IF(ISNA(VLOOKUP(E10,'Preisindizes Strom 2020'!$AG$8:$AO$77,9,FALSE)),0,VLOOKUP(E10,'Preisindizes Strom 2020'!$AG$8:$AO$77,9,FALSE))</f>
        <v>0</v>
      </c>
      <c r="F14" s="179">
        <f>IF(ISNA(VLOOKUP(F10,'Preisindizes Strom 2020'!$AG$8:$AO$77,9,FALSE)),0,VLOOKUP(F10,'Preisindizes Strom 2020'!$AG$8:$AO$77,9,FALSE))</f>
        <v>0</v>
      </c>
      <c r="G14" s="179">
        <f>IF(ISNA(VLOOKUP(G10,'Preisindizes Strom 2020'!$AG$8:$AO$77,9,FALSE)),0,VLOOKUP(G10,'Preisindizes Strom 2020'!$AG$8:$AO$77,9,FALSE))</f>
        <v>0</v>
      </c>
      <c r="H14" s="179">
        <f>IF(ISNA(VLOOKUP(H10,'Preisindizes Strom 2020'!$AG$8:$AO$77,9,FALSE)),0,VLOOKUP(H10,'Preisindizes Strom 2020'!$AG$8:$AO$77,9,FALSE))</f>
        <v>0</v>
      </c>
      <c r="I14" s="179">
        <f>IF(ISNA(VLOOKUP(I10,'Preisindizes Strom 2020'!$AG$8:$AO$77,9,FALSE)),0,VLOOKUP(I10,'Preisindizes Strom 2020'!$AG$8:$AO$77,9,FALSE))</f>
        <v>0</v>
      </c>
      <c r="J14" s="179">
        <f>IF(ISNA(VLOOKUP(J10,'Preisindizes Strom 2020'!$AG$8:$AO$77,9,FALSE)),0,VLOOKUP(J10,'Preisindizes Strom 2020'!$AG$8:$AO$77,9,FALSE))</f>
        <v>0</v>
      </c>
      <c r="K14" s="179">
        <f>IF(ISNA(VLOOKUP(K10,'Preisindizes Strom 2020'!$AG$8:$AO$77,9,FALSE)),0,VLOOKUP(K10,'Preisindizes Strom 2020'!$AG$8:$AO$77,9,FALSE))</f>
        <v>0</v>
      </c>
      <c r="L14" s="179">
        <f>IF(ISNA(VLOOKUP(L10,'Preisindizes Strom 2020'!$AG$8:$AO$77,9,FALSE)),0,VLOOKUP(L10,'Preisindizes Strom 2020'!$AG$8:$AO$77,9,FALSE))</f>
        <v>0</v>
      </c>
      <c r="M14" s="179">
        <f>IF(ISNA(VLOOKUP(M10,'Preisindizes Strom 2020'!$AG$8:$AO$77,9,FALSE)),0,VLOOKUP(M10,'Preisindizes Strom 2020'!$AG$8:$AO$77,9,FALSE))</f>
        <v>0</v>
      </c>
      <c r="N14" s="179">
        <f>IF(ISNA(VLOOKUP(N10,'Preisindizes Strom 2020'!$AG$8:$AO$77,9,FALSE)),0,VLOOKUP(N10,'Preisindizes Strom 2020'!$AG$8:$AO$77,9,FALSE))</f>
        <v>0</v>
      </c>
      <c r="O14" s="179">
        <f>IF(ISNA(VLOOKUP(O10,'Preisindizes Strom 2020'!$AG$8:$AO$77,9,FALSE)),0,VLOOKUP(O10,'Preisindizes Strom 2020'!$AG$8:$AO$77,9,FALSE))</f>
        <v>0</v>
      </c>
      <c r="P14" s="179">
        <f>IF(ISNA(VLOOKUP(P10,'Preisindizes Strom 2020'!$AG$8:$AO$77,9,FALSE)),0,VLOOKUP(P10,'Preisindizes Strom 2020'!$AG$8:$AO$77,9,FALSE))</f>
        <v>0</v>
      </c>
      <c r="Q14" s="179">
        <f>IF(ISNA(VLOOKUP(Q10,'Preisindizes Strom 2020'!$AG$8:$AO$77,9,FALSE)),0,VLOOKUP(Q10,'Preisindizes Strom 2020'!$AG$8:$AO$77,9,FALSE))</f>
        <v>0</v>
      </c>
      <c r="R14" s="179">
        <f>IF(ISNA(VLOOKUP(R10,'Preisindizes Strom 2020'!$AG$8:$AO$77,9,FALSE)),0,VLOOKUP(R10,'Preisindizes Strom 2020'!$AG$8:$AO$77,9,FALSE))</f>
        <v>3.8292999999999999</v>
      </c>
      <c r="S14" s="179">
        <f>IF(ISNA(VLOOKUP(S10,'Preisindizes Strom 2020'!$AG$8:$AO$77,9,FALSE)),0,VLOOKUP(S10,'Preisindizes Strom 2020'!$AG$8:$AO$77,9,FALSE))</f>
        <v>3.7766000000000002</v>
      </c>
      <c r="T14" s="179">
        <f>IF(ISNA(VLOOKUP(T10,'Preisindizes Strom 2020'!$AG$8:$AO$77,9,FALSE)),0,VLOOKUP(T10,'Preisindizes Strom 2020'!$AG$8:$AO$77,9,FALSE))</f>
        <v>3.6633</v>
      </c>
      <c r="U14" s="179">
        <f>IF(ISNA(VLOOKUP(U10,'Preisindizes Strom 2020'!$AG$8:$AO$77,9,FALSE)),0,VLOOKUP(U10,'Preisindizes Strom 2020'!$AG$8:$AO$77,9,FALSE))</f>
        <v>3.5566</v>
      </c>
      <c r="V14" s="179">
        <f>IF(ISNA(VLOOKUP(V10,'Preisindizes Strom 2020'!$AG$8:$AO$77,9,FALSE)),0,VLOOKUP(V10,'Preisindizes Strom 2020'!$AG$8:$AO$77,9,FALSE))</f>
        <v>3.4777999999999998</v>
      </c>
      <c r="W14" s="179">
        <f>IF(ISNA(VLOOKUP(W10,'Preisindizes Strom 2020'!$AG$8:$AO$77,9,FALSE)),0,VLOOKUP(W10,'Preisindizes Strom 2020'!$AG$8:$AO$77,9,FALSE))</f>
        <v>3.4024999999999999</v>
      </c>
      <c r="X14" s="179">
        <f>IF(ISNA(VLOOKUP(X10,'Preisindizes Strom 2020'!$AG$8:$AO$77,9,FALSE)),0,VLOOKUP(X10,'Preisindizes Strom 2020'!$AG$8:$AO$77,9,FALSE))</f>
        <v>3.3506</v>
      </c>
      <c r="Y14" s="179">
        <f>IF(ISNA(VLOOKUP(Y10,'Preisindizes Strom 2020'!$AG$8:$AO$77,9,FALSE)),0,VLOOKUP(Y10,'Preisindizes Strom 2020'!$AG$8:$AO$77,9,FALSE))</f>
        <v>3.3302999999999998</v>
      </c>
      <c r="Z14" s="179">
        <f>IF(ISNA(VLOOKUP(Z10,'Preisindizes Strom 2020'!$AG$8:$AO$77,9,FALSE)),0,VLOOKUP(Z10,'Preisindizes Strom 2020'!$AG$8:$AO$77,9,FALSE))</f>
        <v>3.2904</v>
      </c>
      <c r="AA14" s="179">
        <f>IF(ISNA(VLOOKUP(AA10,'Preisindizes Strom 2020'!$AG$8:$AO$77,9,FALSE)),0,VLOOKUP(AA10,'Preisindizes Strom 2020'!$AG$8:$AO$77,9,FALSE))</f>
        <v>3.3609</v>
      </c>
      <c r="AB14" s="179">
        <f>IF(ISNA(VLOOKUP(AB10,'Preisindizes Strom 2020'!$AG$8:$AO$77,9,FALSE)),0,VLOOKUP(AB10,'Preisindizes Strom 2020'!$AG$8:$AO$77,9,FALSE))</f>
        <v>3.3102</v>
      </c>
      <c r="AC14" s="179">
        <f>IF(ISNA(VLOOKUP(AC10,'Preisindizes Strom 2020'!$AG$8:$AO$77,9,FALSE)),0,VLOOKUP(AC10,'Preisindizes Strom 2020'!$AG$8:$AO$77,9,FALSE))</f>
        <v>3.2324000000000002</v>
      </c>
      <c r="AD14" s="179">
        <f>IF(ISNA(VLOOKUP(AD10,'Preisindizes Strom 2020'!$AG$8:$AO$77,9,FALSE)),0,VLOOKUP(AD10,'Preisindizes Strom 2020'!$AG$8:$AO$77,9,FALSE))</f>
        <v>2.9702999999999999</v>
      </c>
      <c r="AE14" s="179">
        <f>IF(ISNA(VLOOKUP(AE10,'Preisindizes Strom 2020'!$AG$8:$AO$77,9,FALSE)),0,VLOOKUP(AE10,'Preisindizes Strom 2020'!$AG$8:$AO$77,9,FALSE))</f>
        <v>2.8178999999999998</v>
      </c>
      <c r="AF14" s="179">
        <f>IF(ISNA(VLOOKUP(AF10,'Preisindizes Strom 2020'!$AG$8:$AO$77,9,FALSE)),0,VLOOKUP(AF10,'Preisindizes Strom 2020'!$AG$8:$AO$77,9,FALSE))</f>
        <v>2.7269999999999999</v>
      </c>
      <c r="AG14" s="179">
        <f>IF(ISNA(VLOOKUP(AG10,'Preisindizes Strom 2020'!$AG$8:$AO$77,9,FALSE)),0,VLOOKUP(AG10,'Preisindizes Strom 2020'!$AG$8:$AO$77,9,FALSE))</f>
        <v>2.5859000000000001</v>
      </c>
      <c r="AH14" s="179">
        <f>IF(ISNA(VLOOKUP(AH10,'Preisindizes Strom 2020'!$AG$8:$AO$77,9,FALSE)),0,VLOOKUP(AH10,'Preisindizes Strom 2020'!$AG$8:$AO$77,9,FALSE))</f>
        <v>2.3235000000000001</v>
      </c>
      <c r="AI14" s="179">
        <f>IF(ISNA(VLOOKUP(AI10,'Preisindizes Strom 2020'!$AG$8:$AO$77,9,FALSE)),0,VLOOKUP(AI10,'Preisindizes Strom 2020'!$AG$8:$AO$77,9,FALSE))</f>
        <v>2.2429000000000001</v>
      </c>
      <c r="AJ14" s="179">
        <f>IF(ISNA(VLOOKUP(AJ10,'Preisindizes Strom 2020'!$AG$8:$AO$77,9,FALSE)),0,VLOOKUP(AJ10,'Preisindizes Strom 2020'!$AG$8:$AO$77,9,FALSE))</f>
        <v>2.1718999999999999</v>
      </c>
      <c r="AK14" s="179">
        <f>IF(ISNA(VLOOKUP(AK10,'Preisindizes Strom 2020'!$AG$8:$AO$77,9,FALSE)),0,VLOOKUP(AK10,'Preisindizes Strom 2020'!$AG$8:$AO$77,9,FALSE))</f>
        <v>2.1053999999999999</v>
      </c>
      <c r="AL14" s="179">
        <f>IF(ISNA(VLOOKUP(AL10,'Preisindizes Strom 2020'!$AG$8:$AO$77,9,FALSE)),0,VLOOKUP(AL10,'Preisindizes Strom 2020'!$AG$8:$AO$77,9,FALSE))</f>
        <v>2.0541999999999998</v>
      </c>
      <c r="AM14" s="179">
        <f>IF(ISNA(VLOOKUP(AM10,'Preisindizes Strom 2020'!$AG$8:$AO$77,9,FALSE)),0,VLOOKUP(AM10,'Preisindizes Strom 2020'!$AG$8:$AO$77,9,FALSE))</f>
        <v>1.9451000000000001</v>
      </c>
      <c r="AN14" s="179">
        <f>IF(ISNA(VLOOKUP(AN10,'Preisindizes Strom 2020'!$AG$8:$AO$77,9,FALSE)),0,VLOOKUP(AN10,'Preisindizes Strom 2020'!$AG$8:$AO$77,9,FALSE))</f>
        <v>1.7987</v>
      </c>
      <c r="AO14" s="179">
        <f>IF(ISNA(VLOOKUP(AO10,'Preisindizes Strom 2020'!$AG$8:$AO$77,9,FALSE)),0,VLOOKUP(AO10,'Preisindizes Strom 2020'!$AG$8:$AO$77,9,FALSE))</f>
        <v>1.7092000000000001</v>
      </c>
      <c r="AP14" s="179">
        <f>IF(ISNA(VLOOKUP(AP10,'Preisindizes Strom 2020'!$AG$8:$AO$77,9,FALSE)),0,VLOOKUP(AP10,'Preisindizes Strom 2020'!$AG$8:$AO$77,9,FALSE))</f>
        <v>1.6501999999999999</v>
      </c>
      <c r="AQ14" s="179">
        <f>IF(ISNA(VLOOKUP(AQ10,'Preisindizes Strom 2020'!$AG$8:$AO$77,9,FALSE)),0,VLOOKUP(AQ10,'Preisindizes Strom 2020'!$AG$8:$AO$77,9,FALSE))</f>
        <v>1.633</v>
      </c>
      <c r="AR14" s="179">
        <f>IF(ISNA(VLOOKUP(AR10,'Preisindizes Strom 2020'!$AG$8:$AO$77,9,FALSE)),0,VLOOKUP(AR10,'Preisindizes Strom 2020'!$AG$8:$AO$77,9,FALSE))</f>
        <v>1.5973999999999999</v>
      </c>
      <c r="AS14" s="179">
        <f>IF(ISNA(VLOOKUP(AS10,'Preisindizes Strom 2020'!$AG$8:$AO$77,9,FALSE)),0,VLOOKUP(AS10,'Preisindizes Strom 2020'!$AG$8:$AO$77,9,FALSE))</f>
        <v>1.5722</v>
      </c>
      <c r="AT14" s="179">
        <f>IF(ISNA(VLOOKUP(AT10,'Preisindizes Strom 2020'!$AG$8:$AO$77,9,FALSE)),0,VLOOKUP(AT10,'Preisindizes Strom 2020'!$AG$8:$AO$77,9,FALSE))</f>
        <v>1.57</v>
      </c>
      <c r="AU14" s="179">
        <f>IF(ISNA(VLOOKUP(AU10,'Preisindizes Strom 2020'!$AG$8:$AO$77,9,FALSE)),0,VLOOKUP(AU10,'Preisindizes Strom 2020'!$AG$8:$AO$77,9,FALSE))</f>
        <v>1.5859000000000001</v>
      </c>
      <c r="AV14" s="179">
        <f>IF(ISNA(VLOOKUP(AV10,'Preisindizes Strom 2020'!$AG$8:$AO$77,9,FALSE)),0,VLOOKUP(AV10,'Preisindizes Strom 2020'!$AG$8:$AO$77,9,FALSE))</f>
        <v>1.5610999999999999</v>
      </c>
      <c r="AW14" s="179">
        <f>IF(ISNA(VLOOKUP(AW10,'Preisindizes Strom 2020'!$AG$8:$AO$77,9,FALSE)),0,VLOOKUP(AW10,'Preisindizes Strom 2020'!$AG$8:$AO$77,9,FALSE))</f>
        <v>1.5201</v>
      </c>
      <c r="AX14" s="179">
        <f>IF(ISNA(VLOOKUP(AX10,'Preisindizes Strom 2020'!$AG$8:$AO$77,9,FALSE)),0,VLOOKUP(AX10,'Preisindizes Strom 2020'!$AG$8:$AO$77,9,FALSE))</f>
        <v>1.4712000000000001</v>
      </c>
      <c r="AY14" s="179">
        <f>IF(ISNA(VLOOKUP(AY10,'Preisindizes Strom 2020'!$AG$8:$AO$77,9,FALSE)),0,VLOOKUP(AY10,'Preisindizes Strom 2020'!$AG$8:$AO$77,9,FALSE))</f>
        <v>1.4161999999999999</v>
      </c>
      <c r="AZ14" s="179">
        <f>IF(ISNA(VLOOKUP(AZ10,'Preisindizes Strom 2020'!$AG$8:$AO$77,9,FALSE)),0,VLOOKUP(AZ10,'Preisindizes Strom 2020'!$AG$8:$AO$77,9,FALSE))</f>
        <v>1.3737999999999999</v>
      </c>
      <c r="BA14" s="179">
        <f>IF(ISNA(VLOOKUP(BA10,'Preisindizes Strom 2020'!$AG$8:$AO$77,9,FALSE)),0,VLOOKUP(BA10,'Preisindizes Strom 2020'!$AG$8:$AO$77,9,FALSE))</f>
        <v>1.3585</v>
      </c>
      <c r="BB14" s="179">
        <f>IF(ISNA(VLOOKUP(BB10,'Preisindizes Strom 2020'!$AG$8:$AO$77,9,FALSE)),0,VLOOKUP(BB10,'Preisindizes Strom 2020'!$AG$8:$AO$77,9,FALSE))</f>
        <v>1.3501000000000001</v>
      </c>
      <c r="BC14" s="179">
        <f>IF(ISNA(VLOOKUP(BC10,'Preisindizes Strom 2020'!$AG$8:$AO$77,9,FALSE)),0,VLOOKUP(BC10,'Preisindizes Strom 2020'!$AG$8:$AO$77,9,FALSE))</f>
        <v>1.3305</v>
      </c>
      <c r="BD14" s="179">
        <f>IF(ISNA(VLOOKUP(BD10,'Preisindizes Strom 2020'!$AG$8:$AO$77,9,FALSE)),0,VLOOKUP(BD10,'Preisindizes Strom 2020'!$AG$8:$AO$77,9,FALSE))</f>
        <v>1.3533999999999999</v>
      </c>
      <c r="BE14" s="179">
        <f>IF(ISNA(VLOOKUP(BE10,'Preisindizes Strom 2020'!$AG$8:$AO$77,9,FALSE)),0,VLOOKUP(BE10,'Preisindizes Strom 2020'!$AG$8:$AO$77,9,FALSE))</f>
        <v>1.3517999999999999</v>
      </c>
      <c r="BF14" s="179">
        <f>IF(ISNA(VLOOKUP(BF10,'Preisindizes Strom 2020'!$AG$8:$AO$77,9,FALSE)),0,VLOOKUP(BF10,'Preisindizes Strom 2020'!$AG$8:$AO$77,9,FALSE))</f>
        <v>1.3601000000000001</v>
      </c>
      <c r="BG14" s="179">
        <f>IF(ISNA(VLOOKUP(BG10,'Preisindizes Strom 2020'!$AG$8:$AO$77,9,FALSE)),0,VLOOKUP(BG10,'Preisindizes Strom 2020'!$AG$8:$AO$77,9,FALSE))</f>
        <v>1.3754999999999999</v>
      </c>
      <c r="BH14" s="179">
        <f>IF(ISNA(VLOOKUP(BH10,'Preisindizes Strom 2020'!$AG$8:$AO$77,9,FALSE)),0,VLOOKUP(BH10,'Preisindizes Strom 2020'!$AG$8:$AO$77,9,FALSE))</f>
        <v>1.3585</v>
      </c>
      <c r="BI14" s="179">
        <f>IF(ISNA(VLOOKUP(BI10,'Preisindizes Strom 2020'!$AG$8:$AO$77,9,FALSE)),0,VLOOKUP(BI10,'Preisindizes Strom 2020'!$AG$8:$AO$77,9,FALSE))</f>
        <v>1.3321000000000001</v>
      </c>
      <c r="BJ14" s="179">
        <f>IF(ISNA(VLOOKUP(BJ10,'Preisindizes Strom 2020'!$AG$8:$AO$77,9,FALSE)),0,VLOOKUP(BJ10,'Preisindizes Strom 2020'!$AG$8:$AO$77,9,FALSE))</f>
        <v>1.3386</v>
      </c>
      <c r="BK14" s="179">
        <f>IF(ISNA(VLOOKUP(BK10,'Preisindizes Strom 2020'!$AG$8:$AO$77,9,FALSE)),0,VLOOKUP(BK10,'Preisindizes Strom 2020'!$AG$8:$AO$77,9,FALSE))</f>
        <v>1.3272999999999999</v>
      </c>
      <c r="BL14" s="179">
        <f>IF(ISNA(VLOOKUP(BL10,'Preisindizes Strom 2020'!$AG$8:$AO$77,9,FALSE)),0,VLOOKUP(BL10,'Preisindizes Strom 2020'!$AG$8:$AO$77,9,FALSE))</f>
        <v>1.3146</v>
      </c>
      <c r="BM14" s="179">
        <f>IF(ISNA(VLOOKUP(BM10,'Preisindizes Strom 2020'!$AG$8:$AO$77,9,FALSE)),0,VLOOKUP(BM10,'Preisindizes Strom 2020'!$AG$8:$AO$77,9,FALSE))</f>
        <v>1.2824</v>
      </c>
      <c r="BN14" s="179">
        <f>IF(ISNA(VLOOKUP(BN10,'Preisindizes Strom 2020'!$AG$8:$AO$77,9,FALSE)),0,VLOOKUP(BN10,'Preisindizes Strom 2020'!$AG$8:$AO$77,9,FALSE))</f>
        <v>1.2279</v>
      </c>
      <c r="BO14" s="179">
        <f>IF(ISNA(VLOOKUP(BO10,'Preisindizes Strom 2020'!$AG$8:$AO$77,9,FALSE)),0,VLOOKUP(BO10,'Preisindizes Strom 2020'!$AG$8:$AO$77,9,FALSE))</f>
        <v>1.2063999999999999</v>
      </c>
      <c r="BP14" s="179">
        <f>IF(ISNA(VLOOKUP(BP10,'Preisindizes Strom 2020'!$AG$8:$AO$77,9,FALSE)),0,VLOOKUP(BP10,'Preisindizes Strom 2020'!$AG$8:$AO$77,9,FALSE))</f>
        <v>1.1556</v>
      </c>
      <c r="BQ14" s="179">
        <f>IF(ISNA(VLOOKUP(BQ10,'Preisindizes Strom 2020'!$AG$8:$AO$77,9,FALSE)),0,VLOOKUP(BQ10,'Preisindizes Strom 2020'!$AG$8:$AO$77,9,FALSE))</f>
        <v>1.1754</v>
      </c>
      <c r="BR14" s="179">
        <f>IF(ISNA(VLOOKUP(BR10,'Preisindizes Strom 2020'!$AG$8:$AO$77,9,FALSE)),0,VLOOKUP(BR10,'Preisindizes Strom 2020'!$AG$8:$AO$77,9,FALSE))</f>
        <v>1.1667000000000001</v>
      </c>
      <c r="BS14" s="179">
        <f>IF(ISNA(VLOOKUP(BS10,'Preisindizes Strom 2020'!$AG$8:$AO$77,9,FALSE)),0,VLOOKUP(BS10,'Preisindizes Strom 2020'!$AG$8:$AO$77,9,FALSE))</f>
        <v>1.1236999999999999</v>
      </c>
      <c r="BT14" s="179">
        <f>IF(ISNA(VLOOKUP(BT10,'Preisindizes Strom 2020'!$AG$8:$AO$77,9,FALSE)),0,VLOOKUP(BT10,'Preisindizes Strom 2020'!$AG$8:$AO$77,9,FALSE))</f>
        <v>1.1045</v>
      </c>
      <c r="BU14" s="179">
        <f>IF(ISNA(VLOOKUP(BU10,'Preisindizes Strom 2020'!$AG$8:$AO$77,9,FALSE)),0,VLOOKUP(BU10,'Preisindizes Strom 2020'!$AG$8:$AO$77,9,FALSE))</f>
        <v>1.0979000000000001</v>
      </c>
      <c r="BV14" s="179">
        <f>IF(ISNA(VLOOKUP(BV10,'Preisindizes Strom 2020'!$AG$8:$AO$77,9,FALSE)),0,VLOOKUP(BV10,'Preisindizes Strom 2020'!$AG$8:$AO$77,9,FALSE))</f>
        <v>1.0968</v>
      </c>
      <c r="BW14" s="179">
        <f>IF(ISNA(VLOOKUP(BW10,'Preisindizes Strom 2020'!$AG$8:$AO$77,9,FALSE)),0,VLOOKUP(BW10,'Preisindizes Strom 2020'!$AG$8:$AO$77,9,FALSE))</f>
        <v>1.099</v>
      </c>
      <c r="BX14" s="179">
        <f>IF(ISNA(VLOOKUP(BX10,'Preisindizes Strom 2020'!$AG$8:$AO$77,9,FALSE)),0,VLOOKUP(BX10,'Preisindizes Strom 2020'!$AG$8:$AO$77,9,FALSE))</f>
        <v>1.1023000000000001</v>
      </c>
      <c r="BY14" s="179">
        <f>IF(ISNA(VLOOKUP(BY10,'Preisindizes Strom 2020'!$AG$8:$AO$77,9,FALSE)),0,VLOOKUP(BY10,'Preisindizes Strom 2020'!$AG$8:$AO$77,9,FALSE))</f>
        <v>1.0711999999999999</v>
      </c>
      <c r="BZ14" s="179">
        <f>IF(ISNA(VLOOKUP(BZ10,'Preisindizes Strom 2020'!$AG$8:$AO$77,9,FALSE)),0,VLOOKUP(BZ10,'Preisindizes Strom 2020'!$AG$8:$AO$77,9,FALSE))</f>
        <v>1.0339</v>
      </c>
      <c r="CA14" s="179">
        <f>IF(ISNA(VLOOKUP(CA10,'Preisindizes Strom 2020'!$AG$8:$AO$77,9,FALSE)),0,VLOOKUP(CA10,'Preisindizes Strom 2020'!$AG$8:$AO$77,9,FALSE))</f>
        <v>1.0055000000000001</v>
      </c>
      <c r="CB14" s="179">
        <f>IF(ISNA(VLOOKUP(CB10,'Preisindizes Strom 2020'!$AG$8:$AO$77,9,FALSE)),0,VLOOKUP(CB10,'Preisindizes Strom 2020'!$AG$8:$AO$77,9,FALSE))</f>
        <v>1</v>
      </c>
    </row>
    <row r="15" spans="1:80">
      <c r="A15" s="234">
        <v>5</v>
      </c>
      <c r="B15" s="178" t="s">
        <v>3</v>
      </c>
      <c r="D15" s="179">
        <f>IF(ISNA(VLOOKUP(D10,'Preisindizes Strom 2020'!$AQ$8:$AU$86,5,FALSE)),0,VLOOKUP(D10,'Preisindizes Strom 2020'!$AQ$8:$AU$86,5,FALSE))</f>
        <v>0</v>
      </c>
      <c r="E15" s="179">
        <f>IF(ISNA(VLOOKUP(E10,'Preisindizes Strom 2020'!$AQ$8:$AU$86,5,FALSE)),0,VLOOKUP(E10,'Preisindizes Strom 2020'!$AQ$8:$AU$86,5,FALSE))</f>
        <v>0</v>
      </c>
      <c r="F15" s="179">
        <f>IF(ISNA(VLOOKUP(F10,'Preisindizes Strom 2020'!$AQ$8:$AU$86,5,FALSE)),0,VLOOKUP(F10,'Preisindizes Strom 2020'!$AQ$8:$AU$86,5,FALSE))</f>
        <v>0</v>
      </c>
      <c r="G15" s="179">
        <f>IF(ISNA(VLOOKUP(G10,'Preisindizes Strom 2020'!$AQ$8:$AU$86,5,FALSE)),0,VLOOKUP(G10,'Preisindizes Strom 2020'!$AQ$8:$AU$86,5,FALSE))</f>
        <v>0</v>
      </c>
      <c r="H15" s="179">
        <f>IF(ISNA(VLOOKUP(H10,'Preisindizes Strom 2020'!$AQ$8:$AU$86,5,FALSE)),0,VLOOKUP(H10,'Preisindizes Strom 2020'!$AQ$8:$AU$86,5,FALSE))</f>
        <v>0</v>
      </c>
      <c r="I15" s="179">
        <f>IF(ISNA(VLOOKUP(I10,'Preisindizes Strom 2020'!$AQ$8:$AU$86,5,FALSE)),0,VLOOKUP(I10,'Preisindizes Strom 2020'!$AQ$8:$AU$86,5,FALSE))</f>
        <v>3.7616999999999998</v>
      </c>
      <c r="J15" s="179">
        <f>IF(ISNA(VLOOKUP(J10,'Preisindizes Strom 2020'!$AQ$8:$AU$86,5,FALSE)),0,VLOOKUP(J10,'Preisindizes Strom 2020'!$AQ$8:$AU$86,5,FALSE))</f>
        <v>3.8593000000000002</v>
      </c>
      <c r="K15" s="179">
        <f>IF(ISNA(VLOOKUP(K10,'Preisindizes Strom 2020'!$AQ$8:$AU$86,5,FALSE)),0,VLOOKUP(K10,'Preisindizes Strom 2020'!$AQ$8:$AU$86,5,FALSE))</f>
        <v>3.2563</v>
      </c>
      <c r="L15" s="179">
        <f>IF(ISNA(VLOOKUP(L10,'Preisindizes Strom 2020'!$AQ$8:$AU$86,5,FALSE)),0,VLOOKUP(L10,'Preisindizes Strom 2020'!$AQ$8:$AU$86,5,FALSE))</f>
        <v>3.1865000000000001</v>
      </c>
      <c r="M15" s="179">
        <f>IF(ISNA(VLOOKUP(M10,'Preisindizes Strom 2020'!$AQ$8:$AU$86,5,FALSE)),0,VLOOKUP(M10,'Preisindizes Strom 2020'!$AQ$8:$AU$86,5,FALSE))</f>
        <v>3.2665000000000002</v>
      </c>
      <c r="N15" s="179">
        <f>IF(ISNA(VLOOKUP(N10,'Preisindizes Strom 2020'!$AQ$8:$AU$86,5,FALSE)),0,VLOOKUP(N10,'Preisindizes Strom 2020'!$AQ$8:$AU$86,5,FALSE))</f>
        <v>3.3184999999999998</v>
      </c>
      <c r="O15" s="179">
        <f>IF(ISNA(VLOOKUP(O10,'Preisindizes Strom 2020'!$AQ$8:$AU$86,5,FALSE)),0,VLOOKUP(O10,'Preisindizes Strom 2020'!$AQ$8:$AU$86,5,FALSE))</f>
        <v>3.2563</v>
      </c>
      <c r="P15" s="179">
        <f>IF(ISNA(VLOOKUP(P10,'Preisindizes Strom 2020'!$AQ$8:$AU$86,5,FALSE)),0,VLOOKUP(P10,'Preisindizes Strom 2020'!$AQ$8:$AU$86,5,FALSE))</f>
        <v>3.2061999999999999</v>
      </c>
      <c r="Q15" s="179">
        <f>IF(ISNA(VLOOKUP(Q10,'Preisindizes Strom 2020'!$AQ$8:$AU$86,5,FALSE)),0,VLOOKUP(Q10,'Preisindizes Strom 2020'!$AQ$8:$AU$86,5,FALSE))</f>
        <v>3.1480000000000001</v>
      </c>
      <c r="R15" s="179">
        <f>IF(ISNA(VLOOKUP(R10,'Preisindizes Strom 2020'!$AQ$8:$AU$86,5,FALSE)),0,VLOOKUP(R10,'Preisindizes Strom 2020'!$AQ$8:$AU$86,5,FALSE))</f>
        <v>3.1671999999999998</v>
      </c>
      <c r="S15" s="179">
        <f>IF(ISNA(VLOOKUP(S10,'Preisindizes Strom 2020'!$AQ$8:$AU$86,5,FALSE)),0,VLOOKUP(S10,'Preisindizes Strom 2020'!$AQ$8:$AU$86,5,FALSE))</f>
        <v>3.1865000000000001</v>
      </c>
      <c r="T15" s="179">
        <f>IF(ISNA(VLOOKUP(T10,'Preisindizes Strom 2020'!$AQ$8:$AU$86,5,FALSE)),0,VLOOKUP(T10,'Preisindizes Strom 2020'!$AQ$8:$AU$86,5,FALSE))</f>
        <v>3.1480000000000001</v>
      </c>
      <c r="U15" s="179">
        <f>IF(ISNA(VLOOKUP(U10,'Preisindizes Strom 2020'!$AQ$8:$AU$86,5,FALSE)),0,VLOOKUP(U10,'Preisindizes Strom 2020'!$AQ$8:$AU$86,5,FALSE))</f>
        <v>3.1103999999999998</v>
      </c>
      <c r="V15" s="179">
        <f>IF(ISNA(VLOOKUP(V10,'Preisindizes Strom 2020'!$AQ$8:$AU$86,5,FALSE)),0,VLOOKUP(V10,'Preisindizes Strom 2020'!$AQ$8:$AU$86,5,FALSE))</f>
        <v>3.0920000000000001</v>
      </c>
      <c r="W15" s="179">
        <f>IF(ISNA(VLOOKUP(W10,'Preisindizes Strom 2020'!$AQ$8:$AU$86,5,FALSE)),0,VLOOKUP(W10,'Preisindizes Strom 2020'!$AQ$8:$AU$86,5,FALSE))</f>
        <v>3.0647000000000002</v>
      </c>
      <c r="X15" s="179">
        <f>IF(ISNA(VLOOKUP(X10,'Preisindizes Strom 2020'!$AQ$8:$AU$86,5,FALSE)),0,VLOOKUP(X10,'Preisindizes Strom 2020'!$AQ$8:$AU$86,5,FALSE))</f>
        <v>3.0203000000000002</v>
      </c>
      <c r="Y15" s="179">
        <f>IF(ISNA(VLOOKUP(Y10,'Preisindizes Strom 2020'!$AQ$8:$AU$86,5,FALSE)),0,VLOOKUP(Y10,'Preisindizes Strom 2020'!$AQ$8:$AU$86,5,FALSE))</f>
        <v>2.9518</v>
      </c>
      <c r="Z15" s="179">
        <f>IF(ISNA(VLOOKUP(Z10,'Preisindizes Strom 2020'!$AQ$8:$AU$86,5,FALSE)),0,VLOOKUP(Z10,'Preisindizes Strom 2020'!$AQ$8:$AU$86,5,FALSE))</f>
        <v>2.9106000000000001</v>
      </c>
      <c r="AA15" s="179">
        <f>IF(ISNA(VLOOKUP(AA10,'Preisindizes Strom 2020'!$AQ$8:$AU$86,5,FALSE)),0,VLOOKUP(AA10,'Preisindizes Strom 2020'!$AQ$8:$AU$86,5,FALSE))</f>
        <v>2.9434999999999998</v>
      </c>
      <c r="AB15" s="179">
        <f>IF(ISNA(VLOOKUP(AB10,'Preisindizes Strom 2020'!$AQ$8:$AU$86,5,FALSE)),0,VLOOKUP(AB10,'Preisindizes Strom 2020'!$AQ$8:$AU$86,5,FALSE))</f>
        <v>2.9518</v>
      </c>
      <c r="AC15" s="179">
        <f>IF(ISNA(VLOOKUP(AC10,'Preisindizes Strom 2020'!$AQ$8:$AU$86,5,FALSE)),0,VLOOKUP(AC10,'Preisindizes Strom 2020'!$AQ$8:$AU$86,5,FALSE))</f>
        <v>2.9024999999999999</v>
      </c>
      <c r="AD15" s="179">
        <f>IF(ISNA(VLOOKUP(AD10,'Preisindizes Strom 2020'!$AQ$8:$AU$86,5,FALSE)),0,VLOOKUP(AD10,'Preisindizes Strom 2020'!$AQ$8:$AU$86,5,FALSE))</f>
        <v>2.7639</v>
      </c>
      <c r="AE15" s="179">
        <f>IF(ISNA(VLOOKUP(AE10,'Preisindizes Strom 2020'!$AQ$8:$AU$86,5,FALSE)),0,VLOOKUP(AE10,'Preisindizes Strom 2020'!$AQ$8:$AU$86,5,FALSE))</f>
        <v>2.6581999999999999</v>
      </c>
      <c r="AF15" s="179">
        <f>IF(ISNA(VLOOKUP(AF10,'Preisindizes Strom 2020'!$AQ$8:$AU$86,5,FALSE)),0,VLOOKUP(AF10,'Preisindizes Strom 2020'!$AQ$8:$AU$86,5,FALSE))</f>
        <v>2.5792000000000002</v>
      </c>
      <c r="AG15" s="179">
        <f>IF(ISNA(VLOOKUP(AG10,'Preisindizes Strom 2020'!$AQ$8:$AU$86,5,FALSE)),0,VLOOKUP(AG10,'Preisindizes Strom 2020'!$AQ$8:$AU$86,5,FALSE))</f>
        <v>2.4232999999999998</v>
      </c>
      <c r="AH15" s="179">
        <f>IF(ISNA(VLOOKUP(AH10,'Preisindizes Strom 2020'!$AQ$8:$AU$86,5,FALSE)),0,VLOOKUP(AH10,'Preisindizes Strom 2020'!$AQ$8:$AU$86,5,FALSE))</f>
        <v>2.1352000000000002</v>
      </c>
      <c r="AI15" s="179">
        <f>IF(ISNA(VLOOKUP(AI10,'Preisindizes Strom 2020'!$AQ$8:$AU$86,5,FALSE)),0,VLOOKUP(AI10,'Preisindizes Strom 2020'!$AQ$8:$AU$86,5,FALSE))</f>
        <v>2.0430999999999999</v>
      </c>
      <c r="AJ15" s="179">
        <f>IF(ISNA(VLOOKUP(AJ10,'Preisindizes Strom 2020'!$AQ$8:$AU$86,5,FALSE)),0,VLOOKUP(AJ10,'Preisindizes Strom 2020'!$AQ$8:$AU$86,5,FALSE))</f>
        <v>1.9698</v>
      </c>
      <c r="AK15" s="179">
        <f>IF(ISNA(VLOOKUP(AK10,'Preisindizes Strom 2020'!$AQ$8:$AU$86,5,FALSE)),0,VLOOKUP(AK10,'Preisindizes Strom 2020'!$AQ$8:$AU$86,5,FALSE))</f>
        <v>1.9118999999999999</v>
      </c>
      <c r="AL15" s="179">
        <f>IF(ISNA(VLOOKUP(AL10,'Preisindizes Strom 2020'!$AQ$8:$AU$86,5,FALSE)),0,VLOOKUP(AL10,'Preisindizes Strom 2020'!$AQ$8:$AU$86,5,FALSE))</f>
        <v>1.8911</v>
      </c>
      <c r="AM15" s="179">
        <f>IF(ISNA(VLOOKUP(AM10,'Preisindizes Strom 2020'!$AQ$8:$AU$86,5,FALSE)),0,VLOOKUP(AM10,'Preisindizes Strom 2020'!$AQ$8:$AU$86,5,FALSE))</f>
        <v>1.8249</v>
      </c>
      <c r="AN15" s="179">
        <f>IF(ISNA(VLOOKUP(AN10,'Preisindizes Strom 2020'!$AQ$8:$AU$86,5,FALSE)),0,VLOOKUP(AN10,'Preisindizes Strom 2020'!$AQ$8:$AU$86,5,FALSE))</f>
        <v>1.7110000000000001</v>
      </c>
      <c r="AO15" s="179">
        <f>IF(ISNA(VLOOKUP(AO10,'Preisindizes Strom 2020'!$AQ$8:$AU$86,5,FALSE)),0,VLOOKUP(AO10,'Preisindizes Strom 2020'!$AQ$8:$AU$86,5,FALSE))</f>
        <v>1.6031</v>
      </c>
      <c r="AP15" s="179">
        <f>IF(ISNA(VLOOKUP(AP10,'Preisindizes Strom 2020'!$AQ$8:$AU$86,5,FALSE)),0,VLOOKUP(AP10,'Preisindizes Strom 2020'!$AQ$8:$AU$86,5,FALSE))</f>
        <v>1.508</v>
      </c>
      <c r="AQ15" s="179">
        <f>IF(ISNA(VLOOKUP(AQ10,'Preisindizes Strom 2020'!$AQ$8:$AU$86,5,FALSE)),0,VLOOKUP(AQ10,'Preisindizes Strom 2020'!$AQ$8:$AU$86,5,FALSE))</f>
        <v>1.4822</v>
      </c>
      <c r="AR15" s="179">
        <f>IF(ISNA(VLOOKUP(AR10,'Preisindizes Strom 2020'!$AQ$8:$AU$86,5,FALSE)),0,VLOOKUP(AR10,'Preisindizes Strom 2020'!$AQ$8:$AU$86,5,FALSE))</f>
        <v>1.4412</v>
      </c>
      <c r="AS15" s="179">
        <f>IF(ISNA(VLOOKUP(AS10,'Preisindizes Strom 2020'!$AQ$8:$AU$86,5,FALSE)),0,VLOOKUP(AS10,'Preisindizes Strom 2020'!$AQ$8:$AU$86,5,FALSE))</f>
        <v>1.41</v>
      </c>
      <c r="AT15" s="179">
        <f>IF(ISNA(VLOOKUP(AT10,'Preisindizes Strom 2020'!$AQ$8:$AU$86,5,FALSE)),0,VLOOKUP(AT10,'Preisindizes Strom 2020'!$AQ$8:$AU$86,5,FALSE))</f>
        <v>1.4216</v>
      </c>
      <c r="AU15" s="179">
        <f>IF(ISNA(VLOOKUP(AU10,'Preisindizes Strom 2020'!$AQ$8:$AU$86,5,FALSE)),0,VLOOKUP(AU10,'Preisindizes Strom 2020'!$AQ$8:$AU$86,5,FALSE))</f>
        <v>1.4553</v>
      </c>
      <c r="AV15" s="179">
        <f>IF(ISNA(VLOOKUP(AV10,'Preisindizes Strom 2020'!$AQ$8:$AU$86,5,FALSE)),0,VLOOKUP(AV10,'Preisindizes Strom 2020'!$AQ$8:$AU$86,5,FALSE))</f>
        <v>1.4333</v>
      </c>
      <c r="AW15" s="179">
        <f>IF(ISNA(VLOOKUP(AW10,'Preisindizes Strom 2020'!$AQ$8:$AU$86,5,FALSE)),0,VLOOKUP(AW10,'Preisindizes Strom 2020'!$AQ$8:$AU$86,5,FALSE))</f>
        <v>1.3968</v>
      </c>
      <c r="AX15" s="179">
        <f>IF(ISNA(VLOOKUP(AX10,'Preisindizes Strom 2020'!$AQ$8:$AU$86,5,FALSE)),0,VLOOKUP(AX10,'Preisindizes Strom 2020'!$AQ$8:$AU$86,5,FALSE))</f>
        <v>1.3747</v>
      </c>
      <c r="AY15" s="179">
        <f>IF(ISNA(VLOOKUP(AY10,'Preisindizes Strom 2020'!$AQ$8:$AU$86,5,FALSE)),0,VLOOKUP(AY10,'Preisindizes Strom 2020'!$AQ$8:$AU$86,5,FALSE))</f>
        <v>1.3463000000000001</v>
      </c>
      <c r="AZ15" s="179">
        <f>IF(ISNA(VLOOKUP(AZ10,'Preisindizes Strom 2020'!$AQ$8:$AU$86,5,FALSE)),0,VLOOKUP(AZ10,'Preisindizes Strom 2020'!$AQ$8:$AU$86,5,FALSE))</f>
        <v>1.3273999999999999</v>
      </c>
      <c r="BA15" s="179">
        <f>IF(ISNA(VLOOKUP(BA10,'Preisindizes Strom 2020'!$AQ$8:$AU$86,5,FALSE)),0,VLOOKUP(BA10,'Preisindizes Strom 2020'!$AQ$8:$AU$86,5,FALSE))</f>
        <v>1.3257000000000001</v>
      </c>
      <c r="BB15" s="179">
        <f>IF(ISNA(VLOOKUP(BB10,'Preisindizes Strom 2020'!$AQ$8:$AU$86,5,FALSE)),0,VLOOKUP(BB10,'Preisindizes Strom 2020'!$AQ$8:$AU$86,5,FALSE))</f>
        <v>1.3223</v>
      </c>
      <c r="BC15" s="179">
        <f>IF(ISNA(VLOOKUP(BC10,'Preisindizes Strom 2020'!$AQ$8:$AU$86,5,FALSE)),0,VLOOKUP(BC10,'Preisindizes Strom 2020'!$AQ$8:$AU$86,5,FALSE))</f>
        <v>1.2992999999999999</v>
      </c>
      <c r="BD15" s="179">
        <f>IF(ISNA(VLOOKUP(BD10,'Preisindizes Strom 2020'!$AQ$8:$AU$86,5,FALSE)),0,VLOOKUP(BD10,'Preisindizes Strom 2020'!$AQ$8:$AU$86,5,FALSE))</f>
        <v>1.3207</v>
      </c>
      <c r="BE15" s="179">
        <f>IF(ISNA(VLOOKUP(BE10,'Preisindizes Strom 2020'!$AQ$8:$AU$86,5,FALSE)),0,VLOOKUP(BE10,'Preisindizes Strom 2020'!$AQ$8:$AU$86,5,FALSE))</f>
        <v>1.3058000000000001</v>
      </c>
      <c r="BF15" s="179">
        <f>IF(ISNA(VLOOKUP(BF10,'Preisindizes Strom 2020'!$AQ$8:$AU$86,5,FALSE)),0,VLOOKUP(BF10,'Preisindizes Strom 2020'!$AQ$8:$AU$86,5,FALSE))</f>
        <v>1.3058000000000001</v>
      </c>
      <c r="BG15" s="179">
        <f>IF(ISNA(VLOOKUP(BG10,'Preisindizes Strom 2020'!$AQ$8:$AU$86,5,FALSE)),0,VLOOKUP(BG10,'Preisindizes Strom 2020'!$AQ$8:$AU$86,5,FALSE))</f>
        <v>1.3257000000000001</v>
      </c>
      <c r="BH15" s="179">
        <f>IF(ISNA(VLOOKUP(BH10,'Preisindizes Strom 2020'!$AQ$8:$AU$86,5,FALSE)),0,VLOOKUP(BH10,'Preisindizes Strom 2020'!$AQ$8:$AU$86,5,FALSE))</f>
        <v>1.3008999999999999</v>
      </c>
      <c r="BI15" s="179">
        <f>IF(ISNA(VLOOKUP(BI10,'Preisindizes Strom 2020'!$AQ$8:$AU$86,5,FALSE)),0,VLOOKUP(BI10,'Preisindizes Strom 2020'!$AQ$8:$AU$86,5,FALSE))</f>
        <v>1.26</v>
      </c>
      <c r="BJ15" s="179">
        <f>IF(ISNA(VLOOKUP(BJ10,'Preisindizes Strom 2020'!$AQ$8:$AU$86,5,FALSE)),0,VLOOKUP(BJ10,'Preisindizes Strom 2020'!$AQ$8:$AU$86,5,FALSE))</f>
        <v>1.2676000000000001</v>
      </c>
      <c r="BK15" s="179">
        <f>IF(ISNA(VLOOKUP(BK10,'Preisindizes Strom 2020'!$AQ$8:$AU$86,5,FALSE)),0,VLOOKUP(BK10,'Preisindizes Strom 2020'!$AQ$8:$AU$86,5,FALSE))</f>
        <v>1.2494000000000001</v>
      </c>
      <c r="BL15" s="179">
        <f>IF(ISNA(VLOOKUP(BL10,'Preisindizes Strom 2020'!$AQ$8:$AU$86,5,FALSE)),0,VLOOKUP(BL10,'Preisindizes Strom 2020'!$AQ$8:$AU$86,5,FALSE))</f>
        <v>1.2317</v>
      </c>
      <c r="BM15" s="179">
        <f>IF(ISNA(VLOOKUP(BM10,'Preisindizes Strom 2020'!$AQ$8:$AU$86,5,FALSE)),0,VLOOKUP(BM10,'Preisindizes Strom 2020'!$AQ$8:$AU$86,5,FALSE))</f>
        <v>1.1868000000000001</v>
      </c>
      <c r="BN15" s="179">
        <f>IF(ISNA(VLOOKUP(BN10,'Preisindizes Strom 2020'!$AQ$8:$AU$86,5,FALSE)),0,VLOOKUP(BN10,'Preisindizes Strom 2020'!$AQ$8:$AU$86,5,FALSE))</f>
        <v>1.1265000000000001</v>
      </c>
      <c r="BO15" s="179">
        <f>IF(ISNA(VLOOKUP(BO10,'Preisindizes Strom 2020'!$AQ$8:$AU$86,5,FALSE)),0,VLOOKUP(BO10,'Preisindizes Strom 2020'!$AQ$8:$AU$86,5,FALSE))</f>
        <v>1.1132</v>
      </c>
      <c r="BP15" s="179">
        <f>IF(ISNA(VLOOKUP(BP10,'Preisindizes Strom 2020'!$AQ$8:$AU$86,5,FALSE)),0,VLOOKUP(BP10,'Preisindizes Strom 2020'!$AQ$8:$AU$86,5,FALSE))</f>
        <v>1.0589</v>
      </c>
      <c r="BQ15" s="179">
        <f>IF(ISNA(VLOOKUP(BQ10,'Preisindizes Strom 2020'!$AQ$8:$AU$86,5,FALSE)),0,VLOOKUP(BQ10,'Preisindizes Strom 2020'!$AQ$8:$AU$86,5,FALSE))</f>
        <v>1.0956999999999999</v>
      </c>
      <c r="BR15" s="179">
        <f>IF(ISNA(VLOOKUP(BR10,'Preisindizes Strom 2020'!$AQ$8:$AU$86,5,FALSE)),0,VLOOKUP(BR10,'Preisindizes Strom 2020'!$AQ$8:$AU$86,5,FALSE))</f>
        <v>1.0865</v>
      </c>
      <c r="BS15" s="179">
        <f>IF(ISNA(VLOOKUP(BS10,'Preisindizes Strom 2020'!$AQ$8:$AU$86,5,FALSE)),0,VLOOKUP(BS10,'Preisindizes Strom 2020'!$AQ$8:$AU$86,5,FALSE))</f>
        <v>1.0367999999999999</v>
      </c>
      <c r="BT15" s="179">
        <f>IF(ISNA(VLOOKUP(BT10,'Preisindizes Strom 2020'!$AQ$8:$AU$86,5,FALSE)),0,VLOOKUP(BT10,'Preisindizes Strom 2020'!$AQ$8:$AU$86,5,FALSE))</f>
        <v>1.0226</v>
      </c>
      <c r="BU15" s="179">
        <f>IF(ISNA(VLOOKUP(BU10,'Preisindizes Strom 2020'!$AQ$8:$AU$86,5,FALSE)),0,VLOOKUP(BU10,'Preisindizes Strom 2020'!$AQ$8:$AU$86,5,FALSE))</f>
        <v>1.0216000000000001</v>
      </c>
      <c r="BV15" s="179">
        <f>IF(ISNA(VLOOKUP(BV10,'Preisindizes Strom 2020'!$AQ$8:$AU$86,5,FALSE)),0,VLOOKUP(BV10,'Preisindizes Strom 2020'!$AQ$8:$AU$86,5,FALSE))</f>
        <v>1.0286</v>
      </c>
      <c r="BW15" s="179">
        <f>IF(ISNA(VLOOKUP(BW10,'Preisindizes Strom 2020'!$AQ$8:$AU$86,5,FALSE)),0,VLOOKUP(BW10,'Preisindizes Strom 2020'!$AQ$8:$AU$86,5,FALSE))</f>
        <v>1.042</v>
      </c>
      <c r="BX15" s="179">
        <f>IF(ISNA(VLOOKUP(BX10,'Preisindizes Strom 2020'!$AQ$8:$AU$86,5,FALSE)),0,VLOOKUP(BX10,'Preisindizes Strom 2020'!$AQ$8:$AU$86,5,FALSE))</f>
        <v>1.0568</v>
      </c>
      <c r="BY15" s="179">
        <f>IF(ISNA(VLOOKUP(BY10,'Preisindizes Strom 2020'!$AQ$8:$AU$86,5,FALSE)),0,VLOOKUP(BY10,'Preisindizes Strom 2020'!$AQ$8:$AU$86,5,FALSE))</f>
        <v>1.0306999999999999</v>
      </c>
      <c r="BZ15" s="179">
        <f>IF(ISNA(VLOOKUP(BZ10,'Preisindizes Strom 2020'!$AQ$8:$AU$86,5,FALSE)),0,VLOOKUP(BZ10,'Preisindizes Strom 2020'!$AQ$8:$AU$86,5,FALSE))</f>
        <v>1.0067999999999999</v>
      </c>
      <c r="CA15" s="179">
        <f>IF(ISNA(VLOOKUP(CA10,'Preisindizes Strom 2020'!$AQ$8:$AU$86,5,FALSE)),0,VLOOKUP(CA10,'Preisindizes Strom 2020'!$AQ$8:$AU$86,5,FALSE))</f>
        <v>0.99519999999999997</v>
      </c>
      <c r="CB15" s="179">
        <f>IF(ISNA(VLOOKUP(CB10,'Preisindizes Strom 2020'!$AQ$8:$AU$86,5,FALSE)),0,VLOOKUP(CB10,'Preisindizes Strom 2020'!$AQ$8:$AU$86,5,FALSE))</f>
        <v>1</v>
      </c>
    </row>
    <row r="18" spans="2:80">
      <c r="B18" s="158" t="s">
        <v>125</v>
      </c>
      <c r="D18" s="172"/>
    </row>
    <row r="19" spans="2:80" outlineLevel="1">
      <c r="B19" s="163">
        <v>2020</v>
      </c>
    </row>
    <row r="20" spans="2:80" outlineLevel="1">
      <c r="B20" s="178" t="s">
        <v>134</v>
      </c>
      <c r="D20" s="186">
        <v>17.671600000000002</v>
      </c>
      <c r="E20" s="186">
        <v>17.671600000000002</v>
      </c>
      <c r="F20" s="186">
        <v>16.676100000000002</v>
      </c>
      <c r="G20" s="186">
        <v>14.2651</v>
      </c>
      <c r="H20" s="186">
        <v>13.010999999999999</v>
      </c>
      <c r="I20" s="186">
        <v>11.495100000000001</v>
      </c>
      <c r="J20" s="186">
        <v>11.9596</v>
      </c>
      <c r="K20" s="186">
        <v>10.385999999999999</v>
      </c>
      <c r="L20" s="186">
        <v>9.7049000000000003</v>
      </c>
      <c r="M20" s="186">
        <v>10.033899999999999</v>
      </c>
      <c r="N20" s="186">
        <v>10.033899999999999</v>
      </c>
      <c r="O20" s="186">
        <v>9.3968000000000007</v>
      </c>
      <c r="P20" s="186">
        <v>9.3968000000000007</v>
      </c>
      <c r="Q20" s="186">
        <v>8.8358000000000008</v>
      </c>
      <c r="R20" s="186">
        <v>8.5797000000000008</v>
      </c>
      <c r="S20" s="186">
        <v>8.2797000000000001</v>
      </c>
      <c r="T20" s="186">
        <v>7.6882999999999999</v>
      </c>
      <c r="U20" s="186">
        <v>7.2637999999999998</v>
      </c>
      <c r="V20" s="186">
        <v>6.7656999999999998</v>
      </c>
      <c r="W20" s="186">
        <v>6.4699</v>
      </c>
      <c r="X20" s="186">
        <v>6.2316000000000003</v>
      </c>
      <c r="Y20" s="186">
        <v>6.0102000000000002</v>
      </c>
      <c r="Z20" s="186">
        <v>5.8324999999999996</v>
      </c>
      <c r="AA20" s="186">
        <v>6.1346999999999996</v>
      </c>
      <c r="AB20" s="186">
        <v>5.8324999999999996</v>
      </c>
      <c r="AC20" s="186">
        <v>5.4311999999999996</v>
      </c>
      <c r="AD20" s="186">
        <v>4.5891000000000002</v>
      </c>
      <c r="AE20" s="186">
        <v>4.1398999999999999</v>
      </c>
      <c r="AF20" s="186">
        <v>3.9466999999999999</v>
      </c>
      <c r="AG20" s="186">
        <v>3.7115999999999998</v>
      </c>
      <c r="AH20" s="186">
        <v>3.5030000000000001</v>
      </c>
      <c r="AI20" s="186">
        <v>3.4121000000000001</v>
      </c>
      <c r="AJ20" s="186">
        <v>3.2888999999999999</v>
      </c>
      <c r="AK20" s="186">
        <v>3.1573000000000002</v>
      </c>
      <c r="AL20" s="186">
        <v>3.0204</v>
      </c>
      <c r="AM20" s="186">
        <v>2.8123999999999998</v>
      </c>
      <c r="AN20" s="186">
        <v>2.5516999999999999</v>
      </c>
      <c r="AO20" s="186">
        <v>2.4064999999999999</v>
      </c>
      <c r="AP20" s="186">
        <v>2.3125</v>
      </c>
      <c r="AQ20" s="186">
        <v>2.2726000000000002</v>
      </c>
      <c r="AR20" s="186">
        <v>2.2256</v>
      </c>
      <c r="AS20" s="186">
        <v>2.2130999999999998</v>
      </c>
      <c r="AT20" s="186">
        <v>2.1684999999999999</v>
      </c>
      <c r="AU20" s="186">
        <v>2.1219000000000001</v>
      </c>
      <c r="AV20" s="186">
        <v>2.0735999999999999</v>
      </c>
      <c r="AW20" s="186">
        <v>2.0034000000000001</v>
      </c>
      <c r="AX20" s="186">
        <v>1.8884000000000001</v>
      </c>
      <c r="AY20" s="186">
        <v>1.7805</v>
      </c>
      <c r="AZ20" s="186">
        <v>1.6747000000000001</v>
      </c>
      <c r="BA20" s="186">
        <v>1.6196999999999999</v>
      </c>
      <c r="BB20" s="186">
        <v>1.5871</v>
      </c>
      <c r="BC20" s="186">
        <v>1.5518000000000001</v>
      </c>
      <c r="BD20" s="186">
        <v>1.5477000000000001</v>
      </c>
      <c r="BE20" s="186">
        <v>1.5558000000000001</v>
      </c>
      <c r="BF20" s="186">
        <v>1.5641</v>
      </c>
      <c r="BG20" s="186">
        <v>1.5724</v>
      </c>
      <c r="BH20" s="186">
        <v>1.5620000000000001</v>
      </c>
      <c r="BI20" s="186">
        <v>1.5558000000000001</v>
      </c>
      <c r="BJ20" s="186">
        <v>1.5518000000000001</v>
      </c>
      <c r="BK20" s="186">
        <v>1.5477000000000001</v>
      </c>
      <c r="BL20" s="186">
        <v>1.5258</v>
      </c>
      <c r="BM20" s="186">
        <v>1.4948999999999999</v>
      </c>
      <c r="BN20" s="186">
        <v>1.4599</v>
      </c>
      <c r="BO20" s="186">
        <v>1.3995</v>
      </c>
      <c r="BP20" s="186">
        <v>1.3485</v>
      </c>
      <c r="BQ20" s="186">
        <v>1.3348</v>
      </c>
      <c r="BR20" s="186">
        <v>1.32</v>
      </c>
      <c r="BS20" s="186">
        <v>1.28</v>
      </c>
      <c r="BT20" s="186">
        <v>1.2488999999999999</v>
      </c>
      <c r="BU20" s="186">
        <v>1.2257</v>
      </c>
      <c r="BV20" s="186">
        <v>1.2033</v>
      </c>
      <c r="BW20" s="186">
        <v>1.1839999999999999</v>
      </c>
      <c r="BX20" s="186">
        <v>1.1596</v>
      </c>
      <c r="BY20" s="186">
        <v>1.1223000000000001</v>
      </c>
      <c r="BZ20" s="186">
        <v>1.0744</v>
      </c>
      <c r="CA20" s="186">
        <v>1.0286999999999999</v>
      </c>
      <c r="CB20" s="186">
        <v>1</v>
      </c>
    </row>
    <row r="21" spans="2:80" outlineLevel="1">
      <c r="B21" s="178" t="s">
        <v>0</v>
      </c>
      <c r="D21" s="186">
        <v>0</v>
      </c>
      <c r="E21" s="186">
        <v>0</v>
      </c>
      <c r="F21" s="186">
        <v>0</v>
      </c>
      <c r="G21" s="186">
        <v>0</v>
      </c>
      <c r="H21" s="186">
        <v>0</v>
      </c>
      <c r="I21" s="186">
        <v>0</v>
      </c>
      <c r="J21" s="186">
        <v>0</v>
      </c>
      <c r="K21" s="186">
        <v>0</v>
      </c>
      <c r="L21" s="186">
        <v>0</v>
      </c>
      <c r="M21" s="186">
        <v>0</v>
      </c>
      <c r="N21" s="186">
        <v>0</v>
      </c>
      <c r="O21" s="186">
        <v>0</v>
      </c>
      <c r="P21" s="186">
        <v>0</v>
      </c>
      <c r="Q21" s="186">
        <v>0</v>
      </c>
      <c r="R21" s="186">
        <v>2.5968</v>
      </c>
      <c r="S21" s="186">
        <v>2.5055000000000001</v>
      </c>
      <c r="T21" s="186">
        <v>2.4255</v>
      </c>
      <c r="U21" s="186">
        <v>2.4464000000000001</v>
      </c>
      <c r="V21" s="186">
        <v>2.3898999999999999</v>
      </c>
      <c r="W21" s="186">
        <v>2.3651</v>
      </c>
      <c r="X21" s="186">
        <v>2.1756000000000002</v>
      </c>
      <c r="Y21" s="186">
        <v>2.0541</v>
      </c>
      <c r="Z21" s="186">
        <v>1.9257</v>
      </c>
      <c r="AA21" s="186">
        <v>2.1111</v>
      </c>
      <c r="AB21" s="186">
        <v>2.1072000000000002</v>
      </c>
      <c r="AC21" s="186">
        <v>2.0141</v>
      </c>
      <c r="AD21" s="186">
        <v>1.8718999999999999</v>
      </c>
      <c r="AE21" s="186">
        <v>1.9224000000000001</v>
      </c>
      <c r="AF21" s="186">
        <v>1.9095</v>
      </c>
      <c r="AG21" s="186">
        <v>1.8152999999999999</v>
      </c>
      <c r="AH21" s="186">
        <v>1.7091000000000001</v>
      </c>
      <c r="AI21" s="186">
        <v>1.7952999999999999</v>
      </c>
      <c r="AJ21" s="186">
        <v>1.7538</v>
      </c>
      <c r="AK21" s="186">
        <v>1.7352000000000001</v>
      </c>
      <c r="AL21" s="186">
        <v>1.6963999999999999</v>
      </c>
      <c r="AM21" s="186">
        <v>1.5595000000000001</v>
      </c>
      <c r="AN21" s="186">
        <v>1.4268000000000001</v>
      </c>
      <c r="AO21" s="186">
        <v>1.3785000000000001</v>
      </c>
      <c r="AP21" s="186">
        <v>1.3785000000000001</v>
      </c>
      <c r="AQ21" s="186">
        <v>1.3443000000000001</v>
      </c>
      <c r="AR21" s="186">
        <v>1.3164</v>
      </c>
      <c r="AS21" s="186">
        <v>1.2984</v>
      </c>
      <c r="AT21" s="186">
        <v>1.3133999999999999</v>
      </c>
      <c r="AU21" s="186">
        <v>1.2955000000000001</v>
      </c>
      <c r="AV21" s="186">
        <v>1.2444999999999999</v>
      </c>
      <c r="AW21" s="186">
        <v>1.2076</v>
      </c>
      <c r="AX21" s="186">
        <v>1.2062999999999999</v>
      </c>
      <c r="AY21" s="186">
        <v>1.1716</v>
      </c>
      <c r="AZ21" s="186">
        <v>1.1492</v>
      </c>
      <c r="BA21" s="186">
        <v>1.1597</v>
      </c>
      <c r="BB21" s="186">
        <v>1.1692</v>
      </c>
      <c r="BC21" s="186">
        <v>1.1826000000000001</v>
      </c>
      <c r="BD21" s="186">
        <v>1.2351000000000001</v>
      </c>
      <c r="BE21" s="186">
        <v>1.2896000000000001</v>
      </c>
      <c r="BF21" s="186">
        <v>1.3164</v>
      </c>
      <c r="BG21" s="186">
        <v>1.3270999999999999</v>
      </c>
      <c r="BH21" s="186">
        <v>1.2925</v>
      </c>
      <c r="BI21" s="186">
        <v>1.2968999999999999</v>
      </c>
      <c r="BJ21" s="186">
        <v>1.3103</v>
      </c>
      <c r="BK21" s="186">
        <v>1.3240000000000001</v>
      </c>
      <c r="BL21" s="186">
        <v>1.3255999999999999</v>
      </c>
      <c r="BM21" s="186">
        <v>1.3349</v>
      </c>
      <c r="BN21" s="186">
        <v>1.2867</v>
      </c>
      <c r="BO21" s="186">
        <v>1.2514000000000001</v>
      </c>
      <c r="BP21" s="186">
        <v>1.2404999999999999</v>
      </c>
      <c r="BQ21" s="186">
        <v>1.2597</v>
      </c>
      <c r="BR21" s="186">
        <v>1.2485999999999999</v>
      </c>
      <c r="BS21" s="186">
        <v>1.19</v>
      </c>
      <c r="BT21" s="186">
        <v>1.1739999999999999</v>
      </c>
      <c r="BU21" s="186">
        <v>1.1765000000000001</v>
      </c>
      <c r="BV21" s="186">
        <v>1.1728000000000001</v>
      </c>
      <c r="BW21" s="186">
        <v>1.1399999999999999</v>
      </c>
      <c r="BX21" s="186">
        <v>1.1399999999999999</v>
      </c>
      <c r="BY21" s="186">
        <v>1.1089</v>
      </c>
      <c r="BZ21" s="186">
        <v>1.0605</v>
      </c>
      <c r="CA21" s="186">
        <v>1.0179</v>
      </c>
      <c r="CB21" s="186">
        <v>1</v>
      </c>
    </row>
    <row r="22" spans="2:80" outlineLevel="1">
      <c r="B22" s="178" t="s">
        <v>1</v>
      </c>
      <c r="D22" s="186">
        <v>0</v>
      </c>
      <c r="E22" s="186">
        <v>0</v>
      </c>
      <c r="F22" s="186">
        <v>0</v>
      </c>
      <c r="G22" s="186">
        <v>0</v>
      </c>
      <c r="H22" s="186">
        <v>0</v>
      </c>
      <c r="I22" s="186">
        <v>0</v>
      </c>
      <c r="J22" s="186">
        <v>0</v>
      </c>
      <c r="K22" s="186">
        <v>0</v>
      </c>
      <c r="L22" s="186">
        <v>0</v>
      </c>
      <c r="M22" s="186">
        <v>0</v>
      </c>
      <c r="N22" s="186">
        <v>0</v>
      </c>
      <c r="O22" s="186">
        <v>0</v>
      </c>
      <c r="P22" s="186">
        <v>0</v>
      </c>
      <c r="Q22" s="186">
        <v>0</v>
      </c>
      <c r="R22" s="186">
        <v>3.0026000000000002</v>
      </c>
      <c r="S22" s="186">
        <v>2.9327999999999999</v>
      </c>
      <c r="T22" s="186">
        <v>2.8094000000000001</v>
      </c>
      <c r="U22" s="186">
        <v>2.7414999999999998</v>
      </c>
      <c r="V22" s="186">
        <v>2.6831999999999998</v>
      </c>
      <c r="W22" s="186">
        <v>2.7088000000000001</v>
      </c>
      <c r="X22" s="186">
        <v>2.6032000000000002</v>
      </c>
      <c r="Y22" s="186">
        <v>2.5055000000000001</v>
      </c>
      <c r="Z22" s="186">
        <v>2.3694999999999999</v>
      </c>
      <c r="AA22" s="186">
        <v>2.6092</v>
      </c>
      <c r="AB22" s="186">
        <v>2.6457000000000002</v>
      </c>
      <c r="AC22" s="186">
        <v>2.4460999999999999</v>
      </c>
      <c r="AD22" s="186">
        <v>2.1869000000000001</v>
      </c>
      <c r="AE22" s="186">
        <v>2.2039</v>
      </c>
      <c r="AF22" s="186">
        <v>2.2168000000000001</v>
      </c>
      <c r="AG22" s="186">
        <v>2.1255000000000002</v>
      </c>
      <c r="AH22" s="186">
        <v>1.9877</v>
      </c>
      <c r="AI22" s="186">
        <v>2.0712000000000002</v>
      </c>
      <c r="AJ22" s="186">
        <v>2.0017999999999998</v>
      </c>
      <c r="AK22" s="186">
        <v>1.9739</v>
      </c>
      <c r="AL22" s="186">
        <v>1.9877</v>
      </c>
      <c r="AM22" s="186">
        <v>1.8454999999999999</v>
      </c>
      <c r="AN22" s="186">
        <v>1.6739999999999999</v>
      </c>
      <c r="AO22" s="186">
        <v>1.5919000000000001</v>
      </c>
      <c r="AP22" s="186">
        <v>1.5505</v>
      </c>
      <c r="AQ22" s="186">
        <v>1.5527</v>
      </c>
      <c r="AR22" s="186">
        <v>1.5463</v>
      </c>
      <c r="AS22" s="186">
        <v>1.5359</v>
      </c>
      <c r="AT22" s="186">
        <v>1.5133000000000001</v>
      </c>
      <c r="AU22" s="186">
        <v>1.4875</v>
      </c>
      <c r="AV22" s="186">
        <v>1.4570000000000001</v>
      </c>
      <c r="AW22" s="186">
        <v>1.4188000000000001</v>
      </c>
      <c r="AX22" s="186">
        <v>1.3791</v>
      </c>
      <c r="AY22" s="186">
        <v>1.329</v>
      </c>
      <c r="AZ22" s="186">
        <v>1.2898000000000001</v>
      </c>
      <c r="BA22" s="186">
        <v>1.2854000000000001</v>
      </c>
      <c r="BB22" s="186">
        <v>1.2867999999999999</v>
      </c>
      <c r="BC22" s="186">
        <v>1.2927</v>
      </c>
      <c r="BD22" s="186">
        <v>1.3274999999999999</v>
      </c>
      <c r="BE22" s="186">
        <v>1.3512</v>
      </c>
      <c r="BF22" s="186">
        <v>1.3560000000000001</v>
      </c>
      <c r="BG22" s="186">
        <v>1.3544</v>
      </c>
      <c r="BH22" s="186">
        <v>1.3167</v>
      </c>
      <c r="BI22" s="186">
        <v>1.3137000000000001</v>
      </c>
      <c r="BJ22" s="186">
        <v>1.3369</v>
      </c>
      <c r="BK22" s="186">
        <v>1.3593</v>
      </c>
      <c r="BL22" s="186">
        <v>1.3352999999999999</v>
      </c>
      <c r="BM22" s="186">
        <v>1.2970999999999999</v>
      </c>
      <c r="BN22" s="186">
        <v>1.2653000000000001</v>
      </c>
      <c r="BO22" s="186">
        <v>1.2125999999999999</v>
      </c>
      <c r="BP22" s="186">
        <v>1.1761999999999999</v>
      </c>
      <c r="BQ22" s="186">
        <v>1.1884999999999999</v>
      </c>
      <c r="BR22" s="186">
        <v>1.2113</v>
      </c>
      <c r="BS22" s="186">
        <v>1.1713</v>
      </c>
      <c r="BT22" s="186">
        <v>1.1665000000000001</v>
      </c>
      <c r="BU22" s="186">
        <v>1.1677</v>
      </c>
      <c r="BV22" s="186">
        <v>1.1593</v>
      </c>
      <c r="BW22" s="186">
        <v>1.135</v>
      </c>
      <c r="BX22" s="186">
        <v>1.135</v>
      </c>
      <c r="BY22" s="186">
        <v>1.1041000000000001</v>
      </c>
      <c r="BZ22" s="186">
        <v>1.0578000000000001</v>
      </c>
      <c r="CA22" s="186">
        <v>1.0198</v>
      </c>
      <c r="CB22" s="186">
        <v>1</v>
      </c>
    </row>
    <row r="23" spans="2:80" outlineLevel="1">
      <c r="B23" s="178" t="s">
        <v>2</v>
      </c>
      <c r="D23" s="186">
        <v>0</v>
      </c>
      <c r="E23" s="186">
        <v>0</v>
      </c>
      <c r="F23" s="186">
        <v>0</v>
      </c>
      <c r="G23" s="186">
        <v>0</v>
      </c>
      <c r="H23" s="186">
        <v>0</v>
      </c>
      <c r="I23" s="186">
        <v>0</v>
      </c>
      <c r="J23" s="186">
        <v>0</v>
      </c>
      <c r="K23" s="186">
        <v>0</v>
      </c>
      <c r="L23" s="186">
        <v>0</v>
      </c>
      <c r="M23" s="186">
        <v>0</v>
      </c>
      <c r="N23" s="186">
        <v>0</v>
      </c>
      <c r="O23" s="186">
        <v>0</v>
      </c>
      <c r="P23" s="186">
        <v>0</v>
      </c>
      <c r="Q23" s="186">
        <v>0</v>
      </c>
      <c r="R23" s="186">
        <v>3.8292999999999999</v>
      </c>
      <c r="S23" s="186">
        <v>3.7766000000000002</v>
      </c>
      <c r="T23" s="186">
        <v>3.6633</v>
      </c>
      <c r="U23" s="186">
        <v>3.5566</v>
      </c>
      <c r="V23" s="186">
        <v>3.4668999999999999</v>
      </c>
      <c r="W23" s="186">
        <v>3.4024999999999999</v>
      </c>
      <c r="X23" s="186">
        <v>3.3609</v>
      </c>
      <c r="Y23" s="186">
        <v>3.3201999999999998</v>
      </c>
      <c r="Z23" s="186">
        <v>3.2904</v>
      </c>
      <c r="AA23" s="186">
        <v>3.3609</v>
      </c>
      <c r="AB23" s="186">
        <v>3.3102</v>
      </c>
      <c r="AC23" s="186">
        <v>3.2324000000000002</v>
      </c>
      <c r="AD23" s="186">
        <v>2.9702999999999999</v>
      </c>
      <c r="AE23" s="186">
        <v>2.8107000000000002</v>
      </c>
      <c r="AF23" s="186">
        <v>2.7269999999999999</v>
      </c>
      <c r="AG23" s="186">
        <v>2.5920000000000001</v>
      </c>
      <c r="AH23" s="186">
        <v>2.3283999999999998</v>
      </c>
      <c r="AI23" s="186">
        <v>2.2429000000000001</v>
      </c>
      <c r="AJ23" s="186">
        <v>2.1718999999999999</v>
      </c>
      <c r="AK23" s="186">
        <v>2.1053999999999999</v>
      </c>
      <c r="AL23" s="186">
        <v>2.0541999999999998</v>
      </c>
      <c r="AM23" s="186">
        <v>1.9451000000000001</v>
      </c>
      <c r="AN23" s="186">
        <v>1.7987</v>
      </c>
      <c r="AO23" s="186">
        <v>1.7092000000000001</v>
      </c>
      <c r="AP23" s="186">
        <v>1.6501999999999999</v>
      </c>
      <c r="AQ23" s="186">
        <v>1.633</v>
      </c>
      <c r="AR23" s="186">
        <v>1.5973999999999999</v>
      </c>
      <c r="AS23" s="186">
        <v>1.5722</v>
      </c>
      <c r="AT23" s="186">
        <v>1.57</v>
      </c>
      <c r="AU23" s="186">
        <v>1.5859000000000001</v>
      </c>
      <c r="AV23" s="186">
        <v>1.5610999999999999</v>
      </c>
      <c r="AW23" s="186">
        <v>1.5201</v>
      </c>
      <c r="AX23" s="186">
        <v>1.4712000000000001</v>
      </c>
      <c r="AY23" s="186">
        <v>1.4161999999999999</v>
      </c>
      <c r="AZ23" s="186">
        <v>1.3737999999999999</v>
      </c>
      <c r="BA23" s="186">
        <v>1.3585</v>
      </c>
      <c r="BB23" s="186">
        <v>1.3501000000000001</v>
      </c>
      <c r="BC23" s="186">
        <v>1.3305</v>
      </c>
      <c r="BD23" s="186">
        <v>1.3533999999999999</v>
      </c>
      <c r="BE23" s="186">
        <v>1.3517999999999999</v>
      </c>
      <c r="BF23" s="186">
        <v>1.3601000000000001</v>
      </c>
      <c r="BG23" s="186">
        <v>1.3754999999999999</v>
      </c>
      <c r="BH23" s="186">
        <v>1.3585</v>
      </c>
      <c r="BI23" s="186">
        <v>1.3321000000000001</v>
      </c>
      <c r="BJ23" s="186">
        <v>1.3386</v>
      </c>
      <c r="BK23" s="186">
        <v>1.3272999999999999</v>
      </c>
      <c r="BL23" s="186">
        <v>1.3146</v>
      </c>
      <c r="BM23" s="186">
        <v>1.2824</v>
      </c>
      <c r="BN23" s="186">
        <v>1.2279</v>
      </c>
      <c r="BO23" s="186">
        <v>1.2063999999999999</v>
      </c>
      <c r="BP23" s="186">
        <v>1.1556</v>
      </c>
      <c r="BQ23" s="186">
        <v>1.1754</v>
      </c>
      <c r="BR23" s="186">
        <v>1.1667000000000001</v>
      </c>
      <c r="BS23" s="186">
        <v>1.1236999999999999</v>
      </c>
      <c r="BT23" s="186">
        <v>1.1045</v>
      </c>
      <c r="BU23" s="186">
        <v>1.0979000000000001</v>
      </c>
      <c r="BV23" s="186">
        <v>1.0968</v>
      </c>
      <c r="BW23" s="186">
        <v>1.099</v>
      </c>
      <c r="BX23" s="186">
        <v>1.1023000000000001</v>
      </c>
      <c r="BY23" s="186">
        <v>1.0711999999999999</v>
      </c>
      <c r="BZ23" s="186">
        <v>1.0339</v>
      </c>
      <c r="CA23" s="186">
        <v>1.0055000000000001</v>
      </c>
      <c r="CB23" s="186">
        <v>1</v>
      </c>
    </row>
    <row r="24" spans="2:80" outlineLevel="1">
      <c r="B24" s="178" t="s">
        <v>3</v>
      </c>
      <c r="D24" s="186">
        <v>0</v>
      </c>
      <c r="E24" s="186">
        <v>0</v>
      </c>
      <c r="F24" s="186">
        <v>0</v>
      </c>
      <c r="G24" s="186">
        <v>0</v>
      </c>
      <c r="H24" s="186">
        <v>0</v>
      </c>
      <c r="I24" s="186">
        <v>3.7616999999999998</v>
      </c>
      <c r="J24" s="186">
        <v>3.8593000000000002</v>
      </c>
      <c r="K24" s="186">
        <v>3.2563</v>
      </c>
      <c r="L24" s="186">
        <v>3.1865000000000001</v>
      </c>
      <c r="M24" s="186">
        <v>3.2665000000000002</v>
      </c>
      <c r="N24" s="186">
        <v>3.3184999999999998</v>
      </c>
      <c r="O24" s="186">
        <v>3.2563</v>
      </c>
      <c r="P24" s="186">
        <v>3.2061999999999999</v>
      </c>
      <c r="Q24" s="186">
        <v>3.1480000000000001</v>
      </c>
      <c r="R24" s="186">
        <v>3.1671999999999998</v>
      </c>
      <c r="S24" s="186">
        <v>3.1865000000000001</v>
      </c>
      <c r="T24" s="186">
        <v>3.1480000000000001</v>
      </c>
      <c r="U24" s="186">
        <v>3.1012</v>
      </c>
      <c r="V24" s="186">
        <v>3.0828000000000002</v>
      </c>
      <c r="W24" s="186">
        <v>3.0647000000000002</v>
      </c>
      <c r="X24" s="186">
        <v>3.0203000000000002</v>
      </c>
      <c r="Y24" s="186">
        <v>2.9518</v>
      </c>
      <c r="Z24" s="186">
        <v>2.9106000000000001</v>
      </c>
      <c r="AA24" s="186">
        <v>2.9434999999999998</v>
      </c>
      <c r="AB24" s="186">
        <v>2.9518</v>
      </c>
      <c r="AC24" s="186">
        <v>2.9024999999999999</v>
      </c>
      <c r="AD24" s="186">
        <v>2.7639</v>
      </c>
      <c r="AE24" s="186">
        <v>2.6514000000000002</v>
      </c>
      <c r="AF24" s="186">
        <v>2.5855999999999999</v>
      </c>
      <c r="AG24" s="186">
        <v>2.4289000000000001</v>
      </c>
      <c r="AH24" s="186">
        <v>2.1396000000000002</v>
      </c>
      <c r="AI24" s="186">
        <v>2.0430999999999999</v>
      </c>
      <c r="AJ24" s="186">
        <v>1.9698</v>
      </c>
      <c r="AK24" s="186">
        <v>1.9118999999999999</v>
      </c>
      <c r="AL24" s="186">
        <v>1.8911</v>
      </c>
      <c r="AM24" s="186">
        <v>1.8249</v>
      </c>
      <c r="AN24" s="186">
        <v>1.7110000000000001</v>
      </c>
      <c r="AO24" s="186">
        <v>1.6031</v>
      </c>
      <c r="AP24" s="186">
        <v>1.508</v>
      </c>
      <c r="AQ24" s="186">
        <v>1.4822</v>
      </c>
      <c r="AR24" s="186">
        <v>1.4412</v>
      </c>
      <c r="AS24" s="186">
        <v>1.41</v>
      </c>
      <c r="AT24" s="186">
        <v>1.4216</v>
      </c>
      <c r="AU24" s="186">
        <v>1.4553</v>
      </c>
      <c r="AV24" s="186">
        <v>1.4333</v>
      </c>
      <c r="AW24" s="186">
        <v>1.3968</v>
      </c>
      <c r="AX24" s="186">
        <v>1.3747</v>
      </c>
      <c r="AY24" s="186">
        <v>1.3463000000000001</v>
      </c>
      <c r="AZ24" s="186">
        <v>1.3273999999999999</v>
      </c>
      <c r="BA24" s="186">
        <v>1.3257000000000001</v>
      </c>
      <c r="BB24" s="186">
        <v>1.3223</v>
      </c>
      <c r="BC24" s="186">
        <v>1.2992999999999999</v>
      </c>
      <c r="BD24" s="186">
        <v>1.3207</v>
      </c>
      <c r="BE24" s="186">
        <v>1.3058000000000001</v>
      </c>
      <c r="BF24" s="186">
        <v>1.3058000000000001</v>
      </c>
      <c r="BG24" s="186">
        <v>1.3257000000000001</v>
      </c>
      <c r="BH24" s="186">
        <v>1.3008999999999999</v>
      </c>
      <c r="BI24" s="186">
        <v>1.26</v>
      </c>
      <c r="BJ24" s="186">
        <v>1.2676000000000001</v>
      </c>
      <c r="BK24" s="186">
        <v>1.2494000000000001</v>
      </c>
      <c r="BL24" s="186">
        <v>1.2317</v>
      </c>
      <c r="BM24" s="186">
        <v>1.1868000000000001</v>
      </c>
      <c r="BN24" s="186">
        <v>1.1265000000000001</v>
      </c>
      <c r="BO24" s="186">
        <v>1.1132</v>
      </c>
      <c r="BP24" s="186">
        <v>1.0589</v>
      </c>
      <c r="BQ24" s="186">
        <v>1.0956999999999999</v>
      </c>
      <c r="BR24" s="186">
        <v>1.0865</v>
      </c>
      <c r="BS24" s="186">
        <v>1.0367999999999999</v>
      </c>
      <c r="BT24" s="186">
        <v>1.0226</v>
      </c>
      <c r="BU24" s="186">
        <v>1.0216000000000001</v>
      </c>
      <c r="BV24" s="186">
        <v>1.0286</v>
      </c>
      <c r="BW24" s="186">
        <v>1.042</v>
      </c>
      <c r="BX24" s="186">
        <v>1.0568</v>
      </c>
      <c r="BY24" s="186">
        <v>1.0306999999999999</v>
      </c>
      <c r="BZ24" s="186">
        <v>1.0067999999999999</v>
      </c>
      <c r="CA24" s="186">
        <v>0.99519999999999997</v>
      </c>
      <c r="CB24" s="186">
        <v>1</v>
      </c>
    </row>
    <row r="25" spans="2:80" outlineLevel="1">
      <c r="B25" s="158" t="s">
        <v>4</v>
      </c>
    </row>
    <row r="26" spans="2:80" outlineLevel="1">
      <c r="B26" s="178" t="s">
        <v>134</v>
      </c>
      <c r="D26" s="179">
        <f>D11-D20</f>
        <v>0.2677999999999976</v>
      </c>
      <c r="E26" s="179">
        <f t="shared" ref="E26:AI26" si="0">E11-E20</f>
        <v>-0.25980000000000203</v>
      </c>
      <c r="F26" s="179">
        <f t="shared" si="0"/>
        <v>-0.45690000000000097</v>
      </c>
      <c r="G26" s="179">
        <f t="shared" ref="G26" si="1">G11-G20</f>
        <v>-0.335700000000001</v>
      </c>
      <c r="H26" s="179">
        <f t="shared" si="0"/>
        <v>-0.14139999999999908</v>
      </c>
      <c r="I26" s="179">
        <f t="shared" si="0"/>
        <v>-0.11050000000000004</v>
      </c>
      <c r="J26" s="179">
        <f t="shared" si="0"/>
        <v>-0.11960000000000015</v>
      </c>
      <c r="K26" s="179">
        <f t="shared" si="0"/>
        <v>-9.0299999999999159E-2</v>
      </c>
      <c r="L26" s="179">
        <f t="shared" si="0"/>
        <v>-7.8900000000000858E-2</v>
      </c>
      <c r="M26" s="179">
        <f t="shared" si="0"/>
        <v>-8.4299999999998931E-2</v>
      </c>
      <c r="N26" s="179">
        <f t="shared" si="0"/>
        <v>-8.4299999999998931E-2</v>
      </c>
      <c r="O26" s="179">
        <f t="shared" si="0"/>
        <v>0</v>
      </c>
      <c r="P26" s="179">
        <f t="shared" si="0"/>
        <v>-0.21850000000000058</v>
      </c>
      <c r="Q26" s="179">
        <f t="shared" si="0"/>
        <v>0</v>
      </c>
      <c r="R26" s="179">
        <f t="shared" si="0"/>
        <v>0</v>
      </c>
      <c r="S26" s="179">
        <f t="shared" si="0"/>
        <v>0</v>
      </c>
      <c r="T26" s="179">
        <f t="shared" si="0"/>
        <v>5.0300000000000011E-2</v>
      </c>
      <c r="U26" s="179">
        <f t="shared" si="0"/>
        <v>0</v>
      </c>
      <c r="V26" s="179">
        <f t="shared" si="0"/>
        <v>0</v>
      </c>
      <c r="W26" s="179">
        <f t="shared" si="0"/>
        <v>3.5599999999999632E-2</v>
      </c>
      <c r="X26" s="179">
        <f t="shared" si="0"/>
        <v>0</v>
      </c>
      <c r="Y26" s="179">
        <f t="shared" si="0"/>
        <v>-3.0400000000000205E-2</v>
      </c>
      <c r="Z26" s="179">
        <f t="shared" si="0"/>
        <v>0</v>
      </c>
      <c r="AA26" s="179">
        <f t="shared" si="0"/>
        <v>0</v>
      </c>
      <c r="AB26" s="179">
        <f t="shared" si="0"/>
        <v>0</v>
      </c>
      <c r="AC26" s="179">
        <f t="shared" si="0"/>
        <v>0</v>
      </c>
      <c r="AD26" s="179">
        <f t="shared" si="0"/>
        <v>0</v>
      </c>
      <c r="AE26" s="179">
        <f t="shared" si="0"/>
        <v>0</v>
      </c>
      <c r="AF26" s="179">
        <f t="shared" si="0"/>
        <v>0</v>
      </c>
      <c r="AG26" s="179">
        <f t="shared" si="0"/>
        <v>0</v>
      </c>
      <c r="AH26" s="179">
        <f t="shared" si="0"/>
        <v>0</v>
      </c>
      <c r="AI26" s="179">
        <f t="shared" si="0"/>
        <v>0</v>
      </c>
      <c r="AJ26" s="179">
        <f t="shared" ref="AJ26:BO26" si="2">AJ11-AJ20</f>
        <v>0</v>
      </c>
      <c r="AK26" s="179">
        <f t="shared" si="2"/>
        <v>0</v>
      </c>
      <c r="AL26" s="179">
        <f t="shared" si="2"/>
        <v>0</v>
      </c>
      <c r="AM26" s="179">
        <f t="shared" si="2"/>
        <v>0</v>
      </c>
      <c r="AN26" s="179">
        <f t="shared" si="2"/>
        <v>0</v>
      </c>
      <c r="AO26" s="179">
        <f t="shared" si="2"/>
        <v>0</v>
      </c>
      <c r="AP26" s="179">
        <f t="shared" si="2"/>
        <v>0</v>
      </c>
      <c r="AQ26" s="179">
        <f t="shared" si="2"/>
        <v>0</v>
      </c>
      <c r="AR26" s="179">
        <f t="shared" si="2"/>
        <v>0</v>
      </c>
      <c r="AS26" s="179">
        <f t="shared" si="2"/>
        <v>0</v>
      </c>
      <c r="AT26" s="179">
        <f t="shared" si="2"/>
        <v>0</v>
      </c>
      <c r="AU26" s="179">
        <f t="shared" si="2"/>
        <v>0</v>
      </c>
      <c r="AV26" s="179">
        <f t="shared" si="2"/>
        <v>0</v>
      </c>
      <c r="AW26" s="179">
        <f t="shared" si="2"/>
        <v>0</v>
      </c>
      <c r="AX26" s="179">
        <f t="shared" si="2"/>
        <v>0</v>
      </c>
      <c r="AY26" s="179">
        <f t="shared" si="2"/>
        <v>0</v>
      </c>
      <c r="AZ26" s="179">
        <f t="shared" si="2"/>
        <v>0</v>
      </c>
      <c r="BA26" s="179">
        <f t="shared" si="2"/>
        <v>0</v>
      </c>
      <c r="BB26" s="179">
        <f t="shared" si="2"/>
        <v>0</v>
      </c>
      <c r="BC26" s="179">
        <f t="shared" si="2"/>
        <v>0</v>
      </c>
      <c r="BD26" s="179">
        <f t="shared" si="2"/>
        <v>0</v>
      </c>
      <c r="BE26" s="179">
        <f t="shared" si="2"/>
        <v>0</v>
      </c>
      <c r="BF26" s="179">
        <f t="shared" si="2"/>
        <v>0</v>
      </c>
      <c r="BG26" s="179">
        <f t="shared" si="2"/>
        <v>0</v>
      </c>
      <c r="BH26" s="179">
        <f t="shared" si="2"/>
        <v>0</v>
      </c>
      <c r="BI26" s="179">
        <f t="shared" si="2"/>
        <v>0</v>
      </c>
      <c r="BJ26" s="179">
        <f t="shared" si="2"/>
        <v>0</v>
      </c>
      <c r="BK26" s="179">
        <f t="shared" si="2"/>
        <v>0</v>
      </c>
      <c r="BL26" s="179">
        <f t="shared" si="2"/>
        <v>0</v>
      </c>
      <c r="BM26" s="179">
        <f t="shared" si="2"/>
        <v>0</v>
      </c>
      <c r="BN26" s="179">
        <f t="shared" si="2"/>
        <v>0</v>
      </c>
      <c r="BO26" s="179">
        <f t="shared" si="2"/>
        <v>0</v>
      </c>
      <c r="BP26" s="179">
        <f t="shared" ref="BP26:BX26" si="3">BP11-BP20</f>
        <v>0</v>
      </c>
      <c r="BQ26" s="179">
        <f t="shared" si="3"/>
        <v>0</v>
      </c>
      <c r="BR26" s="179">
        <f t="shared" si="3"/>
        <v>0</v>
      </c>
      <c r="BS26" s="179">
        <f t="shared" si="3"/>
        <v>0</v>
      </c>
      <c r="BT26" s="179">
        <f t="shared" si="3"/>
        <v>0</v>
      </c>
      <c r="BU26" s="179">
        <f t="shared" si="3"/>
        <v>0</v>
      </c>
      <c r="BV26" s="179">
        <f t="shared" si="3"/>
        <v>0</v>
      </c>
      <c r="BW26" s="179">
        <f t="shared" si="3"/>
        <v>0</v>
      </c>
      <c r="BX26" s="179">
        <f t="shared" si="3"/>
        <v>0</v>
      </c>
      <c r="BY26" s="179">
        <f t="shared" ref="BY26:BZ30" si="4">BY11-BY20</f>
        <v>0</v>
      </c>
      <c r="BZ26" s="179">
        <f t="shared" si="4"/>
        <v>0</v>
      </c>
      <c r="CA26" s="179">
        <f t="shared" ref="CA26:CB26" si="5">CA11-CA20</f>
        <v>0</v>
      </c>
      <c r="CB26" s="179">
        <f t="shared" si="5"/>
        <v>0</v>
      </c>
    </row>
    <row r="27" spans="2:80" outlineLevel="1">
      <c r="B27" s="178" t="s">
        <v>0</v>
      </c>
      <c r="D27" s="179">
        <f t="shared" ref="D27:AI27" si="6">D12-D21</f>
        <v>0</v>
      </c>
      <c r="E27" s="179">
        <f t="shared" si="6"/>
        <v>0</v>
      </c>
      <c r="F27" s="179">
        <f t="shared" si="6"/>
        <v>0</v>
      </c>
      <c r="G27" s="179">
        <f t="shared" ref="G27" si="7">G12-G21</f>
        <v>0</v>
      </c>
      <c r="H27" s="179">
        <f t="shared" si="6"/>
        <v>0</v>
      </c>
      <c r="I27" s="179">
        <f t="shared" si="6"/>
        <v>0</v>
      </c>
      <c r="J27" s="179">
        <f t="shared" si="6"/>
        <v>0</v>
      </c>
      <c r="K27" s="179">
        <f t="shared" si="6"/>
        <v>0</v>
      </c>
      <c r="L27" s="179">
        <f t="shared" si="6"/>
        <v>0</v>
      </c>
      <c r="M27" s="179">
        <f t="shared" si="6"/>
        <v>0</v>
      </c>
      <c r="N27" s="179">
        <f t="shared" si="6"/>
        <v>0</v>
      </c>
      <c r="O27" s="179">
        <f t="shared" si="6"/>
        <v>0</v>
      </c>
      <c r="P27" s="179">
        <f t="shared" si="6"/>
        <v>0</v>
      </c>
      <c r="Q27" s="179">
        <f t="shared" si="6"/>
        <v>0</v>
      </c>
      <c r="R27" s="179">
        <f t="shared" si="6"/>
        <v>0</v>
      </c>
      <c r="S27" s="179">
        <f t="shared" si="6"/>
        <v>0</v>
      </c>
      <c r="T27" s="179">
        <f t="shared" si="6"/>
        <v>5.1999999999998714E-3</v>
      </c>
      <c r="U27" s="179">
        <f t="shared" si="6"/>
        <v>0</v>
      </c>
      <c r="V27" s="179">
        <f t="shared" si="6"/>
        <v>0</v>
      </c>
      <c r="W27" s="179">
        <f t="shared" si="6"/>
        <v>0</v>
      </c>
      <c r="X27" s="179">
        <f t="shared" si="6"/>
        <v>4.0999999999997705E-3</v>
      </c>
      <c r="Y27" s="179">
        <f t="shared" si="6"/>
        <v>3.6999999999998145E-3</v>
      </c>
      <c r="Z27" s="179">
        <f t="shared" si="6"/>
        <v>0</v>
      </c>
      <c r="AA27" s="179">
        <f t="shared" si="6"/>
        <v>0</v>
      </c>
      <c r="AB27" s="179">
        <f t="shared" si="6"/>
        <v>0</v>
      </c>
      <c r="AC27" s="179">
        <f t="shared" si="6"/>
        <v>0</v>
      </c>
      <c r="AD27" s="179">
        <f t="shared" si="6"/>
        <v>0</v>
      </c>
      <c r="AE27" s="179">
        <f t="shared" si="6"/>
        <v>0</v>
      </c>
      <c r="AF27" s="179">
        <f t="shared" si="6"/>
        <v>0</v>
      </c>
      <c r="AG27" s="179">
        <f t="shared" si="6"/>
        <v>0</v>
      </c>
      <c r="AH27" s="179">
        <f t="shared" si="6"/>
        <v>0</v>
      </c>
      <c r="AI27" s="179">
        <f t="shared" si="6"/>
        <v>0</v>
      </c>
      <c r="AJ27" s="179">
        <f t="shared" ref="AJ27:BO27" si="8">AJ12-AJ21</f>
        <v>0</v>
      </c>
      <c r="AK27" s="179">
        <f t="shared" si="8"/>
        <v>0</v>
      </c>
      <c r="AL27" s="179">
        <f t="shared" si="8"/>
        <v>0</v>
      </c>
      <c r="AM27" s="179">
        <f t="shared" si="8"/>
        <v>0</v>
      </c>
      <c r="AN27" s="179">
        <f t="shared" si="8"/>
        <v>0</v>
      </c>
      <c r="AO27" s="179">
        <f t="shared" si="8"/>
        <v>0</v>
      </c>
      <c r="AP27" s="179">
        <f t="shared" si="8"/>
        <v>0</v>
      </c>
      <c r="AQ27" s="179">
        <f t="shared" si="8"/>
        <v>0</v>
      </c>
      <c r="AR27" s="179">
        <f t="shared" si="8"/>
        <v>0</v>
      </c>
      <c r="AS27" s="179">
        <f t="shared" si="8"/>
        <v>0</v>
      </c>
      <c r="AT27" s="179">
        <f t="shared" si="8"/>
        <v>0</v>
      </c>
      <c r="AU27" s="179">
        <f t="shared" si="8"/>
        <v>0</v>
      </c>
      <c r="AV27" s="179">
        <f t="shared" si="8"/>
        <v>0</v>
      </c>
      <c r="AW27" s="179">
        <f t="shared" si="8"/>
        <v>0</v>
      </c>
      <c r="AX27" s="179">
        <f t="shared" si="8"/>
        <v>0</v>
      </c>
      <c r="AY27" s="179">
        <f t="shared" si="8"/>
        <v>0</v>
      </c>
      <c r="AZ27" s="179">
        <f t="shared" si="8"/>
        <v>0</v>
      </c>
      <c r="BA27" s="179">
        <f t="shared" si="8"/>
        <v>0</v>
      </c>
      <c r="BB27" s="179">
        <f t="shared" si="8"/>
        <v>0</v>
      </c>
      <c r="BC27" s="179">
        <f t="shared" si="8"/>
        <v>0</v>
      </c>
      <c r="BD27" s="179">
        <f t="shared" si="8"/>
        <v>0</v>
      </c>
      <c r="BE27" s="179">
        <f t="shared" si="8"/>
        <v>0</v>
      </c>
      <c r="BF27" s="179">
        <f t="shared" si="8"/>
        <v>0</v>
      </c>
      <c r="BG27" s="179">
        <f t="shared" si="8"/>
        <v>0</v>
      </c>
      <c r="BH27" s="179">
        <f t="shared" si="8"/>
        <v>0</v>
      </c>
      <c r="BI27" s="179">
        <f t="shared" si="8"/>
        <v>0</v>
      </c>
      <c r="BJ27" s="179">
        <f t="shared" si="8"/>
        <v>0</v>
      </c>
      <c r="BK27" s="179">
        <f t="shared" si="8"/>
        <v>0</v>
      </c>
      <c r="BL27" s="179">
        <f t="shared" si="8"/>
        <v>0</v>
      </c>
      <c r="BM27" s="179">
        <f t="shared" si="8"/>
        <v>0</v>
      </c>
      <c r="BN27" s="179">
        <f t="shared" si="8"/>
        <v>0</v>
      </c>
      <c r="BO27" s="179">
        <f t="shared" si="8"/>
        <v>0</v>
      </c>
      <c r="BP27" s="179">
        <f t="shared" ref="BP27:BX27" si="9">BP12-BP21</f>
        <v>0</v>
      </c>
      <c r="BQ27" s="179">
        <f t="shared" si="9"/>
        <v>0</v>
      </c>
      <c r="BR27" s="179">
        <f t="shared" si="9"/>
        <v>0</v>
      </c>
      <c r="BS27" s="179">
        <f t="shared" si="9"/>
        <v>0</v>
      </c>
      <c r="BT27" s="179">
        <f t="shared" si="9"/>
        <v>0</v>
      </c>
      <c r="BU27" s="179">
        <f t="shared" si="9"/>
        <v>0</v>
      </c>
      <c r="BV27" s="179">
        <f t="shared" si="9"/>
        <v>0</v>
      </c>
      <c r="BW27" s="179">
        <f t="shared" si="9"/>
        <v>0</v>
      </c>
      <c r="BX27" s="179">
        <f t="shared" si="9"/>
        <v>0</v>
      </c>
      <c r="BY27" s="179">
        <f t="shared" si="4"/>
        <v>0</v>
      </c>
      <c r="BZ27" s="179">
        <f t="shared" si="4"/>
        <v>0</v>
      </c>
      <c r="CA27" s="179">
        <f t="shared" ref="CA27:CB27" si="10">CA12-CA21</f>
        <v>0</v>
      </c>
      <c r="CB27" s="179">
        <f t="shared" si="10"/>
        <v>0</v>
      </c>
    </row>
    <row r="28" spans="2:80" outlineLevel="1">
      <c r="B28" s="178" t="s">
        <v>1</v>
      </c>
      <c r="D28" s="179">
        <f t="shared" ref="D28:AI28" si="11">D13-D22</f>
        <v>0</v>
      </c>
      <c r="E28" s="179">
        <f t="shared" si="11"/>
        <v>0</v>
      </c>
      <c r="F28" s="179">
        <f t="shared" si="11"/>
        <v>0</v>
      </c>
      <c r="G28" s="179">
        <f t="shared" ref="G28" si="12">G13-G22</f>
        <v>0</v>
      </c>
      <c r="H28" s="179">
        <f t="shared" si="11"/>
        <v>0</v>
      </c>
      <c r="I28" s="179">
        <f t="shared" si="11"/>
        <v>0</v>
      </c>
      <c r="J28" s="179">
        <f t="shared" si="11"/>
        <v>0</v>
      </c>
      <c r="K28" s="179">
        <f t="shared" si="11"/>
        <v>0</v>
      </c>
      <c r="L28" s="179">
        <f t="shared" si="11"/>
        <v>0</v>
      </c>
      <c r="M28" s="179">
        <f t="shared" si="11"/>
        <v>0</v>
      </c>
      <c r="N28" s="179">
        <f t="shared" si="11"/>
        <v>0</v>
      </c>
      <c r="O28" s="179">
        <f t="shared" si="11"/>
        <v>0</v>
      </c>
      <c r="P28" s="179">
        <f t="shared" si="11"/>
        <v>0</v>
      </c>
      <c r="Q28" s="179">
        <f t="shared" si="11"/>
        <v>0</v>
      </c>
      <c r="R28" s="179">
        <f t="shared" si="11"/>
        <v>0</v>
      </c>
      <c r="S28" s="179">
        <f t="shared" si="11"/>
        <v>0</v>
      </c>
      <c r="T28" s="179">
        <f t="shared" si="11"/>
        <v>0</v>
      </c>
      <c r="U28" s="179">
        <f t="shared" si="11"/>
        <v>0</v>
      </c>
      <c r="V28" s="179">
        <f t="shared" si="11"/>
        <v>0</v>
      </c>
      <c r="W28" s="179">
        <f t="shared" si="11"/>
        <v>-6.4000000000001833E-3</v>
      </c>
      <c r="X28" s="179">
        <f t="shared" si="11"/>
        <v>5.9999999999997833E-3</v>
      </c>
      <c r="Y28" s="179">
        <f t="shared" si="11"/>
        <v>5.5999999999998273E-3</v>
      </c>
      <c r="Z28" s="179">
        <f t="shared" si="11"/>
        <v>0</v>
      </c>
      <c r="AA28" s="179">
        <f t="shared" si="11"/>
        <v>0</v>
      </c>
      <c r="AB28" s="179">
        <f t="shared" si="11"/>
        <v>0</v>
      </c>
      <c r="AC28" s="179">
        <f t="shared" si="11"/>
        <v>0</v>
      </c>
      <c r="AD28" s="179">
        <f t="shared" si="11"/>
        <v>0</v>
      </c>
      <c r="AE28" s="179">
        <f t="shared" si="11"/>
        <v>0</v>
      </c>
      <c r="AF28" s="179">
        <f t="shared" si="11"/>
        <v>0</v>
      </c>
      <c r="AG28" s="179">
        <f t="shared" si="11"/>
        <v>0</v>
      </c>
      <c r="AH28" s="179">
        <f t="shared" si="11"/>
        <v>0</v>
      </c>
      <c r="AI28" s="179">
        <f t="shared" si="11"/>
        <v>0</v>
      </c>
      <c r="AJ28" s="179">
        <f t="shared" ref="AJ28:BO28" si="13">AJ13-AJ22</f>
        <v>0</v>
      </c>
      <c r="AK28" s="179">
        <f t="shared" si="13"/>
        <v>0</v>
      </c>
      <c r="AL28" s="179">
        <f t="shared" si="13"/>
        <v>0</v>
      </c>
      <c r="AM28" s="179">
        <f t="shared" si="13"/>
        <v>0</v>
      </c>
      <c r="AN28" s="179">
        <f t="shared" si="13"/>
        <v>0</v>
      </c>
      <c r="AO28" s="179">
        <f t="shared" si="13"/>
        <v>0</v>
      </c>
      <c r="AP28" s="179">
        <f t="shared" si="13"/>
        <v>0</v>
      </c>
      <c r="AQ28" s="179">
        <f t="shared" si="13"/>
        <v>0</v>
      </c>
      <c r="AR28" s="179">
        <f t="shared" si="13"/>
        <v>0</v>
      </c>
      <c r="AS28" s="179">
        <f t="shared" si="13"/>
        <v>0</v>
      </c>
      <c r="AT28" s="179">
        <f t="shared" si="13"/>
        <v>0</v>
      </c>
      <c r="AU28" s="179">
        <f t="shared" si="13"/>
        <v>0</v>
      </c>
      <c r="AV28" s="179">
        <f t="shared" si="13"/>
        <v>0</v>
      </c>
      <c r="AW28" s="179">
        <f t="shared" si="13"/>
        <v>0</v>
      </c>
      <c r="AX28" s="179">
        <f t="shared" si="13"/>
        <v>0</v>
      </c>
      <c r="AY28" s="179">
        <f t="shared" si="13"/>
        <v>0</v>
      </c>
      <c r="AZ28" s="179">
        <f t="shared" si="13"/>
        <v>0</v>
      </c>
      <c r="BA28" s="179">
        <f t="shared" si="13"/>
        <v>0</v>
      </c>
      <c r="BB28" s="179">
        <f t="shared" si="13"/>
        <v>0</v>
      </c>
      <c r="BC28" s="179">
        <f t="shared" si="13"/>
        <v>0</v>
      </c>
      <c r="BD28" s="179">
        <f t="shared" si="13"/>
        <v>0</v>
      </c>
      <c r="BE28" s="179">
        <f t="shared" si="13"/>
        <v>0</v>
      </c>
      <c r="BF28" s="179">
        <f t="shared" si="13"/>
        <v>0</v>
      </c>
      <c r="BG28" s="179">
        <f t="shared" si="13"/>
        <v>0</v>
      </c>
      <c r="BH28" s="179">
        <f t="shared" si="13"/>
        <v>0</v>
      </c>
      <c r="BI28" s="179">
        <f t="shared" si="13"/>
        <v>0</v>
      </c>
      <c r="BJ28" s="179">
        <f t="shared" si="13"/>
        <v>0</v>
      </c>
      <c r="BK28" s="179">
        <f t="shared" si="13"/>
        <v>0</v>
      </c>
      <c r="BL28" s="179">
        <f t="shared" si="13"/>
        <v>0</v>
      </c>
      <c r="BM28" s="179">
        <f t="shared" si="13"/>
        <v>0</v>
      </c>
      <c r="BN28" s="179">
        <f t="shared" si="13"/>
        <v>0</v>
      </c>
      <c r="BO28" s="179">
        <f t="shared" si="13"/>
        <v>0</v>
      </c>
      <c r="BP28" s="179">
        <f t="shared" ref="BP28:BX28" si="14">BP13-BP22</f>
        <v>0</v>
      </c>
      <c r="BQ28" s="179">
        <f t="shared" si="14"/>
        <v>0</v>
      </c>
      <c r="BR28" s="179">
        <f t="shared" si="14"/>
        <v>0</v>
      </c>
      <c r="BS28" s="179">
        <f t="shared" si="14"/>
        <v>0</v>
      </c>
      <c r="BT28" s="179">
        <f t="shared" si="14"/>
        <v>0</v>
      </c>
      <c r="BU28" s="179">
        <f t="shared" si="14"/>
        <v>0</v>
      </c>
      <c r="BV28" s="179">
        <f t="shared" si="14"/>
        <v>0</v>
      </c>
      <c r="BW28" s="179">
        <f t="shared" si="14"/>
        <v>0</v>
      </c>
      <c r="BX28" s="179">
        <f t="shared" si="14"/>
        <v>0</v>
      </c>
      <c r="BY28" s="179">
        <f t="shared" si="4"/>
        <v>0</v>
      </c>
      <c r="BZ28" s="179">
        <f t="shared" si="4"/>
        <v>0</v>
      </c>
      <c r="CA28" s="179">
        <f t="shared" ref="CA28:CB28" si="15">CA13-CA22</f>
        <v>0</v>
      </c>
      <c r="CB28" s="179">
        <f t="shared" si="15"/>
        <v>0</v>
      </c>
    </row>
    <row r="29" spans="2:80" outlineLevel="1">
      <c r="B29" s="178" t="s">
        <v>2</v>
      </c>
      <c r="D29" s="179">
        <f>D14-D23</f>
        <v>0</v>
      </c>
      <c r="E29" s="179">
        <f t="shared" ref="E29:AI29" si="16">E14-E23</f>
        <v>0</v>
      </c>
      <c r="F29" s="179">
        <f t="shared" si="16"/>
        <v>0</v>
      </c>
      <c r="G29" s="179">
        <f t="shared" ref="G29" si="17">G14-G23</f>
        <v>0</v>
      </c>
      <c r="H29" s="179">
        <f t="shared" si="16"/>
        <v>0</v>
      </c>
      <c r="I29" s="179">
        <f t="shared" si="16"/>
        <v>0</v>
      </c>
      <c r="J29" s="179">
        <f t="shared" si="16"/>
        <v>0</v>
      </c>
      <c r="K29" s="179">
        <f t="shared" si="16"/>
        <v>0</v>
      </c>
      <c r="L29" s="179">
        <f t="shared" si="16"/>
        <v>0</v>
      </c>
      <c r="M29" s="179">
        <f t="shared" si="16"/>
        <v>0</v>
      </c>
      <c r="N29" s="179">
        <f t="shared" si="16"/>
        <v>0</v>
      </c>
      <c r="O29" s="179">
        <f t="shared" si="16"/>
        <v>0</v>
      </c>
      <c r="P29" s="179">
        <f t="shared" si="16"/>
        <v>0</v>
      </c>
      <c r="Q29" s="179">
        <f t="shared" si="16"/>
        <v>0</v>
      </c>
      <c r="R29" s="179">
        <f t="shared" si="16"/>
        <v>0</v>
      </c>
      <c r="S29" s="179">
        <f t="shared" si="16"/>
        <v>0</v>
      </c>
      <c r="T29" s="179">
        <f t="shared" si="16"/>
        <v>0</v>
      </c>
      <c r="U29" s="179">
        <f t="shared" si="16"/>
        <v>0</v>
      </c>
      <c r="V29" s="179">
        <f t="shared" si="16"/>
        <v>1.089999999999991E-2</v>
      </c>
      <c r="W29" s="179">
        <f t="shared" si="16"/>
        <v>0</v>
      </c>
      <c r="X29" s="179">
        <f t="shared" si="16"/>
        <v>-1.0299999999999976E-2</v>
      </c>
      <c r="Y29" s="179">
        <f t="shared" si="16"/>
        <v>1.0099999999999998E-2</v>
      </c>
      <c r="Z29" s="179">
        <f t="shared" si="16"/>
        <v>0</v>
      </c>
      <c r="AA29" s="179">
        <f t="shared" si="16"/>
        <v>0</v>
      </c>
      <c r="AB29" s="179">
        <f t="shared" si="16"/>
        <v>0</v>
      </c>
      <c r="AC29" s="179">
        <f t="shared" si="16"/>
        <v>0</v>
      </c>
      <c r="AD29" s="179">
        <f t="shared" si="16"/>
        <v>0</v>
      </c>
      <c r="AE29" s="179">
        <f t="shared" si="16"/>
        <v>7.1999999999996511E-3</v>
      </c>
      <c r="AF29" s="179">
        <f t="shared" si="16"/>
        <v>0</v>
      </c>
      <c r="AG29" s="179">
        <f t="shared" si="16"/>
        <v>-6.0999999999999943E-3</v>
      </c>
      <c r="AH29" s="179">
        <f t="shared" si="16"/>
        <v>-4.8999999999996824E-3</v>
      </c>
      <c r="AI29" s="179">
        <f t="shared" si="16"/>
        <v>0</v>
      </c>
      <c r="AJ29" s="179">
        <f t="shared" ref="AJ29:BO29" si="18">AJ14-AJ23</f>
        <v>0</v>
      </c>
      <c r="AK29" s="179">
        <f t="shared" si="18"/>
        <v>0</v>
      </c>
      <c r="AL29" s="179">
        <f t="shared" si="18"/>
        <v>0</v>
      </c>
      <c r="AM29" s="179">
        <f t="shared" si="18"/>
        <v>0</v>
      </c>
      <c r="AN29" s="179">
        <f t="shared" si="18"/>
        <v>0</v>
      </c>
      <c r="AO29" s="179">
        <f t="shared" si="18"/>
        <v>0</v>
      </c>
      <c r="AP29" s="179">
        <f t="shared" si="18"/>
        <v>0</v>
      </c>
      <c r="AQ29" s="179">
        <f t="shared" si="18"/>
        <v>0</v>
      </c>
      <c r="AR29" s="179">
        <f t="shared" si="18"/>
        <v>0</v>
      </c>
      <c r="AS29" s="179">
        <f t="shared" si="18"/>
        <v>0</v>
      </c>
      <c r="AT29" s="179">
        <f t="shared" si="18"/>
        <v>0</v>
      </c>
      <c r="AU29" s="179">
        <f t="shared" si="18"/>
        <v>0</v>
      </c>
      <c r="AV29" s="179">
        <f t="shared" si="18"/>
        <v>0</v>
      </c>
      <c r="AW29" s="179">
        <f t="shared" si="18"/>
        <v>0</v>
      </c>
      <c r="AX29" s="179">
        <f t="shared" si="18"/>
        <v>0</v>
      </c>
      <c r="AY29" s="179">
        <f t="shared" si="18"/>
        <v>0</v>
      </c>
      <c r="AZ29" s="179">
        <f t="shared" si="18"/>
        <v>0</v>
      </c>
      <c r="BA29" s="179">
        <f t="shared" si="18"/>
        <v>0</v>
      </c>
      <c r="BB29" s="179">
        <f t="shared" si="18"/>
        <v>0</v>
      </c>
      <c r="BC29" s="179">
        <f t="shared" si="18"/>
        <v>0</v>
      </c>
      <c r="BD29" s="179">
        <f t="shared" si="18"/>
        <v>0</v>
      </c>
      <c r="BE29" s="179">
        <f t="shared" si="18"/>
        <v>0</v>
      </c>
      <c r="BF29" s="179">
        <f t="shared" si="18"/>
        <v>0</v>
      </c>
      <c r="BG29" s="179">
        <f t="shared" si="18"/>
        <v>0</v>
      </c>
      <c r="BH29" s="179">
        <f t="shared" si="18"/>
        <v>0</v>
      </c>
      <c r="BI29" s="179">
        <f t="shared" si="18"/>
        <v>0</v>
      </c>
      <c r="BJ29" s="179">
        <f t="shared" si="18"/>
        <v>0</v>
      </c>
      <c r="BK29" s="179">
        <f t="shared" si="18"/>
        <v>0</v>
      </c>
      <c r="BL29" s="179">
        <f t="shared" si="18"/>
        <v>0</v>
      </c>
      <c r="BM29" s="179">
        <f t="shared" si="18"/>
        <v>0</v>
      </c>
      <c r="BN29" s="179">
        <f t="shared" si="18"/>
        <v>0</v>
      </c>
      <c r="BO29" s="179">
        <f t="shared" si="18"/>
        <v>0</v>
      </c>
      <c r="BP29" s="179">
        <f t="shared" ref="BP29:BX29" si="19">BP14-BP23</f>
        <v>0</v>
      </c>
      <c r="BQ29" s="179">
        <f t="shared" si="19"/>
        <v>0</v>
      </c>
      <c r="BR29" s="179">
        <f t="shared" si="19"/>
        <v>0</v>
      </c>
      <c r="BS29" s="179">
        <f t="shared" si="19"/>
        <v>0</v>
      </c>
      <c r="BT29" s="179">
        <f t="shared" si="19"/>
        <v>0</v>
      </c>
      <c r="BU29" s="179">
        <f t="shared" si="19"/>
        <v>0</v>
      </c>
      <c r="BV29" s="179">
        <f t="shared" si="19"/>
        <v>0</v>
      </c>
      <c r="BW29" s="179">
        <f t="shared" si="19"/>
        <v>0</v>
      </c>
      <c r="BX29" s="179">
        <f t="shared" si="19"/>
        <v>0</v>
      </c>
      <c r="BY29" s="179">
        <f t="shared" si="4"/>
        <v>0</v>
      </c>
      <c r="BZ29" s="179">
        <f t="shared" si="4"/>
        <v>0</v>
      </c>
      <c r="CA29" s="179">
        <f t="shared" ref="CA29:CB29" si="20">CA14-CA23</f>
        <v>0</v>
      </c>
      <c r="CB29" s="179">
        <f t="shared" si="20"/>
        <v>0</v>
      </c>
    </row>
    <row r="30" spans="2:80" outlineLevel="1">
      <c r="B30" s="178" t="s">
        <v>3</v>
      </c>
      <c r="D30" s="179">
        <f t="shared" ref="D30:AI30" si="21">D15-D24</f>
        <v>0</v>
      </c>
      <c r="E30" s="179">
        <f t="shared" si="21"/>
        <v>0</v>
      </c>
      <c r="F30" s="179">
        <f t="shared" si="21"/>
        <v>0</v>
      </c>
      <c r="G30" s="179">
        <f t="shared" ref="G30" si="22">G15-G24</f>
        <v>0</v>
      </c>
      <c r="H30" s="179">
        <f t="shared" si="21"/>
        <v>0</v>
      </c>
      <c r="I30" s="179">
        <f t="shared" si="21"/>
        <v>0</v>
      </c>
      <c r="J30" s="179">
        <f t="shared" si="21"/>
        <v>0</v>
      </c>
      <c r="K30" s="179">
        <f t="shared" si="21"/>
        <v>0</v>
      </c>
      <c r="L30" s="179">
        <f t="shared" si="21"/>
        <v>0</v>
      </c>
      <c r="M30" s="179">
        <f t="shared" si="21"/>
        <v>0</v>
      </c>
      <c r="N30" s="179">
        <f t="shared" si="21"/>
        <v>0</v>
      </c>
      <c r="O30" s="179">
        <f t="shared" si="21"/>
        <v>0</v>
      </c>
      <c r="P30" s="179">
        <f t="shared" si="21"/>
        <v>0</v>
      </c>
      <c r="Q30" s="179">
        <f t="shared" si="21"/>
        <v>0</v>
      </c>
      <c r="R30" s="179">
        <f t="shared" si="21"/>
        <v>0</v>
      </c>
      <c r="S30" s="179">
        <f t="shared" si="21"/>
        <v>0</v>
      </c>
      <c r="T30" s="179">
        <f t="shared" si="21"/>
        <v>0</v>
      </c>
      <c r="U30" s="179">
        <f t="shared" si="21"/>
        <v>9.1999999999998749E-3</v>
      </c>
      <c r="V30" s="179">
        <f t="shared" si="21"/>
        <v>9.1999999999998749E-3</v>
      </c>
      <c r="W30" s="179">
        <f t="shared" si="21"/>
        <v>0</v>
      </c>
      <c r="X30" s="179">
        <f t="shared" si="21"/>
        <v>0</v>
      </c>
      <c r="Y30" s="179">
        <f t="shared" si="21"/>
        <v>0</v>
      </c>
      <c r="Z30" s="179">
        <f t="shared" si="21"/>
        <v>0</v>
      </c>
      <c r="AA30" s="179">
        <f t="shared" si="21"/>
        <v>0</v>
      </c>
      <c r="AB30" s="179">
        <f t="shared" si="21"/>
        <v>0</v>
      </c>
      <c r="AC30" s="179">
        <f t="shared" si="21"/>
        <v>0</v>
      </c>
      <c r="AD30" s="179">
        <f t="shared" si="21"/>
        <v>0</v>
      </c>
      <c r="AE30" s="179">
        <f t="shared" si="21"/>
        <v>6.7999999999996952E-3</v>
      </c>
      <c r="AF30" s="179">
        <f t="shared" si="21"/>
        <v>-6.3999999999997392E-3</v>
      </c>
      <c r="AG30" s="179">
        <f t="shared" si="21"/>
        <v>-5.6000000000002714E-3</v>
      </c>
      <c r="AH30" s="179">
        <f t="shared" si="21"/>
        <v>-4.3999999999999595E-3</v>
      </c>
      <c r="AI30" s="179">
        <f t="shared" si="21"/>
        <v>0</v>
      </c>
      <c r="AJ30" s="179">
        <f t="shared" ref="AJ30:BO30" si="23">AJ15-AJ24</f>
        <v>0</v>
      </c>
      <c r="AK30" s="179">
        <f t="shared" si="23"/>
        <v>0</v>
      </c>
      <c r="AL30" s="179">
        <f t="shared" si="23"/>
        <v>0</v>
      </c>
      <c r="AM30" s="179">
        <f t="shared" si="23"/>
        <v>0</v>
      </c>
      <c r="AN30" s="179">
        <f t="shared" si="23"/>
        <v>0</v>
      </c>
      <c r="AO30" s="179">
        <f t="shared" si="23"/>
        <v>0</v>
      </c>
      <c r="AP30" s="179">
        <f t="shared" si="23"/>
        <v>0</v>
      </c>
      <c r="AQ30" s="179">
        <f t="shared" si="23"/>
        <v>0</v>
      </c>
      <c r="AR30" s="179">
        <f t="shared" si="23"/>
        <v>0</v>
      </c>
      <c r="AS30" s="179">
        <f t="shared" si="23"/>
        <v>0</v>
      </c>
      <c r="AT30" s="179">
        <f t="shared" si="23"/>
        <v>0</v>
      </c>
      <c r="AU30" s="179">
        <f t="shared" si="23"/>
        <v>0</v>
      </c>
      <c r="AV30" s="179">
        <f t="shared" si="23"/>
        <v>0</v>
      </c>
      <c r="AW30" s="179">
        <f t="shared" si="23"/>
        <v>0</v>
      </c>
      <c r="AX30" s="179">
        <f t="shared" si="23"/>
        <v>0</v>
      </c>
      <c r="AY30" s="179">
        <f t="shared" si="23"/>
        <v>0</v>
      </c>
      <c r="AZ30" s="179">
        <f t="shared" si="23"/>
        <v>0</v>
      </c>
      <c r="BA30" s="179">
        <f t="shared" si="23"/>
        <v>0</v>
      </c>
      <c r="BB30" s="179">
        <f t="shared" si="23"/>
        <v>0</v>
      </c>
      <c r="BC30" s="179">
        <f t="shared" si="23"/>
        <v>0</v>
      </c>
      <c r="BD30" s="179">
        <f t="shared" si="23"/>
        <v>0</v>
      </c>
      <c r="BE30" s="179">
        <f t="shared" si="23"/>
        <v>0</v>
      </c>
      <c r="BF30" s="179">
        <f t="shared" si="23"/>
        <v>0</v>
      </c>
      <c r="BG30" s="179">
        <f t="shared" si="23"/>
        <v>0</v>
      </c>
      <c r="BH30" s="179">
        <f t="shared" si="23"/>
        <v>0</v>
      </c>
      <c r="BI30" s="179">
        <f t="shared" si="23"/>
        <v>0</v>
      </c>
      <c r="BJ30" s="179">
        <f t="shared" si="23"/>
        <v>0</v>
      </c>
      <c r="BK30" s="179">
        <f t="shared" si="23"/>
        <v>0</v>
      </c>
      <c r="BL30" s="179">
        <f t="shared" si="23"/>
        <v>0</v>
      </c>
      <c r="BM30" s="179">
        <f t="shared" si="23"/>
        <v>0</v>
      </c>
      <c r="BN30" s="179">
        <f t="shared" si="23"/>
        <v>0</v>
      </c>
      <c r="BO30" s="179">
        <f t="shared" si="23"/>
        <v>0</v>
      </c>
      <c r="BP30" s="179">
        <f t="shared" ref="BP30:BX30" si="24">BP15-BP24</f>
        <v>0</v>
      </c>
      <c r="BQ30" s="179">
        <f t="shared" si="24"/>
        <v>0</v>
      </c>
      <c r="BR30" s="179">
        <f t="shared" si="24"/>
        <v>0</v>
      </c>
      <c r="BS30" s="179">
        <f t="shared" si="24"/>
        <v>0</v>
      </c>
      <c r="BT30" s="179">
        <f t="shared" si="24"/>
        <v>0</v>
      </c>
      <c r="BU30" s="179">
        <f t="shared" si="24"/>
        <v>0</v>
      </c>
      <c r="BV30" s="179">
        <f t="shared" si="24"/>
        <v>0</v>
      </c>
      <c r="BW30" s="179">
        <f t="shared" si="24"/>
        <v>0</v>
      </c>
      <c r="BX30" s="179">
        <f t="shared" si="24"/>
        <v>0</v>
      </c>
      <c r="BY30" s="179">
        <f t="shared" si="4"/>
        <v>0</v>
      </c>
      <c r="BZ30" s="179">
        <f t="shared" si="4"/>
        <v>0</v>
      </c>
      <c r="CA30" s="179">
        <f t="shared" ref="CA30:CB30" si="25">CA15-CA24</f>
        <v>0</v>
      </c>
      <c r="CB30" s="179">
        <f t="shared" si="25"/>
        <v>0</v>
      </c>
    </row>
    <row r="31" spans="2:80">
      <c r="B31" s="178"/>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row>
    <row r="32" spans="2:80">
      <c r="B32" s="178"/>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row>
    <row r="33" spans="2:80">
      <c r="B33" s="158" t="s">
        <v>583</v>
      </c>
      <c r="D33" s="172"/>
    </row>
    <row r="34" spans="2:80" outlineLevel="1">
      <c r="B34" s="163">
        <v>2020</v>
      </c>
    </row>
    <row r="35" spans="2:80" outlineLevel="1">
      <c r="B35" s="178" t="s">
        <v>134</v>
      </c>
      <c r="D35" s="186"/>
      <c r="E35" s="186"/>
      <c r="F35" s="186"/>
      <c r="G35" s="186">
        <v>14.2651</v>
      </c>
      <c r="H35" s="186">
        <v>13.010999999999999</v>
      </c>
      <c r="I35" s="186">
        <v>11.495100000000001</v>
      </c>
      <c r="J35" s="186">
        <v>11.9596</v>
      </c>
      <c r="K35" s="186">
        <v>10.2957</v>
      </c>
      <c r="L35" s="186">
        <v>9.6259999999999994</v>
      </c>
      <c r="M35" s="186">
        <v>9.9496000000000002</v>
      </c>
      <c r="N35" s="186">
        <v>9.9496000000000002</v>
      </c>
      <c r="O35" s="186">
        <v>9.3228000000000009</v>
      </c>
      <c r="P35" s="186">
        <v>9.3228000000000009</v>
      </c>
      <c r="Q35" s="186">
        <v>8.8358000000000008</v>
      </c>
      <c r="R35" s="186">
        <v>8.5797000000000008</v>
      </c>
      <c r="S35" s="186">
        <v>8.2797000000000001</v>
      </c>
      <c r="T35" s="186">
        <v>7.6882999999999999</v>
      </c>
      <c r="U35" s="186">
        <v>7.2637999999999998</v>
      </c>
      <c r="V35" s="186">
        <v>6.7656999999999998</v>
      </c>
      <c r="W35" s="186">
        <v>6.4699</v>
      </c>
      <c r="X35" s="186">
        <v>6.2316000000000003</v>
      </c>
      <c r="Y35" s="186">
        <v>6.0102000000000002</v>
      </c>
      <c r="Z35" s="186">
        <v>5.8324999999999996</v>
      </c>
      <c r="AA35" s="186">
        <v>6.1346999999999996</v>
      </c>
      <c r="AB35" s="186">
        <v>5.8324999999999996</v>
      </c>
      <c r="AC35" s="186">
        <v>5.4311999999999996</v>
      </c>
      <c r="AD35" s="186">
        <v>4.5891000000000002</v>
      </c>
      <c r="AE35" s="186">
        <v>4.1398999999999999</v>
      </c>
      <c r="AF35" s="186">
        <v>3.9466999999999999</v>
      </c>
      <c r="AG35" s="186">
        <v>3.7115999999999998</v>
      </c>
      <c r="AH35" s="186">
        <v>3.5030000000000001</v>
      </c>
      <c r="AI35" s="186">
        <v>3.4121000000000001</v>
      </c>
      <c r="AJ35" s="186">
        <v>3.2888999999999999</v>
      </c>
      <c r="AK35" s="186">
        <v>3.1573000000000002</v>
      </c>
      <c r="AL35" s="186">
        <v>3.0204</v>
      </c>
      <c r="AM35" s="186">
        <v>2.8123999999999998</v>
      </c>
      <c r="AN35" s="186">
        <v>2.5516999999999999</v>
      </c>
      <c r="AO35" s="186">
        <v>2.4064999999999999</v>
      </c>
      <c r="AP35" s="186">
        <v>2.3125</v>
      </c>
      <c r="AQ35" s="186">
        <v>2.2726000000000002</v>
      </c>
      <c r="AR35" s="186">
        <v>2.2256</v>
      </c>
      <c r="AS35" s="186">
        <v>2.2130999999999998</v>
      </c>
      <c r="AT35" s="186">
        <v>2.1684999999999999</v>
      </c>
      <c r="AU35" s="186">
        <v>2.1219000000000001</v>
      </c>
      <c r="AV35" s="186">
        <v>2.0735999999999999</v>
      </c>
      <c r="AW35" s="186">
        <v>2.0034000000000001</v>
      </c>
      <c r="AX35" s="186">
        <v>1.8884000000000001</v>
      </c>
      <c r="AY35" s="186">
        <v>1.7805</v>
      </c>
      <c r="AZ35" s="186">
        <v>1.6747000000000001</v>
      </c>
      <c r="BA35" s="186">
        <v>1.6196999999999999</v>
      </c>
      <c r="BB35" s="186">
        <v>1.5871</v>
      </c>
      <c r="BC35" s="186">
        <v>1.5518000000000001</v>
      </c>
      <c r="BD35" s="186">
        <v>1.5477000000000001</v>
      </c>
      <c r="BE35" s="186">
        <v>1.5558000000000001</v>
      </c>
      <c r="BF35" s="186">
        <v>1.5641</v>
      </c>
      <c r="BG35" s="186">
        <v>1.5724</v>
      </c>
      <c r="BH35" s="186">
        <v>1.5620000000000001</v>
      </c>
      <c r="BI35" s="186">
        <v>1.5558000000000001</v>
      </c>
      <c r="BJ35" s="186">
        <v>1.5518000000000001</v>
      </c>
      <c r="BK35" s="186">
        <v>1.5477000000000001</v>
      </c>
      <c r="BL35" s="186">
        <v>1.5258</v>
      </c>
      <c r="BM35" s="186">
        <v>1.4948999999999999</v>
      </c>
      <c r="BN35" s="186">
        <v>1.4599</v>
      </c>
      <c r="BO35" s="186">
        <v>1.3995</v>
      </c>
      <c r="BP35" s="186">
        <v>1.3485</v>
      </c>
      <c r="BQ35" s="186">
        <v>1.3348</v>
      </c>
      <c r="BR35" s="186">
        <v>1.32</v>
      </c>
      <c r="BS35" s="186">
        <v>1.28</v>
      </c>
      <c r="BT35" s="186">
        <v>1.2488999999999999</v>
      </c>
      <c r="BU35" s="186">
        <v>1.2257</v>
      </c>
      <c r="BV35" s="186">
        <v>1.2033</v>
      </c>
      <c r="BW35" s="186">
        <v>1.1839999999999999</v>
      </c>
      <c r="BX35" s="186">
        <v>1.1596</v>
      </c>
      <c r="BY35" s="186">
        <v>1.1223000000000001</v>
      </c>
      <c r="BZ35" s="186">
        <v>1.0744</v>
      </c>
      <c r="CA35" s="186">
        <v>1.0286999999999999</v>
      </c>
      <c r="CB35" s="186">
        <v>1</v>
      </c>
    </row>
    <row r="36" spans="2:80" outlineLevel="1">
      <c r="B36" s="178" t="s">
        <v>419</v>
      </c>
      <c r="D36" s="186"/>
      <c r="E36" s="186"/>
      <c r="F36" s="186"/>
      <c r="G36" s="186">
        <v>0</v>
      </c>
      <c r="H36" s="186">
        <v>0</v>
      </c>
      <c r="I36" s="186">
        <v>0</v>
      </c>
      <c r="J36" s="186">
        <v>0</v>
      </c>
      <c r="K36" s="186">
        <v>0</v>
      </c>
      <c r="L36" s="186">
        <v>0</v>
      </c>
      <c r="M36" s="186">
        <v>0</v>
      </c>
      <c r="N36" s="186">
        <v>0</v>
      </c>
      <c r="O36" s="186">
        <v>0</v>
      </c>
      <c r="P36" s="186">
        <v>0</v>
      </c>
      <c r="Q36" s="186">
        <v>0</v>
      </c>
      <c r="R36" s="186">
        <v>2.5998000000000001</v>
      </c>
      <c r="S36" s="186">
        <v>2.5034999999999998</v>
      </c>
      <c r="T36" s="186">
        <v>2.4300000000000002</v>
      </c>
      <c r="U36" s="186">
        <v>2.448</v>
      </c>
      <c r="V36" s="186">
        <v>2.3925999999999998</v>
      </c>
      <c r="W36" s="186">
        <v>2.3647</v>
      </c>
      <c r="X36" s="186">
        <v>2.1789999999999998</v>
      </c>
      <c r="Y36" s="186">
        <v>2.0583</v>
      </c>
      <c r="Z36" s="186">
        <v>1.9278999999999999</v>
      </c>
      <c r="AA36" s="186">
        <v>2.1135999999999999</v>
      </c>
      <c r="AB36" s="186">
        <v>2.1074999999999999</v>
      </c>
      <c r="AC36" s="186">
        <v>2.0162</v>
      </c>
      <c r="AD36" s="186">
        <v>1.8715999999999999</v>
      </c>
      <c r="AE36" s="186">
        <v>1.9224000000000001</v>
      </c>
      <c r="AF36" s="186">
        <v>1.911</v>
      </c>
      <c r="AG36" s="186">
        <v>1.8169</v>
      </c>
      <c r="AH36" s="186">
        <v>1.7110000000000001</v>
      </c>
      <c r="AI36" s="186">
        <v>1.7950999999999999</v>
      </c>
      <c r="AJ36" s="186">
        <v>1.7533000000000001</v>
      </c>
      <c r="AK36" s="186">
        <v>1.7371000000000001</v>
      </c>
      <c r="AL36" s="186">
        <v>1.6981999999999999</v>
      </c>
      <c r="AM36" s="186">
        <v>1.5602</v>
      </c>
      <c r="AN36" s="186">
        <v>1.4283999999999999</v>
      </c>
      <c r="AO36" s="186">
        <v>1.3797999999999999</v>
      </c>
      <c r="AP36" s="186">
        <v>1.3788</v>
      </c>
      <c r="AQ36" s="186">
        <v>1.3446</v>
      </c>
      <c r="AR36" s="186">
        <v>1.3167</v>
      </c>
      <c r="AS36" s="186">
        <v>1.2988999999999999</v>
      </c>
      <c r="AT36" s="186">
        <v>1.3137000000000001</v>
      </c>
      <c r="AU36" s="186">
        <v>1.2967</v>
      </c>
      <c r="AV36" s="186">
        <v>1.2447999999999999</v>
      </c>
      <c r="AW36" s="186">
        <v>1.2077</v>
      </c>
      <c r="AX36" s="186">
        <v>1.2070000000000001</v>
      </c>
      <c r="AY36" s="186">
        <v>1.1716</v>
      </c>
      <c r="AZ36" s="186">
        <v>1.1495</v>
      </c>
      <c r="BA36" s="186">
        <v>1.1598999999999999</v>
      </c>
      <c r="BB36" s="186">
        <v>1.1694</v>
      </c>
      <c r="BC36" s="186">
        <v>1.1834</v>
      </c>
      <c r="BD36" s="186">
        <v>1.2361</v>
      </c>
      <c r="BE36" s="186">
        <v>1.2898000000000001</v>
      </c>
      <c r="BF36" s="186">
        <v>1.3166</v>
      </c>
      <c r="BG36" s="186">
        <v>1.3282</v>
      </c>
      <c r="BH36" s="186">
        <v>1.2927</v>
      </c>
      <c r="BI36" s="186">
        <v>1.2978000000000001</v>
      </c>
      <c r="BJ36" s="186">
        <v>1.3110999999999999</v>
      </c>
      <c r="BK36" s="186">
        <v>1.3252999999999999</v>
      </c>
      <c r="BL36" s="186">
        <v>1.3262</v>
      </c>
      <c r="BM36" s="186">
        <v>1.3358000000000001</v>
      </c>
      <c r="BN36" s="186">
        <v>1.2870999999999999</v>
      </c>
      <c r="BO36" s="186">
        <v>1.2521</v>
      </c>
      <c r="BP36" s="186">
        <v>1.2407999999999999</v>
      </c>
      <c r="BQ36" s="186">
        <v>1.2605</v>
      </c>
      <c r="BR36" s="186">
        <v>1.2491000000000001</v>
      </c>
      <c r="BS36" s="186">
        <v>1.1904999999999999</v>
      </c>
      <c r="BT36" s="186">
        <v>1.1742999999999999</v>
      </c>
      <c r="BU36" s="186">
        <v>1.1771</v>
      </c>
      <c r="BV36" s="186">
        <v>1.1738999999999999</v>
      </c>
      <c r="BW36" s="186">
        <v>1.1404000000000001</v>
      </c>
      <c r="BX36" s="186">
        <v>1.1402000000000001</v>
      </c>
      <c r="BY36" s="186">
        <v>1.1092</v>
      </c>
      <c r="BZ36" s="186">
        <v>1.0604</v>
      </c>
      <c r="CA36" s="186">
        <v>1.0179</v>
      </c>
      <c r="CB36" s="186">
        <v>1</v>
      </c>
    </row>
    <row r="37" spans="2:80" outlineLevel="1">
      <c r="B37" s="178" t="s">
        <v>420</v>
      </c>
      <c r="D37" s="186"/>
      <c r="E37" s="186"/>
      <c r="F37" s="186"/>
      <c r="G37" s="186">
        <v>0</v>
      </c>
      <c r="H37" s="186">
        <v>0</v>
      </c>
      <c r="I37" s="186">
        <v>0</v>
      </c>
      <c r="J37" s="186">
        <v>0</v>
      </c>
      <c r="K37" s="186">
        <v>0</v>
      </c>
      <c r="L37" s="186">
        <v>0</v>
      </c>
      <c r="M37" s="186">
        <v>0</v>
      </c>
      <c r="N37" s="186">
        <v>0</v>
      </c>
      <c r="O37" s="186">
        <v>0</v>
      </c>
      <c r="P37" s="186">
        <v>0</v>
      </c>
      <c r="Q37" s="186">
        <v>0</v>
      </c>
      <c r="R37" s="186">
        <v>3.0002</v>
      </c>
      <c r="S37" s="186">
        <v>2.9310999999999998</v>
      </c>
      <c r="T37" s="186">
        <v>2.8104</v>
      </c>
      <c r="U37" s="186">
        <v>2.7433999999999998</v>
      </c>
      <c r="V37" s="186">
        <v>2.6869000000000001</v>
      </c>
      <c r="W37" s="186">
        <v>2.706</v>
      </c>
      <c r="X37" s="186">
        <v>2.6082999999999998</v>
      </c>
      <c r="Y37" s="186">
        <v>2.5127000000000002</v>
      </c>
      <c r="Z37" s="186">
        <v>2.3687</v>
      </c>
      <c r="AA37" s="186">
        <v>2.6095000000000002</v>
      </c>
      <c r="AB37" s="186">
        <v>2.6469999999999998</v>
      </c>
      <c r="AC37" s="186">
        <v>2.4462000000000002</v>
      </c>
      <c r="AD37" s="186">
        <v>2.1901999999999999</v>
      </c>
      <c r="AE37" s="186">
        <v>2.2050999999999998</v>
      </c>
      <c r="AF37" s="186">
        <v>2.2162999999999999</v>
      </c>
      <c r="AG37" s="186">
        <v>2.125</v>
      </c>
      <c r="AH37" s="186">
        <v>1.9896</v>
      </c>
      <c r="AI37" s="186">
        <v>2.0728</v>
      </c>
      <c r="AJ37" s="186">
        <v>2.0028000000000001</v>
      </c>
      <c r="AK37" s="186">
        <v>1.9742999999999999</v>
      </c>
      <c r="AL37" s="186">
        <v>1.9867999999999999</v>
      </c>
      <c r="AM37" s="186">
        <v>1.8460000000000001</v>
      </c>
      <c r="AN37" s="186">
        <v>1.675</v>
      </c>
      <c r="AO37" s="186">
        <v>1.5925</v>
      </c>
      <c r="AP37" s="186">
        <v>1.5508</v>
      </c>
      <c r="AQ37" s="186">
        <v>1.5528999999999999</v>
      </c>
      <c r="AR37" s="186">
        <v>1.5470999999999999</v>
      </c>
      <c r="AS37" s="186">
        <v>1.5375000000000001</v>
      </c>
      <c r="AT37" s="186">
        <v>1.5137</v>
      </c>
      <c r="AU37" s="186">
        <v>1.4887999999999999</v>
      </c>
      <c r="AV37" s="186">
        <v>1.4575</v>
      </c>
      <c r="AW37" s="186">
        <v>1.4198</v>
      </c>
      <c r="AX37" s="186">
        <v>1.3798999999999999</v>
      </c>
      <c r="AY37" s="186">
        <v>1.3298000000000001</v>
      </c>
      <c r="AZ37" s="186">
        <v>1.2904</v>
      </c>
      <c r="BA37" s="186">
        <v>1.2861</v>
      </c>
      <c r="BB37" s="186">
        <v>1.2871999999999999</v>
      </c>
      <c r="BC37" s="186">
        <v>1.2929999999999999</v>
      </c>
      <c r="BD37" s="186">
        <v>1.3274999999999999</v>
      </c>
      <c r="BE37" s="186">
        <v>1.3513999999999999</v>
      </c>
      <c r="BF37" s="186">
        <v>1.3571</v>
      </c>
      <c r="BG37" s="186">
        <v>1.3557999999999999</v>
      </c>
      <c r="BH37" s="186">
        <v>1.3169</v>
      </c>
      <c r="BI37" s="186">
        <v>1.3136000000000001</v>
      </c>
      <c r="BJ37" s="186">
        <v>1.3371999999999999</v>
      </c>
      <c r="BK37" s="186">
        <v>1.3593999999999999</v>
      </c>
      <c r="BL37" s="186">
        <v>1.3358000000000001</v>
      </c>
      <c r="BM37" s="186">
        <v>1.2976000000000001</v>
      </c>
      <c r="BN37" s="186">
        <v>1.2658</v>
      </c>
      <c r="BO37" s="186">
        <v>1.2130000000000001</v>
      </c>
      <c r="BP37" s="186">
        <v>1.1760999999999999</v>
      </c>
      <c r="BQ37" s="186">
        <v>1.1891</v>
      </c>
      <c r="BR37" s="186">
        <v>1.2117</v>
      </c>
      <c r="BS37" s="186">
        <v>1.1717</v>
      </c>
      <c r="BT37" s="186">
        <v>1.1674</v>
      </c>
      <c r="BU37" s="186">
        <v>1.1679999999999999</v>
      </c>
      <c r="BV37" s="186">
        <v>1.1604000000000001</v>
      </c>
      <c r="BW37" s="186">
        <v>1.1355</v>
      </c>
      <c r="BX37" s="186">
        <v>1.1355999999999999</v>
      </c>
      <c r="BY37" s="186">
        <v>1.105</v>
      </c>
      <c r="BZ37" s="186">
        <v>1.0581</v>
      </c>
      <c r="CA37" s="186">
        <v>1.0199</v>
      </c>
      <c r="CB37" s="186">
        <v>1</v>
      </c>
    </row>
    <row r="38" spans="2:80" outlineLevel="1">
      <c r="B38" s="178" t="s">
        <v>2</v>
      </c>
      <c r="D38" s="186"/>
      <c r="E38" s="186"/>
      <c r="F38" s="186"/>
      <c r="G38" s="186">
        <v>0</v>
      </c>
      <c r="H38" s="186">
        <v>0</v>
      </c>
      <c r="I38" s="186">
        <v>0</v>
      </c>
      <c r="J38" s="186">
        <v>0</v>
      </c>
      <c r="K38" s="186">
        <v>0</v>
      </c>
      <c r="L38" s="186">
        <v>0</v>
      </c>
      <c r="M38" s="186">
        <v>0</v>
      </c>
      <c r="N38" s="186">
        <v>0</v>
      </c>
      <c r="O38" s="186">
        <v>0</v>
      </c>
      <c r="P38" s="186">
        <v>0</v>
      </c>
      <c r="Q38" s="186">
        <v>0</v>
      </c>
      <c r="R38" s="186">
        <v>3.8304</v>
      </c>
      <c r="S38" s="186">
        <v>3.7730999999999999</v>
      </c>
      <c r="T38" s="186">
        <v>3.6646000000000001</v>
      </c>
      <c r="U38" s="186">
        <v>3.5503</v>
      </c>
      <c r="V38" s="186">
        <v>3.4681999999999999</v>
      </c>
      <c r="W38" s="186">
        <v>3.4056000000000002</v>
      </c>
      <c r="X38" s="186">
        <v>3.3563000000000001</v>
      </c>
      <c r="Y38" s="186">
        <v>3.3304</v>
      </c>
      <c r="Z38" s="186">
        <v>3.2906</v>
      </c>
      <c r="AA38" s="186">
        <v>3.3584000000000001</v>
      </c>
      <c r="AB38" s="186">
        <v>3.3115000000000001</v>
      </c>
      <c r="AC38" s="186">
        <v>3.2294</v>
      </c>
      <c r="AD38" s="186">
        <v>2.9689000000000001</v>
      </c>
      <c r="AE38" s="186">
        <v>2.8130000000000002</v>
      </c>
      <c r="AF38" s="186">
        <v>2.7313000000000001</v>
      </c>
      <c r="AG38" s="186">
        <v>2.5870000000000002</v>
      </c>
      <c r="AH38" s="186">
        <v>2.3275000000000001</v>
      </c>
      <c r="AI38" s="186">
        <v>2.2433999999999998</v>
      </c>
      <c r="AJ38" s="186">
        <v>2.1732999999999998</v>
      </c>
      <c r="AK38" s="186">
        <v>2.1065999999999998</v>
      </c>
      <c r="AL38" s="186">
        <v>2.0539999999999998</v>
      </c>
      <c r="AM38" s="186">
        <v>1.9432</v>
      </c>
      <c r="AN38" s="186">
        <v>1.7988999999999999</v>
      </c>
      <c r="AO38" s="186">
        <v>1.7078</v>
      </c>
      <c r="AP38" s="186">
        <v>1.6501999999999999</v>
      </c>
      <c r="AQ38" s="186">
        <v>1.6335999999999999</v>
      </c>
      <c r="AR38" s="186">
        <v>1.5961000000000001</v>
      </c>
      <c r="AS38" s="186">
        <v>1.5716000000000001</v>
      </c>
      <c r="AT38" s="186">
        <v>1.5692999999999999</v>
      </c>
      <c r="AU38" s="186">
        <v>1.5849</v>
      </c>
      <c r="AV38" s="186">
        <v>1.5617000000000001</v>
      </c>
      <c r="AW38" s="186">
        <v>1.5199</v>
      </c>
      <c r="AX38" s="186">
        <v>1.4712000000000001</v>
      </c>
      <c r="AY38" s="186">
        <v>1.4162999999999999</v>
      </c>
      <c r="AZ38" s="186">
        <v>1.3727</v>
      </c>
      <c r="BA38" s="186">
        <v>1.3573</v>
      </c>
      <c r="BB38" s="186">
        <v>1.3492999999999999</v>
      </c>
      <c r="BC38" s="186">
        <v>1.3299000000000001</v>
      </c>
      <c r="BD38" s="186">
        <v>1.3523000000000001</v>
      </c>
      <c r="BE38" s="186">
        <v>1.3512999999999999</v>
      </c>
      <c r="BF38" s="186">
        <v>1.3601000000000001</v>
      </c>
      <c r="BG38" s="186">
        <v>1.3757999999999999</v>
      </c>
      <c r="BH38" s="186">
        <v>1.3580000000000001</v>
      </c>
      <c r="BI38" s="186">
        <v>1.3313999999999999</v>
      </c>
      <c r="BJ38" s="186">
        <v>1.3378000000000001</v>
      </c>
      <c r="BK38" s="186">
        <v>1.3269</v>
      </c>
      <c r="BL38" s="186">
        <v>1.3145</v>
      </c>
      <c r="BM38" s="186">
        <v>1.282</v>
      </c>
      <c r="BN38" s="186">
        <v>1.2282</v>
      </c>
      <c r="BO38" s="186">
        <v>1.2062999999999999</v>
      </c>
      <c r="BP38" s="186">
        <v>1.1552</v>
      </c>
      <c r="BQ38" s="186">
        <v>1.1752</v>
      </c>
      <c r="BR38" s="186">
        <v>1.1665000000000001</v>
      </c>
      <c r="BS38" s="186">
        <v>1.1237999999999999</v>
      </c>
      <c r="BT38" s="186">
        <v>1.1040000000000001</v>
      </c>
      <c r="BU38" s="186">
        <v>1.0971</v>
      </c>
      <c r="BV38" s="186">
        <v>1.0963000000000001</v>
      </c>
      <c r="BW38" s="186">
        <v>1.0987</v>
      </c>
      <c r="BX38" s="186">
        <v>1.1022000000000001</v>
      </c>
      <c r="BY38" s="186">
        <v>1.0711999999999999</v>
      </c>
      <c r="BZ38" s="186">
        <v>1.0336000000000001</v>
      </c>
      <c r="CA38" s="186">
        <v>1.0057</v>
      </c>
      <c r="CB38" s="186">
        <v>1</v>
      </c>
    </row>
    <row r="39" spans="2:80" outlineLevel="1">
      <c r="B39" s="178" t="s">
        <v>3</v>
      </c>
      <c r="D39" s="186"/>
      <c r="E39" s="186"/>
      <c r="F39" s="186"/>
      <c r="G39" s="186">
        <v>0</v>
      </c>
      <c r="H39" s="186">
        <v>0</v>
      </c>
      <c r="I39" s="186">
        <v>3.7624</v>
      </c>
      <c r="J39" s="186">
        <v>3.8595999999999999</v>
      </c>
      <c r="K39" s="186">
        <v>3.2584</v>
      </c>
      <c r="L39" s="186">
        <v>3.1888000000000001</v>
      </c>
      <c r="M39" s="186">
        <v>3.2686000000000002</v>
      </c>
      <c r="N39" s="186">
        <v>3.3203999999999998</v>
      </c>
      <c r="O39" s="186">
        <v>3.2584</v>
      </c>
      <c r="P39" s="186">
        <v>3.2084000000000001</v>
      </c>
      <c r="Q39" s="186">
        <v>3.1503999999999999</v>
      </c>
      <c r="R39" s="186">
        <v>3.1695000000000002</v>
      </c>
      <c r="S39" s="186">
        <v>3.1888000000000001</v>
      </c>
      <c r="T39" s="186">
        <v>3.1503999999999999</v>
      </c>
      <c r="U39" s="186">
        <v>3.1036999999999999</v>
      </c>
      <c r="V39" s="186">
        <v>3.0853999999999999</v>
      </c>
      <c r="W39" s="186">
        <v>3.0672999999999999</v>
      </c>
      <c r="X39" s="186">
        <v>3.0228999999999999</v>
      </c>
      <c r="Y39" s="186">
        <v>2.9546000000000001</v>
      </c>
      <c r="Z39" s="186">
        <v>2.9135</v>
      </c>
      <c r="AA39" s="186">
        <v>2.9462999999999999</v>
      </c>
      <c r="AB39" s="186">
        <v>2.9546000000000001</v>
      </c>
      <c r="AC39" s="186">
        <v>2.9054000000000002</v>
      </c>
      <c r="AD39" s="186">
        <v>2.7669999999999999</v>
      </c>
      <c r="AE39" s="186">
        <v>2.6547000000000001</v>
      </c>
      <c r="AF39" s="186">
        <v>2.5825999999999998</v>
      </c>
      <c r="AG39" s="186">
        <v>2.4268000000000001</v>
      </c>
      <c r="AH39" s="186">
        <v>2.1389</v>
      </c>
      <c r="AI39" s="186">
        <v>2.0428999999999999</v>
      </c>
      <c r="AJ39" s="186">
        <v>1.9698</v>
      </c>
      <c r="AK39" s="186">
        <v>1.9118999999999999</v>
      </c>
      <c r="AL39" s="186">
        <v>1.8911</v>
      </c>
      <c r="AM39" s="186">
        <v>1.8249</v>
      </c>
      <c r="AN39" s="186">
        <v>1.7110000000000001</v>
      </c>
      <c r="AO39" s="186">
        <v>1.6031</v>
      </c>
      <c r="AP39" s="186">
        <v>1.508</v>
      </c>
      <c r="AQ39" s="186">
        <v>1.4822</v>
      </c>
      <c r="AR39" s="186">
        <v>1.4412</v>
      </c>
      <c r="AS39" s="186">
        <v>1.41</v>
      </c>
      <c r="AT39" s="186">
        <v>1.4216</v>
      </c>
      <c r="AU39" s="186">
        <v>1.4553</v>
      </c>
      <c r="AV39" s="186">
        <v>1.4333</v>
      </c>
      <c r="AW39" s="186">
        <v>1.3968</v>
      </c>
      <c r="AX39" s="186">
        <v>1.3747</v>
      </c>
      <c r="AY39" s="186">
        <v>1.3463000000000001</v>
      </c>
      <c r="AZ39" s="186">
        <v>1.3273999999999999</v>
      </c>
      <c r="BA39" s="186">
        <v>1.3257000000000001</v>
      </c>
      <c r="BB39" s="186">
        <v>1.3223</v>
      </c>
      <c r="BC39" s="186">
        <v>1.2992999999999999</v>
      </c>
      <c r="BD39" s="186">
        <v>1.3207</v>
      </c>
      <c r="BE39" s="186">
        <v>1.3058000000000001</v>
      </c>
      <c r="BF39" s="186">
        <v>1.3058000000000001</v>
      </c>
      <c r="BG39" s="186">
        <v>1.3257000000000001</v>
      </c>
      <c r="BH39" s="186">
        <v>1.3008999999999999</v>
      </c>
      <c r="BI39" s="186">
        <v>1.26</v>
      </c>
      <c r="BJ39" s="186">
        <v>1.2676000000000001</v>
      </c>
      <c r="BK39" s="186">
        <v>1.2494000000000001</v>
      </c>
      <c r="BL39" s="186">
        <v>1.2317</v>
      </c>
      <c r="BM39" s="186">
        <v>1.1868000000000001</v>
      </c>
      <c r="BN39" s="186">
        <v>1.1265000000000001</v>
      </c>
      <c r="BO39" s="186">
        <v>1.1132</v>
      </c>
      <c r="BP39" s="186">
        <v>1.0589</v>
      </c>
      <c r="BQ39" s="186">
        <v>1.0956999999999999</v>
      </c>
      <c r="BR39" s="186">
        <v>1.0865</v>
      </c>
      <c r="BS39" s="186">
        <v>1.0367999999999999</v>
      </c>
      <c r="BT39" s="186">
        <v>1.0226</v>
      </c>
      <c r="BU39" s="186">
        <v>1.0216000000000001</v>
      </c>
      <c r="BV39" s="186">
        <v>1.0286</v>
      </c>
      <c r="BW39" s="186">
        <v>1.042</v>
      </c>
      <c r="BX39" s="186">
        <v>1.0568</v>
      </c>
      <c r="BY39" s="186">
        <v>1.0306999999999999</v>
      </c>
      <c r="BZ39" s="186">
        <v>1.0067999999999999</v>
      </c>
      <c r="CA39" s="186">
        <v>0.99519999999999997</v>
      </c>
      <c r="CB39" s="186">
        <v>1</v>
      </c>
    </row>
    <row r="40" spans="2:80" outlineLevel="1">
      <c r="B40" s="158" t="s">
        <v>4</v>
      </c>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row>
    <row r="41" spans="2:80" outlineLevel="1">
      <c r="B41" s="178" t="s">
        <v>134</v>
      </c>
      <c r="D41" s="179">
        <f t="shared" ref="D41:F41" si="26">D11-D35</f>
        <v>17.939399999999999</v>
      </c>
      <c r="E41" s="179">
        <f t="shared" si="26"/>
        <v>17.411799999999999</v>
      </c>
      <c r="F41" s="179">
        <f t="shared" si="26"/>
        <v>16.219200000000001</v>
      </c>
      <c r="G41" s="179">
        <f>G11-G35</f>
        <v>-0.335700000000001</v>
      </c>
      <c r="H41" s="179">
        <f t="shared" ref="H41:BS41" si="27">H11-H35</f>
        <v>-0.14139999999999908</v>
      </c>
      <c r="I41" s="179">
        <f t="shared" si="27"/>
        <v>-0.11050000000000004</v>
      </c>
      <c r="J41" s="179">
        <f t="shared" si="27"/>
        <v>-0.11960000000000015</v>
      </c>
      <c r="K41" s="179">
        <f t="shared" si="27"/>
        <v>0</v>
      </c>
      <c r="L41" s="179">
        <f t="shared" si="27"/>
        <v>0</v>
      </c>
      <c r="M41" s="179">
        <f t="shared" si="27"/>
        <v>0</v>
      </c>
      <c r="N41" s="179">
        <f t="shared" si="27"/>
        <v>0</v>
      </c>
      <c r="O41" s="179">
        <f t="shared" si="27"/>
        <v>7.3999999999999844E-2</v>
      </c>
      <c r="P41" s="179">
        <f t="shared" si="27"/>
        <v>-0.14450000000000074</v>
      </c>
      <c r="Q41" s="179">
        <f t="shared" si="27"/>
        <v>0</v>
      </c>
      <c r="R41" s="179">
        <f t="shared" si="27"/>
        <v>0</v>
      </c>
      <c r="S41" s="179">
        <f t="shared" si="27"/>
        <v>0</v>
      </c>
      <c r="T41" s="179">
        <f t="shared" si="27"/>
        <v>5.0300000000000011E-2</v>
      </c>
      <c r="U41" s="179">
        <f t="shared" si="27"/>
        <v>0</v>
      </c>
      <c r="V41" s="179">
        <f t="shared" si="27"/>
        <v>0</v>
      </c>
      <c r="W41" s="179">
        <f t="shared" si="27"/>
        <v>3.5599999999999632E-2</v>
      </c>
      <c r="X41" s="179">
        <f t="shared" si="27"/>
        <v>0</v>
      </c>
      <c r="Y41" s="179">
        <f t="shared" si="27"/>
        <v>-3.0400000000000205E-2</v>
      </c>
      <c r="Z41" s="179">
        <f t="shared" si="27"/>
        <v>0</v>
      </c>
      <c r="AA41" s="179">
        <f t="shared" si="27"/>
        <v>0</v>
      </c>
      <c r="AB41" s="179">
        <f t="shared" si="27"/>
        <v>0</v>
      </c>
      <c r="AC41" s="179">
        <f t="shared" si="27"/>
        <v>0</v>
      </c>
      <c r="AD41" s="179">
        <f t="shared" si="27"/>
        <v>0</v>
      </c>
      <c r="AE41" s="179">
        <f t="shared" si="27"/>
        <v>0</v>
      </c>
      <c r="AF41" s="179">
        <f t="shared" si="27"/>
        <v>0</v>
      </c>
      <c r="AG41" s="179">
        <f t="shared" si="27"/>
        <v>0</v>
      </c>
      <c r="AH41" s="179">
        <f t="shared" si="27"/>
        <v>0</v>
      </c>
      <c r="AI41" s="179">
        <f t="shared" si="27"/>
        <v>0</v>
      </c>
      <c r="AJ41" s="179">
        <f t="shared" si="27"/>
        <v>0</v>
      </c>
      <c r="AK41" s="179">
        <f t="shared" si="27"/>
        <v>0</v>
      </c>
      <c r="AL41" s="179">
        <f t="shared" si="27"/>
        <v>0</v>
      </c>
      <c r="AM41" s="179">
        <f t="shared" si="27"/>
        <v>0</v>
      </c>
      <c r="AN41" s="179">
        <f t="shared" si="27"/>
        <v>0</v>
      </c>
      <c r="AO41" s="179">
        <f t="shared" si="27"/>
        <v>0</v>
      </c>
      <c r="AP41" s="179">
        <f t="shared" si="27"/>
        <v>0</v>
      </c>
      <c r="AQ41" s="179">
        <f t="shared" si="27"/>
        <v>0</v>
      </c>
      <c r="AR41" s="179">
        <f t="shared" si="27"/>
        <v>0</v>
      </c>
      <c r="AS41" s="179">
        <f t="shared" si="27"/>
        <v>0</v>
      </c>
      <c r="AT41" s="179">
        <f t="shared" si="27"/>
        <v>0</v>
      </c>
      <c r="AU41" s="179">
        <f t="shared" si="27"/>
        <v>0</v>
      </c>
      <c r="AV41" s="179">
        <f t="shared" si="27"/>
        <v>0</v>
      </c>
      <c r="AW41" s="179">
        <f t="shared" si="27"/>
        <v>0</v>
      </c>
      <c r="AX41" s="179">
        <f t="shared" si="27"/>
        <v>0</v>
      </c>
      <c r="AY41" s="179">
        <f t="shared" si="27"/>
        <v>0</v>
      </c>
      <c r="AZ41" s="179">
        <f t="shared" si="27"/>
        <v>0</v>
      </c>
      <c r="BA41" s="179">
        <f t="shared" si="27"/>
        <v>0</v>
      </c>
      <c r="BB41" s="179">
        <f t="shared" si="27"/>
        <v>0</v>
      </c>
      <c r="BC41" s="179">
        <f t="shared" si="27"/>
        <v>0</v>
      </c>
      <c r="BD41" s="179">
        <f t="shared" si="27"/>
        <v>0</v>
      </c>
      <c r="BE41" s="179">
        <f t="shared" si="27"/>
        <v>0</v>
      </c>
      <c r="BF41" s="179">
        <f t="shared" si="27"/>
        <v>0</v>
      </c>
      <c r="BG41" s="179">
        <f t="shared" si="27"/>
        <v>0</v>
      </c>
      <c r="BH41" s="179">
        <f t="shared" si="27"/>
        <v>0</v>
      </c>
      <c r="BI41" s="179">
        <f t="shared" si="27"/>
        <v>0</v>
      </c>
      <c r="BJ41" s="179">
        <f t="shared" si="27"/>
        <v>0</v>
      </c>
      <c r="BK41" s="179">
        <f t="shared" si="27"/>
        <v>0</v>
      </c>
      <c r="BL41" s="179">
        <f t="shared" si="27"/>
        <v>0</v>
      </c>
      <c r="BM41" s="179">
        <f t="shared" si="27"/>
        <v>0</v>
      </c>
      <c r="BN41" s="179">
        <f t="shared" si="27"/>
        <v>0</v>
      </c>
      <c r="BO41" s="179">
        <f t="shared" si="27"/>
        <v>0</v>
      </c>
      <c r="BP41" s="179">
        <f t="shared" si="27"/>
        <v>0</v>
      </c>
      <c r="BQ41" s="179">
        <f t="shared" si="27"/>
        <v>0</v>
      </c>
      <c r="BR41" s="179">
        <f t="shared" si="27"/>
        <v>0</v>
      </c>
      <c r="BS41" s="179">
        <f t="shared" si="27"/>
        <v>0</v>
      </c>
      <c r="BT41" s="179">
        <f t="shared" ref="BT41:BZ41" si="28">BT11-BT35</f>
        <v>0</v>
      </c>
      <c r="BU41" s="179">
        <f t="shared" si="28"/>
        <v>0</v>
      </c>
      <c r="BV41" s="179">
        <f t="shared" si="28"/>
        <v>0</v>
      </c>
      <c r="BW41" s="179">
        <f t="shared" si="28"/>
        <v>0</v>
      </c>
      <c r="BX41" s="179">
        <f t="shared" si="28"/>
        <v>0</v>
      </c>
      <c r="BY41" s="179">
        <f t="shared" si="28"/>
        <v>0</v>
      </c>
      <c r="BZ41" s="179">
        <f t="shared" si="28"/>
        <v>0</v>
      </c>
      <c r="CA41" s="179">
        <f t="shared" ref="CA41:CB41" si="29">CA11-CA35</f>
        <v>0</v>
      </c>
      <c r="CB41" s="179">
        <f t="shared" si="29"/>
        <v>0</v>
      </c>
    </row>
    <row r="42" spans="2:80" outlineLevel="1">
      <c r="B42" s="178" t="s">
        <v>0</v>
      </c>
      <c r="D42" s="179">
        <f t="shared" ref="D42:F42" si="30">D12-D36</f>
        <v>0</v>
      </c>
      <c r="E42" s="179">
        <f t="shared" si="30"/>
        <v>0</v>
      </c>
      <c r="F42" s="179">
        <f t="shared" si="30"/>
        <v>0</v>
      </c>
      <c r="G42" s="179">
        <f>G12-G36</f>
        <v>0</v>
      </c>
      <c r="H42" s="179">
        <f t="shared" ref="H42:BS42" si="31">H12-H36</f>
        <v>0</v>
      </c>
      <c r="I42" s="179">
        <f t="shared" si="31"/>
        <v>0</v>
      </c>
      <c r="J42" s="179">
        <f t="shared" si="31"/>
        <v>0</v>
      </c>
      <c r="K42" s="179">
        <f t="shared" si="31"/>
        <v>0</v>
      </c>
      <c r="L42" s="179">
        <f t="shared" si="31"/>
        <v>0</v>
      </c>
      <c r="M42" s="179">
        <f t="shared" si="31"/>
        <v>0</v>
      </c>
      <c r="N42" s="179">
        <f t="shared" si="31"/>
        <v>0</v>
      </c>
      <c r="O42" s="179">
        <f t="shared" si="31"/>
        <v>0</v>
      </c>
      <c r="P42" s="179">
        <f t="shared" si="31"/>
        <v>0</v>
      </c>
      <c r="Q42" s="179">
        <f t="shared" si="31"/>
        <v>0</v>
      </c>
      <c r="R42" s="179">
        <f t="shared" si="31"/>
        <v>-3.0000000000001137E-3</v>
      </c>
      <c r="S42" s="179">
        <f t="shared" si="31"/>
        <v>2.0000000000002238E-3</v>
      </c>
      <c r="T42" s="179">
        <f t="shared" si="31"/>
        <v>6.9999999999970086E-4</v>
      </c>
      <c r="U42" s="179">
        <f t="shared" si="31"/>
        <v>-1.5999999999998238E-3</v>
      </c>
      <c r="V42" s="179">
        <f t="shared" si="31"/>
        <v>-2.6999999999999247E-3</v>
      </c>
      <c r="W42" s="179">
        <f t="shared" si="31"/>
        <v>3.9999999999995595E-4</v>
      </c>
      <c r="X42" s="179">
        <f t="shared" si="31"/>
        <v>7.0000000000014495E-4</v>
      </c>
      <c r="Y42" s="179">
        <f t="shared" si="31"/>
        <v>-5.0000000000016698E-4</v>
      </c>
      <c r="Z42" s="179">
        <f t="shared" si="31"/>
        <v>-2.1999999999999797E-3</v>
      </c>
      <c r="AA42" s="179">
        <f t="shared" si="31"/>
        <v>-2.4999999999999467E-3</v>
      </c>
      <c r="AB42" s="179">
        <f t="shared" si="31"/>
        <v>-2.9999999999974492E-4</v>
      </c>
      <c r="AC42" s="179">
        <f t="shared" si="31"/>
        <v>-2.0999999999999908E-3</v>
      </c>
      <c r="AD42" s="179">
        <f t="shared" si="31"/>
        <v>2.9999999999996696E-4</v>
      </c>
      <c r="AE42" s="179">
        <f t="shared" si="31"/>
        <v>0</v>
      </c>
      <c r="AF42" s="179">
        <f t="shared" si="31"/>
        <v>-1.5000000000000568E-3</v>
      </c>
      <c r="AG42" s="179">
        <f t="shared" si="31"/>
        <v>-1.6000000000000458E-3</v>
      </c>
      <c r="AH42" s="179">
        <f t="shared" si="31"/>
        <v>-1.9000000000000128E-3</v>
      </c>
      <c r="AI42" s="179">
        <f t="shared" si="31"/>
        <v>1.9999999999997797E-4</v>
      </c>
      <c r="AJ42" s="179">
        <f t="shared" si="31"/>
        <v>4.9999999999994493E-4</v>
      </c>
      <c r="AK42" s="179">
        <f t="shared" si="31"/>
        <v>-1.9000000000000128E-3</v>
      </c>
      <c r="AL42" s="179">
        <f t="shared" si="31"/>
        <v>-1.8000000000000238E-3</v>
      </c>
      <c r="AM42" s="179">
        <f t="shared" si="31"/>
        <v>-6.9999999999992291E-4</v>
      </c>
      <c r="AN42" s="179">
        <f t="shared" si="31"/>
        <v>-1.5999999999998238E-3</v>
      </c>
      <c r="AO42" s="179">
        <f t="shared" si="31"/>
        <v>-1.2999999999998568E-3</v>
      </c>
      <c r="AP42" s="179">
        <f t="shared" si="31"/>
        <v>-2.9999999999996696E-4</v>
      </c>
      <c r="AQ42" s="179">
        <f t="shared" si="31"/>
        <v>-2.9999999999996696E-4</v>
      </c>
      <c r="AR42" s="179">
        <f t="shared" si="31"/>
        <v>-2.9999999999996696E-4</v>
      </c>
      <c r="AS42" s="179">
        <f t="shared" si="31"/>
        <v>-4.9999999999994493E-4</v>
      </c>
      <c r="AT42" s="179">
        <f t="shared" si="31"/>
        <v>-3.00000000000189E-4</v>
      </c>
      <c r="AU42" s="179">
        <f t="shared" si="31"/>
        <v>-1.1999999999998678E-3</v>
      </c>
      <c r="AV42" s="179">
        <f t="shared" si="31"/>
        <v>-2.9999999999996696E-4</v>
      </c>
      <c r="AW42" s="179">
        <f t="shared" si="31"/>
        <v>-9.9999999999988987E-5</v>
      </c>
      <c r="AX42" s="179">
        <f t="shared" si="31"/>
        <v>-7.0000000000014495E-4</v>
      </c>
      <c r="AY42" s="179">
        <f t="shared" si="31"/>
        <v>0</v>
      </c>
      <c r="AZ42" s="179">
        <f t="shared" si="31"/>
        <v>-2.9999999999996696E-4</v>
      </c>
      <c r="BA42" s="179">
        <f t="shared" si="31"/>
        <v>-1.9999999999997797E-4</v>
      </c>
      <c r="BB42" s="179">
        <f t="shared" si="31"/>
        <v>-1.9999999999997797E-4</v>
      </c>
      <c r="BC42" s="179">
        <f t="shared" si="31"/>
        <v>-7.9999999999991189E-4</v>
      </c>
      <c r="BD42" s="179">
        <f t="shared" si="31"/>
        <v>-9.9999999999988987E-4</v>
      </c>
      <c r="BE42" s="179">
        <f t="shared" si="31"/>
        <v>-1.9999999999997797E-4</v>
      </c>
      <c r="BF42" s="179">
        <f t="shared" si="31"/>
        <v>-1.9999999999997797E-4</v>
      </c>
      <c r="BG42" s="179">
        <f t="shared" si="31"/>
        <v>-1.1000000000001009E-3</v>
      </c>
      <c r="BH42" s="179">
        <f t="shared" si="31"/>
        <v>-1.9999999999997797E-4</v>
      </c>
      <c r="BI42" s="179">
        <f t="shared" si="31"/>
        <v>-9.0000000000012292E-4</v>
      </c>
      <c r="BJ42" s="179">
        <f t="shared" si="31"/>
        <v>-7.9999999999991189E-4</v>
      </c>
      <c r="BK42" s="179">
        <f t="shared" si="31"/>
        <v>-1.2999999999998568E-3</v>
      </c>
      <c r="BL42" s="179">
        <f t="shared" si="31"/>
        <v>-6.0000000000015596E-4</v>
      </c>
      <c r="BM42" s="179">
        <f t="shared" si="31"/>
        <v>-9.0000000000012292E-4</v>
      </c>
      <c r="BN42" s="179">
        <f t="shared" si="31"/>
        <v>-3.9999999999995595E-4</v>
      </c>
      <c r="BO42" s="179">
        <f t="shared" si="31"/>
        <v>-6.9999999999992291E-4</v>
      </c>
      <c r="BP42" s="179">
        <f t="shared" si="31"/>
        <v>-2.9999999999996696E-4</v>
      </c>
      <c r="BQ42" s="179">
        <f t="shared" si="31"/>
        <v>-7.9999999999991189E-4</v>
      </c>
      <c r="BR42" s="179">
        <f t="shared" si="31"/>
        <v>-5.0000000000016698E-4</v>
      </c>
      <c r="BS42" s="179">
        <f t="shared" si="31"/>
        <v>-4.9999999999994493E-4</v>
      </c>
      <c r="BT42" s="179">
        <f t="shared" ref="BT42:BZ42" si="32">BT12-BT36</f>
        <v>-2.9999999999996696E-4</v>
      </c>
      <c r="BU42" s="179">
        <f t="shared" si="32"/>
        <v>-5.9999999999993392E-4</v>
      </c>
      <c r="BV42" s="179">
        <f t="shared" si="32"/>
        <v>-1.0999999999998789E-3</v>
      </c>
      <c r="BW42" s="179">
        <f t="shared" si="32"/>
        <v>-4.0000000000017799E-4</v>
      </c>
      <c r="BX42" s="179">
        <f t="shared" si="32"/>
        <v>-2.0000000000020002E-4</v>
      </c>
      <c r="BY42" s="179">
        <f t="shared" si="32"/>
        <v>-2.9999999999996696E-4</v>
      </c>
      <c r="BZ42" s="179">
        <f t="shared" si="32"/>
        <v>9.9999999999988987E-5</v>
      </c>
      <c r="CA42" s="179">
        <f t="shared" ref="CA42:CB42" si="33">CA12-CA36</f>
        <v>0</v>
      </c>
      <c r="CB42" s="179">
        <f t="shared" si="33"/>
        <v>0</v>
      </c>
    </row>
    <row r="43" spans="2:80" outlineLevel="1">
      <c r="B43" s="178" t="s">
        <v>1</v>
      </c>
      <c r="D43" s="179">
        <f t="shared" ref="D43:F43" si="34">D13-D37</f>
        <v>0</v>
      </c>
      <c r="E43" s="179">
        <f t="shared" si="34"/>
        <v>0</v>
      </c>
      <c r="F43" s="179">
        <f t="shared" si="34"/>
        <v>0</v>
      </c>
      <c r="G43" s="179">
        <f>G13-G37</f>
        <v>0</v>
      </c>
      <c r="H43" s="179">
        <f t="shared" ref="H43:BS43" si="35">H13-H37</f>
        <v>0</v>
      </c>
      <c r="I43" s="179">
        <f t="shared" si="35"/>
        <v>0</v>
      </c>
      <c r="J43" s="179">
        <f t="shared" si="35"/>
        <v>0</v>
      </c>
      <c r="K43" s="179">
        <f t="shared" si="35"/>
        <v>0</v>
      </c>
      <c r="L43" s="179">
        <f t="shared" si="35"/>
        <v>0</v>
      </c>
      <c r="M43" s="179">
        <f t="shared" si="35"/>
        <v>0</v>
      </c>
      <c r="N43" s="179">
        <f t="shared" si="35"/>
        <v>0</v>
      </c>
      <c r="O43" s="179">
        <f t="shared" si="35"/>
        <v>0</v>
      </c>
      <c r="P43" s="179">
        <f t="shared" si="35"/>
        <v>0</v>
      </c>
      <c r="Q43" s="179">
        <f t="shared" si="35"/>
        <v>0</v>
      </c>
      <c r="R43" s="179">
        <f t="shared" si="35"/>
        <v>2.4000000000001798E-3</v>
      </c>
      <c r="S43" s="179">
        <f t="shared" si="35"/>
        <v>1.7000000000000348E-3</v>
      </c>
      <c r="T43" s="179">
        <f t="shared" si="35"/>
        <v>-9.9999999999988987E-4</v>
      </c>
      <c r="U43" s="179">
        <f t="shared" si="35"/>
        <v>-1.9000000000000128E-3</v>
      </c>
      <c r="V43" s="179">
        <f t="shared" si="35"/>
        <v>-3.7000000000002586E-3</v>
      </c>
      <c r="W43" s="179">
        <f t="shared" si="35"/>
        <v>-3.6000000000000476E-3</v>
      </c>
      <c r="X43" s="179">
        <f t="shared" si="35"/>
        <v>9.0000000000012292E-4</v>
      </c>
      <c r="Y43" s="179">
        <f t="shared" si="35"/>
        <v>-1.6000000000002679E-3</v>
      </c>
      <c r="Z43" s="179">
        <f t="shared" si="35"/>
        <v>7.9999999999991189E-4</v>
      </c>
      <c r="AA43" s="179">
        <f t="shared" si="35"/>
        <v>-3.00000000000189E-4</v>
      </c>
      <c r="AB43" s="179">
        <f t="shared" si="35"/>
        <v>-1.2999999999996348E-3</v>
      </c>
      <c r="AC43" s="179">
        <f t="shared" si="35"/>
        <v>-1.0000000000021103E-4</v>
      </c>
      <c r="AD43" s="179">
        <f t="shared" si="35"/>
        <v>-3.2999999999998586E-3</v>
      </c>
      <c r="AE43" s="179">
        <f t="shared" si="35"/>
        <v>-1.1999999999998678E-3</v>
      </c>
      <c r="AF43" s="179">
        <f t="shared" si="35"/>
        <v>5.0000000000016698E-4</v>
      </c>
      <c r="AG43" s="179">
        <f t="shared" si="35"/>
        <v>5.0000000000016698E-4</v>
      </c>
      <c r="AH43" s="179">
        <f t="shared" si="35"/>
        <v>-1.9000000000000128E-3</v>
      </c>
      <c r="AI43" s="179">
        <f t="shared" si="35"/>
        <v>-1.5999999999998238E-3</v>
      </c>
      <c r="AJ43" s="179">
        <f t="shared" si="35"/>
        <v>-1.000000000000334E-3</v>
      </c>
      <c r="AK43" s="179">
        <f t="shared" si="35"/>
        <v>-3.9999999999995595E-4</v>
      </c>
      <c r="AL43" s="179">
        <f t="shared" si="35"/>
        <v>9.0000000000012292E-4</v>
      </c>
      <c r="AM43" s="179">
        <f t="shared" si="35"/>
        <v>-5.0000000000016698E-4</v>
      </c>
      <c r="AN43" s="179">
        <f t="shared" si="35"/>
        <v>-1.0000000000001119E-3</v>
      </c>
      <c r="AO43" s="179">
        <f t="shared" si="35"/>
        <v>-5.9999999999993392E-4</v>
      </c>
      <c r="AP43" s="179">
        <f t="shared" si="35"/>
        <v>-2.9999999999996696E-4</v>
      </c>
      <c r="AQ43" s="179">
        <f t="shared" si="35"/>
        <v>-1.9999999999997797E-4</v>
      </c>
      <c r="AR43" s="179">
        <f t="shared" si="35"/>
        <v>-7.9999999999991189E-4</v>
      </c>
      <c r="AS43" s="179">
        <f t="shared" si="35"/>
        <v>-1.6000000000000458E-3</v>
      </c>
      <c r="AT43" s="179">
        <f t="shared" si="35"/>
        <v>-3.9999999999995595E-4</v>
      </c>
      <c r="AU43" s="179">
        <f t="shared" si="35"/>
        <v>-1.2999999999998568E-3</v>
      </c>
      <c r="AV43" s="179">
        <f t="shared" si="35"/>
        <v>-4.9999999999994493E-4</v>
      </c>
      <c r="AW43" s="179">
        <f t="shared" si="35"/>
        <v>-9.9999999999988987E-4</v>
      </c>
      <c r="AX43" s="179">
        <f t="shared" si="35"/>
        <v>-7.9999999999991189E-4</v>
      </c>
      <c r="AY43" s="179">
        <f t="shared" si="35"/>
        <v>-8.0000000000013394E-4</v>
      </c>
      <c r="AZ43" s="179">
        <f t="shared" si="35"/>
        <v>-5.9999999999993392E-4</v>
      </c>
      <c r="BA43" s="179">
        <f t="shared" si="35"/>
        <v>-6.9999999999992291E-4</v>
      </c>
      <c r="BB43" s="179">
        <f t="shared" si="35"/>
        <v>-3.9999999999995595E-4</v>
      </c>
      <c r="BC43" s="179">
        <f t="shared" si="35"/>
        <v>-2.9999999999996696E-4</v>
      </c>
      <c r="BD43" s="179">
        <f t="shared" si="35"/>
        <v>0</v>
      </c>
      <c r="BE43" s="179">
        <f t="shared" si="35"/>
        <v>-1.9999999999997797E-4</v>
      </c>
      <c r="BF43" s="179">
        <f t="shared" si="35"/>
        <v>-1.0999999999998789E-3</v>
      </c>
      <c r="BG43" s="179">
        <f t="shared" si="35"/>
        <v>-1.3999999999998458E-3</v>
      </c>
      <c r="BH43" s="179">
        <f t="shared" si="35"/>
        <v>-1.9999999999997797E-4</v>
      </c>
      <c r="BI43" s="179">
        <f t="shared" si="35"/>
        <v>9.9999999999988987E-5</v>
      </c>
      <c r="BJ43" s="179">
        <f t="shared" si="35"/>
        <v>-2.9999999999996696E-4</v>
      </c>
      <c r="BK43" s="179">
        <f t="shared" si="35"/>
        <v>-9.9999999999988987E-5</v>
      </c>
      <c r="BL43" s="179">
        <f t="shared" si="35"/>
        <v>-5.0000000000016698E-4</v>
      </c>
      <c r="BM43" s="179">
        <f t="shared" si="35"/>
        <v>-5.0000000000016698E-4</v>
      </c>
      <c r="BN43" s="179">
        <f t="shared" si="35"/>
        <v>-4.9999999999994493E-4</v>
      </c>
      <c r="BO43" s="179">
        <f t="shared" si="35"/>
        <v>-4.0000000000017799E-4</v>
      </c>
      <c r="BP43" s="179">
        <f t="shared" si="35"/>
        <v>9.9999999999988987E-5</v>
      </c>
      <c r="BQ43" s="179">
        <f t="shared" si="35"/>
        <v>-6.0000000000015596E-4</v>
      </c>
      <c r="BR43" s="179">
        <f t="shared" si="35"/>
        <v>-3.9999999999995595E-4</v>
      </c>
      <c r="BS43" s="179">
        <f t="shared" si="35"/>
        <v>-3.9999999999995595E-4</v>
      </c>
      <c r="BT43" s="179">
        <f t="shared" ref="BT43:BZ43" si="36">BT13-BT37</f>
        <v>-8.9999999999990088E-4</v>
      </c>
      <c r="BU43" s="179">
        <f t="shared" si="36"/>
        <v>-2.9999999999996696E-4</v>
      </c>
      <c r="BV43" s="179">
        <f t="shared" si="36"/>
        <v>-1.1000000000001009E-3</v>
      </c>
      <c r="BW43" s="179">
        <f t="shared" si="36"/>
        <v>-4.9999999999994493E-4</v>
      </c>
      <c r="BX43" s="179">
        <f t="shared" si="36"/>
        <v>-5.9999999999993392E-4</v>
      </c>
      <c r="BY43" s="179">
        <f t="shared" si="36"/>
        <v>-8.9999999999990088E-4</v>
      </c>
      <c r="BZ43" s="179">
        <f t="shared" si="36"/>
        <v>-2.9999999999996696E-4</v>
      </c>
      <c r="CA43" s="179">
        <f t="shared" ref="CA43:CB43" si="37">CA13-CA37</f>
        <v>-9.9999999999988987E-5</v>
      </c>
      <c r="CB43" s="179">
        <f t="shared" si="37"/>
        <v>0</v>
      </c>
    </row>
    <row r="44" spans="2:80" outlineLevel="1">
      <c r="B44" s="178" t="s">
        <v>2</v>
      </c>
      <c r="D44" s="179">
        <f t="shared" ref="D44:F44" si="38">D14-D38</f>
        <v>0</v>
      </c>
      <c r="E44" s="179">
        <f t="shared" si="38"/>
        <v>0</v>
      </c>
      <c r="F44" s="179">
        <f t="shared" si="38"/>
        <v>0</v>
      </c>
      <c r="G44" s="179">
        <f>G14-G38</f>
        <v>0</v>
      </c>
      <c r="H44" s="179">
        <f t="shared" ref="H44:BS44" si="39">H14-H38</f>
        <v>0</v>
      </c>
      <c r="I44" s="179">
        <f t="shared" si="39"/>
        <v>0</v>
      </c>
      <c r="J44" s="179">
        <f t="shared" si="39"/>
        <v>0</v>
      </c>
      <c r="K44" s="179">
        <f t="shared" si="39"/>
        <v>0</v>
      </c>
      <c r="L44" s="179">
        <f t="shared" si="39"/>
        <v>0</v>
      </c>
      <c r="M44" s="179">
        <f t="shared" si="39"/>
        <v>0</v>
      </c>
      <c r="N44" s="179">
        <f t="shared" si="39"/>
        <v>0</v>
      </c>
      <c r="O44" s="179">
        <f t="shared" si="39"/>
        <v>0</v>
      </c>
      <c r="P44" s="179">
        <f t="shared" si="39"/>
        <v>0</v>
      </c>
      <c r="Q44" s="179">
        <f t="shared" si="39"/>
        <v>0</v>
      </c>
      <c r="R44" s="179">
        <f t="shared" si="39"/>
        <v>-1.1000000000001009E-3</v>
      </c>
      <c r="S44" s="179">
        <f t="shared" si="39"/>
        <v>3.5000000000002807E-3</v>
      </c>
      <c r="T44" s="179">
        <f t="shared" si="39"/>
        <v>-1.3000000000000789E-3</v>
      </c>
      <c r="U44" s="179">
        <f t="shared" si="39"/>
        <v>6.2999999999999723E-3</v>
      </c>
      <c r="V44" s="179">
        <f t="shared" si="39"/>
        <v>9.5999999999998309E-3</v>
      </c>
      <c r="W44" s="179">
        <f t="shared" si="39"/>
        <v>-3.1000000000003247E-3</v>
      </c>
      <c r="X44" s="179">
        <f t="shared" si="39"/>
        <v>-5.7000000000000384E-3</v>
      </c>
      <c r="Y44" s="179">
        <f t="shared" si="39"/>
        <v>-1.0000000000021103E-4</v>
      </c>
      <c r="Z44" s="179">
        <f t="shared" si="39"/>
        <v>-1.9999999999997797E-4</v>
      </c>
      <c r="AA44" s="179">
        <f t="shared" si="39"/>
        <v>2.4999999999999467E-3</v>
      </c>
      <c r="AB44" s="179">
        <f t="shared" si="39"/>
        <v>-1.3000000000000789E-3</v>
      </c>
      <c r="AC44" s="179">
        <f t="shared" si="39"/>
        <v>3.0000000000001137E-3</v>
      </c>
      <c r="AD44" s="179">
        <f t="shared" si="39"/>
        <v>1.3999999999998458E-3</v>
      </c>
      <c r="AE44" s="179">
        <f t="shared" si="39"/>
        <v>4.8999999999996824E-3</v>
      </c>
      <c r="AF44" s="179">
        <f t="shared" si="39"/>
        <v>-4.3000000000001926E-3</v>
      </c>
      <c r="AG44" s="179">
        <f t="shared" si="39"/>
        <v>-1.1000000000001009E-3</v>
      </c>
      <c r="AH44" s="179">
        <f t="shared" si="39"/>
        <v>-4.0000000000000036E-3</v>
      </c>
      <c r="AI44" s="179">
        <f t="shared" si="39"/>
        <v>-4.9999999999972289E-4</v>
      </c>
      <c r="AJ44" s="179">
        <f t="shared" si="39"/>
        <v>-1.3999999999998458E-3</v>
      </c>
      <c r="AK44" s="179">
        <f t="shared" si="39"/>
        <v>-1.1999999999998678E-3</v>
      </c>
      <c r="AL44" s="179">
        <f t="shared" si="39"/>
        <v>1.9999999999997797E-4</v>
      </c>
      <c r="AM44" s="179">
        <f t="shared" si="39"/>
        <v>1.9000000000000128E-3</v>
      </c>
      <c r="AN44" s="179">
        <f t="shared" si="39"/>
        <v>-1.9999999999997797E-4</v>
      </c>
      <c r="AO44" s="179">
        <f t="shared" si="39"/>
        <v>1.4000000000000679E-3</v>
      </c>
      <c r="AP44" s="179">
        <f t="shared" si="39"/>
        <v>0</v>
      </c>
      <c r="AQ44" s="179">
        <f t="shared" si="39"/>
        <v>-5.9999999999993392E-4</v>
      </c>
      <c r="AR44" s="179">
        <f t="shared" si="39"/>
        <v>1.2999999999998568E-3</v>
      </c>
      <c r="AS44" s="179">
        <f t="shared" si="39"/>
        <v>5.9999999999993392E-4</v>
      </c>
      <c r="AT44" s="179">
        <f t="shared" si="39"/>
        <v>7.0000000000014495E-4</v>
      </c>
      <c r="AU44" s="179">
        <f t="shared" si="39"/>
        <v>1.0000000000001119E-3</v>
      </c>
      <c r="AV44" s="179">
        <f t="shared" si="39"/>
        <v>-6.0000000000015596E-4</v>
      </c>
      <c r="AW44" s="179">
        <f t="shared" si="39"/>
        <v>1.9999999999997797E-4</v>
      </c>
      <c r="AX44" s="179">
        <f t="shared" si="39"/>
        <v>0</v>
      </c>
      <c r="AY44" s="179">
        <f t="shared" si="39"/>
        <v>-9.9999999999988987E-5</v>
      </c>
      <c r="AZ44" s="179">
        <f t="shared" si="39"/>
        <v>1.0999999999998789E-3</v>
      </c>
      <c r="BA44" s="179">
        <f t="shared" si="39"/>
        <v>1.2000000000000899E-3</v>
      </c>
      <c r="BB44" s="179">
        <f t="shared" si="39"/>
        <v>8.0000000000013394E-4</v>
      </c>
      <c r="BC44" s="179">
        <f t="shared" si="39"/>
        <v>5.9999999999993392E-4</v>
      </c>
      <c r="BD44" s="179">
        <f t="shared" si="39"/>
        <v>1.0999999999998789E-3</v>
      </c>
      <c r="BE44" s="179">
        <f t="shared" si="39"/>
        <v>4.9999999999994493E-4</v>
      </c>
      <c r="BF44" s="179">
        <f t="shared" si="39"/>
        <v>0</v>
      </c>
      <c r="BG44" s="179">
        <f t="shared" si="39"/>
        <v>-2.9999999999996696E-4</v>
      </c>
      <c r="BH44" s="179">
        <f t="shared" si="39"/>
        <v>4.9999999999994493E-4</v>
      </c>
      <c r="BI44" s="179">
        <f t="shared" si="39"/>
        <v>7.0000000000014495E-4</v>
      </c>
      <c r="BJ44" s="179">
        <f t="shared" si="39"/>
        <v>7.9999999999991189E-4</v>
      </c>
      <c r="BK44" s="179">
        <f t="shared" si="39"/>
        <v>3.9999999999995595E-4</v>
      </c>
      <c r="BL44" s="179">
        <f t="shared" si="39"/>
        <v>9.9999999999988987E-5</v>
      </c>
      <c r="BM44" s="179">
        <f t="shared" si="39"/>
        <v>3.9999999999995595E-4</v>
      </c>
      <c r="BN44" s="179">
        <f t="shared" si="39"/>
        <v>-2.9999999999996696E-4</v>
      </c>
      <c r="BO44" s="179">
        <f t="shared" si="39"/>
        <v>9.9999999999988987E-5</v>
      </c>
      <c r="BP44" s="179">
        <f t="shared" si="39"/>
        <v>3.9999999999995595E-4</v>
      </c>
      <c r="BQ44" s="179">
        <f t="shared" si="39"/>
        <v>1.9999999999997797E-4</v>
      </c>
      <c r="BR44" s="179">
        <f t="shared" si="39"/>
        <v>1.9999999999997797E-4</v>
      </c>
      <c r="BS44" s="179">
        <f t="shared" si="39"/>
        <v>-9.9999999999988987E-5</v>
      </c>
      <c r="BT44" s="179">
        <f t="shared" ref="BT44:BZ44" si="40">BT14-BT38</f>
        <v>4.9999999999994493E-4</v>
      </c>
      <c r="BU44" s="179">
        <f t="shared" si="40"/>
        <v>8.0000000000013394E-4</v>
      </c>
      <c r="BV44" s="179">
        <f t="shared" si="40"/>
        <v>4.9999999999994493E-4</v>
      </c>
      <c r="BW44" s="179">
        <f t="shared" si="40"/>
        <v>2.9999999999996696E-4</v>
      </c>
      <c r="BX44" s="179">
        <f t="shared" si="40"/>
        <v>9.9999999999988987E-5</v>
      </c>
      <c r="BY44" s="179">
        <f t="shared" si="40"/>
        <v>0</v>
      </c>
      <c r="BZ44" s="179">
        <f t="shared" si="40"/>
        <v>2.9999999999996696E-4</v>
      </c>
      <c r="CA44" s="179">
        <f t="shared" ref="CA44:CB44" si="41">CA14-CA38</f>
        <v>-1.9999999999997797E-4</v>
      </c>
      <c r="CB44" s="179">
        <f t="shared" si="41"/>
        <v>0</v>
      </c>
    </row>
    <row r="45" spans="2:80" outlineLevel="1">
      <c r="B45" s="178" t="s">
        <v>3</v>
      </c>
      <c r="D45" s="179">
        <f t="shared" ref="D45:F45" si="42">D15-D39</f>
        <v>0</v>
      </c>
      <c r="E45" s="179">
        <f t="shared" si="42"/>
        <v>0</v>
      </c>
      <c r="F45" s="179">
        <f t="shared" si="42"/>
        <v>0</v>
      </c>
      <c r="G45" s="179">
        <f>G15-G39</f>
        <v>0</v>
      </c>
      <c r="H45" s="179">
        <f t="shared" ref="H45:BS45" si="43">H15-H39</f>
        <v>0</v>
      </c>
      <c r="I45" s="179">
        <f t="shared" si="43"/>
        <v>-7.0000000000014495E-4</v>
      </c>
      <c r="J45" s="179">
        <f t="shared" si="43"/>
        <v>-2.9999999999974492E-4</v>
      </c>
      <c r="K45" s="179">
        <f t="shared" si="43"/>
        <v>-2.0999999999999908E-3</v>
      </c>
      <c r="L45" s="179">
        <f t="shared" si="43"/>
        <v>-2.2999999999999687E-3</v>
      </c>
      <c r="M45" s="179">
        <f t="shared" si="43"/>
        <v>-2.0999999999999908E-3</v>
      </c>
      <c r="N45" s="179">
        <f t="shared" si="43"/>
        <v>-1.9000000000000128E-3</v>
      </c>
      <c r="O45" s="179">
        <f t="shared" si="43"/>
        <v>-2.0999999999999908E-3</v>
      </c>
      <c r="P45" s="179">
        <f t="shared" si="43"/>
        <v>-2.2000000000002018E-3</v>
      </c>
      <c r="Q45" s="179">
        <f t="shared" si="43"/>
        <v>-2.3999999999997357E-3</v>
      </c>
      <c r="R45" s="179">
        <f t="shared" si="43"/>
        <v>-2.3000000000004128E-3</v>
      </c>
      <c r="S45" s="179">
        <f t="shared" si="43"/>
        <v>-2.2999999999999687E-3</v>
      </c>
      <c r="T45" s="179">
        <f t="shared" si="43"/>
        <v>-2.3999999999997357E-3</v>
      </c>
      <c r="U45" s="179">
        <f t="shared" si="43"/>
        <v>6.6999999999999282E-3</v>
      </c>
      <c r="V45" s="179">
        <f t="shared" si="43"/>
        <v>6.6000000000001613E-3</v>
      </c>
      <c r="W45" s="179">
        <f t="shared" si="43"/>
        <v>-2.5999999999997137E-3</v>
      </c>
      <c r="X45" s="179">
        <f t="shared" si="43"/>
        <v>-2.5999999999997137E-3</v>
      </c>
      <c r="Y45" s="179">
        <f t="shared" si="43"/>
        <v>-2.8000000000001357E-3</v>
      </c>
      <c r="Z45" s="179">
        <f t="shared" si="43"/>
        <v>-2.8999999999999027E-3</v>
      </c>
      <c r="AA45" s="179">
        <f t="shared" si="43"/>
        <v>-2.8000000000001357E-3</v>
      </c>
      <c r="AB45" s="179">
        <f t="shared" si="43"/>
        <v>-2.8000000000001357E-3</v>
      </c>
      <c r="AC45" s="179">
        <f t="shared" si="43"/>
        <v>-2.9000000000003467E-3</v>
      </c>
      <c r="AD45" s="179">
        <f t="shared" si="43"/>
        <v>-3.0999999999998806E-3</v>
      </c>
      <c r="AE45" s="179">
        <f t="shared" si="43"/>
        <v>3.4999999999998366E-3</v>
      </c>
      <c r="AF45" s="179">
        <f t="shared" si="43"/>
        <v>-3.3999999999996255E-3</v>
      </c>
      <c r="AG45" s="179">
        <f t="shared" si="43"/>
        <v>-3.5000000000002807E-3</v>
      </c>
      <c r="AH45" s="179">
        <f t="shared" si="43"/>
        <v>-3.6999999999998145E-3</v>
      </c>
      <c r="AI45" s="179">
        <f t="shared" si="43"/>
        <v>1.9999999999997797E-4</v>
      </c>
      <c r="AJ45" s="179">
        <f t="shared" si="43"/>
        <v>0</v>
      </c>
      <c r="AK45" s="179">
        <f t="shared" si="43"/>
        <v>0</v>
      </c>
      <c r="AL45" s="179">
        <f t="shared" si="43"/>
        <v>0</v>
      </c>
      <c r="AM45" s="179">
        <f t="shared" si="43"/>
        <v>0</v>
      </c>
      <c r="AN45" s="179">
        <f t="shared" si="43"/>
        <v>0</v>
      </c>
      <c r="AO45" s="179">
        <f t="shared" si="43"/>
        <v>0</v>
      </c>
      <c r="AP45" s="179">
        <f t="shared" si="43"/>
        <v>0</v>
      </c>
      <c r="AQ45" s="179">
        <f t="shared" si="43"/>
        <v>0</v>
      </c>
      <c r="AR45" s="179">
        <f t="shared" si="43"/>
        <v>0</v>
      </c>
      <c r="AS45" s="179">
        <f t="shared" si="43"/>
        <v>0</v>
      </c>
      <c r="AT45" s="179">
        <f t="shared" si="43"/>
        <v>0</v>
      </c>
      <c r="AU45" s="179">
        <f t="shared" si="43"/>
        <v>0</v>
      </c>
      <c r="AV45" s="179">
        <f t="shared" si="43"/>
        <v>0</v>
      </c>
      <c r="AW45" s="179">
        <f t="shared" si="43"/>
        <v>0</v>
      </c>
      <c r="AX45" s="179">
        <f t="shared" si="43"/>
        <v>0</v>
      </c>
      <c r="AY45" s="179">
        <f t="shared" si="43"/>
        <v>0</v>
      </c>
      <c r="AZ45" s="179">
        <f t="shared" si="43"/>
        <v>0</v>
      </c>
      <c r="BA45" s="179">
        <f t="shared" si="43"/>
        <v>0</v>
      </c>
      <c r="BB45" s="179">
        <f t="shared" si="43"/>
        <v>0</v>
      </c>
      <c r="BC45" s="179">
        <f t="shared" si="43"/>
        <v>0</v>
      </c>
      <c r="BD45" s="179">
        <f t="shared" si="43"/>
        <v>0</v>
      </c>
      <c r="BE45" s="179">
        <f t="shared" si="43"/>
        <v>0</v>
      </c>
      <c r="BF45" s="179">
        <f t="shared" si="43"/>
        <v>0</v>
      </c>
      <c r="BG45" s="179">
        <f t="shared" si="43"/>
        <v>0</v>
      </c>
      <c r="BH45" s="179">
        <f t="shared" si="43"/>
        <v>0</v>
      </c>
      <c r="BI45" s="179">
        <f t="shared" si="43"/>
        <v>0</v>
      </c>
      <c r="BJ45" s="179">
        <f t="shared" si="43"/>
        <v>0</v>
      </c>
      <c r="BK45" s="179">
        <f t="shared" si="43"/>
        <v>0</v>
      </c>
      <c r="BL45" s="179">
        <f t="shared" si="43"/>
        <v>0</v>
      </c>
      <c r="BM45" s="179">
        <f t="shared" si="43"/>
        <v>0</v>
      </c>
      <c r="BN45" s="179">
        <f t="shared" si="43"/>
        <v>0</v>
      </c>
      <c r="BO45" s="179">
        <f t="shared" si="43"/>
        <v>0</v>
      </c>
      <c r="BP45" s="179">
        <f t="shared" si="43"/>
        <v>0</v>
      </c>
      <c r="BQ45" s="179">
        <f t="shared" si="43"/>
        <v>0</v>
      </c>
      <c r="BR45" s="179">
        <f t="shared" si="43"/>
        <v>0</v>
      </c>
      <c r="BS45" s="179">
        <f t="shared" si="43"/>
        <v>0</v>
      </c>
      <c r="BT45" s="179">
        <f t="shared" ref="BT45:BZ45" si="44">BT15-BT39</f>
        <v>0</v>
      </c>
      <c r="BU45" s="179">
        <f t="shared" si="44"/>
        <v>0</v>
      </c>
      <c r="BV45" s="179">
        <f t="shared" si="44"/>
        <v>0</v>
      </c>
      <c r="BW45" s="179">
        <f t="shared" si="44"/>
        <v>0</v>
      </c>
      <c r="BX45" s="179">
        <f t="shared" si="44"/>
        <v>0</v>
      </c>
      <c r="BY45" s="179">
        <f t="shared" si="44"/>
        <v>0</v>
      </c>
      <c r="BZ45" s="179">
        <f t="shared" si="44"/>
        <v>0</v>
      </c>
      <c r="CA45" s="179">
        <f t="shared" ref="CA45:CB45" si="45">CA15-CA39</f>
        <v>0</v>
      </c>
      <c r="CB45" s="179">
        <f t="shared" si="45"/>
        <v>0</v>
      </c>
    </row>
    <row r="48" spans="2:80">
      <c r="B48" s="279" t="s">
        <v>443</v>
      </c>
      <c r="K48" s="276" t="s">
        <v>407</v>
      </c>
      <c r="P48" s="276" t="s">
        <v>408</v>
      </c>
      <c r="U48" s="276" t="s">
        <v>409</v>
      </c>
      <c r="Z48" s="276" t="s">
        <v>410</v>
      </c>
      <c r="AE48" s="276" t="s">
        <v>411</v>
      </c>
      <c r="AJ48" s="276" t="s">
        <v>412</v>
      </c>
      <c r="AO48" s="276" t="s">
        <v>414</v>
      </c>
    </row>
    <row r="49" spans="1:80">
      <c r="B49" s="235" t="s">
        <v>413</v>
      </c>
      <c r="C49" s="154"/>
      <c r="D49" s="155" t="s">
        <v>405</v>
      </c>
      <c r="E49" s="284" t="s">
        <v>406</v>
      </c>
      <c r="F49" s="230">
        <v>6</v>
      </c>
      <c r="G49" s="230">
        <v>7</v>
      </c>
      <c r="H49" s="230">
        <v>8</v>
      </c>
      <c r="I49" s="230">
        <v>9</v>
      </c>
      <c r="J49" s="230">
        <v>10</v>
      </c>
      <c r="K49" s="230">
        <v>11</v>
      </c>
      <c r="L49" s="230">
        <v>12</v>
      </c>
      <c r="M49" s="230">
        <v>13</v>
      </c>
      <c r="N49" s="230">
        <v>14</v>
      </c>
      <c r="O49" s="230">
        <v>15</v>
      </c>
      <c r="P49" s="230">
        <v>16</v>
      </c>
      <c r="Q49" s="230">
        <v>17</v>
      </c>
      <c r="R49" s="230">
        <v>18</v>
      </c>
      <c r="S49" s="230">
        <v>19</v>
      </c>
      <c r="T49" s="230">
        <v>20</v>
      </c>
      <c r="U49" s="230">
        <v>21</v>
      </c>
      <c r="V49" s="230">
        <v>22</v>
      </c>
      <c r="W49" s="230">
        <v>23</v>
      </c>
      <c r="X49" s="230">
        <v>24</v>
      </c>
      <c r="Y49" s="230">
        <v>25</v>
      </c>
      <c r="Z49" s="230">
        <v>26</v>
      </c>
      <c r="AA49" s="230">
        <v>27</v>
      </c>
      <c r="AB49" s="230">
        <v>28</v>
      </c>
      <c r="AC49" s="230">
        <v>29</v>
      </c>
      <c r="AD49" s="230">
        <v>30</v>
      </c>
      <c r="AE49" s="230">
        <v>31</v>
      </c>
      <c r="AF49" s="230">
        <v>32</v>
      </c>
      <c r="AG49" s="230">
        <v>33</v>
      </c>
      <c r="AH49" s="230">
        <v>34</v>
      </c>
      <c r="AI49" s="230">
        <v>35</v>
      </c>
      <c r="AJ49" s="230">
        <v>36</v>
      </c>
      <c r="AK49" s="230">
        <v>37</v>
      </c>
      <c r="AL49" s="230">
        <v>38</v>
      </c>
      <c r="AM49" s="230">
        <v>39</v>
      </c>
      <c r="AN49" s="230">
        <v>40</v>
      </c>
      <c r="AO49" s="230">
        <v>41</v>
      </c>
      <c r="AP49" s="230">
        <v>42</v>
      </c>
      <c r="AQ49" s="230">
        <v>43</v>
      </c>
      <c r="AR49" s="230">
        <v>44</v>
      </c>
      <c r="AS49" s="230">
        <v>45</v>
      </c>
      <c r="AT49" s="230">
        <v>46</v>
      </c>
      <c r="AU49" s="230">
        <v>47</v>
      </c>
      <c r="AV49" s="230">
        <v>48</v>
      </c>
      <c r="AW49" s="230">
        <v>49</v>
      </c>
      <c r="AX49" s="230">
        <v>50</v>
      </c>
      <c r="AY49" s="230">
        <v>51</v>
      </c>
      <c r="AZ49" s="230">
        <v>52</v>
      </c>
      <c r="BA49" s="230">
        <v>53</v>
      </c>
      <c r="BB49" s="230">
        <v>54</v>
      </c>
      <c r="BC49" s="230">
        <v>55</v>
      </c>
      <c r="BD49" s="230">
        <v>56</v>
      </c>
      <c r="BE49" s="230">
        <v>57</v>
      </c>
      <c r="BF49" s="230">
        <v>58</v>
      </c>
      <c r="BG49" s="230">
        <v>59</v>
      </c>
      <c r="BH49" s="230">
        <v>60</v>
      </c>
      <c r="BI49" s="230">
        <v>61</v>
      </c>
      <c r="BJ49" s="230">
        <v>62</v>
      </c>
      <c r="BK49" s="230">
        <v>63</v>
      </c>
      <c r="BL49" s="230">
        <v>64</v>
      </c>
      <c r="BM49" s="230">
        <v>65</v>
      </c>
      <c r="BN49" s="230">
        <v>66</v>
      </c>
      <c r="BO49" s="230">
        <v>67</v>
      </c>
      <c r="BP49" s="230">
        <v>68</v>
      </c>
      <c r="BQ49" s="230">
        <v>69</v>
      </c>
      <c r="BR49" s="230">
        <v>70</v>
      </c>
      <c r="BS49" s="230">
        <v>71</v>
      </c>
      <c r="BT49" s="230">
        <v>72</v>
      </c>
      <c r="BU49" s="230">
        <v>73</v>
      </c>
      <c r="BV49" s="230">
        <v>74</v>
      </c>
      <c r="BW49" s="230">
        <v>75</v>
      </c>
      <c r="BX49" s="230">
        <v>76</v>
      </c>
      <c r="BY49" s="230">
        <v>77</v>
      </c>
      <c r="BZ49" s="230">
        <v>78</v>
      </c>
      <c r="CA49" s="230">
        <v>79</v>
      </c>
      <c r="CB49" s="230">
        <v>80</v>
      </c>
    </row>
    <row r="50" spans="1:80">
      <c r="A50" s="226" t="s">
        <v>242</v>
      </c>
      <c r="B50" s="235" t="s">
        <v>387</v>
      </c>
      <c r="C50" s="282"/>
      <c r="D50" s="283"/>
      <c r="E50" s="594"/>
      <c r="F50" s="224">
        <v>1946</v>
      </c>
      <c r="G50" s="232" t="s">
        <v>243</v>
      </c>
      <c r="H50" s="240" t="s">
        <v>244</v>
      </c>
      <c r="I50" s="240" t="s">
        <v>245</v>
      </c>
      <c r="J50" s="240" t="s">
        <v>246</v>
      </c>
      <c r="K50" s="240" t="s">
        <v>247</v>
      </c>
      <c r="L50" s="240" t="s">
        <v>248</v>
      </c>
      <c r="M50" s="240" t="s">
        <v>249</v>
      </c>
      <c r="N50" s="240" t="s">
        <v>250</v>
      </c>
      <c r="O50" s="240" t="s">
        <v>251</v>
      </c>
      <c r="P50" s="240" t="s">
        <v>252</v>
      </c>
      <c r="Q50" s="240" t="s">
        <v>253</v>
      </c>
      <c r="R50" s="240" t="s">
        <v>254</v>
      </c>
      <c r="S50" s="240" t="s">
        <v>255</v>
      </c>
      <c r="T50" s="240" t="s">
        <v>256</v>
      </c>
      <c r="U50" s="240" t="s">
        <v>257</v>
      </c>
      <c r="V50" s="240" t="s">
        <v>258</v>
      </c>
      <c r="W50" s="240" t="s">
        <v>259</v>
      </c>
      <c r="X50" s="240" t="s">
        <v>260</v>
      </c>
      <c r="Y50" s="240" t="s">
        <v>261</v>
      </c>
      <c r="Z50" s="240" t="s">
        <v>262</v>
      </c>
      <c r="AA50" s="240" t="s">
        <v>263</v>
      </c>
      <c r="AB50" s="240" t="s">
        <v>264</v>
      </c>
      <c r="AC50" s="240" t="s">
        <v>265</v>
      </c>
      <c r="AD50" s="240" t="s">
        <v>266</v>
      </c>
      <c r="AE50" s="240" t="s">
        <v>267</v>
      </c>
      <c r="AF50" s="240" t="s">
        <v>268</v>
      </c>
      <c r="AG50" s="240" t="s">
        <v>269</v>
      </c>
      <c r="AH50" s="240" t="s">
        <v>270</v>
      </c>
      <c r="AI50" s="240" t="s">
        <v>271</v>
      </c>
      <c r="AJ50" s="240" t="s">
        <v>272</v>
      </c>
      <c r="AK50" s="240" t="s">
        <v>273</v>
      </c>
      <c r="AL50" s="240" t="s">
        <v>274</v>
      </c>
      <c r="AM50" s="240" t="s">
        <v>275</v>
      </c>
      <c r="AN50" s="240" t="s">
        <v>276</v>
      </c>
      <c r="AO50" s="240" t="s">
        <v>277</v>
      </c>
      <c r="AP50" s="240" t="s">
        <v>278</v>
      </c>
      <c r="AQ50" s="240" t="s">
        <v>279</v>
      </c>
      <c r="AR50" s="240" t="s">
        <v>280</v>
      </c>
      <c r="AS50" s="240" t="s">
        <v>281</v>
      </c>
      <c r="AT50" s="240" t="s">
        <v>282</v>
      </c>
      <c r="AU50" s="240" t="s">
        <v>283</v>
      </c>
      <c r="AV50" s="240" t="s">
        <v>284</v>
      </c>
      <c r="AW50" s="240" t="s">
        <v>285</v>
      </c>
      <c r="AX50" s="240" t="s">
        <v>286</v>
      </c>
      <c r="AY50" s="240" t="s">
        <v>287</v>
      </c>
      <c r="AZ50" s="240" t="s">
        <v>288</v>
      </c>
      <c r="BA50" s="240" t="s">
        <v>289</v>
      </c>
      <c r="BB50" s="240" t="s">
        <v>290</v>
      </c>
      <c r="BC50" s="240" t="s">
        <v>291</v>
      </c>
      <c r="BD50" s="240" t="s">
        <v>292</v>
      </c>
      <c r="BE50" s="240" t="s">
        <v>293</v>
      </c>
      <c r="BF50" s="240" t="s">
        <v>294</v>
      </c>
      <c r="BG50" s="240" t="s">
        <v>295</v>
      </c>
      <c r="BH50" s="240" t="s">
        <v>296</v>
      </c>
      <c r="BI50" s="240" t="s">
        <v>297</v>
      </c>
      <c r="BJ50" s="240" t="s">
        <v>298</v>
      </c>
      <c r="BK50" s="240" t="s">
        <v>299</v>
      </c>
      <c r="BL50" s="240" t="s">
        <v>300</v>
      </c>
      <c r="BM50" s="240" t="s">
        <v>301</v>
      </c>
      <c r="BN50" s="240" t="s">
        <v>302</v>
      </c>
      <c r="BO50" s="240" t="s">
        <v>303</v>
      </c>
      <c r="BP50" s="240" t="s">
        <v>304</v>
      </c>
      <c r="BQ50" s="240" t="s">
        <v>305</v>
      </c>
      <c r="BR50" s="240" t="s">
        <v>306</v>
      </c>
      <c r="BS50" s="240" t="s">
        <v>307</v>
      </c>
      <c r="BT50" s="240" t="s">
        <v>308</v>
      </c>
      <c r="BU50" s="240" t="s">
        <v>309</v>
      </c>
      <c r="BV50" s="240" t="s">
        <v>310</v>
      </c>
      <c r="BW50" s="240" t="s">
        <v>311</v>
      </c>
      <c r="BX50" s="240" t="s">
        <v>312</v>
      </c>
      <c r="BY50" s="240" t="s">
        <v>313</v>
      </c>
      <c r="BZ50" s="240" t="s">
        <v>314</v>
      </c>
      <c r="CA50" s="227" t="s">
        <v>315</v>
      </c>
      <c r="CB50" s="227" t="s">
        <v>441</v>
      </c>
    </row>
    <row r="51" spans="1:80" outlineLevel="1">
      <c r="A51" s="241">
        <v>1</v>
      </c>
      <c r="B51" s="229" t="s">
        <v>316</v>
      </c>
      <c r="C51" s="190"/>
      <c r="D51" s="156">
        <v>25</v>
      </c>
      <c r="E51" s="285">
        <v>35</v>
      </c>
      <c r="F51" s="228">
        <f>VLOOKUP($A51,$A$11:$CB$15,F$49)</f>
        <v>16.219200000000001</v>
      </c>
      <c r="G51" s="233">
        <f>VLOOKUP($A51,$A$11:$CB$15,G$49)</f>
        <v>13.929399999999999</v>
      </c>
      <c r="H51" s="233">
        <f t="shared" ref="H51:I52" si="46">VLOOKUP($A51,$A$11:$CB$15,H$49)</f>
        <v>12.8696</v>
      </c>
      <c r="I51" s="233">
        <f t="shared" si="46"/>
        <v>11.384600000000001</v>
      </c>
      <c r="J51" s="242">
        <f>VLOOKUP($A51,$A$11:$CB$15,J$49)</f>
        <v>11.84</v>
      </c>
      <c r="K51" s="242">
        <f t="shared" ref="K51:BV53" si="47">VLOOKUP($A51,$A$11:$CB$15,K$49)</f>
        <v>10.2957</v>
      </c>
      <c r="L51" s="242">
        <f t="shared" si="47"/>
        <v>9.6259999999999994</v>
      </c>
      <c r="M51" s="242">
        <f t="shared" si="47"/>
        <v>9.9496000000000002</v>
      </c>
      <c r="N51" s="242">
        <f t="shared" si="47"/>
        <v>9.9496000000000002</v>
      </c>
      <c r="O51" s="242">
        <f t="shared" si="47"/>
        <v>9.3968000000000007</v>
      </c>
      <c r="P51" s="242">
        <f t="shared" si="47"/>
        <v>9.1783000000000001</v>
      </c>
      <c r="Q51" s="242">
        <f t="shared" si="47"/>
        <v>8.8358000000000008</v>
      </c>
      <c r="R51" s="242">
        <f t="shared" si="47"/>
        <v>8.5797000000000008</v>
      </c>
      <c r="S51" s="242">
        <f t="shared" si="47"/>
        <v>8.2797000000000001</v>
      </c>
      <c r="T51" s="242">
        <f t="shared" si="47"/>
        <v>7.7385999999999999</v>
      </c>
      <c r="U51" s="242">
        <f t="shared" si="47"/>
        <v>7.2637999999999998</v>
      </c>
      <c r="V51" s="242">
        <f t="shared" si="47"/>
        <v>6.7656999999999998</v>
      </c>
      <c r="W51" s="242">
        <f t="shared" si="47"/>
        <v>6.5054999999999996</v>
      </c>
      <c r="X51" s="242">
        <f t="shared" si="47"/>
        <v>6.2316000000000003</v>
      </c>
      <c r="Y51" s="242">
        <f t="shared" si="47"/>
        <v>5.9798</v>
      </c>
      <c r="Z51" s="242">
        <f t="shared" si="47"/>
        <v>5.8324999999999996</v>
      </c>
      <c r="AA51" s="242">
        <f t="shared" si="47"/>
        <v>6.1346999999999996</v>
      </c>
      <c r="AB51" s="242">
        <f t="shared" si="47"/>
        <v>5.8324999999999996</v>
      </c>
      <c r="AC51" s="242">
        <f t="shared" si="47"/>
        <v>5.4311999999999996</v>
      </c>
      <c r="AD51" s="242">
        <f t="shared" si="47"/>
        <v>4.5891000000000002</v>
      </c>
      <c r="AE51" s="242">
        <f t="shared" si="47"/>
        <v>4.1398999999999999</v>
      </c>
      <c r="AF51" s="242">
        <f t="shared" si="47"/>
        <v>3.9466999999999999</v>
      </c>
      <c r="AG51" s="242">
        <f t="shared" si="47"/>
        <v>3.7115999999999998</v>
      </c>
      <c r="AH51" s="242">
        <f t="shared" si="47"/>
        <v>3.5030000000000001</v>
      </c>
      <c r="AI51" s="242">
        <f t="shared" si="47"/>
        <v>3.4121000000000001</v>
      </c>
      <c r="AJ51" s="242">
        <f t="shared" si="47"/>
        <v>3.2888999999999999</v>
      </c>
      <c r="AK51" s="242">
        <f t="shared" si="47"/>
        <v>3.1573000000000002</v>
      </c>
      <c r="AL51" s="242">
        <f t="shared" si="47"/>
        <v>3.0204</v>
      </c>
      <c r="AM51" s="242">
        <f t="shared" si="47"/>
        <v>2.8123999999999998</v>
      </c>
      <c r="AN51" s="242">
        <f t="shared" si="47"/>
        <v>2.5516999999999999</v>
      </c>
      <c r="AO51" s="242">
        <f t="shared" si="47"/>
        <v>2.4064999999999999</v>
      </c>
      <c r="AP51" s="242">
        <f t="shared" si="47"/>
        <v>2.3125</v>
      </c>
      <c r="AQ51" s="242">
        <f t="shared" si="47"/>
        <v>2.2726000000000002</v>
      </c>
      <c r="AR51" s="242">
        <f t="shared" si="47"/>
        <v>2.2256</v>
      </c>
      <c r="AS51" s="242">
        <f t="shared" si="47"/>
        <v>2.2130999999999998</v>
      </c>
      <c r="AT51" s="242">
        <f t="shared" si="47"/>
        <v>2.1684999999999999</v>
      </c>
      <c r="AU51" s="242">
        <f t="shared" si="47"/>
        <v>2.1219000000000001</v>
      </c>
      <c r="AV51" s="242">
        <f t="shared" si="47"/>
        <v>2.0735999999999999</v>
      </c>
      <c r="AW51" s="242">
        <f t="shared" si="47"/>
        <v>2.0034000000000001</v>
      </c>
      <c r="AX51" s="242">
        <f t="shared" si="47"/>
        <v>1.8884000000000001</v>
      </c>
      <c r="AY51" s="242">
        <f t="shared" si="47"/>
        <v>1.7805</v>
      </c>
      <c r="AZ51" s="242">
        <f t="shared" si="47"/>
        <v>1.6747000000000001</v>
      </c>
      <c r="BA51" s="242">
        <f t="shared" si="47"/>
        <v>1.6196999999999999</v>
      </c>
      <c r="BB51" s="242">
        <f t="shared" si="47"/>
        <v>1.5871</v>
      </c>
      <c r="BC51" s="242">
        <f t="shared" si="47"/>
        <v>1.5518000000000001</v>
      </c>
      <c r="BD51" s="242">
        <f t="shared" si="47"/>
        <v>1.5477000000000001</v>
      </c>
      <c r="BE51" s="242">
        <f t="shared" si="47"/>
        <v>1.5558000000000001</v>
      </c>
      <c r="BF51" s="242">
        <f t="shared" si="47"/>
        <v>1.5641</v>
      </c>
      <c r="BG51" s="242">
        <f t="shared" si="47"/>
        <v>1.5724</v>
      </c>
      <c r="BH51" s="242">
        <f t="shared" si="47"/>
        <v>1.5620000000000001</v>
      </c>
      <c r="BI51" s="242">
        <f t="shared" si="47"/>
        <v>1.5558000000000001</v>
      </c>
      <c r="BJ51" s="242">
        <f t="shared" si="47"/>
        <v>1.5518000000000001</v>
      </c>
      <c r="BK51" s="242">
        <f t="shared" si="47"/>
        <v>1.5477000000000001</v>
      </c>
      <c r="BL51" s="242">
        <f t="shared" si="47"/>
        <v>1.5258</v>
      </c>
      <c r="BM51" s="242">
        <f t="shared" si="47"/>
        <v>1.4948999999999999</v>
      </c>
      <c r="BN51" s="242">
        <f t="shared" si="47"/>
        <v>1.4599</v>
      </c>
      <c r="BO51" s="242">
        <f t="shared" si="47"/>
        <v>1.3995</v>
      </c>
      <c r="BP51" s="242">
        <f t="shared" si="47"/>
        <v>1.3485</v>
      </c>
      <c r="BQ51" s="242">
        <f t="shared" si="47"/>
        <v>1.3348</v>
      </c>
      <c r="BR51" s="242">
        <f t="shared" si="47"/>
        <v>1.32</v>
      </c>
      <c r="BS51" s="242">
        <f t="shared" si="47"/>
        <v>1.28</v>
      </c>
      <c r="BT51" s="242">
        <f t="shared" si="47"/>
        <v>1.2488999999999999</v>
      </c>
      <c r="BU51" s="242">
        <f t="shared" si="47"/>
        <v>1.2257</v>
      </c>
      <c r="BV51" s="242">
        <f t="shared" si="47"/>
        <v>1.2033</v>
      </c>
      <c r="BW51" s="242">
        <f t="shared" ref="BW51:CB56" si="48">VLOOKUP($A51,$A$11:$CB$15,BW$49)</f>
        <v>1.1839999999999999</v>
      </c>
      <c r="BX51" s="242">
        <f t="shared" si="48"/>
        <v>1.1596</v>
      </c>
      <c r="BY51" s="242">
        <f t="shared" si="48"/>
        <v>1.1223000000000001</v>
      </c>
      <c r="BZ51" s="242">
        <f t="shared" si="48"/>
        <v>1.0744</v>
      </c>
      <c r="CA51" s="242">
        <f t="shared" si="48"/>
        <v>1.0286999999999999</v>
      </c>
      <c r="CB51" s="242">
        <f t="shared" si="48"/>
        <v>1</v>
      </c>
    </row>
    <row r="52" spans="1:80" outlineLevel="1">
      <c r="A52" s="241">
        <v>1</v>
      </c>
      <c r="B52" s="229" t="s">
        <v>317</v>
      </c>
      <c r="C52" s="190"/>
      <c r="D52" s="156">
        <v>50</v>
      </c>
      <c r="E52" s="285">
        <v>60</v>
      </c>
      <c r="F52" s="228">
        <f>VLOOKUP($A52,$A$11:$CB$15,F$49)</f>
        <v>16.219200000000001</v>
      </c>
      <c r="G52" s="233">
        <f>VLOOKUP($A52,$A$11:$CB$15,G$49)</f>
        <v>13.929399999999999</v>
      </c>
      <c r="H52" s="233">
        <f t="shared" si="46"/>
        <v>12.8696</v>
      </c>
      <c r="I52" s="233">
        <f t="shared" si="46"/>
        <v>11.384600000000001</v>
      </c>
      <c r="J52" s="242">
        <f>VLOOKUP($A52,$A$11:$CB$15,J$49)</f>
        <v>11.84</v>
      </c>
      <c r="K52" s="242">
        <f t="shared" si="47"/>
        <v>10.2957</v>
      </c>
      <c r="L52" s="242">
        <f t="shared" si="47"/>
        <v>9.6259999999999994</v>
      </c>
      <c r="M52" s="242">
        <f t="shared" si="47"/>
        <v>9.9496000000000002</v>
      </c>
      <c r="N52" s="242">
        <f t="shared" si="47"/>
        <v>9.9496000000000002</v>
      </c>
      <c r="O52" s="242">
        <f t="shared" si="47"/>
        <v>9.3968000000000007</v>
      </c>
      <c r="P52" s="242">
        <f t="shared" si="47"/>
        <v>9.1783000000000001</v>
      </c>
      <c r="Q52" s="242">
        <f t="shared" si="47"/>
        <v>8.8358000000000008</v>
      </c>
      <c r="R52" s="242">
        <f t="shared" si="47"/>
        <v>8.5797000000000008</v>
      </c>
      <c r="S52" s="242">
        <f t="shared" si="47"/>
        <v>8.2797000000000001</v>
      </c>
      <c r="T52" s="242">
        <f t="shared" si="47"/>
        <v>7.7385999999999999</v>
      </c>
      <c r="U52" s="242">
        <f t="shared" si="47"/>
        <v>7.2637999999999998</v>
      </c>
      <c r="V52" s="242">
        <f t="shared" si="47"/>
        <v>6.7656999999999998</v>
      </c>
      <c r="W52" s="242">
        <f t="shared" si="47"/>
        <v>6.5054999999999996</v>
      </c>
      <c r="X52" s="242">
        <f t="shared" si="47"/>
        <v>6.2316000000000003</v>
      </c>
      <c r="Y52" s="242">
        <f t="shared" si="47"/>
        <v>5.9798</v>
      </c>
      <c r="Z52" s="242">
        <f t="shared" si="47"/>
        <v>5.8324999999999996</v>
      </c>
      <c r="AA52" s="242">
        <f t="shared" si="47"/>
        <v>6.1346999999999996</v>
      </c>
      <c r="AB52" s="242">
        <f t="shared" si="47"/>
        <v>5.8324999999999996</v>
      </c>
      <c r="AC52" s="242">
        <f t="shared" si="47"/>
        <v>5.4311999999999996</v>
      </c>
      <c r="AD52" s="242">
        <f t="shared" si="47"/>
        <v>4.5891000000000002</v>
      </c>
      <c r="AE52" s="242">
        <f t="shared" si="47"/>
        <v>4.1398999999999999</v>
      </c>
      <c r="AF52" s="242">
        <f t="shared" si="47"/>
        <v>3.9466999999999999</v>
      </c>
      <c r="AG52" s="242">
        <f t="shared" si="47"/>
        <v>3.7115999999999998</v>
      </c>
      <c r="AH52" s="242">
        <f t="shared" si="47"/>
        <v>3.5030000000000001</v>
      </c>
      <c r="AI52" s="242">
        <f t="shared" si="47"/>
        <v>3.4121000000000001</v>
      </c>
      <c r="AJ52" s="242">
        <f t="shared" si="47"/>
        <v>3.2888999999999999</v>
      </c>
      <c r="AK52" s="242">
        <f t="shared" si="47"/>
        <v>3.1573000000000002</v>
      </c>
      <c r="AL52" s="242">
        <f t="shared" si="47"/>
        <v>3.0204</v>
      </c>
      <c r="AM52" s="242">
        <f t="shared" si="47"/>
        <v>2.8123999999999998</v>
      </c>
      <c r="AN52" s="242">
        <f t="shared" si="47"/>
        <v>2.5516999999999999</v>
      </c>
      <c r="AO52" s="242">
        <f t="shared" si="47"/>
        <v>2.4064999999999999</v>
      </c>
      <c r="AP52" s="242">
        <f t="shared" si="47"/>
        <v>2.3125</v>
      </c>
      <c r="AQ52" s="242">
        <f t="shared" si="47"/>
        <v>2.2726000000000002</v>
      </c>
      <c r="AR52" s="242">
        <f t="shared" si="47"/>
        <v>2.2256</v>
      </c>
      <c r="AS52" s="242">
        <f t="shared" si="47"/>
        <v>2.2130999999999998</v>
      </c>
      <c r="AT52" s="242">
        <f t="shared" si="47"/>
        <v>2.1684999999999999</v>
      </c>
      <c r="AU52" s="242">
        <f t="shared" si="47"/>
        <v>2.1219000000000001</v>
      </c>
      <c r="AV52" s="242">
        <f t="shared" si="47"/>
        <v>2.0735999999999999</v>
      </c>
      <c r="AW52" s="242">
        <f t="shared" si="47"/>
        <v>2.0034000000000001</v>
      </c>
      <c r="AX52" s="242">
        <f t="shared" si="47"/>
        <v>1.8884000000000001</v>
      </c>
      <c r="AY52" s="242">
        <f t="shared" si="47"/>
        <v>1.7805</v>
      </c>
      <c r="AZ52" s="242">
        <f t="shared" si="47"/>
        <v>1.6747000000000001</v>
      </c>
      <c r="BA52" s="242">
        <f t="shared" si="47"/>
        <v>1.6196999999999999</v>
      </c>
      <c r="BB52" s="242">
        <f t="shared" si="47"/>
        <v>1.5871</v>
      </c>
      <c r="BC52" s="242">
        <f t="shared" si="47"/>
        <v>1.5518000000000001</v>
      </c>
      <c r="BD52" s="242">
        <f t="shared" si="47"/>
        <v>1.5477000000000001</v>
      </c>
      <c r="BE52" s="242">
        <f t="shared" si="47"/>
        <v>1.5558000000000001</v>
      </c>
      <c r="BF52" s="242">
        <f t="shared" si="47"/>
        <v>1.5641</v>
      </c>
      <c r="BG52" s="242">
        <f t="shared" si="47"/>
        <v>1.5724</v>
      </c>
      <c r="BH52" s="242">
        <f t="shared" si="47"/>
        <v>1.5620000000000001</v>
      </c>
      <c r="BI52" s="242">
        <f t="shared" si="47"/>
        <v>1.5558000000000001</v>
      </c>
      <c r="BJ52" s="242">
        <f t="shared" si="47"/>
        <v>1.5518000000000001</v>
      </c>
      <c r="BK52" s="242">
        <f t="shared" si="47"/>
        <v>1.5477000000000001</v>
      </c>
      <c r="BL52" s="242">
        <f t="shared" si="47"/>
        <v>1.5258</v>
      </c>
      <c r="BM52" s="242">
        <f t="shared" si="47"/>
        <v>1.4948999999999999</v>
      </c>
      <c r="BN52" s="242">
        <f t="shared" si="47"/>
        <v>1.4599</v>
      </c>
      <c r="BO52" s="242">
        <f t="shared" si="47"/>
        <v>1.3995</v>
      </c>
      <c r="BP52" s="242">
        <f t="shared" si="47"/>
        <v>1.3485</v>
      </c>
      <c r="BQ52" s="242">
        <f t="shared" si="47"/>
        <v>1.3348</v>
      </c>
      <c r="BR52" s="242">
        <f t="shared" si="47"/>
        <v>1.32</v>
      </c>
      <c r="BS52" s="242">
        <f t="shared" si="47"/>
        <v>1.28</v>
      </c>
      <c r="BT52" s="242">
        <f t="shared" si="47"/>
        <v>1.2488999999999999</v>
      </c>
      <c r="BU52" s="242">
        <f t="shared" si="47"/>
        <v>1.2257</v>
      </c>
      <c r="BV52" s="242">
        <f t="shared" si="47"/>
        <v>1.2033</v>
      </c>
      <c r="BW52" s="242">
        <f t="shared" si="48"/>
        <v>1.1839999999999999</v>
      </c>
      <c r="BX52" s="242">
        <f t="shared" si="48"/>
        <v>1.1596</v>
      </c>
      <c r="BY52" s="242">
        <f t="shared" si="48"/>
        <v>1.1223000000000001</v>
      </c>
      <c r="BZ52" s="242">
        <f t="shared" si="48"/>
        <v>1.0744</v>
      </c>
      <c r="CA52" s="242">
        <f t="shared" si="48"/>
        <v>1.0286999999999999</v>
      </c>
      <c r="CB52" s="242">
        <f t="shared" si="48"/>
        <v>1</v>
      </c>
    </row>
    <row r="53" spans="1:80" outlineLevel="1">
      <c r="A53" s="241">
        <v>1</v>
      </c>
      <c r="B53" s="229" t="s">
        <v>318</v>
      </c>
      <c r="C53" s="190"/>
      <c r="D53" s="156">
        <v>60</v>
      </c>
      <c r="E53" s="285">
        <v>70</v>
      </c>
      <c r="F53" s="228">
        <f t="shared" ref="F53:U89" si="49">VLOOKUP($A53,$A$11:$CB$15,F$49)</f>
        <v>16.219200000000001</v>
      </c>
      <c r="G53" s="233">
        <f t="shared" si="49"/>
        <v>13.929399999999999</v>
      </c>
      <c r="H53" s="233">
        <f t="shared" si="49"/>
        <v>12.8696</v>
      </c>
      <c r="I53" s="233">
        <f t="shared" si="49"/>
        <v>11.384600000000001</v>
      </c>
      <c r="J53" s="242">
        <f t="shared" si="49"/>
        <v>11.84</v>
      </c>
      <c r="K53" s="242">
        <f t="shared" si="49"/>
        <v>10.2957</v>
      </c>
      <c r="L53" s="242">
        <f t="shared" si="49"/>
        <v>9.6259999999999994</v>
      </c>
      <c r="M53" s="242">
        <f t="shared" si="49"/>
        <v>9.9496000000000002</v>
      </c>
      <c r="N53" s="242">
        <f t="shared" si="49"/>
        <v>9.9496000000000002</v>
      </c>
      <c r="O53" s="242">
        <f t="shared" si="49"/>
        <v>9.3968000000000007</v>
      </c>
      <c r="P53" s="242">
        <f t="shared" si="49"/>
        <v>9.1783000000000001</v>
      </c>
      <c r="Q53" s="242">
        <f t="shared" si="49"/>
        <v>8.8358000000000008</v>
      </c>
      <c r="R53" s="242">
        <f t="shared" si="49"/>
        <v>8.5797000000000008</v>
      </c>
      <c r="S53" s="242">
        <f t="shared" si="49"/>
        <v>8.2797000000000001</v>
      </c>
      <c r="T53" s="242">
        <f t="shared" si="49"/>
        <v>7.7385999999999999</v>
      </c>
      <c r="U53" s="242">
        <f t="shared" si="49"/>
        <v>7.2637999999999998</v>
      </c>
      <c r="V53" s="242">
        <f t="shared" si="47"/>
        <v>6.7656999999999998</v>
      </c>
      <c r="W53" s="242">
        <f t="shared" si="47"/>
        <v>6.5054999999999996</v>
      </c>
      <c r="X53" s="242">
        <f t="shared" si="47"/>
        <v>6.2316000000000003</v>
      </c>
      <c r="Y53" s="242">
        <f t="shared" si="47"/>
        <v>5.9798</v>
      </c>
      <c r="Z53" s="242">
        <f t="shared" si="47"/>
        <v>5.8324999999999996</v>
      </c>
      <c r="AA53" s="242">
        <f t="shared" si="47"/>
        <v>6.1346999999999996</v>
      </c>
      <c r="AB53" s="242">
        <f t="shared" si="47"/>
        <v>5.8324999999999996</v>
      </c>
      <c r="AC53" s="242">
        <f t="shared" si="47"/>
        <v>5.4311999999999996</v>
      </c>
      <c r="AD53" s="242">
        <f t="shared" si="47"/>
        <v>4.5891000000000002</v>
      </c>
      <c r="AE53" s="242">
        <f t="shared" si="47"/>
        <v>4.1398999999999999</v>
      </c>
      <c r="AF53" s="242">
        <f t="shared" si="47"/>
        <v>3.9466999999999999</v>
      </c>
      <c r="AG53" s="242">
        <f t="shared" si="47"/>
        <v>3.7115999999999998</v>
      </c>
      <c r="AH53" s="242">
        <f t="shared" si="47"/>
        <v>3.5030000000000001</v>
      </c>
      <c r="AI53" s="242">
        <f t="shared" si="47"/>
        <v>3.4121000000000001</v>
      </c>
      <c r="AJ53" s="242">
        <f t="shared" si="47"/>
        <v>3.2888999999999999</v>
      </c>
      <c r="AK53" s="242">
        <f t="shared" si="47"/>
        <v>3.1573000000000002</v>
      </c>
      <c r="AL53" s="242">
        <f t="shared" si="47"/>
        <v>3.0204</v>
      </c>
      <c r="AM53" s="242">
        <f t="shared" si="47"/>
        <v>2.8123999999999998</v>
      </c>
      <c r="AN53" s="242">
        <f t="shared" si="47"/>
        <v>2.5516999999999999</v>
      </c>
      <c r="AO53" s="242">
        <f t="shared" si="47"/>
        <v>2.4064999999999999</v>
      </c>
      <c r="AP53" s="242">
        <f t="shared" si="47"/>
        <v>2.3125</v>
      </c>
      <c r="AQ53" s="242">
        <f t="shared" si="47"/>
        <v>2.2726000000000002</v>
      </c>
      <c r="AR53" s="242">
        <f t="shared" si="47"/>
        <v>2.2256</v>
      </c>
      <c r="AS53" s="242">
        <f t="shared" si="47"/>
        <v>2.2130999999999998</v>
      </c>
      <c r="AT53" s="242">
        <f t="shared" si="47"/>
        <v>2.1684999999999999</v>
      </c>
      <c r="AU53" s="242">
        <f t="shared" si="47"/>
        <v>2.1219000000000001</v>
      </c>
      <c r="AV53" s="242">
        <f t="shared" si="47"/>
        <v>2.0735999999999999</v>
      </c>
      <c r="AW53" s="242">
        <f t="shared" si="47"/>
        <v>2.0034000000000001</v>
      </c>
      <c r="AX53" s="242">
        <f t="shared" si="47"/>
        <v>1.8884000000000001</v>
      </c>
      <c r="AY53" s="242">
        <f t="shared" si="47"/>
        <v>1.7805</v>
      </c>
      <c r="AZ53" s="242">
        <f t="shared" si="47"/>
        <v>1.6747000000000001</v>
      </c>
      <c r="BA53" s="242">
        <f t="shared" si="47"/>
        <v>1.6196999999999999</v>
      </c>
      <c r="BB53" s="242">
        <f t="shared" si="47"/>
        <v>1.5871</v>
      </c>
      <c r="BC53" s="242">
        <f t="shared" si="47"/>
        <v>1.5518000000000001</v>
      </c>
      <c r="BD53" s="242">
        <f t="shared" si="47"/>
        <v>1.5477000000000001</v>
      </c>
      <c r="BE53" s="242">
        <f t="shared" si="47"/>
        <v>1.5558000000000001</v>
      </c>
      <c r="BF53" s="242">
        <f t="shared" si="47"/>
        <v>1.5641</v>
      </c>
      <c r="BG53" s="242">
        <f t="shared" si="47"/>
        <v>1.5724</v>
      </c>
      <c r="BH53" s="242">
        <f t="shared" si="47"/>
        <v>1.5620000000000001</v>
      </c>
      <c r="BI53" s="242">
        <f t="shared" si="47"/>
        <v>1.5558000000000001</v>
      </c>
      <c r="BJ53" s="242">
        <f t="shared" si="47"/>
        <v>1.5518000000000001</v>
      </c>
      <c r="BK53" s="242">
        <f t="shared" si="47"/>
        <v>1.5477000000000001</v>
      </c>
      <c r="BL53" s="242">
        <f t="shared" si="47"/>
        <v>1.5258</v>
      </c>
      <c r="BM53" s="242">
        <f t="shared" si="47"/>
        <v>1.4948999999999999</v>
      </c>
      <c r="BN53" s="242">
        <f t="shared" si="47"/>
        <v>1.4599</v>
      </c>
      <c r="BO53" s="242">
        <f t="shared" si="47"/>
        <v>1.3995</v>
      </c>
      <c r="BP53" s="242">
        <f t="shared" si="47"/>
        <v>1.3485</v>
      </c>
      <c r="BQ53" s="242">
        <f t="shared" si="47"/>
        <v>1.3348</v>
      </c>
      <c r="BR53" s="242">
        <f t="shared" si="47"/>
        <v>1.32</v>
      </c>
      <c r="BS53" s="242">
        <f t="shared" si="47"/>
        <v>1.28</v>
      </c>
      <c r="BT53" s="242">
        <f t="shared" si="47"/>
        <v>1.2488999999999999</v>
      </c>
      <c r="BU53" s="242">
        <f t="shared" si="47"/>
        <v>1.2257</v>
      </c>
      <c r="BV53" s="242">
        <f t="shared" si="47"/>
        <v>1.2033</v>
      </c>
      <c r="BW53" s="242">
        <f t="shared" si="48"/>
        <v>1.1839999999999999</v>
      </c>
      <c r="BX53" s="242">
        <f t="shared" si="48"/>
        <v>1.1596</v>
      </c>
      <c r="BY53" s="242">
        <f t="shared" si="48"/>
        <v>1.1223000000000001</v>
      </c>
      <c r="BZ53" s="242">
        <f t="shared" si="48"/>
        <v>1.0744</v>
      </c>
      <c r="CA53" s="242">
        <f t="shared" si="48"/>
        <v>1.0286999999999999</v>
      </c>
      <c r="CB53" s="242">
        <f t="shared" si="48"/>
        <v>1</v>
      </c>
    </row>
    <row r="54" spans="1:80" outlineLevel="1">
      <c r="A54" s="241">
        <v>5</v>
      </c>
      <c r="B54" s="229" t="s">
        <v>358</v>
      </c>
      <c r="C54" s="190"/>
      <c r="D54" s="156">
        <v>23</v>
      </c>
      <c r="E54" s="285">
        <v>27</v>
      </c>
      <c r="F54" s="233">
        <f t="shared" si="49"/>
        <v>0</v>
      </c>
      <c r="G54" s="233">
        <f t="shared" si="49"/>
        <v>0</v>
      </c>
      <c r="H54" s="233">
        <f t="shared" si="49"/>
        <v>0</v>
      </c>
      <c r="I54" s="233">
        <f t="shared" si="49"/>
        <v>3.7616999999999998</v>
      </c>
      <c r="J54" s="242">
        <f t="shared" si="49"/>
        <v>3.8593000000000002</v>
      </c>
      <c r="K54" s="242">
        <f t="shared" ref="K54:BV57" si="50">VLOOKUP($A54,$A$11:$CB$15,K$49)</f>
        <v>3.2563</v>
      </c>
      <c r="L54" s="242">
        <f t="shared" si="50"/>
        <v>3.1865000000000001</v>
      </c>
      <c r="M54" s="242">
        <f t="shared" si="50"/>
        <v>3.2665000000000002</v>
      </c>
      <c r="N54" s="242">
        <f t="shared" si="50"/>
        <v>3.3184999999999998</v>
      </c>
      <c r="O54" s="242">
        <f t="shared" si="50"/>
        <v>3.2563</v>
      </c>
      <c r="P54" s="242">
        <f t="shared" si="50"/>
        <v>3.2061999999999999</v>
      </c>
      <c r="Q54" s="242">
        <f t="shared" si="50"/>
        <v>3.1480000000000001</v>
      </c>
      <c r="R54" s="242">
        <f t="shared" si="50"/>
        <v>3.1671999999999998</v>
      </c>
      <c r="S54" s="242">
        <f t="shared" si="50"/>
        <v>3.1865000000000001</v>
      </c>
      <c r="T54" s="242">
        <f t="shared" si="50"/>
        <v>3.1480000000000001</v>
      </c>
      <c r="U54" s="242">
        <f t="shared" si="50"/>
        <v>3.1103999999999998</v>
      </c>
      <c r="V54" s="242">
        <f t="shared" si="50"/>
        <v>3.0920000000000001</v>
      </c>
      <c r="W54" s="242">
        <f t="shared" si="50"/>
        <v>3.0647000000000002</v>
      </c>
      <c r="X54" s="242">
        <f t="shared" si="50"/>
        <v>3.0203000000000002</v>
      </c>
      <c r="Y54" s="242">
        <f t="shared" si="50"/>
        <v>2.9518</v>
      </c>
      <c r="Z54" s="242">
        <f t="shared" si="50"/>
        <v>2.9106000000000001</v>
      </c>
      <c r="AA54" s="242">
        <f t="shared" si="50"/>
        <v>2.9434999999999998</v>
      </c>
      <c r="AB54" s="242">
        <f t="shared" si="50"/>
        <v>2.9518</v>
      </c>
      <c r="AC54" s="242">
        <f t="shared" si="50"/>
        <v>2.9024999999999999</v>
      </c>
      <c r="AD54" s="242">
        <f t="shared" si="50"/>
        <v>2.7639</v>
      </c>
      <c r="AE54" s="242">
        <f t="shared" si="50"/>
        <v>2.6581999999999999</v>
      </c>
      <c r="AF54" s="242">
        <f t="shared" si="50"/>
        <v>2.5792000000000002</v>
      </c>
      <c r="AG54" s="242">
        <f t="shared" si="50"/>
        <v>2.4232999999999998</v>
      </c>
      <c r="AH54" s="242">
        <f t="shared" si="50"/>
        <v>2.1352000000000002</v>
      </c>
      <c r="AI54" s="242">
        <f t="shared" si="50"/>
        <v>2.0430999999999999</v>
      </c>
      <c r="AJ54" s="242">
        <f t="shared" si="50"/>
        <v>1.9698</v>
      </c>
      <c r="AK54" s="242">
        <f t="shared" si="50"/>
        <v>1.9118999999999999</v>
      </c>
      <c r="AL54" s="242">
        <f t="shared" si="50"/>
        <v>1.8911</v>
      </c>
      <c r="AM54" s="242">
        <f t="shared" si="50"/>
        <v>1.8249</v>
      </c>
      <c r="AN54" s="242">
        <f t="shared" si="50"/>
        <v>1.7110000000000001</v>
      </c>
      <c r="AO54" s="242">
        <f t="shared" si="50"/>
        <v>1.6031</v>
      </c>
      <c r="AP54" s="242">
        <f t="shared" si="50"/>
        <v>1.508</v>
      </c>
      <c r="AQ54" s="242">
        <f t="shared" si="50"/>
        <v>1.4822</v>
      </c>
      <c r="AR54" s="242">
        <f t="shared" si="50"/>
        <v>1.4412</v>
      </c>
      <c r="AS54" s="242">
        <f t="shared" si="50"/>
        <v>1.41</v>
      </c>
      <c r="AT54" s="242">
        <f t="shared" si="50"/>
        <v>1.4216</v>
      </c>
      <c r="AU54" s="242">
        <f t="shared" si="50"/>
        <v>1.4553</v>
      </c>
      <c r="AV54" s="242">
        <f t="shared" si="50"/>
        <v>1.4333</v>
      </c>
      <c r="AW54" s="242">
        <f t="shared" si="50"/>
        <v>1.3968</v>
      </c>
      <c r="AX54" s="242">
        <f t="shared" si="50"/>
        <v>1.3747</v>
      </c>
      <c r="AY54" s="242">
        <f t="shared" si="50"/>
        <v>1.3463000000000001</v>
      </c>
      <c r="AZ54" s="242">
        <f t="shared" si="50"/>
        <v>1.3273999999999999</v>
      </c>
      <c r="BA54" s="242">
        <f t="shared" si="50"/>
        <v>1.3257000000000001</v>
      </c>
      <c r="BB54" s="242">
        <f t="shared" si="50"/>
        <v>1.3223</v>
      </c>
      <c r="BC54" s="242">
        <f t="shared" si="50"/>
        <v>1.2992999999999999</v>
      </c>
      <c r="BD54" s="242">
        <f t="shared" si="50"/>
        <v>1.3207</v>
      </c>
      <c r="BE54" s="242">
        <f t="shared" si="50"/>
        <v>1.3058000000000001</v>
      </c>
      <c r="BF54" s="242">
        <f t="shared" si="50"/>
        <v>1.3058000000000001</v>
      </c>
      <c r="BG54" s="242">
        <f t="shared" si="50"/>
        <v>1.3257000000000001</v>
      </c>
      <c r="BH54" s="242">
        <f t="shared" si="50"/>
        <v>1.3008999999999999</v>
      </c>
      <c r="BI54" s="242">
        <f t="shared" si="50"/>
        <v>1.26</v>
      </c>
      <c r="BJ54" s="242">
        <f t="shared" si="50"/>
        <v>1.2676000000000001</v>
      </c>
      <c r="BK54" s="242">
        <f t="shared" si="50"/>
        <v>1.2494000000000001</v>
      </c>
      <c r="BL54" s="242">
        <f t="shared" si="50"/>
        <v>1.2317</v>
      </c>
      <c r="BM54" s="242">
        <f t="shared" si="50"/>
        <v>1.1868000000000001</v>
      </c>
      <c r="BN54" s="242">
        <f t="shared" si="50"/>
        <v>1.1265000000000001</v>
      </c>
      <c r="BO54" s="242">
        <f t="shared" si="50"/>
        <v>1.1132</v>
      </c>
      <c r="BP54" s="242">
        <f t="shared" si="50"/>
        <v>1.0589</v>
      </c>
      <c r="BQ54" s="242">
        <f t="shared" si="50"/>
        <v>1.0956999999999999</v>
      </c>
      <c r="BR54" s="242">
        <f t="shared" si="50"/>
        <v>1.0865</v>
      </c>
      <c r="BS54" s="242">
        <f t="shared" si="50"/>
        <v>1.0367999999999999</v>
      </c>
      <c r="BT54" s="242">
        <f t="shared" si="50"/>
        <v>1.0226</v>
      </c>
      <c r="BU54" s="242">
        <f t="shared" si="50"/>
        <v>1.0216000000000001</v>
      </c>
      <c r="BV54" s="242">
        <f t="shared" si="50"/>
        <v>1.0286</v>
      </c>
      <c r="BW54" s="242">
        <f t="shared" si="48"/>
        <v>1.042</v>
      </c>
      <c r="BX54" s="242">
        <f t="shared" si="48"/>
        <v>1.0568</v>
      </c>
      <c r="BY54" s="242">
        <f t="shared" si="48"/>
        <v>1.0306999999999999</v>
      </c>
      <c r="BZ54" s="242">
        <f t="shared" si="48"/>
        <v>1.0067999999999999</v>
      </c>
      <c r="CA54" s="242">
        <f t="shared" si="48"/>
        <v>0.99519999999999997</v>
      </c>
      <c r="CB54" s="242">
        <f t="shared" si="48"/>
        <v>1</v>
      </c>
    </row>
    <row r="55" spans="1:80" outlineLevel="1">
      <c r="A55" s="241">
        <v>5</v>
      </c>
      <c r="B55" s="229" t="s">
        <v>320</v>
      </c>
      <c r="C55" s="190"/>
      <c r="D55" s="156">
        <v>8</v>
      </c>
      <c r="E55" s="285">
        <v>10</v>
      </c>
      <c r="F55" s="233">
        <f t="shared" si="49"/>
        <v>0</v>
      </c>
      <c r="G55" s="233">
        <f t="shared" si="49"/>
        <v>0</v>
      </c>
      <c r="H55" s="233">
        <f t="shared" si="49"/>
        <v>0</v>
      </c>
      <c r="I55" s="233">
        <f t="shared" si="49"/>
        <v>3.7616999999999998</v>
      </c>
      <c r="J55" s="242">
        <f t="shared" si="49"/>
        <v>3.8593000000000002</v>
      </c>
      <c r="K55" s="242">
        <f t="shared" si="50"/>
        <v>3.2563</v>
      </c>
      <c r="L55" s="242">
        <f t="shared" si="50"/>
        <v>3.1865000000000001</v>
      </c>
      <c r="M55" s="242">
        <f t="shared" si="50"/>
        <v>3.2665000000000002</v>
      </c>
      <c r="N55" s="242">
        <f t="shared" si="50"/>
        <v>3.3184999999999998</v>
      </c>
      <c r="O55" s="242">
        <f t="shared" si="50"/>
        <v>3.2563</v>
      </c>
      <c r="P55" s="242">
        <f t="shared" si="50"/>
        <v>3.2061999999999999</v>
      </c>
      <c r="Q55" s="242">
        <f t="shared" si="50"/>
        <v>3.1480000000000001</v>
      </c>
      <c r="R55" s="242">
        <f t="shared" si="50"/>
        <v>3.1671999999999998</v>
      </c>
      <c r="S55" s="242">
        <f t="shared" si="50"/>
        <v>3.1865000000000001</v>
      </c>
      <c r="T55" s="242">
        <f t="shared" si="50"/>
        <v>3.1480000000000001</v>
      </c>
      <c r="U55" s="242">
        <f t="shared" si="50"/>
        <v>3.1103999999999998</v>
      </c>
      <c r="V55" s="242">
        <f t="shared" si="50"/>
        <v>3.0920000000000001</v>
      </c>
      <c r="W55" s="242">
        <f t="shared" si="50"/>
        <v>3.0647000000000002</v>
      </c>
      <c r="X55" s="242">
        <f t="shared" si="50"/>
        <v>3.0203000000000002</v>
      </c>
      <c r="Y55" s="242">
        <f t="shared" si="50"/>
        <v>2.9518</v>
      </c>
      <c r="Z55" s="242">
        <f t="shared" si="50"/>
        <v>2.9106000000000001</v>
      </c>
      <c r="AA55" s="242">
        <f t="shared" si="50"/>
        <v>2.9434999999999998</v>
      </c>
      <c r="AB55" s="242">
        <f t="shared" si="50"/>
        <v>2.9518</v>
      </c>
      <c r="AC55" s="242">
        <f t="shared" si="50"/>
        <v>2.9024999999999999</v>
      </c>
      <c r="AD55" s="242">
        <f t="shared" si="50"/>
        <v>2.7639</v>
      </c>
      <c r="AE55" s="242">
        <f t="shared" si="50"/>
        <v>2.6581999999999999</v>
      </c>
      <c r="AF55" s="242">
        <f t="shared" si="50"/>
        <v>2.5792000000000002</v>
      </c>
      <c r="AG55" s="242">
        <f t="shared" si="50"/>
        <v>2.4232999999999998</v>
      </c>
      <c r="AH55" s="242">
        <f t="shared" si="50"/>
        <v>2.1352000000000002</v>
      </c>
      <c r="AI55" s="242">
        <f t="shared" si="50"/>
        <v>2.0430999999999999</v>
      </c>
      <c r="AJ55" s="242">
        <f t="shared" si="50"/>
        <v>1.9698</v>
      </c>
      <c r="AK55" s="242">
        <f t="shared" si="50"/>
        <v>1.9118999999999999</v>
      </c>
      <c r="AL55" s="242">
        <f t="shared" si="50"/>
        <v>1.8911</v>
      </c>
      <c r="AM55" s="242">
        <f t="shared" si="50"/>
        <v>1.8249</v>
      </c>
      <c r="AN55" s="242">
        <f t="shared" si="50"/>
        <v>1.7110000000000001</v>
      </c>
      <c r="AO55" s="242">
        <f t="shared" si="50"/>
        <v>1.6031</v>
      </c>
      <c r="AP55" s="242">
        <f t="shared" si="50"/>
        <v>1.508</v>
      </c>
      <c r="AQ55" s="242">
        <f t="shared" si="50"/>
        <v>1.4822</v>
      </c>
      <c r="AR55" s="242">
        <f t="shared" si="50"/>
        <v>1.4412</v>
      </c>
      <c r="AS55" s="242">
        <f t="shared" si="50"/>
        <v>1.41</v>
      </c>
      <c r="AT55" s="242">
        <f t="shared" si="50"/>
        <v>1.4216</v>
      </c>
      <c r="AU55" s="242">
        <f t="shared" si="50"/>
        <v>1.4553</v>
      </c>
      <c r="AV55" s="242">
        <f t="shared" si="50"/>
        <v>1.4333</v>
      </c>
      <c r="AW55" s="242">
        <f t="shared" si="50"/>
        <v>1.3968</v>
      </c>
      <c r="AX55" s="242">
        <f t="shared" si="50"/>
        <v>1.3747</v>
      </c>
      <c r="AY55" s="242">
        <f t="shared" si="50"/>
        <v>1.3463000000000001</v>
      </c>
      <c r="AZ55" s="242">
        <f t="shared" si="50"/>
        <v>1.3273999999999999</v>
      </c>
      <c r="BA55" s="242">
        <f t="shared" si="50"/>
        <v>1.3257000000000001</v>
      </c>
      <c r="BB55" s="242">
        <f t="shared" si="50"/>
        <v>1.3223</v>
      </c>
      <c r="BC55" s="242">
        <f t="shared" si="50"/>
        <v>1.2992999999999999</v>
      </c>
      <c r="BD55" s="242">
        <f t="shared" si="50"/>
        <v>1.3207</v>
      </c>
      <c r="BE55" s="242">
        <f t="shared" si="50"/>
        <v>1.3058000000000001</v>
      </c>
      <c r="BF55" s="242">
        <f t="shared" si="50"/>
        <v>1.3058000000000001</v>
      </c>
      <c r="BG55" s="242">
        <f t="shared" si="50"/>
        <v>1.3257000000000001</v>
      </c>
      <c r="BH55" s="242">
        <f t="shared" si="50"/>
        <v>1.3008999999999999</v>
      </c>
      <c r="BI55" s="242">
        <f t="shared" si="50"/>
        <v>1.26</v>
      </c>
      <c r="BJ55" s="242">
        <f t="shared" si="50"/>
        <v>1.2676000000000001</v>
      </c>
      <c r="BK55" s="242">
        <f t="shared" si="50"/>
        <v>1.2494000000000001</v>
      </c>
      <c r="BL55" s="242">
        <f t="shared" si="50"/>
        <v>1.2317</v>
      </c>
      <c r="BM55" s="242">
        <f t="shared" si="50"/>
        <v>1.1868000000000001</v>
      </c>
      <c r="BN55" s="242">
        <f t="shared" si="50"/>
        <v>1.1265000000000001</v>
      </c>
      <c r="BO55" s="242">
        <f t="shared" si="50"/>
        <v>1.1132</v>
      </c>
      <c r="BP55" s="242">
        <f t="shared" si="50"/>
        <v>1.0589</v>
      </c>
      <c r="BQ55" s="242">
        <f t="shared" si="50"/>
        <v>1.0956999999999999</v>
      </c>
      <c r="BR55" s="242">
        <f t="shared" si="50"/>
        <v>1.0865</v>
      </c>
      <c r="BS55" s="242">
        <f t="shared" si="50"/>
        <v>1.0367999999999999</v>
      </c>
      <c r="BT55" s="242">
        <f t="shared" si="50"/>
        <v>1.0226</v>
      </c>
      <c r="BU55" s="242">
        <f t="shared" si="50"/>
        <v>1.0216000000000001</v>
      </c>
      <c r="BV55" s="242">
        <f t="shared" si="50"/>
        <v>1.0286</v>
      </c>
      <c r="BW55" s="242">
        <f t="shared" si="48"/>
        <v>1.042</v>
      </c>
      <c r="BX55" s="242">
        <f t="shared" si="48"/>
        <v>1.0568</v>
      </c>
      <c r="BY55" s="242">
        <f t="shared" si="48"/>
        <v>1.0306999999999999</v>
      </c>
      <c r="BZ55" s="242">
        <f t="shared" si="48"/>
        <v>1.0067999999999999</v>
      </c>
      <c r="CA55" s="242">
        <f t="shared" si="48"/>
        <v>0.99519999999999997</v>
      </c>
      <c r="CB55" s="242">
        <f t="shared" si="48"/>
        <v>1</v>
      </c>
    </row>
    <row r="56" spans="1:80" outlineLevel="1">
      <c r="A56" s="241">
        <v>5</v>
      </c>
      <c r="B56" s="229" t="s">
        <v>359</v>
      </c>
      <c r="C56" s="190"/>
      <c r="D56" s="156">
        <v>14</v>
      </c>
      <c r="E56" s="285">
        <v>18</v>
      </c>
      <c r="F56" s="233">
        <f t="shared" si="49"/>
        <v>0</v>
      </c>
      <c r="G56" s="233">
        <f t="shared" si="49"/>
        <v>0</v>
      </c>
      <c r="H56" s="233">
        <f t="shared" si="49"/>
        <v>0</v>
      </c>
      <c r="I56" s="233">
        <f t="shared" si="49"/>
        <v>3.7616999999999998</v>
      </c>
      <c r="J56" s="242">
        <f t="shared" si="49"/>
        <v>3.8593000000000002</v>
      </c>
      <c r="K56" s="242">
        <f t="shared" si="50"/>
        <v>3.2563</v>
      </c>
      <c r="L56" s="242">
        <f t="shared" si="50"/>
        <v>3.1865000000000001</v>
      </c>
      <c r="M56" s="242">
        <f t="shared" si="50"/>
        <v>3.2665000000000002</v>
      </c>
      <c r="N56" s="242">
        <f t="shared" si="50"/>
        <v>3.3184999999999998</v>
      </c>
      <c r="O56" s="242">
        <f t="shared" si="50"/>
        <v>3.2563</v>
      </c>
      <c r="P56" s="242">
        <f t="shared" si="50"/>
        <v>3.2061999999999999</v>
      </c>
      <c r="Q56" s="242">
        <f t="shared" si="50"/>
        <v>3.1480000000000001</v>
      </c>
      <c r="R56" s="242">
        <f t="shared" si="50"/>
        <v>3.1671999999999998</v>
      </c>
      <c r="S56" s="242">
        <f t="shared" si="50"/>
        <v>3.1865000000000001</v>
      </c>
      <c r="T56" s="242">
        <f t="shared" si="50"/>
        <v>3.1480000000000001</v>
      </c>
      <c r="U56" s="242">
        <f t="shared" si="50"/>
        <v>3.1103999999999998</v>
      </c>
      <c r="V56" s="242">
        <f t="shared" si="50"/>
        <v>3.0920000000000001</v>
      </c>
      <c r="W56" s="242">
        <f t="shared" si="50"/>
        <v>3.0647000000000002</v>
      </c>
      <c r="X56" s="242">
        <f t="shared" si="50"/>
        <v>3.0203000000000002</v>
      </c>
      <c r="Y56" s="242">
        <f t="shared" si="50"/>
        <v>2.9518</v>
      </c>
      <c r="Z56" s="242">
        <f t="shared" si="50"/>
        <v>2.9106000000000001</v>
      </c>
      <c r="AA56" s="242">
        <f t="shared" si="50"/>
        <v>2.9434999999999998</v>
      </c>
      <c r="AB56" s="242">
        <f t="shared" si="50"/>
        <v>2.9518</v>
      </c>
      <c r="AC56" s="242">
        <f t="shared" si="50"/>
        <v>2.9024999999999999</v>
      </c>
      <c r="AD56" s="242">
        <f t="shared" si="50"/>
        <v>2.7639</v>
      </c>
      <c r="AE56" s="242">
        <f t="shared" si="50"/>
        <v>2.6581999999999999</v>
      </c>
      <c r="AF56" s="242">
        <f t="shared" si="50"/>
        <v>2.5792000000000002</v>
      </c>
      <c r="AG56" s="242">
        <f t="shared" si="50"/>
        <v>2.4232999999999998</v>
      </c>
      <c r="AH56" s="242">
        <f t="shared" si="50"/>
        <v>2.1352000000000002</v>
      </c>
      <c r="AI56" s="242">
        <f t="shared" si="50"/>
        <v>2.0430999999999999</v>
      </c>
      <c r="AJ56" s="242">
        <f t="shared" si="50"/>
        <v>1.9698</v>
      </c>
      <c r="AK56" s="242">
        <f t="shared" si="50"/>
        <v>1.9118999999999999</v>
      </c>
      <c r="AL56" s="242">
        <f t="shared" si="50"/>
        <v>1.8911</v>
      </c>
      <c r="AM56" s="242">
        <f t="shared" si="50"/>
        <v>1.8249</v>
      </c>
      <c r="AN56" s="242">
        <f t="shared" si="50"/>
        <v>1.7110000000000001</v>
      </c>
      <c r="AO56" s="242">
        <f t="shared" si="50"/>
        <v>1.6031</v>
      </c>
      <c r="AP56" s="242">
        <f t="shared" si="50"/>
        <v>1.508</v>
      </c>
      <c r="AQ56" s="242">
        <f t="shared" si="50"/>
        <v>1.4822</v>
      </c>
      <c r="AR56" s="242">
        <f t="shared" si="50"/>
        <v>1.4412</v>
      </c>
      <c r="AS56" s="242">
        <f t="shared" si="50"/>
        <v>1.41</v>
      </c>
      <c r="AT56" s="242">
        <f t="shared" si="50"/>
        <v>1.4216</v>
      </c>
      <c r="AU56" s="242">
        <f t="shared" si="50"/>
        <v>1.4553</v>
      </c>
      <c r="AV56" s="242">
        <f t="shared" si="50"/>
        <v>1.4333</v>
      </c>
      <c r="AW56" s="242">
        <f t="shared" si="50"/>
        <v>1.3968</v>
      </c>
      <c r="AX56" s="242">
        <f t="shared" si="50"/>
        <v>1.3747</v>
      </c>
      <c r="AY56" s="242">
        <f t="shared" si="50"/>
        <v>1.3463000000000001</v>
      </c>
      <c r="AZ56" s="242">
        <f t="shared" si="50"/>
        <v>1.3273999999999999</v>
      </c>
      <c r="BA56" s="242">
        <f t="shared" si="50"/>
        <v>1.3257000000000001</v>
      </c>
      <c r="BB56" s="242">
        <f t="shared" si="50"/>
        <v>1.3223</v>
      </c>
      <c r="BC56" s="242">
        <f t="shared" si="50"/>
        <v>1.2992999999999999</v>
      </c>
      <c r="BD56" s="242">
        <f t="shared" si="50"/>
        <v>1.3207</v>
      </c>
      <c r="BE56" s="242">
        <f t="shared" si="50"/>
        <v>1.3058000000000001</v>
      </c>
      <c r="BF56" s="242">
        <f t="shared" si="50"/>
        <v>1.3058000000000001</v>
      </c>
      <c r="BG56" s="242">
        <f t="shared" si="50"/>
        <v>1.3257000000000001</v>
      </c>
      <c r="BH56" s="242">
        <f t="shared" si="50"/>
        <v>1.3008999999999999</v>
      </c>
      <c r="BI56" s="242">
        <f t="shared" si="50"/>
        <v>1.26</v>
      </c>
      <c r="BJ56" s="242">
        <f t="shared" si="50"/>
        <v>1.2676000000000001</v>
      </c>
      <c r="BK56" s="242">
        <f t="shared" si="50"/>
        <v>1.2494000000000001</v>
      </c>
      <c r="BL56" s="242">
        <f t="shared" si="50"/>
        <v>1.2317</v>
      </c>
      <c r="BM56" s="242">
        <f t="shared" si="50"/>
        <v>1.1868000000000001</v>
      </c>
      <c r="BN56" s="242">
        <f t="shared" si="50"/>
        <v>1.1265000000000001</v>
      </c>
      <c r="BO56" s="242">
        <f t="shared" si="50"/>
        <v>1.1132</v>
      </c>
      <c r="BP56" s="242">
        <f t="shared" si="50"/>
        <v>1.0589</v>
      </c>
      <c r="BQ56" s="242">
        <f t="shared" si="50"/>
        <v>1.0956999999999999</v>
      </c>
      <c r="BR56" s="242">
        <f t="shared" si="50"/>
        <v>1.0865</v>
      </c>
      <c r="BS56" s="242">
        <f t="shared" si="50"/>
        <v>1.0367999999999999</v>
      </c>
      <c r="BT56" s="242">
        <f t="shared" si="50"/>
        <v>1.0226</v>
      </c>
      <c r="BU56" s="242">
        <f t="shared" si="50"/>
        <v>1.0216000000000001</v>
      </c>
      <c r="BV56" s="242">
        <f t="shared" si="50"/>
        <v>1.0286</v>
      </c>
      <c r="BW56" s="242">
        <f t="shared" si="48"/>
        <v>1.042</v>
      </c>
      <c r="BX56" s="242">
        <f t="shared" si="48"/>
        <v>1.0568</v>
      </c>
      <c r="BY56" s="242">
        <f t="shared" si="48"/>
        <v>1.0306999999999999</v>
      </c>
      <c r="BZ56" s="242">
        <f t="shared" si="48"/>
        <v>1.0067999999999999</v>
      </c>
      <c r="CA56" s="242">
        <f t="shared" si="48"/>
        <v>0.99519999999999997</v>
      </c>
      <c r="CB56" s="242">
        <f t="shared" si="48"/>
        <v>1</v>
      </c>
    </row>
    <row r="57" spans="1:80" outlineLevel="1">
      <c r="A57" s="241">
        <v>5</v>
      </c>
      <c r="B57" s="229" t="s">
        <v>322</v>
      </c>
      <c r="C57" s="190"/>
      <c r="D57" s="156">
        <v>14</v>
      </c>
      <c r="E57" s="285">
        <v>25</v>
      </c>
      <c r="F57" s="233">
        <f t="shared" si="49"/>
        <v>0</v>
      </c>
      <c r="G57" s="233">
        <f t="shared" si="49"/>
        <v>0</v>
      </c>
      <c r="H57" s="233">
        <f t="shared" si="49"/>
        <v>0</v>
      </c>
      <c r="I57" s="233">
        <f t="shared" si="49"/>
        <v>3.7616999999999998</v>
      </c>
      <c r="J57" s="242">
        <f t="shared" si="49"/>
        <v>3.8593000000000002</v>
      </c>
      <c r="K57" s="242">
        <f t="shared" si="50"/>
        <v>3.2563</v>
      </c>
      <c r="L57" s="242">
        <f t="shared" si="50"/>
        <v>3.1865000000000001</v>
      </c>
      <c r="M57" s="242">
        <f t="shared" si="50"/>
        <v>3.2665000000000002</v>
      </c>
      <c r="N57" s="242">
        <f t="shared" si="50"/>
        <v>3.3184999999999998</v>
      </c>
      <c r="O57" s="242">
        <f t="shared" si="50"/>
        <v>3.2563</v>
      </c>
      <c r="P57" s="242">
        <f>VLOOKUP($A57,$A$11:$CB$15,P$49)</f>
        <v>3.2061999999999999</v>
      </c>
      <c r="Q57" s="242">
        <f t="shared" si="50"/>
        <v>3.1480000000000001</v>
      </c>
      <c r="R57" s="242">
        <f t="shared" si="50"/>
        <v>3.1671999999999998</v>
      </c>
      <c r="S57" s="242">
        <f t="shared" si="50"/>
        <v>3.1865000000000001</v>
      </c>
      <c r="T57" s="242">
        <f t="shared" si="50"/>
        <v>3.1480000000000001</v>
      </c>
      <c r="U57" s="242">
        <f t="shared" si="50"/>
        <v>3.1103999999999998</v>
      </c>
      <c r="V57" s="242">
        <f t="shared" si="50"/>
        <v>3.0920000000000001</v>
      </c>
      <c r="W57" s="242">
        <f t="shared" si="50"/>
        <v>3.0647000000000002</v>
      </c>
      <c r="X57" s="242">
        <f t="shared" si="50"/>
        <v>3.0203000000000002</v>
      </c>
      <c r="Y57" s="242">
        <f t="shared" si="50"/>
        <v>2.9518</v>
      </c>
      <c r="Z57" s="242">
        <f t="shared" si="50"/>
        <v>2.9106000000000001</v>
      </c>
      <c r="AA57" s="242">
        <f t="shared" si="50"/>
        <v>2.9434999999999998</v>
      </c>
      <c r="AB57" s="242">
        <f t="shared" si="50"/>
        <v>2.9518</v>
      </c>
      <c r="AC57" s="242">
        <f t="shared" si="50"/>
        <v>2.9024999999999999</v>
      </c>
      <c r="AD57" s="242">
        <f t="shared" si="50"/>
        <v>2.7639</v>
      </c>
      <c r="AE57" s="242">
        <f t="shared" si="50"/>
        <v>2.6581999999999999</v>
      </c>
      <c r="AF57" s="242">
        <f t="shared" si="50"/>
        <v>2.5792000000000002</v>
      </c>
      <c r="AG57" s="242">
        <f t="shared" si="50"/>
        <v>2.4232999999999998</v>
      </c>
      <c r="AH57" s="242">
        <f t="shared" si="50"/>
        <v>2.1352000000000002</v>
      </c>
      <c r="AI57" s="242">
        <f t="shared" si="50"/>
        <v>2.0430999999999999</v>
      </c>
      <c r="AJ57" s="242">
        <f t="shared" si="50"/>
        <v>1.9698</v>
      </c>
      <c r="AK57" s="242">
        <f t="shared" si="50"/>
        <v>1.9118999999999999</v>
      </c>
      <c r="AL57" s="242">
        <f t="shared" si="50"/>
        <v>1.8911</v>
      </c>
      <c r="AM57" s="242">
        <f t="shared" si="50"/>
        <v>1.8249</v>
      </c>
      <c r="AN57" s="242">
        <f t="shared" si="50"/>
        <v>1.7110000000000001</v>
      </c>
      <c r="AO57" s="242">
        <f t="shared" si="50"/>
        <v>1.6031</v>
      </c>
      <c r="AP57" s="242">
        <f t="shared" si="50"/>
        <v>1.508</v>
      </c>
      <c r="AQ57" s="242">
        <f t="shared" si="50"/>
        <v>1.4822</v>
      </c>
      <c r="AR57" s="242">
        <f t="shared" si="50"/>
        <v>1.4412</v>
      </c>
      <c r="AS57" s="242">
        <f t="shared" si="50"/>
        <v>1.41</v>
      </c>
      <c r="AT57" s="242">
        <f t="shared" si="50"/>
        <v>1.4216</v>
      </c>
      <c r="AU57" s="242">
        <f t="shared" si="50"/>
        <v>1.4553</v>
      </c>
      <c r="AV57" s="242">
        <f t="shared" si="50"/>
        <v>1.4333</v>
      </c>
      <c r="AW57" s="242">
        <f t="shared" si="50"/>
        <v>1.3968</v>
      </c>
      <c r="AX57" s="242">
        <f t="shared" si="50"/>
        <v>1.3747</v>
      </c>
      <c r="AY57" s="242">
        <f t="shared" si="50"/>
        <v>1.3463000000000001</v>
      </c>
      <c r="AZ57" s="242">
        <f t="shared" si="50"/>
        <v>1.3273999999999999</v>
      </c>
      <c r="BA57" s="242">
        <f t="shared" si="50"/>
        <v>1.3257000000000001</v>
      </c>
      <c r="BB57" s="242">
        <f t="shared" si="50"/>
        <v>1.3223</v>
      </c>
      <c r="BC57" s="242">
        <f t="shared" si="50"/>
        <v>1.2992999999999999</v>
      </c>
      <c r="BD57" s="242">
        <f t="shared" si="50"/>
        <v>1.3207</v>
      </c>
      <c r="BE57" s="242">
        <f t="shared" si="50"/>
        <v>1.3058000000000001</v>
      </c>
      <c r="BF57" s="242">
        <f t="shared" si="50"/>
        <v>1.3058000000000001</v>
      </c>
      <c r="BG57" s="242">
        <f t="shared" si="50"/>
        <v>1.3257000000000001</v>
      </c>
      <c r="BH57" s="242">
        <f t="shared" si="50"/>
        <v>1.3008999999999999</v>
      </c>
      <c r="BI57" s="242">
        <f t="shared" si="50"/>
        <v>1.26</v>
      </c>
      <c r="BJ57" s="242">
        <f t="shared" si="50"/>
        <v>1.2676000000000001</v>
      </c>
      <c r="BK57" s="242">
        <f t="shared" si="50"/>
        <v>1.2494000000000001</v>
      </c>
      <c r="BL57" s="242">
        <f t="shared" si="50"/>
        <v>1.2317</v>
      </c>
      <c r="BM57" s="242">
        <f t="shared" si="50"/>
        <v>1.1868000000000001</v>
      </c>
      <c r="BN57" s="242">
        <f t="shared" si="50"/>
        <v>1.1265000000000001</v>
      </c>
      <c r="BO57" s="242">
        <f t="shared" si="50"/>
        <v>1.1132</v>
      </c>
      <c r="BP57" s="242">
        <f t="shared" si="50"/>
        <v>1.0589</v>
      </c>
      <c r="BQ57" s="242">
        <f t="shared" si="50"/>
        <v>1.0956999999999999</v>
      </c>
      <c r="BR57" s="242">
        <f t="shared" si="50"/>
        <v>1.0865</v>
      </c>
      <c r="BS57" s="242">
        <f t="shared" si="50"/>
        <v>1.0367999999999999</v>
      </c>
      <c r="BT57" s="242">
        <f t="shared" si="50"/>
        <v>1.0226</v>
      </c>
      <c r="BU57" s="242">
        <f t="shared" si="50"/>
        <v>1.0216000000000001</v>
      </c>
      <c r="BV57" s="242">
        <f t="shared" ref="BV57:CB60" si="51">VLOOKUP($A57,$A$11:$CB$15,BV$49)</f>
        <v>1.0286</v>
      </c>
      <c r="BW57" s="242">
        <f t="shared" si="51"/>
        <v>1.042</v>
      </c>
      <c r="BX57" s="242">
        <f t="shared" si="51"/>
        <v>1.0568</v>
      </c>
      <c r="BY57" s="242">
        <f t="shared" si="51"/>
        <v>1.0306999999999999</v>
      </c>
      <c r="BZ57" s="242">
        <f t="shared" si="51"/>
        <v>1.0067999999999999</v>
      </c>
      <c r="CA57" s="242">
        <f t="shared" si="51"/>
        <v>0.99519999999999997</v>
      </c>
      <c r="CB57" s="242">
        <f t="shared" si="51"/>
        <v>1</v>
      </c>
    </row>
    <row r="58" spans="1:80" outlineLevel="1">
      <c r="A58" s="241">
        <v>5</v>
      </c>
      <c r="B58" s="229" t="s">
        <v>323</v>
      </c>
      <c r="C58" s="190"/>
      <c r="D58" s="156">
        <v>4</v>
      </c>
      <c r="E58" s="285">
        <v>8</v>
      </c>
      <c r="F58" s="233">
        <f t="shared" si="49"/>
        <v>0</v>
      </c>
      <c r="G58" s="233">
        <f t="shared" si="49"/>
        <v>0</v>
      </c>
      <c r="H58" s="233">
        <f t="shared" si="49"/>
        <v>0</v>
      </c>
      <c r="I58" s="233">
        <f t="shared" si="49"/>
        <v>3.7616999999999998</v>
      </c>
      <c r="J58" s="242">
        <f t="shared" si="49"/>
        <v>3.8593000000000002</v>
      </c>
      <c r="K58" s="242">
        <f t="shared" ref="K58:BV61" si="52">VLOOKUP($A58,$A$11:$CB$15,K$49)</f>
        <v>3.2563</v>
      </c>
      <c r="L58" s="242">
        <f t="shared" si="52"/>
        <v>3.1865000000000001</v>
      </c>
      <c r="M58" s="242">
        <f t="shared" si="52"/>
        <v>3.2665000000000002</v>
      </c>
      <c r="N58" s="242">
        <f t="shared" si="52"/>
        <v>3.3184999999999998</v>
      </c>
      <c r="O58" s="242">
        <f t="shared" si="52"/>
        <v>3.2563</v>
      </c>
      <c r="P58" s="242">
        <f t="shared" si="52"/>
        <v>3.2061999999999999</v>
      </c>
      <c r="Q58" s="242">
        <f t="shared" si="52"/>
        <v>3.1480000000000001</v>
      </c>
      <c r="R58" s="242">
        <f t="shared" si="52"/>
        <v>3.1671999999999998</v>
      </c>
      <c r="S58" s="242">
        <f t="shared" si="52"/>
        <v>3.1865000000000001</v>
      </c>
      <c r="T58" s="242">
        <f t="shared" si="52"/>
        <v>3.1480000000000001</v>
      </c>
      <c r="U58" s="242">
        <f t="shared" si="52"/>
        <v>3.1103999999999998</v>
      </c>
      <c r="V58" s="242">
        <f t="shared" si="52"/>
        <v>3.0920000000000001</v>
      </c>
      <c r="W58" s="242">
        <f t="shared" si="52"/>
        <v>3.0647000000000002</v>
      </c>
      <c r="X58" s="242">
        <f t="shared" si="52"/>
        <v>3.0203000000000002</v>
      </c>
      <c r="Y58" s="242">
        <f t="shared" si="52"/>
        <v>2.9518</v>
      </c>
      <c r="Z58" s="242">
        <f t="shared" si="52"/>
        <v>2.9106000000000001</v>
      </c>
      <c r="AA58" s="242">
        <f t="shared" si="52"/>
        <v>2.9434999999999998</v>
      </c>
      <c r="AB58" s="242">
        <f t="shared" si="52"/>
        <v>2.9518</v>
      </c>
      <c r="AC58" s="242">
        <f t="shared" si="52"/>
        <v>2.9024999999999999</v>
      </c>
      <c r="AD58" s="242">
        <f t="shared" si="52"/>
        <v>2.7639</v>
      </c>
      <c r="AE58" s="242">
        <f t="shared" si="52"/>
        <v>2.6581999999999999</v>
      </c>
      <c r="AF58" s="242">
        <f t="shared" si="52"/>
        <v>2.5792000000000002</v>
      </c>
      <c r="AG58" s="242">
        <f t="shared" si="52"/>
        <v>2.4232999999999998</v>
      </c>
      <c r="AH58" s="242">
        <f t="shared" si="52"/>
        <v>2.1352000000000002</v>
      </c>
      <c r="AI58" s="242">
        <f t="shared" si="52"/>
        <v>2.0430999999999999</v>
      </c>
      <c r="AJ58" s="242">
        <f t="shared" si="52"/>
        <v>1.9698</v>
      </c>
      <c r="AK58" s="242">
        <f t="shared" si="52"/>
        <v>1.9118999999999999</v>
      </c>
      <c r="AL58" s="242">
        <f t="shared" si="52"/>
        <v>1.8911</v>
      </c>
      <c r="AM58" s="242">
        <f t="shared" si="52"/>
        <v>1.8249</v>
      </c>
      <c r="AN58" s="242">
        <f t="shared" si="52"/>
        <v>1.7110000000000001</v>
      </c>
      <c r="AO58" s="242">
        <f t="shared" si="52"/>
        <v>1.6031</v>
      </c>
      <c r="AP58" s="242">
        <f t="shared" si="52"/>
        <v>1.508</v>
      </c>
      <c r="AQ58" s="242">
        <f t="shared" si="52"/>
        <v>1.4822</v>
      </c>
      <c r="AR58" s="242">
        <f t="shared" si="52"/>
        <v>1.4412</v>
      </c>
      <c r="AS58" s="242">
        <f t="shared" si="52"/>
        <v>1.41</v>
      </c>
      <c r="AT58" s="242">
        <f t="shared" si="52"/>
        <v>1.4216</v>
      </c>
      <c r="AU58" s="242">
        <f t="shared" si="52"/>
        <v>1.4553</v>
      </c>
      <c r="AV58" s="242">
        <f t="shared" si="52"/>
        <v>1.4333</v>
      </c>
      <c r="AW58" s="242">
        <f t="shared" si="52"/>
        <v>1.3968</v>
      </c>
      <c r="AX58" s="242">
        <f t="shared" si="52"/>
        <v>1.3747</v>
      </c>
      <c r="AY58" s="242">
        <f t="shared" si="52"/>
        <v>1.3463000000000001</v>
      </c>
      <c r="AZ58" s="242">
        <f t="shared" si="52"/>
        <v>1.3273999999999999</v>
      </c>
      <c r="BA58" s="242">
        <f t="shared" si="52"/>
        <v>1.3257000000000001</v>
      </c>
      <c r="BB58" s="242">
        <f t="shared" si="52"/>
        <v>1.3223</v>
      </c>
      <c r="BC58" s="242">
        <f t="shared" si="52"/>
        <v>1.2992999999999999</v>
      </c>
      <c r="BD58" s="242">
        <f t="shared" si="52"/>
        <v>1.3207</v>
      </c>
      <c r="BE58" s="242">
        <f t="shared" si="52"/>
        <v>1.3058000000000001</v>
      </c>
      <c r="BF58" s="242">
        <f t="shared" si="52"/>
        <v>1.3058000000000001</v>
      </c>
      <c r="BG58" s="242">
        <f t="shared" si="52"/>
        <v>1.3257000000000001</v>
      </c>
      <c r="BH58" s="242">
        <f t="shared" si="52"/>
        <v>1.3008999999999999</v>
      </c>
      <c r="BI58" s="242">
        <f t="shared" si="52"/>
        <v>1.26</v>
      </c>
      <c r="BJ58" s="242">
        <f t="shared" si="52"/>
        <v>1.2676000000000001</v>
      </c>
      <c r="BK58" s="242">
        <f t="shared" si="52"/>
        <v>1.2494000000000001</v>
      </c>
      <c r="BL58" s="242">
        <f t="shared" si="52"/>
        <v>1.2317</v>
      </c>
      <c r="BM58" s="242">
        <f t="shared" si="52"/>
        <v>1.1868000000000001</v>
      </c>
      <c r="BN58" s="242">
        <f t="shared" si="52"/>
        <v>1.1265000000000001</v>
      </c>
      <c r="BO58" s="242">
        <f t="shared" si="52"/>
        <v>1.1132</v>
      </c>
      <c r="BP58" s="242">
        <f t="shared" si="52"/>
        <v>1.0589</v>
      </c>
      <c r="BQ58" s="242">
        <f t="shared" si="52"/>
        <v>1.0956999999999999</v>
      </c>
      <c r="BR58" s="242">
        <f t="shared" si="52"/>
        <v>1.0865</v>
      </c>
      <c r="BS58" s="242">
        <f t="shared" si="52"/>
        <v>1.0367999999999999</v>
      </c>
      <c r="BT58" s="242">
        <f t="shared" si="52"/>
        <v>1.0226</v>
      </c>
      <c r="BU58" s="242">
        <f t="shared" si="52"/>
        <v>1.0216000000000001</v>
      </c>
      <c r="BV58" s="242">
        <f t="shared" si="52"/>
        <v>1.0286</v>
      </c>
      <c r="BW58" s="242">
        <f t="shared" si="51"/>
        <v>1.042</v>
      </c>
      <c r="BX58" s="242">
        <f t="shared" si="51"/>
        <v>1.0568</v>
      </c>
      <c r="BY58" s="242">
        <f t="shared" si="51"/>
        <v>1.0306999999999999</v>
      </c>
      <c r="BZ58" s="242">
        <f t="shared" si="51"/>
        <v>1.0067999999999999</v>
      </c>
      <c r="CA58" s="242">
        <f t="shared" si="51"/>
        <v>0.99519999999999997</v>
      </c>
      <c r="CB58" s="242">
        <f t="shared" si="51"/>
        <v>1</v>
      </c>
    </row>
    <row r="59" spans="1:80" outlineLevel="1">
      <c r="A59" s="241">
        <v>5</v>
      </c>
      <c r="B59" s="229" t="s">
        <v>324</v>
      </c>
      <c r="C59" s="190"/>
      <c r="D59" s="156">
        <v>3</v>
      </c>
      <c r="E59" s="285">
        <v>5</v>
      </c>
      <c r="F59" s="233">
        <f t="shared" si="49"/>
        <v>0</v>
      </c>
      <c r="G59" s="233">
        <f t="shared" si="49"/>
        <v>0</v>
      </c>
      <c r="H59" s="233">
        <f t="shared" si="49"/>
        <v>0</v>
      </c>
      <c r="I59" s="233">
        <f t="shared" si="49"/>
        <v>3.7616999999999998</v>
      </c>
      <c r="J59" s="242">
        <f t="shared" si="49"/>
        <v>3.8593000000000002</v>
      </c>
      <c r="K59" s="242">
        <f t="shared" si="52"/>
        <v>3.2563</v>
      </c>
      <c r="L59" s="242">
        <f t="shared" si="52"/>
        <v>3.1865000000000001</v>
      </c>
      <c r="M59" s="242">
        <f t="shared" si="52"/>
        <v>3.2665000000000002</v>
      </c>
      <c r="N59" s="242">
        <f t="shared" si="52"/>
        <v>3.3184999999999998</v>
      </c>
      <c r="O59" s="242">
        <f t="shared" si="52"/>
        <v>3.2563</v>
      </c>
      <c r="P59" s="242">
        <f t="shared" si="52"/>
        <v>3.2061999999999999</v>
      </c>
      <c r="Q59" s="242">
        <f t="shared" si="52"/>
        <v>3.1480000000000001</v>
      </c>
      <c r="R59" s="242">
        <f t="shared" si="52"/>
        <v>3.1671999999999998</v>
      </c>
      <c r="S59" s="242">
        <f t="shared" si="52"/>
        <v>3.1865000000000001</v>
      </c>
      <c r="T59" s="242">
        <f t="shared" si="52"/>
        <v>3.1480000000000001</v>
      </c>
      <c r="U59" s="242">
        <f t="shared" si="52"/>
        <v>3.1103999999999998</v>
      </c>
      <c r="V59" s="242">
        <f t="shared" si="52"/>
        <v>3.0920000000000001</v>
      </c>
      <c r="W59" s="242">
        <f t="shared" si="52"/>
        <v>3.0647000000000002</v>
      </c>
      <c r="X59" s="242">
        <f t="shared" si="52"/>
        <v>3.0203000000000002</v>
      </c>
      <c r="Y59" s="242">
        <f t="shared" si="52"/>
        <v>2.9518</v>
      </c>
      <c r="Z59" s="242">
        <f t="shared" si="52"/>
        <v>2.9106000000000001</v>
      </c>
      <c r="AA59" s="242">
        <f t="shared" si="52"/>
        <v>2.9434999999999998</v>
      </c>
      <c r="AB59" s="242">
        <f t="shared" si="52"/>
        <v>2.9518</v>
      </c>
      <c r="AC59" s="242">
        <f t="shared" si="52"/>
        <v>2.9024999999999999</v>
      </c>
      <c r="AD59" s="242">
        <f t="shared" si="52"/>
        <v>2.7639</v>
      </c>
      <c r="AE59" s="242">
        <f t="shared" si="52"/>
        <v>2.6581999999999999</v>
      </c>
      <c r="AF59" s="242">
        <f t="shared" si="52"/>
        <v>2.5792000000000002</v>
      </c>
      <c r="AG59" s="242">
        <f t="shared" si="52"/>
        <v>2.4232999999999998</v>
      </c>
      <c r="AH59" s="242">
        <f t="shared" si="52"/>
        <v>2.1352000000000002</v>
      </c>
      <c r="AI59" s="242">
        <f t="shared" si="52"/>
        <v>2.0430999999999999</v>
      </c>
      <c r="AJ59" s="242">
        <f t="shared" si="52"/>
        <v>1.9698</v>
      </c>
      <c r="AK59" s="242">
        <f t="shared" si="52"/>
        <v>1.9118999999999999</v>
      </c>
      <c r="AL59" s="242">
        <f t="shared" si="52"/>
        <v>1.8911</v>
      </c>
      <c r="AM59" s="242">
        <f t="shared" si="52"/>
        <v>1.8249</v>
      </c>
      <c r="AN59" s="242">
        <f t="shared" si="52"/>
        <v>1.7110000000000001</v>
      </c>
      <c r="AO59" s="242">
        <f t="shared" si="52"/>
        <v>1.6031</v>
      </c>
      <c r="AP59" s="242">
        <f t="shared" si="52"/>
        <v>1.508</v>
      </c>
      <c r="AQ59" s="242">
        <f t="shared" si="52"/>
        <v>1.4822</v>
      </c>
      <c r="AR59" s="242">
        <f t="shared" si="52"/>
        <v>1.4412</v>
      </c>
      <c r="AS59" s="242">
        <f t="shared" si="52"/>
        <v>1.41</v>
      </c>
      <c r="AT59" s="242">
        <f t="shared" si="52"/>
        <v>1.4216</v>
      </c>
      <c r="AU59" s="242">
        <f t="shared" si="52"/>
        <v>1.4553</v>
      </c>
      <c r="AV59" s="242">
        <f t="shared" si="52"/>
        <v>1.4333</v>
      </c>
      <c r="AW59" s="242">
        <f t="shared" si="52"/>
        <v>1.3968</v>
      </c>
      <c r="AX59" s="242">
        <f t="shared" si="52"/>
        <v>1.3747</v>
      </c>
      <c r="AY59" s="242">
        <f t="shared" si="52"/>
        <v>1.3463000000000001</v>
      </c>
      <c r="AZ59" s="242">
        <f t="shared" si="52"/>
        <v>1.3273999999999999</v>
      </c>
      <c r="BA59" s="242">
        <f t="shared" si="52"/>
        <v>1.3257000000000001</v>
      </c>
      <c r="BB59" s="242">
        <f t="shared" si="52"/>
        <v>1.3223</v>
      </c>
      <c r="BC59" s="242">
        <f t="shared" si="52"/>
        <v>1.2992999999999999</v>
      </c>
      <c r="BD59" s="242">
        <f t="shared" si="52"/>
        <v>1.3207</v>
      </c>
      <c r="BE59" s="242">
        <f t="shared" si="52"/>
        <v>1.3058000000000001</v>
      </c>
      <c r="BF59" s="242">
        <f t="shared" si="52"/>
        <v>1.3058000000000001</v>
      </c>
      <c r="BG59" s="242">
        <f t="shared" si="52"/>
        <v>1.3257000000000001</v>
      </c>
      <c r="BH59" s="242">
        <f t="shared" si="52"/>
        <v>1.3008999999999999</v>
      </c>
      <c r="BI59" s="242">
        <f t="shared" si="52"/>
        <v>1.26</v>
      </c>
      <c r="BJ59" s="242">
        <f t="shared" si="52"/>
        <v>1.2676000000000001</v>
      </c>
      <c r="BK59" s="242">
        <f t="shared" si="52"/>
        <v>1.2494000000000001</v>
      </c>
      <c r="BL59" s="242">
        <f t="shared" si="52"/>
        <v>1.2317</v>
      </c>
      <c r="BM59" s="242">
        <f t="shared" si="52"/>
        <v>1.1868000000000001</v>
      </c>
      <c r="BN59" s="242">
        <f t="shared" si="52"/>
        <v>1.1265000000000001</v>
      </c>
      <c r="BO59" s="242">
        <f t="shared" si="52"/>
        <v>1.1132</v>
      </c>
      <c r="BP59" s="242">
        <f t="shared" si="52"/>
        <v>1.0589</v>
      </c>
      <c r="BQ59" s="242">
        <f t="shared" si="52"/>
        <v>1.0956999999999999</v>
      </c>
      <c r="BR59" s="242">
        <f t="shared" si="52"/>
        <v>1.0865</v>
      </c>
      <c r="BS59" s="242">
        <f t="shared" si="52"/>
        <v>1.0367999999999999</v>
      </c>
      <c r="BT59" s="242">
        <f t="shared" si="52"/>
        <v>1.0226</v>
      </c>
      <c r="BU59" s="242">
        <f t="shared" si="52"/>
        <v>1.0216000000000001</v>
      </c>
      <c r="BV59" s="242">
        <f t="shared" si="52"/>
        <v>1.0286</v>
      </c>
      <c r="BW59" s="242">
        <f t="shared" si="51"/>
        <v>1.042</v>
      </c>
      <c r="BX59" s="242">
        <f t="shared" si="51"/>
        <v>1.0568</v>
      </c>
      <c r="BY59" s="242">
        <f t="shared" si="51"/>
        <v>1.0306999999999999</v>
      </c>
      <c r="BZ59" s="242">
        <f t="shared" si="51"/>
        <v>1.0067999999999999</v>
      </c>
      <c r="CA59" s="242">
        <f t="shared" si="51"/>
        <v>0.99519999999999997</v>
      </c>
      <c r="CB59" s="242">
        <f t="shared" si="51"/>
        <v>1</v>
      </c>
    </row>
    <row r="60" spans="1:80" outlineLevel="1">
      <c r="A60" s="241">
        <v>5</v>
      </c>
      <c r="B60" s="229" t="s">
        <v>325</v>
      </c>
      <c r="C60" s="190"/>
      <c r="D60" s="156">
        <v>5</v>
      </c>
      <c r="E60" s="285">
        <v>5</v>
      </c>
      <c r="F60" s="233">
        <f t="shared" si="49"/>
        <v>0</v>
      </c>
      <c r="G60" s="233">
        <f t="shared" si="49"/>
        <v>0</v>
      </c>
      <c r="H60" s="233">
        <f t="shared" si="49"/>
        <v>0</v>
      </c>
      <c r="I60" s="233">
        <f t="shared" si="49"/>
        <v>3.7616999999999998</v>
      </c>
      <c r="J60" s="242">
        <f t="shared" si="49"/>
        <v>3.8593000000000002</v>
      </c>
      <c r="K60" s="242">
        <f t="shared" si="52"/>
        <v>3.2563</v>
      </c>
      <c r="L60" s="242">
        <f t="shared" si="52"/>
        <v>3.1865000000000001</v>
      </c>
      <c r="M60" s="242">
        <f t="shared" si="52"/>
        <v>3.2665000000000002</v>
      </c>
      <c r="N60" s="242">
        <f t="shared" si="52"/>
        <v>3.3184999999999998</v>
      </c>
      <c r="O60" s="242">
        <f t="shared" si="52"/>
        <v>3.2563</v>
      </c>
      <c r="P60" s="242">
        <f t="shared" si="52"/>
        <v>3.2061999999999999</v>
      </c>
      <c r="Q60" s="242">
        <f t="shared" si="52"/>
        <v>3.1480000000000001</v>
      </c>
      <c r="R60" s="242">
        <f t="shared" si="52"/>
        <v>3.1671999999999998</v>
      </c>
      <c r="S60" s="242">
        <f t="shared" si="52"/>
        <v>3.1865000000000001</v>
      </c>
      <c r="T60" s="242">
        <f t="shared" si="52"/>
        <v>3.1480000000000001</v>
      </c>
      <c r="U60" s="242">
        <f t="shared" si="52"/>
        <v>3.1103999999999998</v>
      </c>
      <c r="V60" s="242">
        <f t="shared" si="52"/>
        <v>3.0920000000000001</v>
      </c>
      <c r="W60" s="242">
        <f t="shared" si="52"/>
        <v>3.0647000000000002</v>
      </c>
      <c r="X60" s="242">
        <f t="shared" si="52"/>
        <v>3.0203000000000002</v>
      </c>
      <c r="Y60" s="242">
        <f t="shared" si="52"/>
        <v>2.9518</v>
      </c>
      <c r="Z60" s="242">
        <f t="shared" si="52"/>
        <v>2.9106000000000001</v>
      </c>
      <c r="AA60" s="242">
        <f t="shared" si="52"/>
        <v>2.9434999999999998</v>
      </c>
      <c r="AB60" s="242">
        <f t="shared" si="52"/>
        <v>2.9518</v>
      </c>
      <c r="AC60" s="242">
        <f t="shared" si="52"/>
        <v>2.9024999999999999</v>
      </c>
      <c r="AD60" s="242">
        <f t="shared" si="52"/>
        <v>2.7639</v>
      </c>
      <c r="AE60" s="242">
        <f t="shared" si="52"/>
        <v>2.6581999999999999</v>
      </c>
      <c r="AF60" s="242">
        <f t="shared" si="52"/>
        <v>2.5792000000000002</v>
      </c>
      <c r="AG60" s="242">
        <f t="shared" si="52"/>
        <v>2.4232999999999998</v>
      </c>
      <c r="AH60" s="242">
        <f t="shared" si="52"/>
        <v>2.1352000000000002</v>
      </c>
      <c r="AI60" s="242">
        <f t="shared" si="52"/>
        <v>2.0430999999999999</v>
      </c>
      <c r="AJ60" s="242">
        <f t="shared" si="52"/>
        <v>1.9698</v>
      </c>
      <c r="AK60" s="242">
        <f t="shared" si="52"/>
        <v>1.9118999999999999</v>
      </c>
      <c r="AL60" s="242">
        <f t="shared" si="52"/>
        <v>1.8911</v>
      </c>
      <c r="AM60" s="242">
        <f t="shared" si="52"/>
        <v>1.8249</v>
      </c>
      <c r="AN60" s="242">
        <f t="shared" si="52"/>
        <v>1.7110000000000001</v>
      </c>
      <c r="AO60" s="242">
        <f t="shared" si="52"/>
        <v>1.6031</v>
      </c>
      <c r="AP60" s="242">
        <f t="shared" si="52"/>
        <v>1.508</v>
      </c>
      <c r="AQ60" s="242">
        <f t="shared" si="52"/>
        <v>1.4822</v>
      </c>
      <c r="AR60" s="242">
        <f t="shared" si="52"/>
        <v>1.4412</v>
      </c>
      <c r="AS60" s="242">
        <f t="shared" si="52"/>
        <v>1.41</v>
      </c>
      <c r="AT60" s="242">
        <f t="shared" si="52"/>
        <v>1.4216</v>
      </c>
      <c r="AU60" s="242">
        <f t="shared" si="52"/>
        <v>1.4553</v>
      </c>
      <c r="AV60" s="242">
        <f t="shared" si="52"/>
        <v>1.4333</v>
      </c>
      <c r="AW60" s="242">
        <f t="shared" si="52"/>
        <v>1.3968</v>
      </c>
      <c r="AX60" s="242">
        <f t="shared" si="52"/>
        <v>1.3747</v>
      </c>
      <c r="AY60" s="242">
        <f t="shared" si="52"/>
        <v>1.3463000000000001</v>
      </c>
      <c r="AZ60" s="242">
        <f t="shared" si="52"/>
        <v>1.3273999999999999</v>
      </c>
      <c r="BA60" s="242">
        <f t="shared" si="52"/>
        <v>1.3257000000000001</v>
      </c>
      <c r="BB60" s="242">
        <f t="shared" si="52"/>
        <v>1.3223</v>
      </c>
      <c r="BC60" s="242">
        <f t="shared" si="52"/>
        <v>1.2992999999999999</v>
      </c>
      <c r="BD60" s="242">
        <f t="shared" si="52"/>
        <v>1.3207</v>
      </c>
      <c r="BE60" s="242">
        <f t="shared" si="52"/>
        <v>1.3058000000000001</v>
      </c>
      <c r="BF60" s="242">
        <f t="shared" si="52"/>
        <v>1.3058000000000001</v>
      </c>
      <c r="BG60" s="242">
        <f t="shared" si="52"/>
        <v>1.3257000000000001</v>
      </c>
      <c r="BH60" s="242">
        <f t="shared" si="52"/>
        <v>1.3008999999999999</v>
      </c>
      <c r="BI60" s="242">
        <f t="shared" si="52"/>
        <v>1.26</v>
      </c>
      <c r="BJ60" s="242">
        <f t="shared" si="52"/>
        <v>1.2676000000000001</v>
      </c>
      <c r="BK60" s="242">
        <f t="shared" si="52"/>
        <v>1.2494000000000001</v>
      </c>
      <c r="BL60" s="242">
        <f t="shared" si="52"/>
        <v>1.2317</v>
      </c>
      <c r="BM60" s="242">
        <f t="shared" si="52"/>
        <v>1.1868000000000001</v>
      </c>
      <c r="BN60" s="242">
        <f t="shared" si="52"/>
        <v>1.1265000000000001</v>
      </c>
      <c r="BO60" s="242">
        <f t="shared" si="52"/>
        <v>1.1132</v>
      </c>
      <c r="BP60" s="242">
        <f t="shared" si="52"/>
        <v>1.0589</v>
      </c>
      <c r="BQ60" s="242">
        <f t="shared" si="52"/>
        <v>1.0956999999999999</v>
      </c>
      <c r="BR60" s="242">
        <f t="shared" si="52"/>
        <v>1.0865</v>
      </c>
      <c r="BS60" s="242">
        <f t="shared" si="52"/>
        <v>1.0367999999999999</v>
      </c>
      <c r="BT60" s="242">
        <f t="shared" si="52"/>
        <v>1.0226</v>
      </c>
      <c r="BU60" s="242">
        <f t="shared" si="52"/>
        <v>1.0216000000000001</v>
      </c>
      <c r="BV60" s="242">
        <f t="shared" si="52"/>
        <v>1.0286</v>
      </c>
      <c r="BW60" s="242">
        <f t="shared" si="51"/>
        <v>1.042</v>
      </c>
      <c r="BX60" s="242">
        <f t="shared" si="51"/>
        <v>1.0568</v>
      </c>
      <c r="BY60" s="242">
        <f t="shared" si="51"/>
        <v>1.0306999999999999</v>
      </c>
      <c r="BZ60" s="242">
        <f t="shared" si="51"/>
        <v>1.0067999999999999</v>
      </c>
      <c r="CA60" s="242">
        <f t="shared" si="51"/>
        <v>0.99519999999999997</v>
      </c>
      <c r="CB60" s="242">
        <f t="shared" si="51"/>
        <v>1</v>
      </c>
    </row>
    <row r="61" spans="1:80" outlineLevel="1">
      <c r="A61" s="241">
        <v>5</v>
      </c>
      <c r="B61" s="229" t="s">
        <v>326</v>
      </c>
      <c r="C61" s="190"/>
      <c r="D61" s="156">
        <v>8</v>
      </c>
      <c r="E61" s="285">
        <v>8</v>
      </c>
      <c r="F61" s="233">
        <f t="shared" si="49"/>
        <v>0</v>
      </c>
      <c r="G61" s="233">
        <f t="shared" si="49"/>
        <v>0</v>
      </c>
      <c r="H61" s="233">
        <f t="shared" si="49"/>
        <v>0</v>
      </c>
      <c r="I61" s="233">
        <f t="shared" si="49"/>
        <v>3.7616999999999998</v>
      </c>
      <c r="J61" s="242">
        <f t="shared" si="49"/>
        <v>3.8593000000000002</v>
      </c>
      <c r="K61" s="242">
        <f t="shared" si="52"/>
        <v>3.2563</v>
      </c>
      <c r="L61" s="242">
        <f t="shared" si="52"/>
        <v>3.1865000000000001</v>
      </c>
      <c r="M61" s="242">
        <f t="shared" si="52"/>
        <v>3.2665000000000002</v>
      </c>
      <c r="N61" s="242">
        <f t="shared" si="52"/>
        <v>3.3184999999999998</v>
      </c>
      <c r="O61" s="242">
        <f t="shared" si="52"/>
        <v>3.2563</v>
      </c>
      <c r="P61" s="242">
        <f t="shared" si="52"/>
        <v>3.2061999999999999</v>
      </c>
      <c r="Q61" s="242">
        <f t="shared" si="52"/>
        <v>3.1480000000000001</v>
      </c>
      <c r="R61" s="242">
        <f t="shared" si="52"/>
        <v>3.1671999999999998</v>
      </c>
      <c r="S61" s="242">
        <f t="shared" si="52"/>
        <v>3.1865000000000001</v>
      </c>
      <c r="T61" s="242">
        <f t="shared" si="52"/>
        <v>3.1480000000000001</v>
      </c>
      <c r="U61" s="242">
        <f t="shared" si="52"/>
        <v>3.1103999999999998</v>
      </c>
      <c r="V61" s="242">
        <f t="shared" si="52"/>
        <v>3.0920000000000001</v>
      </c>
      <c r="W61" s="242">
        <f t="shared" si="52"/>
        <v>3.0647000000000002</v>
      </c>
      <c r="X61" s="242">
        <f t="shared" si="52"/>
        <v>3.0203000000000002</v>
      </c>
      <c r="Y61" s="242">
        <f t="shared" si="52"/>
        <v>2.9518</v>
      </c>
      <c r="Z61" s="242">
        <f t="shared" si="52"/>
        <v>2.9106000000000001</v>
      </c>
      <c r="AA61" s="242">
        <f t="shared" si="52"/>
        <v>2.9434999999999998</v>
      </c>
      <c r="AB61" s="242">
        <f t="shared" si="52"/>
        <v>2.9518</v>
      </c>
      <c r="AC61" s="242">
        <f t="shared" si="52"/>
        <v>2.9024999999999999</v>
      </c>
      <c r="AD61" s="242">
        <f t="shared" si="52"/>
        <v>2.7639</v>
      </c>
      <c r="AE61" s="242">
        <f t="shared" si="52"/>
        <v>2.6581999999999999</v>
      </c>
      <c r="AF61" s="242">
        <f t="shared" si="52"/>
        <v>2.5792000000000002</v>
      </c>
      <c r="AG61" s="242">
        <f t="shared" si="52"/>
        <v>2.4232999999999998</v>
      </c>
      <c r="AH61" s="242">
        <f t="shared" si="52"/>
        <v>2.1352000000000002</v>
      </c>
      <c r="AI61" s="242">
        <f t="shared" si="52"/>
        <v>2.0430999999999999</v>
      </c>
      <c r="AJ61" s="242">
        <f t="shared" si="52"/>
        <v>1.9698</v>
      </c>
      <c r="AK61" s="242">
        <f t="shared" si="52"/>
        <v>1.9118999999999999</v>
      </c>
      <c r="AL61" s="242">
        <f t="shared" si="52"/>
        <v>1.8911</v>
      </c>
      <c r="AM61" s="242">
        <f t="shared" si="52"/>
        <v>1.8249</v>
      </c>
      <c r="AN61" s="242">
        <f t="shared" si="52"/>
        <v>1.7110000000000001</v>
      </c>
      <c r="AO61" s="242">
        <f t="shared" si="52"/>
        <v>1.6031</v>
      </c>
      <c r="AP61" s="242">
        <f t="shared" si="52"/>
        <v>1.508</v>
      </c>
      <c r="AQ61" s="242">
        <f t="shared" si="52"/>
        <v>1.4822</v>
      </c>
      <c r="AR61" s="242">
        <f t="shared" si="52"/>
        <v>1.4412</v>
      </c>
      <c r="AS61" s="242">
        <f t="shared" si="52"/>
        <v>1.41</v>
      </c>
      <c r="AT61" s="242">
        <f t="shared" si="52"/>
        <v>1.4216</v>
      </c>
      <c r="AU61" s="242">
        <f t="shared" si="52"/>
        <v>1.4553</v>
      </c>
      <c r="AV61" s="242">
        <f t="shared" si="52"/>
        <v>1.4333</v>
      </c>
      <c r="AW61" s="242">
        <f t="shared" si="52"/>
        <v>1.3968</v>
      </c>
      <c r="AX61" s="242">
        <f t="shared" si="52"/>
        <v>1.3747</v>
      </c>
      <c r="AY61" s="242">
        <f t="shared" si="52"/>
        <v>1.3463000000000001</v>
      </c>
      <c r="AZ61" s="242">
        <f t="shared" si="52"/>
        <v>1.3273999999999999</v>
      </c>
      <c r="BA61" s="242">
        <f t="shared" si="52"/>
        <v>1.3257000000000001</v>
      </c>
      <c r="BB61" s="242">
        <f t="shared" si="52"/>
        <v>1.3223</v>
      </c>
      <c r="BC61" s="242">
        <f t="shared" si="52"/>
        <v>1.2992999999999999</v>
      </c>
      <c r="BD61" s="242">
        <f t="shared" si="52"/>
        <v>1.3207</v>
      </c>
      <c r="BE61" s="242">
        <f t="shared" si="52"/>
        <v>1.3058000000000001</v>
      </c>
      <c r="BF61" s="242">
        <f t="shared" si="52"/>
        <v>1.3058000000000001</v>
      </c>
      <c r="BG61" s="242">
        <f t="shared" si="52"/>
        <v>1.3257000000000001</v>
      </c>
      <c r="BH61" s="242">
        <f t="shared" si="52"/>
        <v>1.3008999999999999</v>
      </c>
      <c r="BI61" s="242">
        <f t="shared" si="52"/>
        <v>1.26</v>
      </c>
      <c r="BJ61" s="242">
        <f t="shared" si="52"/>
        <v>1.2676000000000001</v>
      </c>
      <c r="BK61" s="242">
        <f t="shared" si="52"/>
        <v>1.2494000000000001</v>
      </c>
      <c r="BL61" s="242">
        <f t="shared" si="52"/>
        <v>1.2317</v>
      </c>
      <c r="BM61" s="242">
        <f t="shared" si="52"/>
        <v>1.1868000000000001</v>
      </c>
      <c r="BN61" s="242">
        <f t="shared" si="52"/>
        <v>1.1265000000000001</v>
      </c>
      <c r="BO61" s="242">
        <f t="shared" si="52"/>
        <v>1.1132</v>
      </c>
      <c r="BP61" s="242">
        <f t="shared" si="52"/>
        <v>1.0589</v>
      </c>
      <c r="BQ61" s="242">
        <f t="shared" si="52"/>
        <v>1.0956999999999999</v>
      </c>
      <c r="BR61" s="242">
        <f t="shared" si="52"/>
        <v>1.0865</v>
      </c>
      <c r="BS61" s="242">
        <f t="shared" si="52"/>
        <v>1.0367999999999999</v>
      </c>
      <c r="BT61" s="242">
        <f t="shared" si="52"/>
        <v>1.0226</v>
      </c>
      <c r="BU61" s="242">
        <f t="shared" si="52"/>
        <v>1.0216000000000001</v>
      </c>
      <c r="BV61" s="242">
        <f t="shared" ref="BV61:CB64" si="53">VLOOKUP($A61,$A$11:$CB$15,BV$49)</f>
        <v>1.0286</v>
      </c>
      <c r="BW61" s="242">
        <f t="shared" si="53"/>
        <v>1.042</v>
      </c>
      <c r="BX61" s="242">
        <f t="shared" si="53"/>
        <v>1.0568</v>
      </c>
      <c r="BY61" s="242">
        <f t="shared" si="53"/>
        <v>1.0306999999999999</v>
      </c>
      <c r="BZ61" s="242">
        <f t="shared" si="53"/>
        <v>1.0067999999999999</v>
      </c>
      <c r="CA61" s="242">
        <f t="shared" si="53"/>
        <v>0.99519999999999997</v>
      </c>
      <c r="CB61" s="242">
        <f t="shared" si="53"/>
        <v>1</v>
      </c>
    </row>
    <row r="62" spans="1:80" outlineLevel="1">
      <c r="A62" s="241">
        <v>3</v>
      </c>
      <c r="B62" s="229" t="s">
        <v>360</v>
      </c>
      <c r="C62" s="190"/>
      <c r="D62" s="156">
        <v>40</v>
      </c>
      <c r="E62" s="285">
        <v>50</v>
      </c>
      <c r="F62" s="233">
        <f t="shared" si="49"/>
        <v>0</v>
      </c>
      <c r="G62" s="233">
        <f t="shared" si="49"/>
        <v>0</v>
      </c>
      <c r="H62" s="233">
        <f t="shared" si="49"/>
        <v>0</v>
      </c>
      <c r="I62" s="233">
        <f t="shared" si="49"/>
        <v>0</v>
      </c>
      <c r="J62" s="242">
        <f t="shared" si="49"/>
        <v>0</v>
      </c>
      <c r="K62" s="242">
        <f t="shared" ref="K62:BV65" si="54">VLOOKUP($A62,$A$11:$CB$15,K$49)</f>
        <v>0</v>
      </c>
      <c r="L62" s="242">
        <f t="shared" si="54"/>
        <v>0</v>
      </c>
      <c r="M62" s="242">
        <f t="shared" si="54"/>
        <v>0</v>
      </c>
      <c r="N62" s="242">
        <f t="shared" si="54"/>
        <v>0</v>
      </c>
      <c r="O62" s="242">
        <f t="shared" si="54"/>
        <v>0</v>
      </c>
      <c r="P62" s="242">
        <f t="shared" si="54"/>
        <v>0</v>
      </c>
      <c r="Q62" s="242">
        <f t="shared" si="54"/>
        <v>0</v>
      </c>
      <c r="R62" s="242">
        <f t="shared" si="54"/>
        <v>3.0026000000000002</v>
      </c>
      <c r="S62" s="242">
        <f t="shared" si="54"/>
        <v>2.9327999999999999</v>
      </c>
      <c r="T62" s="242">
        <f t="shared" si="54"/>
        <v>2.8094000000000001</v>
      </c>
      <c r="U62" s="242">
        <f t="shared" si="54"/>
        <v>2.7414999999999998</v>
      </c>
      <c r="V62" s="242">
        <f t="shared" si="54"/>
        <v>2.6831999999999998</v>
      </c>
      <c r="W62" s="242">
        <f t="shared" si="54"/>
        <v>2.7023999999999999</v>
      </c>
      <c r="X62" s="242">
        <f t="shared" si="54"/>
        <v>2.6092</v>
      </c>
      <c r="Y62" s="242">
        <f t="shared" si="54"/>
        <v>2.5110999999999999</v>
      </c>
      <c r="Z62" s="242">
        <f t="shared" si="54"/>
        <v>2.3694999999999999</v>
      </c>
      <c r="AA62" s="242">
        <f t="shared" si="54"/>
        <v>2.6092</v>
      </c>
      <c r="AB62" s="242">
        <f t="shared" si="54"/>
        <v>2.6457000000000002</v>
      </c>
      <c r="AC62" s="242">
        <f t="shared" si="54"/>
        <v>2.4460999999999999</v>
      </c>
      <c r="AD62" s="242">
        <f t="shared" si="54"/>
        <v>2.1869000000000001</v>
      </c>
      <c r="AE62" s="242">
        <f t="shared" si="54"/>
        <v>2.2039</v>
      </c>
      <c r="AF62" s="242">
        <f t="shared" si="54"/>
        <v>2.2168000000000001</v>
      </c>
      <c r="AG62" s="242">
        <f t="shared" si="54"/>
        <v>2.1255000000000002</v>
      </c>
      <c r="AH62" s="242">
        <f t="shared" si="54"/>
        <v>1.9877</v>
      </c>
      <c r="AI62" s="242">
        <f t="shared" si="54"/>
        <v>2.0712000000000002</v>
      </c>
      <c r="AJ62" s="242">
        <f t="shared" si="54"/>
        <v>2.0017999999999998</v>
      </c>
      <c r="AK62" s="242">
        <f t="shared" si="54"/>
        <v>1.9739</v>
      </c>
      <c r="AL62" s="242">
        <f t="shared" si="54"/>
        <v>1.9877</v>
      </c>
      <c r="AM62" s="242">
        <f t="shared" si="54"/>
        <v>1.8454999999999999</v>
      </c>
      <c r="AN62" s="242">
        <f t="shared" si="54"/>
        <v>1.6739999999999999</v>
      </c>
      <c r="AO62" s="242">
        <f t="shared" si="54"/>
        <v>1.5919000000000001</v>
      </c>
      <c r="AP62" s="242">
        <f t="shared" si="54"/>
        <v>1.5505</v>
      </c>
      <c r="AQ62" s="242">
        <f t="shared" si="54"/>
        <v>1.5527</v>
      </c>
      <c r="AR62" s="242">
        <f t="shared" si="54"/>
        <v>1.5463</v>
      </c>
      <c r="AS62" s="242">
        <f t="shared" si="54"/>
        <v>1.5359</v>
      </c>
      <c r="AT62" s="242">
        <f t="shared" si="54"/>
        <v>1.5133000000000001</v>
      </c>
      <c r="AU62" s="242">
        <f t="shared" si="54"/>
        <v>1.4875</v>
      </c>
      <c r="AV62" s="242">
        <f t="shared" si="54"/>
        <v>1.4570000000000001</v>
      </c>
      <c r="AW62" s="242">
        <f t="shared" si="54"/>
        <v>1.4188000000000001</v>
      </c>
      <c r="AX62" s="242">
        <f t="shared" si="54"/>
        <v>1.3791</v>
      </c>
      <c r="AY62" s="242">
        <f t="shared" si="54"/>
        <v>1.329</v>
      </c>
      <c r="AZ62" s="242">
        <f t="shared" si="54"/>
        <v>1.2898000000000001</v>
      </c>
      <c r="BA62" s="242">
        <f t="shared" si="54"/>
        <v>1.2854000000000001</v>
      </c>
      <c r="BB62" s="242">
        <f t="shared" si="54"/>
        <v>1.2867999999999999</v>
      </c>
      <c r="BC62" s="242">
        <f t="shared" si="54"/>
        <v>1.2927</v>
      </c>
      <c r="BD62" s="242">
        <f t="shared" si="54"/>
        <v>1.3274999999999999</v>
      </c>
      <c r="BE62" s="242">
        <f t="shared" si="54"/>
        <v>1.3512</v>
      </c>
      <c r="BF62" s="242">
        <f t="shared" si="54"/>
        <v>1.3560000000000001</v>
      </c>
      <c r="BG62" s="242">
        <f t="shared" si="54"/>
        <v>1.3544</v>
      </c>
      <c r="BH62" s="242">
        <f t="shared" si="54"/>
        <v>1.3167</v>
      </c>
      <c r="BI62" s="242">
        <f t="shared" si="54"/>
        <v>1.3137000000000001</v>
      </c>
      <c r="BJ62" s="242">
        <f t="shared" si="54"/>
        <v>1.3369</v>
      </c>
      <c r="BK62" s="242">
        <f t="shared" si="54"/>
        <v>1.3593</v>
      </c>
      <c r="BL62" s="242">
        <f t="shared" si="54"/>
        <v>1.3352999999999999</v>
      </c>
      <c r="BM62" s="242">
        <f t="shared" si="54"/>
        <v>1.2970999999999999</v>
      </c>
      <c r="BN62" s="242">
        <f t="shared" si="54"/>
        <v>1.2653000000000001</v>
      </c>
      <c r="BO62" s="242">
        <f t="shared" si="54"/>
        <v>1.2125999999999999</v>
      </c>
      <c r="BP62" s="242">
        <f t="shared" si="54"/>
        <v>1.1761999999999999</v>
      </c>
      <c r="BQ62" s="242">
        <f t="shared" si="54"/>
        <v>1.1884999999999999</v>
      </c>
      <c r="BR62" s="242">
        <f t="shared" si="54"/>
        <v>1.2113</v>
      </c>
      <c r="BS62" s="242">
        <f t="shared" si="54"/>
        <v>1.1713</v>
      </c>
      <c r="BT62" s="242">
        <f t="shared" si="54"/>
        <v>1.1665000000000001</v>
      </c>
      <c r="BU62" s="242">
        <f t="shared" si="54"/>
        <v>1.1677</v>
      </c>
      <c r="BV62" s="242">
        <f t="shared" si="54"/>
        <v>1.1593</v>
      </c>
      <c r="BW62" s="242">
        <f t="shared" si="53"/>
        <v>1.135</v>
      </c>
      <c r="BX62" s="242">
        <f t="shared" si="53"/>
        <v>1.135</v>
      </c>
      <c r="BY62" s="242">
        <f t="shared" si="53"/>
        <v>1.1041000000000001</v>
      </c>
      <c r="BZ62" s="242">
        <f t="shared" si="53"/>
        <v>1.0578000000000001</v>
      </c>
      <c r="CA62" s="242">
        <f t="shared" si="53"/>
        <v>1.0198</v>
      </c>
      <c r="CB62" s="242">
        <f t="shared" si="53"/>
        <v>1</v>
      </c>
    </row>
    <row r="63" spans="1:80" outlineLevel="1">
      <c r="A63" s="241">
        <v>2</v>
      </c>
      <c r="B63" s="229" t="s">
        <v>361</v>
      </c>
      <c r="C63" s="190"/>
      <c r="D63" s="156">
        <v>40</v>
      </c>
      <c r="E63" s="285">
        <v>50</v>
      </c>
      <c r="F63" s="233">
        <f t="shared" si="49"/>
        <v>0</v>
      </c>
      <c r="G63" s="233">
        <f t="shared" si="49"/>
        <v>0</v>
      </c>
      <c r="H63" s="233">
        <f t="shared" si="49"/>
        <v>0</v>
      </c>
      <c r="I63" s="233">
        <f t="shared" si="49"/>
        <v>0</v>
      </c>
      <c r="J63" s="242">
        <f t="shared" si="49"/>
        <v>0</v>
      </c>
      <c r="K63" s="242">
        <f t="shared" si="54"/>
        <v>0</v>
      </c>
      <c r="L63" s="242">
        <f t="shared" si="54"/>
        <v>0</v>
      </c>
      <c r="M63" s="242">
        <f t="shared" si="54"/>
        <v>0</v>
      </c>
      <c r="N63" s="242">
        <f t="shared" si="54"/>
        <v>0</v>
      </c>
      <c r="O63" s="242">
        <f t="shared" si="54"/>
        <v>0</v>
      </c>
      <c r="P63" s="242">
        <f t="shared" si="54"/>
        <v>0</v>
      </c>
      <c r="Q63" s="242">
        <f t="shared" si="54"/>
        <v>0</v>
      </c>
      <c r="R63" s="242">
        <f t="shared" si="54"/>
        <v>2.5968</v>
      </c>
      <c r="S63" s="242">
        <f t="shared" si="54"/>
        <v>2.5055000000000001</v>
      </c>
      <c r="T63" s="242">
        <f t="shared" si="54"/>
        <v>2.4306999999999999</v>
      </c>
      <c r="U63" s="242">
        <f t="shared" si="54"/>
        <v>2.4464000000000001</v>
      </c>
      <c r="V63" s="242">
        <f t="shared" si="54"/>
        <v>2.3898999999999999</v>
      </c>
      <c r="W63" s="242">
        <f t="shared" si="54"/>
        <v>2.3651</v>
      </c>
      <c r="X63" s="242">
        <f t="shared" si="54"/>
        <v>2.1797</v>
      </c>
      <c r="Y63" s="242">
        <f t="shared" si="54"/>
        <v>2.0577999999999999</v>
      </c>
      <c r="Z63" s="242">
        <f t="shared" si="54"/>
        <v>1.9257</v>
      </c>
      <c r="AA63" s="242">
        <f t="shared" si="54"/>
        <v>2.1111</v>
      </c>
      <c r="AB63" s="242">
        <f t="shared" si="54"/>
        <v>2.1072000000000002</v>
      </c>
      <c r="AC63" s="242">
        <f t="shared" si="54"/>
        <v>2.0141</v>
      </c>
      <c r="AD63" s="242">
        <f t="shared" si="54"/>
        <v>1.8718999999999999</v>
      </c>
      <c r="AE63" s="242">
        <f t="shared" si="54"/>
        <v>1.9224000000000001</v>
      </c>
      <c r="AF63" s="242">
        <f t="shared" si="54"/>
        <v>1.9095</v>
      </c>
      <c r="AG63" s="242">
        <f t="shared" si="54"/>
        <v>1.8152999999999999</v>
      </c>
      <c r="AH63" s="242">
        <f t="shared" si="54"/>
        <v>1.7091000000000001</v>
      </c>
      <c r="AI63" s="242">
        <f t="shared" si="54"/>
        <v>1.7952999999999999</v>
      </c>
      <c r="AJ63" s="242">
        <f t="shared" si="54"/>
        <v>1.7538</v>
      </c>
      <c r="AK63" s="242">
        <f t="shared" si="54"/>
        <v>1.7352000000000001</v>
      </c>
      <c r="AL63" s="242">
        <f t="shared" si="54"/>
        <v>1.6963999999999999</v>
      </c>
      <c r="AM63" s="242">
        <f t="shared" si="54"/>
        <v>1.5595000000000001</v>
      </c>
      <c r="AN63" s="242">
        <f t="shared" si="54"/>
        <v>1.4268000000000001</v>
      </c>
      <c r="AO63" s="242">
        <f t="shared" si="54"/>
        <v>1.3785000000000001</v>
      </c>
      <c r="AP63" s="242">
        <f t="shared" si="54"/>
        <v>1.3785000000000001</v>
      </c>
      <c r="AQ63" s="242">
        <f t="shared" si="54"/>
        <v>1.3443000000000001</v>
      </c>
      <c r="AR63" s="242">
        <f t="shared" si="54"/>
        <v>1.3164</v>
      </c>
      <c r="AS63" s="242">
        <f t="shared" si="54"/>
        <v>1.2984</v>
      </c>
      <c r="AT63" s="242">
        <f t="shared" si="54"/>
        <v>1.3133999999999999</v>
      </c>
      <c r="AU63" s="242">
        <f t="shared" si="54"/>
        <v>1.2955000000000001</v>
      </c>
      <c r="AV63" s="242">
        <f t="shared" si="54"/>
        <v>1.2444999999999999</v>
      </c>
      <c r="AW63" s="242">
        <f t="shared" si="54"/>
        <v>1.2076</v>
      </c>
      <c r="AX63" s="242">
        <f t="shared" si="54"/>
        <v>1.2062999999999999</v>
      </c>
      <c r="AY63" s="242">
        <f t="shared" si="54"/>
        <v>1.1716</v>
      </c>
      <c r="AZ63" s="242">
        <f t="shared" si="54"/>
        <v>1.1492</v>
      </c>
      <c r="BA63" s="242">
        <f t="shared" si="54"/>
        <v>1.1597</v>
      </c>
      <c r="BB63" s="242">
        <f t="shared" si="54"/>
        <v>1.1692</v>
      </c>
      <c r="BC63" s="242">
        <f t="shared" si="54"/>
        <v>1.1826000000000001</v>
      </c>
      <c r="BD63" s="242">
        <f t="shared" si="54"/>
        <v>1.2351000000000001</v>
      </c>
      <c r="BE63" s="242">
        <f t="shared" si="54"/>
        <v>1.2896000000000001</v>
      </c>
      <c r="BF63" s="242">
        <f t="shared" si="54"/>
        <v>1.3164</v>
      </c>
      <c r="BG63" s="242">
        <f t="shared" si="54"/>
        <v>1.3270999999999999</v>
      </c>
      <c r="BH63" s="242">
        <f t="shared" si="54"/>
        <v>1.2925</v>
      </c>
      <c r="BI63" s="242">
        <f t="shared" si="54"/>
        <v>1.2968999999999999</v>
      </c>
      <c r="BJ63" s="242">
        <f t="shared" si="54"/>
        <v>1.3103</v>
      </c>
      <c r="BK63" s="242">
        <f t="shared" si="54"/>
        <v>1.3240000000000001</v>
      </c>
      <c r="BL63" s="242">
        <f t="shared" si="54"/>
        <v>1.3255999999999999</v>
      </c>
      <c r="BM63" s="242">
        <f t="shared" si="54"/>
        <v>1.3349</v>
      </c>
      <c r="BN63" s="242">
        <f t="shared" si="54"/>
        <v>1.2867</v>
      </c>
      <c r="BO63" s="242">
        <f t="shared" si="54"/>
        <v>1.2514000000000001</v>
      </c>
      <c r="BP63" s="242">
        <f t="shared" si="54"/>
        <v>1.2404999999999999</v>
      </c>
      <c r="BQ63" s="242">
        <f t="shared" si="54"/>
        <v>1.2597</v>
      </c>
      <c r="BR63" s="242">
        <f t="shared" si="54"/>
        <v>1.2485999999999999</v>
      </c>
      <c r="BS63" s="242">
        <f t="shared" si="54"/>
        <v>1.19</v>
      </c>
      <c r="BT63" s="242">
        <f t="shared" si="54"/>
        <v>1.1739999999999999</v>
      </c>
      <c r="BU63" s="242">
        <f t="shared" si="54"/>
        <v>1.1765000000000001</v>
      </c>
      <c r="BV63" s="242">
        <f t="shared" si="54"/>
        <v>1.1728000000000001</v>
      </c>
      <c r="BW63" s="242">
        <f t="shared" si="53"/>
        <v>1.1399999999999999</v>
      </c>
      <c r="BX63" s="242">
        <f t="shared" si="53"/>
        <v>1.1399999999999999</v>
      </c>
      <c r="BY63" s="242">
        <f t="shared" si="53"/>
        <v>1.1089</v>
      </c>
      <c r="BZ63" s="242">
        <f t="shared" si="53"/>
        <v>1.0605</v>
      </c>
      <c r="CA63" s="242">
        <f t="shared" si="53"/>
        <v>1.0179</v>
      </c>
      <c r="CB63" s="242">
        <f t="shared" si="53"/>
        <v>1</v>
      </c>
    </row>
    <row r="64" spans="1:80" outlineLevel="1">
      <c r="A64" s="241">
        <v>2</v>
      </c>
      <c r="B64" s="229" t="s">
        <v>362</v>
      </c>
      <c r="C64" s="190"/>
      <c r="D64" s="156">
        <v>40</v>
      </c>
      <c r="E64" s="285">
        <v>50</v>
      </c>
      <c r="F64" s="233">
        <f t="shared" si="49"/>
        <v>0</v>
      </c>
      <c r="G64" s="233">
        <f t="shared" si="49"/>
        <v>0</v>
      </c>
      <c r="H64" s="233">
        <f t="shared" si="49"/>
        <v>0</v>
      </c>
      <c r="I64" s="233">
        <f t="shared" si="49"/>
        <v>0</v>
      </c>
      <c r="J64" s="242">
        <f t="shared" si="49"/>
        <v>0</v>
      </c>
      <c r="K64" s="242">
        <f t="shared" si="54"/>
        <v>0</v>
      </c>
      <c r="L64" s="242">
        <f t="shared" si="54"/>
        <v>0</v>
      </c>
      <c r="M64" s="242">
        <f t="shared" si="54"/>
        <v>0</v>
      </c>
      <c r="N64" s="242">
        <f t="shared" si="54"/>
        <v>0</v>
      </c>
      <c r="O64" s="242">
        <f t="shared" si="54"/>
        <v>0</v>
      </c>
      <c r="P64" s="242">
        <f t="shared" si="54"/>
        <v>0</v>
      </c>
      <c r="Q64" s="242">
        <f t="shared" si="54"/>
        <v>0</v>
      </c>
      <c r="R64" s="242">
        <f t="shared" si="54"/>
        <v>2.5968</v>
      </c>
      <c r="S64" s="242">
        <f t="shared" si="54"/>
        <v>2.5055000000000001</v>
      </c>
      <c r="T64" s="242">
        <f t="shared" si="54"/>
        <v>2.4306999999999999</v>
      </c>
      <c r="U64" s="242">
        <f t="shared" si="54"/>
        <v>2.4464000000000001</v>
      </c>
      <c r="V64" s="242">
        <f t="shared" si="54"/>
        <v>2.3898999999999999</v>
      </c>
      <c r="W64" s="242">
        <f t="shared" si="54"/>
        <v>2.3651</v>
      </c>
      <c r="X64" s="242">
        <f t="shared" si="54"/>
        <v>2.1797</v>
      </c>
      <c r="Y64" s="242">
        <f t="shared" si="54"/>
        <v>2.0577999999999999</v>
      </c>
      <c r="Z64" s="242">
        <f t="shared" si="54"/>
        <v>1.9257</v>
      </c>
      <c r="AA64" s="242">
        <f t="shared" si="54"/>
        <v>2.1111</v>
      </c>
      <c r="AB64" s="242">
        <f t="shared" si="54"/>
        <v>2.1072000000000002</v>
      </c>
      <c r="AC64" s="242">
        <f t="shared" si="54"/>
        <v>2.0141</v>
      </c>
      <c r="AD64" s="242">
        <f t="shared" si="54"/>
        <v>1.8718999999999999</v>
      </c>
      <c r="AE64" s="242">
        <f t="shared" si="54"/>
        <v>1.9224000000000001</v>
      </c>
      <c r="AF64" s="242">
        <f t="shared" si="54"/>
        <v>1.9095</v>
      </c>
      <c r="AG64" s="242">
        <f t="shared" si="54"/>
        <v>1.8152999999999999</v>
      </c>
      <c r="AH64" s="242">
        <f t="shared" si="54"/>
        <v>1.7091000000000001</v>
      </c>
      <c r="AI64" s="242">
        <f t="shared" si="54"/>
        <v>1.7952999999999999</v>
      </c>
      <c r="AJ64" s="242">
        <f t="shared" si="54"/>
        <v>1.7538</v>
      </c>
      <c r="AK64" s="242">
        <f t="shared" si="54"/>
        <v>1.7352000000000001</v>
      </c>
      <c r="AL64" s="242">
        <f t="shared" si="54"/>
        <v>1.6963999999999999</v>
      </c>
      <c r="AM64" s="242">
        <f t="shared" si="54"/>
        <v>1.5595000000000001</v>
      </c>
      <c r="AN64" s="242">
        <f t="shared" si="54"/>
        <v>1.4268000000000001</v>
      </c>
      <c r="AO64" s="242">
        <f t="shared" si="54"/>
        <v>1.3785000000000001</v>
      </c>
      <c r="AP64" s="242">
        <f t="shared" si="54"/>
        <v>1.3785000000000001</v>
      </c>
      <c r="AQ64" s="242">
        <f t="shared" si="54"/>
        <v>1.3443000000000001</v>
      </c>
      <c r="AR64" s="242">
        <f t="shared" si="54"/>
        <v>1.3164</v>
      </c>
      <c r="AS64" s="242">
        <f t="shared" si="54"/>
        <v>1.2984</v>
      </c>
      <c r="AT64" s="242">
        <f t="shared" si="54"/>
        <v>1.3133999999999999</v>
      </c>
      <c r="AU64" s="242">
        <f t="shared" si="54"/>
        <v>1.2955000000000001</v>
      </c>
      <c r="AV64" s="242">
        <f t="shared" si="54"/>
        <v>1.2444999999999999</v>
      </c>
      <c r="AW64" s="242">
        <f t="shared" si="54"/>
        <v>1.2076</v>
      </c>
      <c r="AX64" s="242">
        <f t="shared" si="54"/>
        <v>1.2062999999999999</v>
      </c>
      <c r="AY64" s="242">
        <f t="shared" si="54"/>
        <v>1.1716</v>
      </c>
      <c r="AZ64" s="242">
        <f t="shared" si="54"/>
        <v>1.1492</v>
      </c>
      <c r="BA64" s="242">
        <f t="shared" si="54"/>
        <v>1.1597</v>
      </c>
      <c r="BB64" s="242">
        <f t="shared" si="54"/>
        <v>1.1692</v>
      </c>
      <c r="BC64" s="242">
        <f t="shared" si="54"/>
        <v>1.1826000000000001</v>
      </c>
      <c r="BD64" s="242">
        <f t="shared" si="54"/>
        <v>1.2351000000000001</v>
      </c>
      <c r="BE64" s="242">
        <f t="shared" si="54"/>
        <v>1.2896000000000001</v>
      </c>
      <c r="BF64" s="242">
        <f t="shared" si="54"/>
        <v>1.3164</v>
      </c>
      <c r="BG64" s="242">
        <f t="shared" si="54"/>
        <v>1.3270999999999999</v>
      </c>
      <c r="BH64" s="242">
        <f t="shared" si="54"/>
        <v>1.2925</v>
      </c>
      <c r="BI64" s="242">
        <f t="shared" si="54"/>
        <v>1.2968999999999999</v>
      </c>
      <c r="BJ64" s="242">
        <f t="shared" si="54"/>
        <v>1.3103</v>
      </c>
      <c r="BK64" s="242">
        <f t="shared" si="54"/>
        <v>1.3240000000000001</v>
      </c>
      <c r="BL64" s="242">
        <f t="shared" si="54"/>
        <v>1.3255999999999999</v>
      </c>
      <c r="BM64" s="242">
        <f t="shared" si="54"/>
        <v>1.3349</v>
      </c>
      <c r="BN64" s="242">
        <f t="shared" si="54"/>
        <v>1.2867</v>
      </c>
      <c r="BO64" s="242">
        <f t="shared" si="54"/>
        <v>1.2514000000000001</v>
      </c>
      <c r="BP64" s="242">
        <f t="shared" si="54"/>
        <v>1.2404999999999999</v>
      </c>
      <c r="BQ64" s="242">
        <f t="shared" si="54"/>
        <v>1.2597</v>
      </c>
      <c r="BR64" s="242">
        <f t="shared" si="54"/>
        <v>1.2485999999999999</v>
      </c>
      <c r="BS64" s="242">
        <f t="shared" si="54"/>
        <v>1.19</v>
      </c>
      <c r="BT64" s="242">
        <f t="shared" si="54"/>
        <v>1.1739999999999999</v>
      </c>
      <c r="BU64" s="242">
        <f t="shared" si="54"/>
        <v>1.1765000000000001</v>
      </c>
      <c r="BV64" s="242">
        <f t="shared" si="54"/>
        <v>1.1728000000000001</v>
      </c>
      <c r="BW64" s="242">
        <f t="shared" si="53"/>
        <v>1.1399999999999999</v>
      </c>
      <c r="BX64" s="242">
        <f t="shared" si="53"/>
        <v>1.1399999999999999</v>
      </c>
      <c r="BY64" s="242">
        <f t="shared" si="53"/>
        <v>1.1089</v>
      </c>
      <c r="BZ64" s="242">
        <f t="shared" si="53"/>
        <v>1.0605</v>
      </c>
      <c r="CA64" s="242">
        <f t="shared" si="53"/>
        <v>1.0179</v>
      </c>
      <c r="CB64" s="242">
        <f t="shared" si="53"/>
        <v>1</v>
      </c>
    </row>
    <row r="65" spans="1:80" outlineLevel="1">
      <c r="A65" s="241">
        <v>5</v>
      </c>
      <c r="B65" s="229" t="s">
        <v>363</v>
      </c>
      <c r="C65" s="190"/>
      <c r="D65" s="156">
        <v>35</v>
      </c>
      <c r="E65" s="285">
        <v>45</v>
      </c>
      <c r="F65" s="233">
        <f t="shared" si="49"/>
        <v>0</v>
      </c>
      <c r="G65" s="233">
        <f t="shared" si="49"/>
        <v>0</v>
      </c>
      <c r="H65" s="233">
        <f t="shared" si="49"/>
        <v>0</v>
      </c>
      <c r="I65" s="233">
        <f t="shared" si="49"/>
        <v>3.7616999999999998</v>
      </c>
      <c r="J65" s="242">
        <f t="shared" si="49"/>
        <v>3.8593000000000002</v>
      </c>
      <c r="K65" s="242">
        <f t="shared" si="54"/>
        <v>3.2563</v>
      </c>
      <c r="L65" s="242">
        <f t="shared" si="54"/>
        <v>3.1865000000000001</v>
      </c>
      <c r="M65" s="242">
        <f t="shared" si="54"/>
        <v>3.2665000000000002</v>
      </c>
      <c r="N65" s="242">
        <f t="shared" si="54"/>
        <v>3.3184999999999998</v>
      </c>
      <c r="O65" s="242">
        <f t="shared" si="54"/>
        <v>3.2563</v>
      </c>
      <c r="P65" s="242">
        <f t="shared" si="54"/>
        <v>3.2061999999999999</v>
      </c>
      <c r="Q65" s="242">
        <f t="shared" si="54"/>
        <v>3.1480000000000001</v>
      </c>
      <c r="R65" s="242">
        <f t="shared" si="54"/>
        <v>3.1671999999999998</v>
      </c>
      <c r="S65" s="242">
        <f t="shared" si="54"/>
        <v>3.1865000000000001</v>
      </c>
      <c r="T65" s="242">
        <f t="shared" si="54"/>
        <v>3.1480000000000001</v>
      </c>
      <c r="U65" s="242">
        <f t="shared" si="54"/>
        <v>3.1103999999999998</v>
      </c>
      <c r="V65" s="242">
        <f t="shared" si="54"/>
        <v>3.0920000000000001</v>
      </c>
      <c r="W65" s="242">
        <f t="shared" si="54"/>
        <v>3.0647000000000002</v>
      </c>
      <c r="X65" s="242">
        <f t="shared" si="54"/>
        <v>3.0203000000000002</v>
      </c>
      <c r="Y65" s="242">
        <f t="shared" si="54"/>
        <v>2.9518</v>
      </c>
      <c r="Z65" s="242">
        <f t="shared" si="54"/>
        <v>2.9106000000000001</v>
      </c>
      <c r="AA65" s="242">
        <f t="shared" si="54"/>
        <v>2.9434999999999998</v>
      </c>
      <c r="AB65" s="242">
        <f t="shared" si="54"/>
        <v>2.9518</v>
      </c>
      <c r="AC65" s="242">
        <f t="shared" si="54"/>
        <v>2.9024999999999999</v>
      </c>
      <c r="AD65" s="242">
        <f t="shared" si="54"/>
        <v>2.7639</v>
      </c>
      <c r="AE65" s="242">
        <f t="shared" si="54"/>
        <v>2.6581999999999999</v>
      </c>
      <c r="AF65" s="242">
        <f t="shared" si="54"/>
        <v>2.5792000000000002</v>
      </c>
      <c r="AG65" s="242">
        <f t="shared" si="54"/>
        <v>2.4232999999999998</v>
      </c>
      <c r="AH65" s="242">
        <f t="shared" si="54"/>
        <v>2.1352000000000002</v>
      </c>
      <c r="AI65" s="242">
        <f t="shared" si="54"/>
        <v>2.0430999999999999</v>
      </c>
      <c r="AJ65" s="242">
        <f t="shared" si="54"/>
        <v>1.9698</v>
      </c>
      <c r="AK65" s="242">
        <f t="shared" si="54"/>
        <v>1.9118999999999999</v>
      </c>
      <c r="AL65" s="242">
        <f t="shared" si="54"/>
        <v>1.8911</v>
      </c>
      <c r="AM65" s="242">
        <f t="shared" si="54"/>
        <v>1.8249</v>
      </c>
      <c r="AN65" s="242">
        <f t="shared" si="54"/>
        <v>1.7110000000000001</v>
      </c>
      <c r="AO65" s="242">
        <f t="shared" si="54"/>
        <v>1.6031</v>
      </c>
      <c r="AP65" s="242">
        <f t="shared" si="54"/>
        <v>1.508</v>
      </c>
      <c r="AQ65" s="242">
        <f t="shared" si="54"/>
        <v>1.4822</v>
      </c>
      <c r="AR65" s="242">
        <f t="shared" si="54"/>
        <v>1.4412</v>
      </c>
      <c r="AS65" s="242">
        <f t="shared" si="54"/>
        <v>1.41</v>
      </c>
      <c r="AT65" s="242">
        <f t="shared" si="54"/>
        <v>1.4216</v>
      </c>
      <c r="AU65" s="242">
        <f t="shared" si="54"/>
        <v>1.4553</v>
      </c>
      <c r="AV65" s="242">
        <f t="shared" si="54"/>
        <v>1.4333</v>
      </c>
      <c r="AW65" s="242">
        <f t="shared" si="54"/>
        <v>1.3968</v>
      </c>
      <c r="AX65" s="242">
        <f t="shared" si="54"/>
        <v>1.3747</v>
      </c>
      <c r="AY65" s="242">
        <f t="shared" si="54"/>
        <v>1.3463000000000001</v>
      </c>
      <c r="AZ65" s="242">
        <f t="shared" si="54"/>
        <v>1.3273999999999999</v>
      </c>
      <c r="BA65" s="242">
        <f t="shared" si="54"/>
        <v>1.3257000000000001</v>
      </c>
      <c r="BB65" s="242">
        <f t="shared" si="54"/>
        <v>1.3223</v>
      </c>
      <c r="BC65" s="242">
        <f t="shared" si="54"/>
        <v>1.2992999999999999</v>
      </c>
      <c r="BD65" s="242">
        <f t="shared" si="54"/>
        <v>1.3207</v>
      </c>
      <c r="BE65" s="242">
        <f t="shared" si="54"/>
        <v>1.3058000000000001</v>
      </c>
      <c r="BF65" s="242">
        <f t="shared" si="54"/>
        <v>1.3058000000000001</v>
      </c>
      <c r="BG65" s="242">
        <f t="shared" si="54"/>
        <v>1.3257000000000001</v>
      </c>
      <c r="BH65" s="242">
        <f t="shared" si="54"/>
        <v>1.3008999999999999</v>
      </c>
      <c r="BI65" s="242">
        <f t="shared" si="54"/>
        <v>1.26</v>
      </c>
      <c r="BJ65" s="242">
        <f t="shared" si="54"/>
        <v>1.2676000000000001</v>
      </c>
      <c r="BK65" s="242">
        <f t="shared" si="54"/>
        <v>1.2494000000000001</v>
      </c>
      <c r="BL65" s="242">
        <f t="shared" si="54"/>
        <v>1.2317</v>
      </c>
      <c r="BM65" s="242">
        <f t="shared" si="54"/>
        <v>1.1868000000000001</v>
      </c>
      <c r="BN65" s="242">
        <f t="shared" si="54"/>
        <v>1.1265000000000001</v>
      </c>
      <c r="BO65" s="242">
        <f t="shared" si="54"/>
        <v>1.1132</v>
      </c>
      <c r="BP65" s="242">
        <f t="shared" si="54"/>
        <v>1.0589</v>
      </c>
      <c r="BQ65" s="242">
        <f t="shared" si="54"/>
        <v>1.0956999999999999</v>
      </c>
      <c r="BR65" s="242">
        <f t="shared" si="54"/>
        <v>1.0865</v>
      </c>
      <c r="BS65" s="242">
        <f t="shared" si="54"/>
        <v>1.0367999999999999</v>
      </c>
      <c r="BT65" s="242">
        <f t="shared" si="54"/>
        <v>1.0226</v>
      </c>
      <c r="BU65" s="242">
        <f t="shared" si="54"/>
        <v>1.0216000000000001</v>
      </c>
      <c r="BV65" s="242">
        <f t="shared" ref="BV65:CB68" si="55">VLOOKUP($A65,$A$11:$CB$15,BV$49)</f>
        <v>1.0286</v>
      </c>
      <c r="BW65" s="242">
        <f t="shared" si="55"/>
        <v>1.042</v>
      </c>
      <c r="BX65" s="242">
        <f t="shared" si="55"/>
        <v>1.0568</v>
      </c>
      <c r="BY65" s="242">
        <f t="shared" si="55"/>
        <v>1.0306999999999999</v>
      </c>
      <c r="BZ65" s="242">
        <f t="shared" si="55"/>
        <v>1.0067999999999999</v>
      </c>
      <c r="CA65" s="242">
        <f t="shared" si="55"/>
        <v>0.99519999999999997</v>
      </c>
      <c r="CB65" s="242">
        <f t="shared" si="55"/>
        <v>1</v>
      </c>
    </row>
    <row r="66" spans="1:80" outlineLevel="1">
      <c r="A66" s="241">
        <v>5</v>
      </c>
      <c r="B66" s="229" t="s">
        <v>364</v>
      </c>
      <c r="C66" s="190"/>
      <c r="D66" s="156">
        <v>25</v>
      </c>
      <c r="E66" s="285">
        <v>30</v>
      </c>
      <c r="F66" s="233">
        <f t="shared" si="49"/>
        <v>0</v>
      </c>
      <c r="G66" s="233">
        <f t="shared" si="49"/>
        <v>0</v>
      </c>
      <c r="H66" s="233">
        <f t="shared" si="49"/>
        <v>0</v>
      </c>
      <c r="I66" s="233">
        <f t="shared" si="49"/>
        <v>3.7616999999999998</v>
      </c>
      <c r="J66" s="242">
        <f t="shared" si="49"/>
        <v>3.8593000000000002</v>
      </c>
      <c r="K66" s="242">
        <f t="shared" ref="K66:BV69" si="56">VLOOKUP($A66,$A$11:$CB$15,K$49)</f>
        <v>3.2563</v>
      </c>
      <c r="L66" s="242">
        <f t="shared" si="56"/>
        <v>3.1865000000000001</v>
      </c>
      <c r="M66" s="242">
        <f t="shared" si="56"/>
        <v>3.2665000000000002</v>
      </c>
      <c r="N66" s="242">
        <f t="shared" si="56"/>
        <v>3.3184999999999998</v>
      </c>
      <c r="O66" s="242">
        <f t="shared" si="56"/>
        <v>3.2563</v>
      </c>
      <c r="P66" s="242">
        <f t="shared" si="56"/>
        <v>3.2061999999999999</v>
      </c>
      <c r="Q66" s="242">
        <f t="shared" si="56"/>
        <v>3.1480000000000001</v>
      </c>
      <c r="R66" s="242">
        <f t="shared" si="56"/>
        <v>3.1671999999999998</v>
      </c>
      <c r="S66" s="242">
        <f t="shared" si="56"/>
        <v>3.1865000000000001</v>
      </c>
      <c r="T66" s="242">
        <f t="shared" si="56"/>
        <v>3.1480000000000001</v>
      </c>
      <c r="U66" s="242">
        <f t="shared" si="56"/>
        <v>3.1103999999999998</v>
      </c>
      <c r="V66" s="242">
        <f t="shared" si="56"/>
        <v>3.0920000000000001</v>
      </c>
      <c r="W66" s="242">
        <f t="shared" si="56"/>
        <v>3.0647000000000002</v>
      </c>
      <c r="X66" s="242">
        <f t="shared" si="56"/>
        <v>3.0203000000000002</v>
      </c>
      <c r="Y66" s="242">
        <f t="shared" si="56"/>
        <v>2.9518</v>
      </c>
      <c r="Z66" s="242">
        <f t="shared" si="56"/>
        <v>2.9106000000000001</v>
      </c>
      <c r="AA66" s="242">
        <f t="shared" si="56"/>
        <v>2.9434999999999998</v>
      </c>
      <c r="AB66" s="242">
        <f t="shared" si="56"/>
        <v>2.9518</v>
      </c>
      <c r="AC66" s="242">
        <f t="shared" si="56"/>
        <v>2.9024999999999999</v>
      </c>
      <c r="AD66" s="242">
        <f t="shared" si="56"/>
        <v>2.7639</v>
      </c>
      <c r="AE66" s="242">
        <f t="shared" si="56"/>
        <v>2.6581999999999999</v>
      </c>
      <c r="AF66" s="242">
        <f t="shared" si="56"/>
        <v>2.5792000000000002</v>
      </c>
      <c r="AG66" s="242">
        <f t="shared" si="56"/>
        <v>2.4232999999999998</v>
      </c>
      <c r="AH66" s="242">
        <f t="shared" si="56"/>
        <v>2.1352000000000002</v>
      </c>
      <c r="AI66" s="242">
        <f t="shared" si="56"/>
        <v>2.0430999999999999</v>
      </c>
      <c r="AJ66" s="242">
        <f t="shared" si="56"/>
        <v>1.9698</v>
      </c>
      <c r="AK66" s="242">
        <f t="shared" si="56"/>
        <v>1.9118999999999999</v>
      </c>
      <c r="AL66" s="242">
        <f t="shared" si="56"/>
        <v>1.8911</v>
      </c>
      <c r="AM66" s="242">
        <f t="shared" si="56"/>
        <v>1.8249</v>
      </c>
      <c r="AN66" s="242">
        <f t="shared" si="56"/>
        <v>1.7110000000000001</v>
      </c>
      <c r="AO66" s="242">
        <f t="shared" si="56"/>
        <v>1.6031</v>
      </c>
      <c r="AP66" s="242">
        <f t="shared" si="56"/>
        <v>1.508</v>
      </c>
      <c r="AQ66" s="242">
        <f t="shared" si="56"/>
        <v>1.4822</v>
      </c>
      <c r="AR66" s="242">
        <f t="shared" si="56"/>
        <v>1.4412</v>
      </c>
      <c r="AS66" s="242">
        <f t="shared" si="56"/>
        <v>1.41</v>
      </c>
      <c r="AT66" s="242">
        <f t="shared" si="56"/>
        <v>1.4216</v>
      </c>
      <c r="AU66" s="242">
        <f t="shared" si="56"/>
        <v>1.4553</v>
      </c>
      <c r="AV66" s="242">
        <f t="shared" si="56"/>
        <v>1.4333</v>
      </c>
      <c r="AW66" s="242">
        <f t="shared" si="56"/>
        <v>1.3968</v>
      </c>
      <c r="AX66" s="242">
        <f t="shared" si="56"/>
        <v>1.3747</v>
      </c>
      <c r="AY66" s="242">
        <f t="shared" si="56"/>
        <v>1.3463000000000001</v>
      </c>
      <c r="AZ66" s="242">
        <f t="shared" si="56"/>
        <v>1.3273999999999999</v>
      </c>
      <c r="BA66" s="242">
        <f t="shared" si="56"/>
        <v>1.3257000000000001</v>
      </c>
      <c r="BB66" s="242">
        <f t="shared" si="56"/>
        <v>1.3223</v>
      </c>
      <c r="BC66" s="242">
        <f t="shared" si="56"/>
        <v>1.2992999999999999</v>
      </c>
      <c r="BD66" s="242">
        <f t="shared" si="56"/>
        <v>1.3207</v>
      </c>
      <c r="BE66" s="242">
        <f t="shared" si="56"/>
        <v>1.3058000000000001</v>
      </c>
      <c r="BF66" s="242">
        <f t="shared" si="56"/>
        <v>1.3058000000000001</v>
      </c>
      <c r="BG66" s="242">
        <f t="shared" si="56"/>
        <v>1.3257000000000001</v>
      </c>
      <c r="BH66" s="242">
        <f t="shared" si="56"/>
        <v>1.3008999999999999</v>
      </c>
      <c r="BI66" s="242">
        <f t="shared" si="56"/>
        <v>1.26</v>
      </c>
      <c r="BJ66" s="242">
        <f t="shared" si="56"/>
        <v>1.2676000000000001</v>
      </c>
      <c r="BK66" s="242">
        <f t="shared" si="56"/>
        <v>1.2494000000000001</v>
      </c>
      <c r="BL66" s="242">
        <f t="shared" si="56"/>
        <v>1.2317</v>
      </c>
      <c r="BM66" s="242">
        <f t="shared" si="56"/>
        <v>1.1868000000000001</v>
      </c>
      <c r="BN66" s="242">
        <f t="shared" si="56"/>
        <v>1.1265000000000001</v>
      </c>
      <c r="BO66" s="242">
        <f t="shared" si="56"/>
        <v>1.1132</v>
      </c>
      <c r="BP66" s="242">
        <f t="shared" si="56"/>
        <v>1.0589</v>
      </c>
      <c r="BQ66" s="242">
        <f t="shared" si="56"/>
        <v>1.0956999999999999</v>
      </c>
      <c r="BR66" s="242">
        <f t="shared" si="56"/>
        <v>1.0865</v>
      </c>
      <c r="BS66" s="242">
        <f t="shared" si="56"/>
        <v>1.0367999999999999</v>
      </c>
      <c r="BT66" s="242">
        <f t="shared" si="56"/>
        <v>1.0226</v>
      </c>
      <c r="BU66" s="242">
        <f t="shared" si="56"/>
        <v>1.0216000000000001</v>
      </c>
      <c r="BV66" s="242">
        <f t="shared" si="56"/>
        <v>1.0286</v>
      </c>
      <c r="BW66" s="242">
        <f t="shared" si="55"/>
        <v>1.042</v>
      </c>
      <c r="BX66" s="242">
        <f t="shared" si="55"/>
        <v>1.0568</v>
      </c>
      <c r="BY66" s="242">
        <f t="shared" si="55"/>
        <v>1.0306999999999999</v>
      </c>
      <c r="BZ66" s="242">
        <f t="shared" si="55"/>
        <v>1.0067999999999999</v>
      </c>
      <c r="CA66" s="242">
        <f t="shared" si="55"/>
        <v>0.99519999999999997</v>
      </c>
      <c r="CB66" s="242">
        <f t="shared" si="55"/>
        <v>1</v>
      </c>
    </row>
    <row r="67" spans="1:80" outlineLevel="1">
      <c r="A67" s="241">
        <v>5</v>
      </c>
      <c r="B67" s="229" t="s">
        <v>389</v>
      </c>
      <c r="C67" s="190"/>
      <c r="D67" s="156">
        <v>20</v>
      </c>
      <c r="E67" s="285">
        <v>20</v>
      </c>
      <c r="F67" s="233">
        <f t="shared" si="49"/>
        <v>0</v>
      </c>
      <c r="G67" s="233">
        <f t="shared" si="49"/>
        <v>0</v>
      </c>
      <c r="H67" s="233">
        <f t="shared" si="49"/>
        <v>0</v>
      </c>
      <c r="I67" s="233">
        <f t="shared" si="49"/>
        <v>3.7616999999999998</v>
      </c>
      <c r="J67" s="242">
        <f t="shared" si="49"/>
        <v>3.8593000000000002</v>
      </c>
      <c r="K67" s="242">
        <f t="shared" si="56"/>
        <v>3.2563</v>
      </c>
      <c r="L67" s="242">
        <f t="shared" si="56"/>
        <v>3.1865000000000001</v>
      </c>
      <c r="M67" s="242">
        <f t="shared" si="56"/>
        <v>3.2665000000000002</v>
      </c>
      <c r="N67" s="242">
        <f t="shared" si="56"/>
        <v>3.3184999999999998</v>
      </c>
      <c r="O67" s="242">
        <f t="shared" si="56"/>
        <v>3.2563</v>
      </c>
      <c r="P67" s="242">
        <f t="shared" si="56"/>
        <v>3.2061999999999999</v>
      </c>
      <c r="Q67" s="242">
        <f t="shared" si="56"/>
        <v>3.1480000000000001</v>
      </c>
      <c r="R67" s="242">
        <f t="shared" si="56"/>
        <v>3.1671999999999998</v>
      </c>
      <c r="S67" s="242">
        <f t="shared" si="56"/>
        <v>3.1865000000000001</v>
      </c>
      <c r="T67" s="242">
        <f t="shared" si="56"/>
        <v>3.1480000000000001</v>
      </c>
      <c r="U67" s="242">
        <f t="shared" si="56"/>
        <v>3.1103999999999998</v>
      </c>
      <c r="V67" s="242">
        <f t="shared" si="56"/>
        <v>3.0920000000000001</v>
      </c>
      <c r="W67" s="242">
        <f t="shared" si="56"/>
        <v>3.0647000000000002</v>
      </c>
      <c r="X67" s="242">
        <f t="shared" si="56"/>
        <v>3.0203000000000002</v>
      </c>
      <c r="Y67" s="242">
        <f t="shared" si="56"/>
        <v>2.9518</v>
      </c>
      <c r="Z67" s="242">
        <f t="shared" si="56"/>
        <v>2.9106000000000001</v>
      </c>
      <c r="AA67" s="242">
        <f t="shared" si="56"/>
        <v>2.9434999999999998</v>
      </c>
      <c r="AB67" s="242">
        <f t="shared" si="56"/>
        <v>2.9518</v>
      </c>
      <c r="AC67" s="242">
        <f t="shared" si="56"/>
        <v>2.9024999999999999</v>
      </c>
      <c r="AD67" s="242">
        <f t="shared" si="56"/>
        <v>2.7639</v>
      </c>
      <c r="AE67" s="242">
        <f t="shared" si="56"/>
        <v>2.6581999999999999</v>
      </c>
      <c r="AF67" s="242">
        <f t="shared" si="56"/>
        <v>2.5792000000000002</v>
      </c>
      <c r="AG67" s="242">
        <f t="shared" si="56"/>
        <v>2.4232999999999998</v>
      </c>
      <c r="AH67" s="242">
        <f t="shared" si="56"/>
        <v>2.1352000000000002</v>
      </c>
      <c r="AI67" s="242">
        <f t="shared" si="56"/>
        <v>2.0430999999999999</v>
      </c>
      <c r="AJ67" s="242">
        <f t="shared" si="56"/>
        <v>1.9698</v>
      </c>
      <c r="AK67" s="242">
        <f t="shared" si="56"/>
        <v>1.9118999999999999</v>
      </c>
      <c r="AL67" s="242">
        <f t="shared" si="56"/>
        <v>1.8911</v>
      </c>
      <c r="AM67" s="242">
        <f t="shared" si="56"/>
        <v>1.8249</v>
      </c>
      <c r="AN67" s="242">
        <f t="shared" si="56"/>
        <v>1.7110000000000001</v>
      </c>
      <c r="AO67" s="242">
        <f t="shared" si="56"/>
        <v>1.6031</v>
      </c>
      <c r="AP67" s="242">
        <f t="shared" si="56"/>
        <v>1.508</v>
      </c>
      <c r="AQ67" s="242">
        <f t="shared" si="56"/>
        <v>1.4822</v>
      </c>
      <c r="AR67" s="242">
        <f t="shared" si="56"/>
        <v>1.4412</v>
      </c>
      <c r="AS67" s="242">
        <f t="shared" si="56"/>
        <v>1.41</v>
      </c>
      <c r="AT67" s="242">
        <f t="shared" si="56"/>
        <v>1.4216</v>
      </c>
      <c r="AU67" s="242">
        <f t="shared" si="56"/>
        <v>1.4553</v>
      </c>
      <c r="AV67" s="242">
        <f t="shared" si="56"/>
        <v>1.4333</v>
      </c>
      <c r="AW67" s="242">
        <f t="shared" si="56"/>
        <v>1.3968</v>
      </c>
      <c r="AX67" s="242">
        <f t="shared" si="56"/>
        <v>1.3747</v>
      </c>
      <c r="AY67" s="242">
        <f t="shared" si="56"/>
        <v>1.3463000000000001</v>
      </c>
      <c r="AZ67" s="242">
        <f t="shared" si="56"/>
        <v>1.3273999999999999</v>
      </c>
      <c r="BA67" s="242">
        <f t="shared" si="56"/>
        <v>1.3257000000000001</v>
      </c>
      <c r="BB67" s="242">
        <f t="shared" si="56"/>
        <v>1.3223</v>
      </c>
      <c r="BC67" s="242">
        <f t="shared" si="56"/>
        <v>1.2992999999999999</v>
      </c>
      <c r="BD67" s="242">
        <f t="shared" si="56"/>
        <v>1.3207</v>
      </c>
      <c r="BE67" s="242">
        <f t="shared" si="56"/>
        <v>1.3058000000000001</v>
      </c>
      <c r="BF67" s="242">
        <f t="shared" si="56"/>
        <v>1.3058000000000001</v>
      </c>
      <c r="BG67" s="242">
        <f t="shared" si="56"/>
        <v>1.3257000000000001</v>
      </c>
      <c r="BH67" s="242">
        <f t="shared" si="56"/>
        <v>1.3008999999999999</v>
      </c>
      <c r="BI67" s="242">
        <f t="shared" si="56"/>
        <v>1.26</v>
      </c>
      <c r="BJ67" s="242">
        <f t="shared" si="56"/>
        <v>1.2676000000000001</v>
      </c>
      <c r="BK67" s="242">
        <f t="shared" si="56"/>
        <v>1.2494000000000001</v>
      </c>
      <c r="BL67" s="242">
        <f t="shared" si="56"/>
        <v>1.2317</v>
      </c>
      <c r="BM67" s="242">
        <f t="shared" si="56"/>
        <v>1.1868000000000001</v>
      </c>
      <c r="BN67" s="242">
        <f t="shared" si="56"/>
        <v>1.1265000000000001</v>
      </c>
      <c r="BO67" s="242">
        <f t="shared" si="56"/>
        <v>1.1132</v>
      </c>
      <c r="BP67" s="242">
        <f t="shared" si="56"/>
        <v>1.0589</v>
      </c>
      <c r="BQ67" s="242">
        <f t="shared" si="56"/>
        <v>1.0956999999999999</v>
      </c>
      <c r="BR67" s="242">
        <f t="shared" si="56"/>
        <v>1.0865</v>
      </c>
      <c r="BS67" s="242">
        <f t="shared" si="56"/>
        <v>1.0367999999999999</v>
      </c>
      <c r="BT67" s="242">
        <f t="shared" si="56"/>
        <v>1.0226</v>
      </c>
      <c r="BU67" s="242">
        <f t="shared" si="56"/>
        <v>1.0216000000000001</v>
      </c>
      <c r="BV67" s="242">
        <f t="shared" si="56"/>
        <v>1.0286</v>
      </c>
      <c r="BW67" s="242">
        <f t="shared" si="55"/>
        <v>1.042</v>
      </c>
      <c r="BX67" s="242">
        <f t="shared" si="55"/>
        <v>1.0568</v>
      </c>
      <c r="BY67" s="242">
        <f t="shared" si="55"/>
        <v>1.0306999999999999</v>
      </c>
      <c r="BZ67" s="242">
        <f t="shared" si="55"/>
        <v>1.0067999999999999</v>
      </c>
      <c r="CA67" s="242">
        <f t="shared" si="55"/>
        <v>0.99519999999999997</v>
      </c>
      <c r="CB67" s="242">
        <f t="shared" si="55"/>
        <v>1</v>
      </c>
    </row>
    <row r="68" spans="1:80" outlineLevel="1">
      <c r="A68" s="241">
        <v>5</v>
      </c>
      <c r="B68" s="229" t="s">
        <v>365</v>
      </c>
      <c r="C68" s="190"/>
      <c r="D68" s="156">
        <v>20</v>
      </c>
      <c r="E68" s="285">
        <v>30</v>
      </c>
      <c r="F68" s="233">
        <f t="shared" si="49"/>
        <v>0</v>
      </c>
      <c r="G68" s="233">
        <f t="shared" si="49"/>
        <v>0</v>
      </c>
      <c r="H68" s="233">
        <f t="shared" si="49"/>
        <v>0</v>
      </c>
      <c r="I68" s="233">
        <f t="shared" si="49"/>
        <v>3.7616999999999998</v>
      </c>
      <c r="J68" s="242">
        <f t="shared" si="49"/>
        <v>3.8593000000000002</v>
      </c>
      <c r="K68" s="242">
        <f t="shared" si="56"/>
        <v>3.2563</v>
      </c>
      <c r="L68" s="242">
        <f t="shared" si="56"/>
        <v>3.1865000000000001</v>
      </c>
      <c r="M68" s="242">
        <f t="shared" si="56"/>
        <v>3.2665000000000002</v>
      </c>
      <c r="N68" s="242">
        <f t="shared" si="56"/>
        <v>3.3184999999999998</v>
      </c>
      <c r="O68" s="242">
        <f t="shared" si="56"/>
        <v>3.2563</v>
      </c>
      <c r="P68" s="242">
        <f t="shared" si="56"/>
        <v>3.2061999999999999</v>
      </c>
      <c r="Q68" s="242">
        <f t="shared" si="56"/>
        <v>3.1480000000000001</v>
      </c>
      <c r="R68" s="242">
        <f t="shared" si="56"/>
        <v>3.1671999999999998</v>
      </c>
      <c r="S68" s="242">
        <f t="shared" si="56"/>
        <v>3.1865000000000001</v>
      </c>
      <c r="T68" s="242">
        <f t="shared" si="56"/>
        <v>3.1480000000000001</v>
      </c>
      <c r="U68" s="242">
        <f t="shared" si="56"/>
        <v>3.1103999999999998</v>
      </c>
      <c r="V68" s="242">
        <f t="shared" si="56"/>
        <v>3.0920000000000001</v>
      </c>
      <c r="W68" s="242">
        <f t="shared" si="56"/>
        <v>3.0647000000000002</v>
      </c>
      <c r="X68" s="242">
        <f t="shared" si="56"/>
        <v>3.0203000000000002</v>
      </c>
      <c r="Y68" s="242">
        <f t="shared" si="56"/>
        <v>2.9518</v>
      </c>
      <c r="Z68" s="242">
        <f t="shared" si="56"/>
        <v>2.9106000000000001</v>
      </c>
      <c r="AA68" s="242">
        <f t="shared" si="56"/>
        <v>2.9434999999999998</v>
      </c>
      <c r="AB68" s="242">
        <f t="shared" si="56"/>
        <v>2.9518</v>
      </c>
      <c r="AC68" s="242">
        <f t="shared" si="56"/>
        <v>2.9024999999999999</v>
      </c>
      <c r="AD68" s="242">
        <f t="shared" si="56"/>
        <v>2.7639</v>
      </c>
      <c r="AE68" s="242">
        <f t="shared" si="56"/>
        <v>2.6581999999999999</v>
      </c>
      <c r="AF68" s="242">
        <f t="shared" si="56"/>
        <v>2.5792000000000002</v>
      </c>
      <c r="AG68" s="242">
        <f t="shared" si="56"/>
        <v>2.4232999999999998</v>
      </c>
      <c r="AH68" s="242">
        <f t="shared" si="56"/>
        <v>2.1352000000000002</v>
      </c>
      <c r="AI68" s="242">
        <f t="shared" si="56"/>
        <v>2.0430999999999999</v>
      </c>
      <c r="AJ68" s="242">
        <f t="shared" si="56"/>
        <v>1.9698</v>
      </c>
      <c r="AK68" s="242">
        <f t="shared" si="56"/>
        <v>1.9118999999999999</v>
      </c>
      <c r="AL68" s="242">
        <f t="shared" si="56"/>
        <v>1.8911</v>
      </c>
      <c r="AM68" s="242">
        <f t="shared" si="56"/>
        <v>1.8249</v>
      </c>
      <c r="AN68" s="242">
        <f t="shared" si="56"/>
        <v>1.7110000000000001</v>
      </c>
      <c r="AO68" s="242">
        <f t="shared" si="56"/>
        <v>1.6031</v>
      </c>
      <c r="AP68" s="242">
        <f t="shared" si="56"/>
        <v>1.508</v>
      </c>
      <c r="AQ68" s="242">
        <f t="shared" si="56"/>
        <v>1.4822</v>
      </c>
      <c r="AR68" s="242">
        <f t="shared" si="56"/>
        <v>1.4412</v>
      </c>
      <c r="AS68" s="242">
        <f t="shared" si="56"/>
        <v>1.41</v>
      </c>
      <c r="AT68" s="242">
        <f t="shared" si="56"/>
        <v>1.4216</v>
      </c>
      <c r="AU68" s="242">
        <f t="shared" si="56"/>
        <v>1.4553</v>
      </c>
      <c r="AV68" s="242">
        <f t="shared" si="56"/>
        <v>1.4333</v>
      </c>
      <c r="AW68" s="242">
        <f t="shared" si="56"/>
        <v>1.3968</v>
      </c>
      <c r="AX68" s="242">
        <f t="shared" si="56"/>
        <v>1.3747</v>
      </c>
      <c r="AY68" s="242">
        <f t="shared" si="56"/>
        <v>1.3463000000000001</v>
      </c>
      <c r="AZ68" s="242">
        <f t="shared" si="56"/>
        <v>1.3273999999999999</v>
      </c>
      <c r="BA68" s="242">
        <f t="shared" si="56"/>
        <v>1.3257000000000001</v>
      </c>
      <c r="BB68" s="242">
        <f t="shared" si="56"/>
        <v>1.3223</v>
      </c>
      <c r="BC68" s="242">
        <f t="shared" si="56"/>
        <v>1.2992999999999999</v>
      </c>
      <c r="BD68" s="242">
        <f t="shared" si="56"/>
        <v>1.3207</v>
      </c>
      <c r="BE68" s="242">
        <f t="shared" si="56"/>
        <v>1.3058000000000001</v>
      </c>
      <c r="BF68" s="242">
        <f t="shared" si="56"/>
        <v>1.3058000000000001</v>
      </c>
      <c r="BG68" s="242">
        <f t="shared" si="56"/>
        <v>1.3257000000000001</v>
      </c>
      <c r="BH68" s="242">
        <f t="shared" si="56"/>
        <v>1.3008999999999999</v>
      </c>
      <c r="BI68" s="242">
        <f t="shared" si="56"/>
        <v>1.26</v>
      </c>
      <c r="BJ68" s="242">
        <f t="shared" si="56"/>
        <v>1.2676000000000001</v>
      </c>
      <c r="BK68" s="242">
        <f t="shared" si="56"/>
        <v>1.2494000000000001</v>
      </c>
      <c r="BL68" s="242">
        <f t="shared" si="56"/>
        <v>1.2317</v>
      </c>
      <c r="BM68" s="242">
        <f t="shared" si="56"/>
        <v>1.1868000000000001</v>
      </c>
      <c r="BN68" s="242">
        <f t="shared" si="56"/>
        <v>1.1265000000000001</v>
      </c>
      <c r="BO68" s="242">
        <f t="shared" si="56"/>
        <v>1.1132</v>
      </c>
      <c r="BP68" s="242">
        <f t="shared" si="56"/>
        <v>1.0589</v>
      </c>
      <c r="BQ68" s="242">
        <f t="shared" si="56"/>
        <v>1.0956999999999999</v>
      </c>
      <c r="BR68" s="242">
        <f t="shared" si="56"/>
        <v>1.0865</v>
      </c>
      <c r="BS68" s="242">
        <f t="shared" si="56"/>
        <v>1.0367999999999999</v>
      </c>
      <c r="BT68" s="242">
        <f t="shared" si="56"/>
        <v>1.0226</v>
      </c>
      <c r="BU68" s="242">
        <f t="shared" si="56"/>
        <v>1.0216000000000001</v>
      </c>
      <c r="BV68" s="242">
        <f t="shared" si="56"/>
        <v>1.0286</v>
      </c>
      <c r="BW68" s="242">
        <f t="shared" si="55"/>
        <v>1.042</v>
      </c>
      <c r="BX68" s="242">
        <f t="shared" si="55"/>
        <v>1.0568</v>
      </c>
      <c r="BY68" s="242">
        <f t="shared" si="55"/>
        <v>1.0306999999999999</v>
      </c>
      <c r="BZ68" s="242">
        <f t="shared" si="55"/>
        <v>1.0067999999999999</v>
      </c>
      <c r="CA68" s="242">
        <f t="shared" si="55"/>
        <v>0.99519999999999997</v>
      </c>
      <c r="CB68" s="242">
        <f t="shared" si="55"/>
        <v>1</v>
      </c>
    </row>
    <row r="69" spans="1:80" outlineLevel="1">
      <c r="A69" s="241">
        <v>2</v>
      </c>
      <c r="B69" s="229" t="s">
        <v>366</v>
      </c>
      <c r="C69" s="190"/>
      <c r="D69" s="156">
        <v>40</v>
      </c>
      <c r="E69" s="285">
        <v>45</v>
      </c>
      <c r="F69" s="233">
        <f t="shared" si="49"/>
        <v>0</v>
      </c>
      <c r="G69" s="233">
        <f t="shared" si="49"/>
        <v>0</v>
      </c>
      <c r="H69" s="233">
        <f t="shared" si="49"/>
        <v>0</v>
      </c>
      <c r="I69" s="233">
        <f t="shared" si="49"/>
        <v>0</v>
      </c>
      <c r="J69" s="242">
        <f t="shared" si="49"/>
        <v>0</v>
      </c>
      <c r="K69" s="242">
        <f t="shared" si="56"/>
        <v>0</v>
      </c>
      <c r="L69" s="242">
        <f t="shared" si="56"/>
        <v>0</v>
      </c>
      <c r="M69" s="242">
        <f t="shared" si="56"/>
        <v>0</v>
      </c>
      <c r="N69" s="242">
        <f t="shared" si="56"/>
        <v>0</v>
      </c>
      <c r="O69" s="242">
        <f t="shared" si="56"/>
        <v>0</v>
      </c>
      <c r="P69" s="242">
        <f t="shared" si="56"/>
        <v>0</v>
      </c>
      <c r="Q69" s="242">
        <f t="shared" si="56"/>
        <v>0</v>
      </c>
      <c r="R69" s="242">
        <f t="shared" si="56"/>
        <v>2.5968</v>
      </c>
      <c r="S69" s="242">
        <f t="shared" si="56"/>
        <v>2.5055000000000001</v>
      </c>
      <c r="T69" s="242">
        <f t="shared" si="56"/>
        <v>2.4306999999999999</v>
      </c>
      <c r="U69" s="242">
        <f t="shared" si="56"/>
        <v>2.4464000000000001</v>
      </c>
      <c r="V69" s="242">
        <f t="shared" si="56"/>
        <v>2.3898999999999999</v>
      </c>
      <c r="W69" s="242">
        <f t="shared" si="56"/>
        <v>2.3651</v>
      </c>
      <c r="X69" s="242">
        <f t="shared" si="56"/>
        <v>2.1797</v>
      </c>
      <c r="Y69" s="242">
        <f t="shared" si="56"/>
        <v>2.0577999999999999</v>
      </c>
      <c r="Z69" s="242">
        <f t="shared" si="56"/>
        <v>1.9257</v>
      </c>
      <c r="AA69" s="242">
        <f t="shared" si="56"/>
        <v>2.1111</v>
      </c>
      <c r="AB69" s="242">
        <f t="shared" si="56"/>
        <v>2.1072000000000002</v>
      </c>
      <c r="AC69" s="242">
        <f t="shared" si="56"/>
        <v>2.0141</v>
      </c>
      <c r="AD69" s="242">
        <f t="shared" si="56"/>
        <v>1.8718999999999999</v>
      </c>
      <c r="AE69" s="242">
        <f t="shared" si="56"/>
        <v>1.9224000000000001</v>
      </c>
      <c r="AF69" s="242">
        <f t="shared" si="56"/>
        <v>1.9095</v>
      </c>
      <c r="AG69" s="242">
        <f t="shared" si="56"/>
        <v>1.8152999999999999</v>
      </c>
      <c r="AH69" s="242">
        <f t="shared" si="56"/>
        <v>1.7091000000000001</v>
      </c>
      <c r="AI69" s="242">
        <f t="shared" si="56"/>
        <v>1.7952999999999999</v>
      </c>
      <c r="AJ69" s="242">
        <f t="shared" si="56"/>
        <v>1.7538</v>
      </c>
      <c r="AK69" s="242">
        <f t="shared" si="56"/>
        <v>1.7352000000000001</v>
      </c>
      <c r="AL69" s="242">
        <f t="shared" si="56"/>
        <v>1.6963999999999999</v>
      </c>
      <c r="AM69" s="242">
        <f t="shared" si="56"/>
        <v>1.5595000000000001</v>
      </c>
      <c r="AN69" s="242">
        <f t="shared" si="56"/>
        <v>1.4268000000000001</v>
      </c>
      <c r="AO69" s="242">
        <f t="shared" si="56"/>
        <v>1.3785000000000001</v>
      </c>
      <c r="AP69" s="242">
        <f t="shared" si="56"/>
        <v>1.3785000000000001</v>
      </c>
      <c r="AQ69" s="242">
        <f t="shared" si="56"/>
        <v>1.3443000000000001</v>
      </c>
      <c r="AR69" s="242">
        <f t="shared" si="56"/>
        <v>1.3164</v>
      </c>
      <c r="AS69" s="242">
        <f t="shared" si="56"/>
        <v>1.2984</v>
      </c>
      <c r="AT69" s="242">
        <f t="shared" si="56"/>
        <v>1.3133999999999999</v>
      </c>
      <c r="AU69" s="242">
        <f t="shared" si="56"/>
        <v>1.2955000000000001</v>
      </c>
      <c r="AV69" s="242">
        <f t="shared" si="56"/>
        <v>1.2444999999999999</v>
      </c>
      <c r="AW69" s="242">
        <f t="shared" si="56"/>
        <v>1.2076</v>
      </c>
      <c r="AX69" s="242">
        <f t="shared" si="56"/>
        <v>1.2062999999999999</v>
      </c>
      <c r="AY69" s="242">
        <f t="shared" si="56"/>
        <v>1.1716</v>
      </c>
      <c r="AZ69" s="242">
        <f t="shared" si="56"/>
        <v>1.1492</v>
      </c>
      <c r="BA69" s="242">
        <f t="shared" si="56"/>
        <v>1.1597</v>
      </c>
      <c r="BB69" s="242">
        <f t="shared" si="56"/>
        <v>1.1692</v>
      </c>
      <c r="BC69" s="242">
        <f t="shared" si="56"/>
        <v>1.1826000000000001</v>
      </c>
      <c r="BD69" s="242">
        <f t="shared" si="56"/>
        <v>1.2351000000000001</v>
      </c>
      <c r="BE69" s="242">
        <f t="shared" si="56"/>
        <v>1.2896000000000001</v>
      </c>
      <c r="BF69" s="242">
        <f t="shared" si="56"/>
        <v>1.3164</v>
      </c>
      <c r="BG69" s="242">
        <f t="shared" si="56"/>
        <v>1.3270999999999999</v>
      </c>
      <c r="BH69" s="242">
        <f t="shared" si="56"/>
        <v>1.2925</v>
      </c>
      <c r="BI69" s="242">
        <f t="shared" si="56"/>
        <v>1.2968999999999999</v>
      </c>
      <c r="BJ69" s="242">
        <f t="shared" si="56"/>
        <v>1.3103</v>
      </c>
      <c r="BK69" s="242">
        <f t="shared" si="56"/>
        <v>1.3240000000000001</v>
      </c>
      <c r="BL69" s="242">
        <f t="shared" si="56"/>
        <v>1.3255999999999999</v>
      </c>
      <c r="BM69" s="242">
        <f t="shared" si="56"/>
        <v>1.3349</v>
      </c>
      <c r="BN69" s="242">
        <f t="shared" si="56"/>
        <v>1.2867</v>
      </c>
      <c r="BO69" s="242">
        <f t="shared" si="56"/>
        <v>1.2514000000000001</v>
      </c>
      <c r="BP69" s="242">
        <f t="shared" si="56"/>
        <v>1.2404999999999999</v>
      </c>
      <c r="BQ69" s="242">
        <f t="shared" si="56"/>
        <v>1.2597</v>
      </c>
      <c r="BR69" s="242">
        <f t="shared" si="56"/>
        <v>1.2485999999999999</v>
      </c>
      <c r="BS69" s="242">
        <f t="shared" si="56"/>
        <v>1.19</v>
      </c>
      <c r="BT69" s="242">
        <f t="shared" si="56"/>
        <v>1.1739999999999999</v>
      </c>
      <c r="BU69" s="242">
        <f t="shared" si="56"/>
        <v>1.1765000000000001</v>
      </c>
      <c r="BV69" s="242">
        <f t="shared" ref="BV69:CB72" si="57">VLOOKUP($A69,$A$11:$CB$15,BV$49)</f>
        <v>1.1728000000000001</v>
      </c>
      <c r="BW69" s="242">
        <f t="shared" si="57"/>
        <v>1.1399999999999999</v>
      </c>
      <c r="BX69" s="242">
        <f t="shared" si="57"/>
        <v>1.1399999999999999</v>
      </c>
      <c r="BY69" s="242">
        <f t="shared" si="57"/>
        <v>1.1089</v>
      </c>
      <c r="BZ69" s="242">
        <f t="shared" si="57"/>
        <v>1.0605</v>
      </c>
      <c r="CA69" s="242">
        <f t="shared" si="57"/>
        <v>1.0179</v>
      </c>
      <c r="CB69" s="242">
        <f t="shared" si="57"/>
        <v>1</v>
      </c>
    </row>
    <row r="70" spans="1:80" outlineLevel="1">
      <c r="A70" s="241">
        <v>3</v>
      </c>
      <c r="B70" s="229" t="s">
        <v>367</v>
      </c>
      <c r="C70" s="190"/>
      <c r="D70" s="156">
        <v>30</v>
      </c>
      <c r="E70" s="285">
        <v>40</v>
      </c>
      <c r="F70" s="233">
        <f t="shared" si="49"/>
        <v>0</v>
      </c>
      <c r="G70" s="233">
        <f t="shared" si="49"/>
        <v>0</v>
      </c>
      <c r="H70" s="233">
        <f t="shared" si="49"/>
        <v>0</v>
      </c>
      <c r="I70" s="233">
        <f t="shared" si="49"/>
        <v>0</v>
      </c>
      <c r="J70" s="242">
        <f t="shared" si="49"/>
        <v>0</v>
      </c>
      <c r="K70" s="242">
        <f t="shared" ref="K70:BV73" si="58">VLOOKUP($A70,$A$11:$CB$15,K$49)</f>
        <v>0</v>
      </c>
      <c r="L70" s="242">
        <f t="shared" si="58"/>
        <v>0</v>
      </c>
      <c r="M70" s="242">
        <f t="shared" si="58"/>
        <v>0</v>
      </c>
      <c r="N70" s="242">
        <f t="shared" si="58"/>
        <v>0</v>
      </c>
      <c r="O70" s="242">
        <f t="shared" si="58"/>
        <v>0</v>
      </c>
      <c r="P70" s="242">
        <f t="shared" si="58"/>
        <v>0</v>
      </c>
      <c r="Q70" s="242">
        <f t="shared" si="58"/>
        <v>0</v>
      </c>
      <c r="R70" s="242">
        <f t="shared" si="58"/>
        <v>3.0026000000000002</v>
      </c>
      <c r="S70" s="242">
        <f t="shared" si="58"/>
        <v>2.9327999999999999</v>
      </c>
      <c r="T70" s="242">
        <f t="shared" si="58"/>
        <v>2.8094000000000001</v>
      </c>
      <c r="U70" s="242">
        <f t="shared" si="58"/>
        <v>2.7414999999999998</v>
      </c>
      <c r="V70" s="242">
        <f t="shared" si="58"/>
        <v>2.6831999999999998</v>
      </c>
      <c r="W70" s="242">
        <f t="shared" si="58"/>
        <v>2.7023999999999999</v>
      </c>
      <c r="X70" s="242">
        <f t="shared" si="58"/>
        <v>2.6092</v>
      </c>
      <c r="Y70" s="242">
        <f t="shared" si="58"/>
        <v>2.5110999999999999</v>
      </c>
      <c r="Z70" s="242">
        <f t="shared" si="58"/>
        <v>2.3694999999999999</v>
      </c>
      <c r="AA70" s="242">
        <f t="shared" si="58"/>
        <v>2.6092</v>
      </c>
      <c r="AB70" s="242">
        <f t="shared" si="58"/>
        <v>2.6457000000000002</v>
      </c>
      <c r="AC70" s="242">
        <f t="shared" si="58"/>
        <v>2.4460999999999999</v>
      </c>
      <c r="AD70" s="242">
        <f t="shared" si="58"/>
        <v>2.1869000000000001</v>
      </c>
      <c r="AE70" s="242">
        <f t="shared" si="58"/>
        <v>2.2039</v>
      </c>
      <c r="AF70" s="242">
        <f t="shared" si="58"/>
        <v>2.2168000000000001</v>
      </c>
      <c r="AG70" s="242">
        <f t="shared" si="58"/>
        <v>2.1255000000000002</v>
      </c>
      <c r="AH70" s="242">
        <f t="shared" si="58"/>
        <v>1.9877</v>
      </c>
      <c r="AI70" s="242">
        <f t="shared" si="58"/>
        <v>2.0712000000000002</v>
      </c>
      <c r="AJ70" s="242">
        <f t="shared" si="58"/>
        <v>2.0017999999999998</v>
      </c>
      <c r="AK70" s="242">
        <f t="shared" si="58"/>
        <v>1.9739</v>
      </c>
      <c r="AL70" s="242">
        <f t="shared" si="58"/>
        <v>1.9877</v>
      </c>
      <c r="AM70" s="242">
        <f t="shared" si="58"/>
        <v>1.8454999999999999</v>
      </c>
      <c r="AN70" s="242">
        <f t="shared" si="58"/>
        <v>1.6739999999999999</v>
      </c>
      <c r="AO70" s="242">
        <f t="shared" si="58"/>
        <v>1.5919000000000001</v>
      </c>
      <c r="AP70" s="242">
        <f t="shared" si="58"/>
        <v>1.5505</v>
      </c>
      <c r="AQ70" s="242">
        <f t="shared" si="58"/>
        <v>1.5527</v>
      </c>
      <c r="AR70" s="242">
        <f t="shared" si="58"/>
        <v>1.5463</v>
      </c>
      <c r="AS70" s="242">
        <f t="shared" si="58"/>
        <v>1.5359</v>
      </c>
      <c r="AT70" s="242">
        <f t="shared" si="58"/>
        <v>1.5133000000000001</v>
      </c>
      <c r="AU70" s="242">
        <f t="shared" si="58"/>
        <v>1.4875</v>
      </c>
      <c r="AV70" s="242">
        <f t="shared" si="58"/>
        <v>1.4570000000000001</v>
      </c>
      <c r="AW70" s="242">
        <f t="shared" si="58"/>
        <v>1.4188000000000001</v>
      </c>
      <c r="AX70" s="242">
        <f t="shared" si="58"/>
        <v>1.3791</v>
      </c>
      <c r="AY70" s="242">
        <f t="shared" si="58"/>
        <v>1.329</v>
      </c>
      <c r="AZ70" s="242">
        <f t="shared" si="58"/>
        <v>1.2898000000000001</v>
      </c>
      <c r="BA70" s="242">
        <f t="shared" si="58"/>
        <v>1.2854000000000001</v>
      </c>
      <c r="BB70" s="242">
        <f t="shared" si="58"/>
        <v>1.2867999999999999</v>
      </c>
      <c r="BC70" s="242">
        <f t="shared" si="58"/>
        <v>1.2927</v>
      </c>
      <c r="BD70" s="242">
        <f t="shared" si="58"/>
        <v>1.3274999999999999</v>
      </c>
      <c r="BE70" s="242">
        <f t="shared" si="58"/>
        <v>1.3512</v>
      </c>
      <c r="BF70" s="242">
        <f t="shared" si="58"/>
        <v>1.3560000000000001</v>
      </c>
      <c r="BG70" s="242">
        <f t="shared" si="58"/>
        <v>1.3544</v>
      </c>
      <c r="BH70" s="242">
        <f t="shared" si="58"/>
        <v>1.3167</v>
      </c>
      <c r="BI70" s="242">
        <f t="shared" si="58"/>
        <v>1.3137000000000001</v>
      </c>
      <c r="BJ70" s="242">
        <f t="shared" si="58"/>
        <v>1.3369</v>
      </c>
      <c r="BK70" s="242">
        <f t="shared" si="58"/>
        <v>1.3593</v>
      </c>
      <c r="BL70" s="242">
        <f t="shared" si="58"/>
        <v>1.3352999999999999</v>
      </c>
      <c r="BM70" s="242">
        <f t="shared" si="58"/>
        <v>1.2970999999999999</v>
      </c>
      <c r="BN70" s="242">
        <f t="shared" si="58"/>
        <v>1.2653000000000001</v>
      </c>
      <c r="BO70" s="242">
        <f t="shared" si="58"/>
        <v>1.2125999999999999</v>
      </c>
      <c r="BP70" s="242">
        <f t="shared" si="58"/>
        <v>1.1761999999999999</v>
      </c>
      <c r="BQ70" s="242">
        <f t="shared" si="58"/>
        <v>1.1884999999999999</v>
      </c>
      <c r="BR70" s="242">
        <f t="shared" si="58"/>
        <v>1.2113</v>
      </c>
      <c r="BS70" s="242">
        <f t="shared" si="58"/>
        <v>1.1713</v>
      </c>
      <c r="BT70" s="242">
        <f t="shared" si="58"/>
        <v>1.1665000000000001</v>
      </c>
      <c r="BU70" s="242">
        <f t="shared" si="58"/>
        <v>1.1677</v>
      </c>
      <c r="BV70" s="242">
        <f t="shared" si="58"/>
        <v>1.1593</v>
      </c>
      <c r="BW70" s="242">
        <f t="shared" si="57"/>
        <v>1.135</v>
      </c>
      <c r="BX70" s="242">
        <f t="shared" si="57"/>
        <v>1.135</v>
      </c>
      <c r="BY70" s="242">
        <f t="shared" si="57"/>
        <v>1.1041000000000001</v>
      </c>
      <c r="BZ70" s="242">
        <f t="shared" si="57"/>
        <v>1.0578000000000001</v>
      </c>
      <c r="CA70" s="242">
        <f t="shared" si="57"/>
        <v>1.0198</v>
      </c>
      <c r="CB70" s="242">
        <f t="shared" si="57"/>
        <v>1</v>
      </c>
    </row>
    <row r="71" spans="1:80" outlineLevel="1">
      <c r="A71" s="241">
        <v>2</v>
      </c>
      <c r="B71" s="229" t="s">
        <v>368</v>
      </c>
      <c r="C71" s="190"/>
      <c r="D71" s="156">
        <v>40</v>
      </c>
      <c r="E71" s="285">
        <v>45</v>
      </c>
      <c r="F71" s="233">
        <f t="shared" si="49"/>
        <v>0</v>
      </c>
      <c r="G71" s="233">
        <f t="shared" si="49"/>
        <v>0</v>
      </c>
      <c r="H71" s="233">
        <f t="shared" si="49"/>
        <v>0</v>
      </c>
      <c r="I71" s="233">
        <f t="shared" si="49"/>
        <v>0</v>
      </c>
      <c r="J71" s="242">
        <f t="shared" si="49"/>
        <v>0</v>
      </c>
      <c r="K71" s="242">
        <f t="shared" si="58"/>
        <v>0</v>
      </c>
      <c r="L71" s="242">
        <f t="shared" si="58"/>
        <v>0</v>
      </c>
      <c r="M71" s="242">
        <f t="shared" si="58"/>
        <v>0</v>
      </c>
      <c r="N71" s="242">
        <f t="shared" si="58"/>
        <v>0</v>
      </c>
      <c r="O71" s="242">
        <f t="shared" si="58"/>
        <v>0</v>
      </c>
      <c r="P71" s="242">
        <f t="shared" si="58"/>
        <v>0</v>
      </c>
      <c r="Q71" s="242">
        <f t="shared" si="58"/>
        <v>0</v>
      </c>
      <c r="R71" s="242">
        <f t="shared" si="58"/>
        <v>2.5968</v>
      </c>
      <c r="S71" s="242">
        <f t="shared" si="58"/>
        <v>2.5055000000000001</v>
      </c>
      <c r="T71" s="242">
        <f t="shared" si="58"/>
        <v>2.4306999999999999</v>
      </c>
      <c r="U71" s="242">
        <f t="shared" si="58"/>
        <v>2.4464000000000001</v>
      </c>
      <c r="V71" s="242">
        <f t="shared" si="58"/>
        <v>2.3898999999999999</v>
      </c>
      <c r="W71" s="242">
        <f t="shared" si="58"/>
        <v>2.3651</v>
      </c>
      <c r="X71" s="242">
        <f t="shared" si="58"/>
        <v>2.1797</v>
      </c>
      <c r="Y71" s="242">
        <f t="shared" si="58"/>
        <v>2.0577999999999999</v>
      </c>
      <c r="Z71" s="242">
        <f t="shared" si="58"/>
        <v>1.9257</v>
      </c>
      <c r="AA71" s="242">
        <f t="shared" si="58"/>
        <v>2.1111</v>
      </c>
      <c r="AB71" s="242">
        <f t="shared" si="58"/>
        <v>2.1072000000000002</v>
      </c>
      <c r="AC71" s="242">
        <f t="shared" si="58"/>
        <v>2.0141</v>
      </c>
      <c r="AD71" s="242">
        <f t="shared" si="58"/>
        <v>1.8718999999999999</v>
      </c>
      <c r="AE71" s="242">
        <f t="shared" si="58"/>
        <v>1.9224000000000001</v>
      </c>
      <c r="AF71" s="242">
        <f t="shared" si="58"/>
        <v>1.9095</v>
      </c>
      <c r="AG71" s="242">
        <f t="shared" si="58"/>
        <v>1.8152999999999999</v>
      </c>
      <c r="AH71" s="242">
        <f t="shared" si="58"/>
        <v>1.7091000000000001</v>
      </c>
      <c r="AI71" s="242">
        <f t="shared" si="58"/>
        <v>1.7952999999999999</v>
      </c>
      <c r="AJ71" s="242">
        <f t="shared" si="58"/>
        <v>1.7538</v>
      </c>
      <c r="AK71" s="242">
        <f t="shared" si="58"/>
        <v>1.7352000000000001</v>
      </c>
      <c r="AL71" s="242">
        <f t="shared" si="58"/>
        <v>1.6963999999999999</v>
      </c>
      <c r="AM71" s="242">
        <f t="shared" si="58"/>
        <v>1.5595000000000001</v>
      </c>
      <c r="AN71" s="242">
        <f t="shared" si="58"/>
        <v>1.4268000000000001</v>
      </c>
      <c r="AO71" s="242">
        <f t="shared" si="58"/>
        <v>1.3785000000000001</v>
      </c>
      <c r="AP71" s="242">
        <f t="shared" si="58"/>
        <v>1.3785000000000001</v>
      </c>
      <c r="AQ71" s="242">
        <f t="shared" si="58"/>
        <v>1.3443000000000001</v>
      </c>
      <c r="AR71" s="242">
        <f t="shared" si="58"/>
        <v>1.3164</v>
      </c>
      <c r="AS71" s="242">
        <f t="shared" si="58"/>
        <v>1.2984</v>
      </c>
      <c r="AT71" s="242">
        <f t="shared" si="58"/>
        <v>1.3133999999999999</v>
      </c>
      <c r="AU71" s="242">
        <f t="shared" si="58"/>
        <v>1.2955000000000001</v>
      </c>
      <c r="AV71" s="242">
        <f t="shared" si="58"/>
        <v>1.2444999999999999</v>
      </c>
      <c r="AW71" s="242">
        <f t="shared" si="58"/>
        <v>1.2076</v>
      </c>
      <c r="AX71" s="242">
        <f t="shared" si="58"/>
        <v>1.2062999999999999</v>
      </c>
      <c r="AY71" s="242">
        <f t="shared" si="58"/>
        <v>1.1716</v>
      </c>
      <c r="AZ71" s="242">
        <f t="shared" si="58"/>
        <v>1.1492</v>
      </c>
      <c r="BA71" s="242">
        <f t="shared" si="58"/>
        <v>1.1597</v>
      </c>
      <c r="BB71" s="242">
        <f t="shared" si="58"/>
        <v>1.1692</v>
      </c>
      <c r="BC71" s="242">
        <f t="shared" si="58"/>
        <v>1.1826000000000001</v>
      </c>
      <c r="BD71" s="242">
        <f t="shared" si="58"/>
        <v>1.2351000000000001</v>
      </c>
      <c r="BE71" s="242">
        <f t="shared" si="58"/>
        <v>1.2896000000000001</v>
      </c>
      <c r="BF71" s="242">
        <f t="shared" si="58"/>
        <v>1.3164</v>
      </c>
      <c r="BG71" s="242">
        <f t="shared" si="58"/>
        <v>1.3270999999999999</v>
      </c>
      <c r="BH71" s="242">
        <f t="shared" si="58"/>
        <v>1.2925</v>
      </c>
      <c r="BI71" s="242">
        <f t="shared" si="58"/>
        <v>1.2968999999999999</v>
      </c>
      <c r="BJ71" s="242">
        <f t="shared" si="58"/>
        <v>1.3103</v>
      </c>
      <c r="BK71" s="242">
        <f t="shared" si="58"/>
        <v>1.3240000000000001</v>
      </c>
      <c r="BL71" s="242">
        <f t="shared" si="58"/>
        <v>1.3255999999999999</v>
      </c>
      <c r="BM71" s="242">
        <f t="shared" si="58"/>
        <v>1.3349</v>
      </c>
      <c r="BN71" s="242">
        <f t="shared" si="58"/>
        <v>1.2867</v>
      </c>
      <c r="BO71" s="242">
        <f t="shared" si="58"/>
        <v>1.2514000000000001</v>
      </c>
      <c r="BP71" s="242">
        <f t="shared" si="58"/>
        <v>1.2404999999999999</v>
      </c>
      <c r="BQ71" s="242">
        <f t="shared" si="58"/>
        <v>1.2597</v>
      </c>
      <c r="BR71" s="242">
        <f t="shared" si="58"/>
        <v>1.2485999999999999</v>
      </c>
      <c r="BS71" s="242">
        <f t="shared" si="58"/>
        <v>1.19</v>
      </c>
      <c r="BT71" s="242">
        <f t="shared" si="58"/>
        <v>1.1739999999999999</v>
      </c>
      <c r="BU71" s="242">
        <f t="shared" si="58"/>
        <v>1.1765000000000001</v>
      </c>
      <c r="BV71" s="242">
        <f t="shared" si="58"/>
        <v>1.1728000000000001</v>
      </c>
      <c r="BW71" s="242">
        <f t="shared" si="57"/>
        <v>1.1399999999999999</v>
      </c>
      <c r="BX71" s="242">
        <f t="shared" si="57"/>
        <v>1.1399999999999999</v>
      </c>
      <c r="BY71" s="242">
        <f t="shared" si="57"/>
        <v>1.1089</v>
      </c>
      <c r="BZ71" s="242">
        <f t="shared" si="57"/>
        <v>1.0605</v>
      </c>
      <c r="CA71" s="242">
        <f t="shared" si="57"/>
        <v>1.0179</v>
      </c>
      <c r="CB71" s="242">
        <f t="shared" si="57"/>
        <v>1</v>
      </c>
    </row>
    <row r="72" spans="1:80" outlineLevel="1">
      <c r="A72" s="241">
        <v>3</v>
      </c>
      <c r="B72" s="229" t="s">
        <v>369</v>
      </c>
      <c r="C72" s="190"/>
      <c r="D72" s="156">
        <v>30</v>
      </c>
      <c r="E72" s="285">
        <v>40</v>
      </c>
      <c r="F72" s="233">
        <f t="shared" si="49"/>
        <v>0</v>
      </c>
      <c r="G72" s="233">
        <f t="shared" si="49"/>
        <v>0</v>
      </c>
      <c r="H72" s="233">
        <f t="shared" si="49"/>
        <v>0</v>
      </c>
      <c r="I72" s="233">
        <f t="shared" si="49"/>
        <v>0</v>
      </c>
      <c r="J72" s="242">
        <f t="shared" si="49"/>
        <v>0</v>
      </c>
      <c r="K72" s="242">
        <f t="shared" si="58"/>
        <v>0</v>
      </c>
      <c r="L72" s="242">
        <f t="shared" si="58"/>
        <v>0</v>
      </c>
      <c r="M72" s="242">
        <f t="shared" si="58"/>
        <v>0</v>
      </c>
      <c r="N72" s="242">
        <f t="shared" si="58"/>
        <v>0</v>
      </c>
      <c r="O72" s="242">
        <f t="shared" si="58"/>
        <v>0</v>
      </c>
      <c r="P72" s="242">
        <f t="shared" si="58"/>
        <v>0</v>
      </c>
      <c r="Q72" s="242">
        <f t="shared" si="58"/>
        <v>0</v>
      </c>
      <c r="R72" s="242">
        <f t="shared" si="58"/>
        <v>3.0026000000000002</v>
      </c>
      <c r="S72" s="242">
        <f t="shared" si="58"/>
        <v>2.9327999999999999</v>
      </c>
      <c r="T72" s="242">
        <f t="shared" si="58"/>
        <v>2.8094000000000001</v>
      </c>
      <c r="U72" s="242">
        <f t="shared" si="58"/>
        <v>2.7414999999999998</v>
      </c>
      <c r="V72" s="242">
        <f t="shared" si="58"/>
        <v>2.6831999999999998</v>
      </c>
      <c r="W72" s="242">
        <f t="shared" si="58"/>
        <v>2.7023999999999999</v>
      </c>
      <c r="X72" s="242">
        <f t="shared" si="58"/>
        <v>2.6092</v>
      </c>
      <c r="Y72" s="242">
        <f t="shared" si="58"/>
        <v>2.5110999999999999</v>
      </c>
      <c r="Z72" s="242">
        <f t="shared" si="58"/>
        <v>2.3694999999999999</v>
      </c>
      <c r="AA72" s="242">
        <f t="shared" si="58"/>
        <v>2.6092</v>
      </c>
      <c r="AB72" s="242">
        <f t="shared" si="58"/>
        <v>2.6457000000000002</v>
      </c>
      <c r="AC72" s="242">
        <f t="shared" si="58"/>
        <v>2.4460999999999999</v>
      </c>
      <c r="AD72" s="242">
        <f t="shared" si="58"/>
        <v>2.1869000000000001</v>
      </c>
      <c r="AE72" s="242">
        <f t="shared" si="58"/>
        <v>2.2039</v>
      </c>
      <c r="AF72" s="242">
        <f t="shared" si="58"/>
        <v>2.2168000000000001</v>
      </c>
      <c r="AG72" s="242">
        <f t="shared" si="58"/>
        <v>2.1255000000000002</v>
      </c>
      <c r="AH72" s="242">
        <f t="shared" si="58"/>
        <v>1.9877</v>
      </c>
      <c r="AI72" s="242">
        <f t="shared" si="58"/>
        <v>2.0712000000000002</v>
      </c>
      <c r="AJ72" s="242">
        <f t="shared" si="58"/>
        <v>2.0017999999999998</v>
      </c>
      <c r="AK72" s="242">
        <f t="shared" si="58"/>
        <v>1.9739</v>
      </c>
      <c r="AL72" s="242">
        <f t="shared" si="58"/>
        <v>1.9877</v>
      </c>
      <c r="AM72" s="242">
        <f t="shared" si="58"/>
        <v>1.8454999999999999</v>
      </c>
      <c r="AN72" s="242">
        <f t="shared" si="58"/>
        <v>1.6739999999999999</v>
      </c>
      <c r="AO72" s="242">
        <f t="shared" si="58"/>
        <v>1.5919000000000001</v>
      </c>
      <c r="AP72" s="242">
        <f t="shared" si="58"/>
        <v>1.5505</v>
      </c>
      <c r="AQ72" s="242">
        <f t="shared" si="58"/>
        <v>1.5527</v>
      </c>
      <c r="AR72" s="242">
        <f t="shared" si="58"/>
        <v>1.5463</v>
      </c>
      <c r="AS72" s="242">
        <f t="shared" si="58"/>
        <v>1.5359</v>
      </c>
      <c r="AT72" s="242">
        <f t="shared" si="58"/>
        <v>1.5133000000000001</v>
      </c>
      <c r="AU72" s="242">
        <f t="shared" si="58"/>
        <v>1.4875</v>
      </c>
      <c r="AV72" s="242">
        <f t="shared" si="58"/>
        <v>1.4570000000000001</v>
      </c>
      <c r="AW72" s="242">
        <f t="shared" si="58"/>
        <v>1.4188000000000001</v>
      </c>
      <c r="AX72" s="242">
        <f t="shared" si="58"/>
        <v>1.3791</v>
      </c>
      <c r="AY72" s="242">
        <f t="shared" si="58"/>
        <v>1.329</v>
      </c>
      <c r="AZ72" s="242">
        <f t="shared" si="58"/>
        <v>1.2898000000000001</v>
      </c>
      <c r="BA72" s="242">
        <f t="shared" si="58"/>
        <v>1.2854000000000001</v>
      </c>
      <c r="BB72" s="242">
        <f t="shared" si="58"/>
        <v>1.2867999999999999</v>
      </c>
      <c r="BC72" s="242">
        <f t="shared" si="58"/>
        <v>1.2927</v>
      </c>
      <c r="BD72" s="242">
        <f t="shared" si="58"/>
        <v>1.3274999999999999</v>
      </c>
      <c r="BE72" s="242">
        <f t="shared" si="58"/>
        <v>1.3512</v>
      </c>
      <c r="BF72" s="242">
        <f t="shared" si="58"/>
        <v>1.3560000000000001</v>
      </c>
      <c r="BG72" s="242">
        <f t="shared" si="58"/>
        <v>1.3544</v>
      </c>
      <c r="BH72" s="242">
        <f t="shared" si="58"/>
        <v>1.3167</v>
      </c>
      <c r="BI72" s="242">
        <f t="shared" si="58"/>
        <v>1.3137000000000001</v>
      </c>
      <c r="BJ72" s="242">
        <f t="shared" si="58"/>
        <v>1.3369</v>
      </c>
      <c r="BK72" s="242">
        <f t="shared" si="58"/>
        <v>1.3593</v>
      </c>
      <c r="BL72" s="242">
        <f t="shared" si="58"/>
        <v>1.3352999999999999</v>
      </c>
      <c r="BM72" s="242">
        <f t="shared" si="58"/>
        <v>1.2970999999999999</v>
      </c>
      <c r="BN72" s="242">
        <f t="shared" si="58"/>
        <v>1.2653000000000001</v>
      </c>
      <c r="BO72" s="242">
        <f t="shared" si="58"/>
        <v>1.2125999999999999</v>
      </c>
      <c r="BP72" s="242">
        <f t="shared" si="58"/>
        <v>1.1761999999999999</v>
      </c>
      <c r="BQ72" s="242">
        <f t="shared" si="58"/>
        <v>1.1884999999999999</v>
      </c>
      <c r="BR72" s="242">
        <f t="shared" si="58"/>
        <v>1.2113</v>
      </c>
      <c r="BS72" s="242">
        <f t="shared" si="58"/>
        <v>1.1713</v>
      </c>
      <c r="BT72" s="242">
        <f t="shared" si="58"/>
        <v>1.1665000000000001</v>
      </c>
      <c r="BU72" s="242">
        <f t="shared" si="58"/>
        <v>1.1677</v>
      </c>
      <c r="BV72" s="242">
        <f t="shared" si="58"/>
        <v>1.1593</v>
      </c>
      <c r="BW72" s="242">
        <f t="shared" si="57"/>
        <v>1.135</v>
      </c>
      <c r="BX72" s="242">
        <f t="shared" si="57"/>
        <v>1.135</v>
      </c>
      <c r="BY72" s="242">
        <f t="shared" si="57"/>
        <v>1.1041000000000001</v>
      </c>
      <c r="BZ72" s="242">
        <f t="shared" si="57"/>
        <v>1.0578000000000001</v>
      </c>
      <c r="CA72" s="242">
        <f t="shared" si="57"/>
        <v>1.0198</v>
      </c>
      <c r="CB72" s="242">
        <f t="shared" si="57"/>
        <v>1</v>
      </c>
    </row>
    <row r="73" spans="1:80" outlineLevel="1">
      <c r="A73" s="241">
        <v>4</v>
      </c>
      <c r="B73" s="229" t="s">
        <v>370</v>
      </c>
      <c r="C73" s="190"/>
      <c r="D73" s="156">
        <v>25</v>
      </c>
      <c r="E73" s="285">
        <v>35</v>
      </c>
      <c r="F73" s="233">
        <f t="shared" si="49"/>
        <v>0</v>
      </c>
      <c r="G73" s="233">
        <f t="shared" si="49"/>
        <v>0</v>
      </c>
      <c r="H73" s="233">
        <f t="shared" si="49"/>
        <v>0</v>
      </c>
      <c r="I73" s="233">
        <f t="shared" si="49"/>
        <v>0</v>
      </c>
      <c r="J73" s="242">
        <f t="shared" si="49"/>
        <v>0</v>
      </c>
      <c r="K73" s="242">
        <f t="shared" si="58"/>
        <v>0</v>
      </c>
      <c r="L73" s="242">
        <f t="shared" si="58"/>
        <v>0</v>
      </c>
      <c r="M73" s="242">
        <f t="shared" si="58"/>
        <v>0</v>
      </c>
      <c r="N73" s="242">
        <f t="shared" si="58"/>
        <v>0</v>
      </c>
      <c r="O73" s="242">
        <f t="shared" si="58"/>
        <v>0</v>
      </c>
      <c r="P73" s="242">
        <f t="shared" si="58"/>
        <v>0</v>
      </c>
      <c r="Q73" s="242">
        <f t="shared" si="58"/>
        <v>0</v>
      </c>
      <c r="R73" s="242">
        <f t="shared" si="58"/>
        <v>3.8292999999999999</v>
      </c>
      <c r="S73" s="242">
        <f t="shared" si="58"/>
        <v>3.7766000000000002</v>
      </c>
      <c r="T73" s="242">
        <f t="shared" si="58"/>
        <v>3.6633</v>
      </c>
      <c r="U73" s="242">
        <f t="shared" si="58"/>
        <v>3.5566</v>
      </c>
      <c r="V73" s="242">
        <f t="shared" si="58"/>
        <v>3.4777999999999998</v>
      </c>
      <c r="W73" s="242">
        <f t="shared" si="58"/>
        <v>3.4024999999999999</v>
      </c>
      <c r="X73" s="242">
        <f t="shared" si="58"/>
        <v>3.3506</v>
      </c>
      <c r="Y73" s="242">
        <f t="shared" si="58"/>
        <v>3.3302999999999998</v>
      </c>
      <c r="Z73" s="242">
        <f t="shared" si="58"/>
        <v>3.2904</v>
      </c>
      <c r="AA73" s="242">
        <f t="shared" si="58"/>
        <v>3.3609</v>
      </c>
      <c r="AB73" s="242">
        <f t="shared" si="58"/>
        <v>3.3102</v>
      </c>
      <c r="AC73" s="242">
        <f t="shared" si="58"/>
        <v>3.2324000000000002</v>
      </c>
      <c r="AD73" s="242">
        <f t="shared" si="58"/>
        <v>2.9702999999999999</v>
      </c>
      <c r="AE73" s="242">
        <f t="shared" si="58"/>
        <v>2.8178999999999998</v>
      </c>
      <c r="AF73" s="242">
        <f t="shared" si="58"/>
        <v>2.7269999999999999</v>
      </c>
      <c r="AG73" s="242">
        <f t="shared" si="58"/>
        <v>2.5859000000000001</v>
      </c>
      <c r="AH73" s="242">
        <f t="shared" si="58"/>
        <v>2.3235000000000001</v>
      </c>
      <c r="AI73" s="242">
        <f t="shared" si="58"/>
        <v>2.2429000000000001</v>
      </c>
      <c r="AJ73" s="242">
        <f t="shared" si="58"/>
        <v>2.1718999999999999</v>
      </c>
      <c r="AK73" s="242">
        <f t="shared" si="58"/>
        <v>2.1053999999999999</v>
      </c>
      <c r="AL73" s="242">
        <f t="shared" si="58"/>
        <v>2.0541999999999998</v>
      </c>
      <c r="AM73" s="242">
        <f t="shared" si="58"/>
        <v>1.9451000000000001</v>
      </c>
      <c r="AN73" s="242">
        <f t="shared" si="58"/>
        <v>1.7987</v>
      </c>
      <c r="AO73" s="242">
        <f t="shared" si="58"/>
        <v>1.7092000000000001</v>
      </c>
      <c r="AP73" s="242">
        <f t="shared" si="58"/>
        <v>1.6501999999999999</v>
      </c>
      <c r="AQ73" s="242">
        <f t="shared" si="58"/>
        <v>1.633</v>
      </c>
      <c r="AR73" s="242">
        <f t="shared" si="58"/>
        <v>1.5973999999999999</v>
      </c>
      <c r="AS73" s="242">
        <f t="shared" si="58"/>
        <v>1.5722</v>
      </c>
      <c r="AT73" s="242">
        <f t="shared" si="58"/>
        <v>1.57</v>
      </c>
      <c r="AU73" s="242">
        <f t="shared" si="58"/>
        <v>1.5859000000000001</v>
      </c>
      <c r="AV73" s="242">
        <f t="shared" si="58"/>
        <v>1.5610999999999999</v>
      </c>
      <c r="AW73" s="242">
        <f t="shared" si="58"/>
        <v>1.5201</v>
      </c>
      <c r="AX73" s="242">
        <f t="shared" si="58"/>
        <v>1.4712000000000001</v>
      </c>
      <c r="AY73" s="242">
        <f t="shared" si="58"/>
        <v>1.4161999999999999</v>
      </c>
      <c r="AZ73" s="242">
        <f t="shared" si="58"/>
        <v>1.3737999999999999</v>
      </c>
      <c r="BA73" s="242">
        <f t="shared" si="58"/>
        <v>1.3585</v>
      </c>
      <c r="BB73" s="242">
        <f t="shared" si="58"/>
        <v>1.3501000000000001</v>
      </c>
      <c r="BC73" s="242">
        <f t="shared" si="58"/>
        <v>1.3305</v>
      </c>
      <c r="BD73" s="242">
        <f t="shared" si="58"/>
        <v>1.3533999999999999</v>
      </c>
      <c r="BE73" s="242">
        <f t="shared" si="58"/>
        <v>1.3517999999999999</v>
      </c>
      <c r="BF73" s="242">
        <f t="shared" si="58"/>
        <v>1.3601000000000001</v>
      </c>
      <c r="BG73" s="242">
        <f t="shared" si="58"/>
        <v>1.3754999999999999</v>
      </c>
      <c r="BH73" s="242">
        <f t="shared" si="58"/>
        <v>1.3585</v>
      </c>
      <c r="BI73" s="242">
        <f t="shared" si="58"/>
        <v>1.3321000000000001</v>
      </c>
      <c r="BJ73" s="242">
        <f t="shared" si="58"/>
        <v>1.3386</v>
      </c>
      <c r="BK73" s="242">
        <f t="shared" si="58"/>
        <v>1.3272999999999999</v>
      </c>
      <c r="BL73" s="242">
        <f t="shared" si="58"/>
        <v>1.3146</v>
      </c>
      <c r="BM73" s="242">
        <f t="shared" si="58"/>
        <v>1.2824</v>
      </c>
      <c r="BN73" s="242">
        <f t="shared" si="58"/>
        <v>1.2279</v>
      </c>
      <c r="BO73" s="242">
        <f t="shared" si="58"/>
        <v>1.2063999999999999</v>
      </c>
      <c r="BP73" s="242">
        <f t="shared" si="58"/>
        <v>1.1556</v>
      </c>
      <c r="BQ73" s="242">
        <f t="shared" si="58"/>
        <v>1.1754</v>
      </c>
      <c r="BR73" s="242">
        <f t="shared" si="58"/>
        <v>1.1667000000000001</v>
      </c>
      <c r="BS73" s="242">
        <f t="shared" si="58"/>
        <v>1.1236999999999999</v>
      </c>
      <c r="BT73" s="242">
        <f t="shared" si="58"/>
        <v>1.1045</v>
      </c>
      <c r="BU73" s="242">
        <f t="shared" si="58"/>
        <v>1.0979000000000001</v>
      </c>
      <c r="BV73" s="242">
        <f t="shared" ref="BV73:CB76" si="59">VLOOKUP($A73,$A$11:$CB$15,BV$49)</f>
        <v>1.0968</v>
      </c>
      <c r="BW73" s="242">
        <f t="shared" si="59"/>
        <v>1.099</v>
      </c>
      <c r="BX73" s="242">
        <f t="shared" si="59"/>
        <v>1.1023000000000001</v>
      </c>
      <c r="BY73" s="242">
        <f t="shared" si="59"/>
        <v>1.0711999999999999</v>
      </c>
      <c r="BZ73" s="242">
        <f t="shared" si="59"/>
        <v>1.0339</v>
      </c>
      <c r="CA73" s="242">
        <f t="shared" si="59"/>
        <v>1.0055000000000001</v>
      </c>
      <c r="CB73" s="242">
        <f t="shared" si="59"/>
        <v>1</v>
      </c>
    </row>
    <row r="74" spans="1:80" outlineLevel="1">
      <c r="A74" s="241">
        <v>4</v>
      </c>
      <c r="B74" s="229" t="s">
        <v>371</v>
      </c>
      <c r="C74" s="190"/>
      <c r="D74" s="156">
        <v>25</v>
      </c>
      <c r="E74" s="285">
        <v>35</v>
      </c>
      <c r="F74" s="233">
        <f t="shared" si="49"/>
        <v>0</v>
      </c>
      <c r="G74" s="233">
        <f t="shared" si="49"/>
        <v>0</v>
      </c>
      <c r="H74" s="233">
        <f t="shared" si="49"/>
        <v>0</v>
      </c>
      <c r="I74" s="233">
        <f t="shared" si="49"/>
        <v>0</v>
      </c>
      <c r="J74" s="242">
        <f t="shared" si="49"/>
        <v>0</v>
      </c>
      <c r="K74" s="242">
        <f t="shared" ref="K74:BV77" si="60">VLOOKUP($A74,$A$11:$CB$15,K$49)</f>
        <v>0</v>
      </c>
      <c r="L74" s="242">
        <f t="shared" si="60"/>
        <v>0</v>
      </c>
      <c r="M74" s="242">
        <f t="shared" si="60"/>
        <v>0</v>
      </c>
      <c r="N74" s="242">
        <f t="shared" si="60"/>
        <v>0</v>
      </c>
      <c r="O74" s="242">
        <f t="shared" si="60"/>
        <v>0</v>
      </c>
      <c r="P74" s="242">
        <f t="shared" si="60"/>
        <v>0</v>
      </c>
      <c r="Q74" s="242">
        <f t="shared" si="60"/>
        <v>0</v>
      </c>
      <c r="R74" s="242">
        <f t="shared" si="60"/>
        <v>3.8292999999999999</v>
      </c>
      <c r="S74" s="242">
        <f t="shared" si="60"/>
        <v>3.7766000000000002</v>
      </c>
      <c r="T74" s="242">
        <f t="shared" si="60"/>
        <v>3.6633</v>
      </c>
      <c r="U74" s="242">
        <f t="shared" si="60"/>
        <v>3.5566</v>
      </c>
      <c r="V74" s="242">
        <f t="shared" si="60"/>
        <v>3.4777999999999998</v>
      </c>
      <c r="W74" s="242">
        <f t="shared" si="60"/>
        <v>3.4024999999999999</v>
      </c>
      <c r="X74" s="242">
        <f t="shared" si="60"/>
        <v>3.3506</v>
      </c>
      <c r="Y74" s="242">
        <f t="shared" si="60"/>
        <v>3.3302999999999998</v>
      </c>
      <c r="Z74" s="242">
        <f t="shared" si="60"/>
        <v>3.2904</v>
      </c>
      <c r="AA74" s="242">
        <f t="shared" si="60"/>
        <v>3.3609</v>
      </c>
      <c r="AB74" s="242">
        <f t="shared" si="60"/>
        <v>3.3102</v>
      </c>
      <c r="AC74" s="242">
        <f t="shared" si="60"/>
        <v>3.2324000000000002</v>
      </c>
      <c r="AD74" s="242">
        <f t="shared" si="60"/>
        <v>2.9702999999999999</v>
      </c>
      <c r="AE74" s="242">
        <f t="shared" si="60"/>
        <v>2.8178999999999998</v>
      </c>
      <c r="AF74" s="242">
        <f t="shared" si="60"/>
        <v>2.7269999999999999</v>
      </c>
      <c r="AG74" s="242">
        <f t="shared" si="60"/>
        <v>2.5859000000000001</v>
      </c>
      <c r="AH74" s="242">
        <f t="shared" si="60"/>
        <v>2.3235000000000001</v>
      </c>
      <c r="AI74" s="242">
        <f t="shared" si="60"/>
        <v>2.2429000000000001</v>
      </c>
      <c r="AJ74" s="242">
        <f t="shared" si="60"/>
        <v>2.1718999999999999</v>
      </c>
      <c r="AK74" s="242">
        <f t="shared" si="60"/>
        <v>2.1053999999999999</v>
      </c>
      <c r="AL74" s="242">
        <f t="shared" si="60"/>
        <v>2.0541999999999998</v>
      </c>
      <c r="AM74" s="242">
        <f t="shared" si="60"/>
        <v>1.9451000000000001</v>
      </c>
      <c r="AN74" s="242">
        <f t="shared" si="60"/>
        <v>1.7987</v>
      </c>
      <c r="AO74" s="242">
        <f t="shared" si="60"/>
        <v>1.7092000000000001</v>
      </c>
      <c r="AP74" s="242">
        <f t="shared" si="60"/>
        <v>1.6501999999999999</v>
      </c>
      <c r="AQ74" s="242">
        <f t="shared" si="60"/>
        <v>1.633</v>
      </c>
      <c r="AR74" s="242">
        <f t="shared" si="60"/>
        <v>1.5973999999999999</v>
      </c>
      <c r="AS74" s="242">
        <f t="shared" si="60"/>
        <v>1.5722</v>
      </c>
      <c r="AT74" s="242">
        <f t="shared" si="60"/>
        <v>1.57</v>
      </c>
      <c r="AU74" s="242">
        <f t="shared" si="60"/>
        <v>1.5859000000000001</v>
      </c>
      <c r="AV74" s="242">
        <f t="shared" si="60"/>
        <v>1.5610999999999999</v>
      </c>
      <c r="AW74" s="242">
        <f t="shared" si="60"/>
        <v>1.5201</v>
      </c>
      <c r="AX74" s="242">
        <f t="shared" si="60"/>
        <v>1.4712000000000001</v>
      </c>
      <c r="AY74" s="242">
        <f t="shared" si="60"/>
        <v>1.4161999999999999</v>
      </c>
      <c r="AZ74" s="242">
        <f t="shared" si="60"/>
        <v>1.3737999999999999</v>
      </c>
      <c r="BA74" s="242">
        <f t="shared" si="60"/>
        <v>1.3585</v>
      </c>
      <c r="BB74" s="242">
        <f t="shared" si="60"/>
        <v>1.3501000000000001</v>
      </c>
      <c r="BC74" s="242">
        <f t="shared" si="60"/>
        <v>1.3305</v>
      </c>
      <c r="BD74" s="242">
        <f t="shared" si="60"/>
        <v>1.3533999999999999</v>
      </c>
      <c r="BE74" s="242">
        <f t="shared" si="60"/>
        <v>1.3517999999999999</v>
      </c>
      <c r="BF74" s="242">
        <f t="shared" si="60"/>
        <v>1.3601000000000001</v>
      </c>
      <c r="BG74" s="242">
        <f t="shared" si="60"/>
        <v>1.3754999999999999</v>
      </c>
      <c r="BH74" s="242">
        <f t="shared" si="60"/>
        <v>1.3585</v>
      </c>
      <c r="BI74" s="242">
        <f t="shared" si="60"/>
        <v>1.3321000000000001</v>
      </c>
      <c r="BJ74" s="242">
        <f t="shared" si="60"/>
        <v>1.3386</v>
      </c>
      <c r="BK74" s="242">
        <f t="shared" si="60"/>
        <v>1.3272999999999999</v>
      </c>
      <c r="BL74" s="242">
        <f t="shared" si="60"/>
        <v>1.3146</v>
      </c>
      <c r="BM74" s="242">
        <f t="shared" si="60"/>
        <v>1.2824</v>
      </c>
      <c r="BN74" s="242">
        <f t="shared" si="60"/>
        <v>1.2279</v>
      </c>
      <c r="BO74" s="242">
        <f t="shared" si="60"/>
        <v>1.2063999999999999</v>
      </c>
      <c r="BP74" s="242">
        <f t="shared" si="60"/>
        <v>1.1556</v>
      </c>
      <c r="BQ74" s="242">
        <f t="shared" si="60"/>
        <v>1.1754</v>
      </c>
      <c r="BR74" s="242">
        <f t="shared" si="60"/>
        <v>1.1667000000000001</v>
      </c>
      <c r="BS74" s="242">
        <f t="shared" si="60"/>
        <v>1.1236999999999999</v>
      </c>
      <c r="BT74" s="242">
        <f t="shared" si="60"/>
        <v>1.1045</v>
      </c>
      <c r="BU74" s="242">
        <f t="shared" si="60"/>
        <v>1.0979000000000001</v>
      </c>
      <c r="BV74" s="242">
        <f t="shared" si="60"/>
        <v>1.0968</v>
      </c>
      <c r="BW74" s="242">
        <f t="shared" si="59"/>
        <v>1.099</v>
      </c>
      <c r="BX74" s="242">
        <f t="shared" si="59"/>
        <v>1.1023000000000001</v>
      </c>
      <c r="BY74" s="242">
        <f t="shared" si="59"/>
        <v>1.0711999999999999</v>
      </c>
      <c r="BZ74" s="242">
        <f t="shared" si="59"/>
        <v>1.0339</v>
      </c>
      <c r="CA74" s="242">
        <f t="shared" si="59"/>
        <v>1.0055000000000001</v>
      </c>
      <c r="CB74" s="242">
        <f t="shared" si="59"/>
        <v>1</v>
      </c>
    </row>
    <row r="75" spans="1:80" outlineLevel="1">
      <c r="A75" s="241">
        <v>4</v>
      </c>
      <c r="B75" s="229" t="s">
        <v>372</v>
      </c>
      <c r="C75" s="190"/>
      <c r="D75" s="156">
        <v>30</v>
      </c>
      <c r="E75" s="285">
        <v>40</v>
      </c>
      <c r="F75" s="233">
        <f t="shared" si="49"/>
        <v>0</v>
      </c>
      <c r="G75" s="233">
        <f t="shared" si="49"/>
        <v>0</v>
      </c>
      <c r="H75" s="233">
        <f t="shared" si="49"/>
        <v>0</v>
      </c>
      <c r="I75" s="233">
        <f t="shared" si="49"/>
        <v>0</v>
      </c>
      <c r="J75" s="242">
        <f t="shared" si="49"/>
        <v>0</v>
      </c>
      <c r="K75" s="242">
        <f t="shared" si="60"/>
        <v>0</v>
      </c>
      <c r="L75" s="242">
        <f t="shared" si="60"/>
        <v>0</v>
      </c>
      <c r="M75" s="242">
        <f t="shared" si="60"/>
        <v>0</v>
      </c>
      <c r="N75" s="242">
        <f t="shared" si="60"/>
        <v>0</v>
      </c>
      <c r="O75" s="242">
        <f t="shared" si="60"/>
        <v>0</v>
      </c>
      <c r="P75" s="242">
        <f t="shared" si="60"/>
        <v>0</v>
      </c>
      <c r="Q75" s="242">
        <f t="shared" si="60"/>
        <v>0</v>
      </c>
      <c r="R75" s="242">
        <f t="shared" si="60"/>
        <v>3.8292999999999999</v>
      </c>
      <c r="S75" s="242">
        <f t="shared" si="60"/>
        <v>3.7766000000000002</v>
      </c>
      <c r="T75" s="242">
        <f t="shared" si="60"/>
        <v>3.6633</v>
      </c>
      <c r="U75" s="242">
        <f t="shared" si="60"/>
        <v>3.5566</v>
      </c>
      <c r="V75" s="242">
        <f t="shared" si="60"/>
        <v>3.4777999999999998</v>
      </c>
      <c r="W75" s="242">
        <f t="shared" si="60"/>
        <v>3.4024999999999999</v>
      </c>
      <c r="X75" s="242">
        <f t="shared" si="60"/>
        <v>3.3506</v>
      </c>
      <c r="Y75" s="242">
        <f t="shared" si="60"/>
        <v>3.3302999999999998</v>
      </c>
      <c r="Z75" s="242">
        <f t="shared" si="60"/>
        <v>3.2904</v>
      </c>
      <c r="AA75" s="242">
        <f t="shared" si="60"/>
        <v>3.3609</v>
      </c>
      <c r="AB75" s="242">
        <f t="shared" si="60"/>
        <v>3.3102</v>
      </c>
      <c r="AC75" s="242">
        <f t="shared" si="60"/>
        <v>3.2324000000000002</v>
      </c>
      <c r="AD75" s="242">
        <f t="shared" si="60"/>
        <v>2.9702999999999999</v>
      </c>
      <c r="AE75" s="242">
        <f t="shared" si="60"/>
        <v>2.8178999999999998</v>
      </c>
      <c r="AF75" s="242">
        <f t="shared" si="60"/>
        <v>2.7269999999999999</v>
      </c>
      <c r="AG75" s="242">
        <f t="shared" si="60"/>
        <v>2.5859000000000001</v>
      </c>
      <c r="AH75" s="242">
        <f t="shared" si="60"/>
        <v>2.3235000000000001</v>
      </c>
      <c r="AI75" s="242">
        <f t="shared" si="60"/>
        <v>2.2429000000000001</v>
      </c>
      <c r="AJ75" s="242">
        <f t="shared" si="60"/>
        <v>2.1718999999999999</v>
      </c>
      <c r="AK75" s="242">
        <f t="shared" si="60"/>
        <v>2.1053999999999999</v>
      </c>
      <c r="AL75" s="242">
        <f t="shared" si="60"/>
        <v>2.0541999999999998</v>
      </c>
      <c r="AM75" s="242">
        <f t="shared" si="60"/>
        <v>1.9451000000000001</v>
      </c>
      <c r="AN75" s="242">
        <f t="shared" si="60"/>
        <v>1.7987</v>
      </c>
      <c r="AO75" s="242">
        <f t="shared" si="60"/>
        <v>1.7092000000000001</v>
      </c>
      <c r="AP75" s="242">
        <f t="shared" si="60"/>
        <v>1.6501999999999999</v>
      </c>
      <c r="AQ75" s="242">
        <f t="shared" si="60"/>
        <v>1.633</v>
      </c>
      <c r="AR75" s="242">
        <f t="shared" si="60"/>
        <v>1.5973999999999999</v>
      </c>
      <c r="AS75" s="242">
        <f t="shared" si="60"/>
        <v>1.5722</v>
      </c>
      <c r="AT75" s="242">
        <f t="shared" si="60"/>
        <v>1.57</v>
      </c>
      <c r="AU75" s="242">
        <f t="shared" si="60"/>
        <v>1.5859000000000001</v>
      </c>
      <c r="AV75" s="242">
        <f t="shared" si="60"/>
        <v>1.5610999999999999</v>
      </c>
      <c r="AW75" s="242">
        <f t="shared" si="60"/>
        <v>1.5201</v>
      </c>
      <c r="AX75" s="242">
        <f t="shared" si="60"/>
        <v>1.4712000000000001</v>
      </c>
      <c r="AY75" s="242">
        <f t="shared" si="60"/>
        <v>1.4161999999999999</v>
      </c>
      <c r="AZ75" s="242">
        <f t="shared" si="60"/>
        <v>1.3737999999999999</v>
      </c>
      <c r="BA75" s="242">
        <f t="shared" si="60"/>
        <v>1.3585</v>
      </c>
      <c r="BB75" s="242">
        <f t="shared" si="60"/>
        <v>1.3501000000000001</v>
      </c>
      <c r="BC75" s="242">
        <f t="shared" si="60"/>
        <v>1.3305</v>
      </c>
      <c r="BD75" s="242">
        <f t="shared" si="60"/>
        <v>1.3533999999999999</v>
      </c>
      <c r="BE75" s="242">
        <f t="shared" si="60"/>
        <v>1.3517999999999999</v>
      </c>
      <c r="BF75" s="242">
        <f t="shared" si="60"/>
        <v>1.3601000000000001</v>
      </c>
      <c r="BG75" s="242">
        <f t="shared" si="60"/>
        <v>1.3754999999999999</v>
      </c>
      <c r="BH75" s="242">
        <f t="shared" si="60"/>
        <v>1.3585</v>
      </c>
      <c r="BI75" s="242">
        <f t="shared" si="60"/>
        <v>1.3321000000000001</v>
      </c>
      <c r="BJ75" s="242">
        <f t="shared" si="60"/>
        <v>1.3386</v>
      </c>
      <c r="BK75" s="242">
        <f t="shared" si="60"/>
        <v>1.3272999999999999</v>
      </c>
      <c r="BL75" s="242">
        <f t="shared" si="60"/>
        <v>1.3146</v>
      </c>
      <c r="BM75" s="242">
        <f t="shared" si="60"/>
        <v>1.2824</v>
      </c>
      <c r="BN75" s="242">
        <f t="shared" si="60"/>
        <v>1.2279</v>
      </c>
      <c r="BO75" s="242">
        <f t="shared" si="60"/>
        <v>1.2063999999999999</v>
      </c>
      <c r="BP75" s="242">
        <f t="shared" si="60"/>
        <v>1.1556</v>
      </c>
      <c r="BQ75" s="242">
        <f t="shared" si="60"/>
        <v>1.1754</v>
      </c>
      <c r="BR75" s="242">
        <f t="shared" si="60"/>
        <v>1.1667000000000001</v>
      </c>
      <c r="BS75" s="242">
        <f t="shared" si="60"/>
        <v>1.1236999999999999</v>
      </c>
      <c r="BT75" s="242">
        <f t="shared" si="60"/>
        <v>1.1045</v>
      </c>
      <c r="BU75" s="242">
        <f t="shared" si="60"/>
        <v>1.0979000000000001</v>
      </c>
      <c r="BV75" s="242">
        <f t="shared" si="60"/>
        <v>1.0968</v>
      </c>
      <c r="BW75" s="242">
        <f t="shared" si="59"/>
        <v>1.099</v>
      </c>
      <c r="BX75" s="242">
        <f t="shared" si="59"/>
        <v>1.1023000000000001</v>
      </c>
      <c r="BY75" s="242">
        <f t="shared" si="59"/>
        <v>1.0711999999999999</v>
      </c>
      <c r="BZ75" s="242">
        <f t="shared" si="59"/>
        <v>1.0339</v>
      </c>
      <c r="CA75" s="242">
        <f t="shared" si="59"/>
        <v>1.0055000000000001</v>
      </c>
      <c r="CB75" s="242">
        <f t="shared" si="59"/>
        <v>1</v>
      </c>
    </row>
    <row r="76" spans="1:80" outlineLevel="1">
      <c r="A76" s="241">
        <v>4</v>
      </c>
      <c r="B76" s="229" t="s">
        <v>373</v>
      </c>
      <c r="C76" s="190"/>
      <c r="D76" s="156">
        <v>30</v>
      </c>
      <c r="E76" s="285">
        <v>40</v>
      </c>
      <c r="F76" s="233">
        <f t="shared" si="49"/>
        <v>0</v>
      </c>
      <c r="G76" s="233">
        <f t="shared" si="49"/>
        <v>0</v>
      </c>
      <c r="H76" s="233">
        <f t="shared" si="49"/>
        <v>0</v>
      </c>
      <c r="I76" s="233">
        <f t="shared" si="49"/>
        <v>0</v>
      </c>
      <c r="J76" s="242">
        <f t="shared" si="49"/>
        <v>0</v>
      </c>
      <c r="K76" s="242">
        <f t="shared" si="60"/>
        <v>0</v>
      </c>
      <c r="L76" s="242">
        <f t="shared" si="60"/>
        <v>0</v>
      </c>
      <c r="M76" s="242">
        <f t="shared" si="60"/>
        <v>0</v>
      </c>
      <c r="N76" s="242">
        <f t="shared" si="60"/>
        <v>0</v>
      </c>
      <c r="O76" s="242">
        <f t="shared" si="60"/>
        <v>0</v>
      </c>
      <c r="P76" s="242">
        <f t="shared" si="60"/>
        <v>0</v>
      </c>
      <c r="Q76" s="242">
        <f t="shared" si="60"/>
        <v>0</v>
      </c>
      <c r="R76" s="242">
        <f t="shared" si="60"/>
        <v>3.8292999999999999</v>
      </c>
      <c r="S76" s="242">
        <f t="shared" si="60"/>
        <v>3.7766000000000002</v>
      </c>
      <c r="T76" s="242">
        <f t="shared" si="60"/>
        <v>3.6633</v>
      </c>
      <c r="U76" s="242">
        <f t="shared" si="60"/>
        <v>3.5566</v>
      </c>
      <c r="V76" s="242">
        <f t="shared" si="60"/>
        <v>3.4777999999999998</v>
      </c>
      <c r="W76" s="242">
        <f t="shared" si="60"/>
        <v>3.4024999999999999</v>
      </c>
      <c r="X76" s="242">
        <f t="shared" si="60"/>
        <v>3.3506</v>
      </c>
      <c r="Y76" s="242">
        <f t="shared" si="60"/>
        <v>3.3302999999999998</v>
      </c>
      <c r="Z76" s="242">
        <f t="shared" si="60"/>
        <v>3.2904</v>
      </c>
      <c r="AA76" s="242">
        <f t="shared" si="60"/>
        <v>3.3609</v>
      </c>
      <c r="AB76" s="242">
        <f t="shared" si="60"/>
        <v>3.3102</v>
      </c>
      <c r="AC76" s="242">
        <f t="shared" si="60"/>
        <v>3.2324000000000002</v>
      </c>
      <c r="AD76" s="242">
        <f t="shared" si="60"/>
        <v>2.9702999999999999</v>
      </c>
      <c r="AE76" s="242">
        <f t="shared" si="60"/>
        <v>2.8178999999999998</v>
      </c>
      <c r="AF76" s="242">
        <f t="shared" si="60"/>
        <v>2.7269999999999999</v>
      </c>
      <c r="AG76" s="242">
        <f t="shared" si="60"/>
        <v>2.5859000000000001</v>
      </c>
      <c r="AH76" s="242">
        <f t="shared" si="60"/>
        <v>2.3235000000000001</v>
      </c>
      <c r="AI76" s="242">
        <f t="shared" si="60"/>
        <v>2.2429000000000001</v>
      </c>
      <c r="AJ76" s="242">
        <f t="shared" si="60"/>
        <v>2.1718999999999999</v>
      </c>
      <c r="AK76" s="242">
        <f t="shared" si="60"/>
        <v>2.1053999999999999</v>
      </c>
      <c r="AL76" s="242">
        <f t="shared" si="60"/>
        <v>2.0541999999999998</v>
      </c>
      <c r="AM76" s="242">
        <f t="shared" si="60"/>
        <v>1.9451000000000001</v>
      </c>
      <c r="AN76" s="242">
        <f t="shared" si="60"/>
        <v>1.7987</v>
      </c>
      <c r="AO76" s="242">
        <f t="shared" si="60"/>
        <v>1.7092000000000001</v>
      </c>
      <c r="AP76" s="242">
        <f t="shared" si="60"/>
        <v>1.6501999999999999</v>
      </c>
      <c r="AQ76" s="242">
        <f t="shared" si="60"/>
        <v>1.633</v>
      </c>
      <c r="AR76" s="242">
        <f t="shared" si="60"/>
        <v>1.5973999999999999</v>
      </c>
      <c r="AS76" s="242">
        <f t="shared" si="60"/>
        <v>1.5722</v>
      </c>
      <c r="AT76" s="242">
        <f t="shared" si="60"/>
        <v>1.57</v>
      </c>
      <c r="AU76" s="242">
        <f t="shared" si="60"/>
        <v>1.5859000000000001</v>
      </c>
      <c r="AV76" s="242">
        <f t="shared" si="60"/>
        <v>1.5610999999999999</v>
      </c>
      <c r="AW76" s="242">
        <f t="shared" si="60"/>
        <v>1.5201</v>
      </c>
      <c r="AX76" s="242">
        <f t="shared" si="60"/>
        <v>1.4712000000000001</v>
      </c>
      <c r="AY76" s="242">
        <f t="shared" si="60"/>
        <v>1.4161999999999999</v>
      </c>
      <c r="AZ76" s="242">
        <f t="shared" si="60"/>
        <v>1.3737999999999999</v>
      </c>
      <c r="BA76" s="242">
        <f t="shared" si="60"/>
        <v>1.3585</v>
      </c>
      <c r="BB76" s="242">
        <f t="shared" si="60"/>
        <v>1.3501000000000001</v>
      </c>
      <c r="BC76" s="242">
        <f t="shared" si="60"/>
        <v>1.3305</v>
      </c>
      <c r="BD76" s="242">
        <f t="shared" si="60"/>
        <v>1.3533999999999999</v>
      </c>
      <c r="BE76" s="242">
        <f t="shared" si="60"/>
        <v>1.3517999999999999</v>
      </c>
      <c r="BF76" s="242">
        <f t="shared" si="60"/>
        <v>1.3601000000000001</v>
      </c>
      <c r="BG76" s="242">
        <f t="shared" si="60"/>
        <v>1.3754999999999999</v>
      </c>
      <c r="BH76" s="242">
        <f t="shared" si="60"/>
        <v>1.3585</v>
      </c>
      <c r="BI76" s="242">
        <f t="shared" si="60"/>
        <v>1.3321000000000001</v>
      </c>
      <c r="BJ76" s="242">
        <f t="shared" si="60"/>
        <v>1.3386</v>
      </c>
      <c r="BK76" s="242">
        <f t="shared" si="60"/>
        <v>1.3272999999999999</v>
      </c>
      <c r="BL76" s="242">
        <f t="shared" si="60"/>
        <v>1.3146</v>
      </c>
      <c r="BM76" s="242">
        <f t="shared" si="60"/>
        <v>1.2824</v>
      </c>
      <c r="BN76" s="242">
        <f t="shared" si="60"/>
        <v>1.2279</v>
      </c>
      <c r="BO76" s="242">
        <f t="shared" si="60"/>
        <v>1.2063999999999999</v>
      </c>
      <c r="BP76" s="242">
        <f t="shared" si="60"/>
        <v>1.1556</v>
      </c>
      <c r="BQ76" s="242">
        <f t="shared" si="60"/>
        <v>1.1754</v>
      </c>
      <c r="BR76" s="242">
        <f t="shared" si="60"/>
        <v>1.1667000000000001</v>
      </c>
      <c r="BS76" s="242">
        <f t="shared" si="60"/>
        <v>1.1236999999999999</v>
      </c>
      <c r="BT76" s="242">
        <f t="shared" si="60"/>
        <v>1.1045</v>
      </c>
      <c r="BU76" s="242">
        <f t="shared" si="60"/>
        <v>1.0979000000000001</v>
      </c>
      <c r="BV76" s="242">
        <f t="shared" si="60"/>
        <v>1.0968</v>
      </c>
      <c r="BW76" s="242">
        <f t="shared" si="59"/>
        <v>1.099</v>
      </c>
      <c r="BX76" s="242">
        <f t="shared" si="59"/>
        <v>1.1023000000000001</v>
      </c>
      <c r="BY76" s="242">
        <f t="shared" si="59"/>
        <v>1.0711999999999999</v>
      </c>
      <c r="BZ76" s="242">
        <f t="shared" si="59"/>
        <v>1.0339</v>
      </c>
      <c r="CA76" s="242">
        <f t="shared" si="59"/>
        <v>1.0055000000000001</v>
      </c>
      <c r="CB76" s="242">
        <f t="shared" si="59"/>
        <v>1</v>
      </c>
    </row>
    <row r="77" spans="1:80" outlineLevel="1">
      <c r="A77" s="241">
        <v>1</v>
      </c>
      <c r="B77" s="229" t="s">
        <v>374</v>
      </c>
      <c r="C77" s="190"/>
      <c r="D77" s="156">
        <v>30</v>
      </c>
      <c r="E77" s="285">
        <v>50</v>
      </c>
      <c r="F77" s="233">
        <f t="shared" si="49"/>
        <v>16.219200000000001</v>
      </c>
      <c r="G77" s="233">
        <f t="shared" si="49"/>
        <v>13.929399999999999</v>
      </c>
      <c r="H77" s="233">
        <f t="shared" si="49"/>
        <v>12.8696</v>
      </c>
      <c r="I77" s="233">
        <f t="shared" si="49"/>
        <v>11.384600000000001</v>
      </c>
      <c r="J77" s="242">
        <f t="shared" si="49"/>
        <v>11.84</v>
      </c>
      <c r="K77" s="242">
        <f t="shared" si="60"/>
        <v>10.2957</v>
      </c>
      <c r="L77" s="242">
        <f t="shared" si="60"/>
        <v>9.6259999999999994</v>
      </c>
      <c r="M77" s="242">
        <f t="shared" si="60"/>
        <v>9.9496000000000002</v>
      </c>
      <c r="N77" s="242">
        <f t="shared" si="60"/>
        <v>9.9496000000000002</v>
      </c>
      <c r="O77" s="242">
        <f t="shared" si="60"/>
        <v>9.3968000000000007</v>
      </c>
      <c r="P77" s="242">
        <f t="shared" si="60"/>
        <v>9.1783000000000001</v>
      </c>
      <c r="Q77" s="242">
        <f t="shared" si="60"/>
        <v>8.8358000000000008</v>
      </c>
      <c r="R77" s="242">
        <f t="shared" si="60"/>
        <v>8.5797000000000008</v>
      </c>
      <c r="S77" s="242">
        <f t="shared" si="60"/>
        <v>8.2797000000000001</v>
      </c>
      <c r="T77" s="242">
        <f t="shared" si="60"/>
        <v>7.7385999999999999</v>
      </c>
      <c r="U77" s="242">
        <f t="shared" si="60"/>
        <v>7.2637999999999998</v>
      </c>
      <c r="V77" s="242">
        <f t="shared" si="60"/>
        <v>6.7656999999999998</v>
      </c>
      <c r="W77" s="242">
        <f t="shared" si="60"/>
        <v>6.5054999999999996</v>
      </c>
      <c r="X77" s="242">
        <f t="shared" si="60"/>
        <v>6.2316000000000003</v>
      </c>
      <c r="Y77" s="242">
        <f t="shared" si="60"/>
        <v>5.9798</v>
      </c>
      <c r="Z77" s="242">
        <f t="shared" si="60"/>
        <v>5.8324999999999996</v>
      </c>
      <c r="AA77" s="242">
        <f t="shared" si="60"/>
        <v>6.1346999999999996</v>
      </c>
      <c r="AB77" s="242">
        <f t="shared" si="60"/>
        <v>5.8324999999999996</v>
      </c>
      <c r="AC77" s="242">
        <f t="shared" si="60"/>
        <v>5.4311999999999996</v>
      </c>
      <c r="AD77" s="242">
        <f t="shared" si="60"/>
        <v>4.5891000000000002</v>
      </c>
      <c r="AE77" s="242">
        <f t="shared" si="60"/>
        <v>4.1398999999999999</v>
      </c>
      <c r="AF77" s="242">
        <f t="shared" si="60"/>
        <v>3.9466999999999999</v>
      </c>
      <c r="AG77" s="242">
        <f t="shared" si="60"/>
        <v>3.7115999999999998</v>
      </c>
      <c r="AH77" s="242">
        <f t="shared" si="60"/>
        <v>3.5030000000000001</v>
      </c>
      <c r="AI77" s="242">
        <f t="shared" si="60"/>
        <v>3.4121000000000001</v>
      </c>
      <c r="AJ77" s="242">
        <f t="shared" si="60"/>
        <v>3.2888999999999999</v>
      </c>
      <c r="AK77" s="242">
        <f t="shared" si="60"/>
        <v>3.1573000000000002</v>
      </c>
      <c r="AL77" s="242">
        <f t="shared" si="60"/>
        <v>3.0204</v>
      </c>
      <c r="AM77" s="242">
        <f t="shared" si="60"/>
        <v>2.8123999999999998</v>
      </c>
      <c r="AN77" s="242">
        <f t="shared" si="60"/>
        <v>2.5516999999999999</v>
      </c>
      <c r="AO77" s="242">
        <f t="shared" si="60"/>
        <v>2.4064999999999999</v>
      </c>
      <c r="AP77" s="242">
        <f t="shared" si="60"/>
        <v>2.3125</v>
      </c>
      <c r="AQ77" s="242">
        <f t="shared" si="60"/>
        <v>2.2726000000000002</v>
      </c>
      <c r="AR77" s="242">
        <f t="shared" si="60"/>
        <v>2.2256</v>
      </c>
      <c r="AS77" s="242">
        <f t="shared" si="60"/>
        <v>2.2130999999999998</v>
      </c>
      <c r="AT77" s="242">
        <f t="shared" si="60"/>
        <v>2.1684999999999999</v>
      </c>
      <c r="AU77" s="242">
        <f t="shared" si="60"/>
        <v>2.1219000000000001</v>
      </c>
      <c r="AV77" s="242">
        <f t="shared" si="60"/>
        <v>2.0735999999999999</v>
      </c>
      <c r="AW77" s="242">
        <f t="shared" si="60"/>
        <v>2.0034000000000001</v>
      </c>
      <c r="AX77" s="242">
        <f t="shared" si="60"/>
        <v>1.8884000000000001</v>
      </c>
      <c r="AY77" s="242">
        <f t="shared" si="60"/>
        <v>1.7805</v>
      </c>
      <c r="AZ77" s="242">
        <f t="shared" si="60"/>
        <v>1.6747000000000001</v>
      </c>
      <c r="BA77" s="242">
        <f t="shared" si="60"/>
        <v>1.6196999999999999</v>
      </c>
      <c r="BB77" s="242">
        <f t="shared" si="60"/>
        <v>1.5871</v>
      </c>
      <c r="BC77" s="242">
        <f t="shared" si="60"/>
        <v>1.5518000000000001</v>
      </c>
      <c r="BD77" s="242">
        <f t="shared" si="60"/>
        <v>1.5477000000000001</v>
      </c>
      <c r="BE77" s="242">
        <f t="shared" si="60"/>
        <v>1.5558000000000001</v>
      </c>
      <c r="BF77" s="242">
        <f t="shared" si="60"/>
        <v>1.5641</v>
      </c>
      <c r="BG77" s="242">
        <f t="shared" si="60"/>
        <v>1.5724</v>
      </c>
      <c r="BH77" s="242">
        <f t="shared" si="60"/>
        <v>1.5620000000000001</v>
      </c>
      <c r="BI77" s="242">
        <f t="shared" si="60"/>
        <v>1.5558000000000001</v>
      </c>
      <c r="BJ77" s="242">
        <f t="shared" si="60"/>
        <v>1.5518000000000001</v>
      </c>
      <c r="BK77" s="242">
        <f t="shared" si="60"/>
        <v>1.5477000000000001</v>
      </c>
      <c r="BL77" s="242">
        <f t="shared" si="60"/>
        <v>1.5258</v>
      </c>
      <c r="BM77" s="242">
        <f t="shared" si="60"/>
        <v>1.4948999999999999</v>
      </c>
      <c r="BN77" s="242">
        <f t="shared" si="60"/>
        <v>1.4599</v>
      </c>
      <c r="BO77" s="242">
        <f t="shared" si="60"/>
        <v>1.3995</v>
      </c>
      <c r="BP77" s="242">
        <f t="shared" si="60"/>
        <v>1.3485</v>
      </c>
      <c r="BQ77" s="242">
        <f t="shared" si="60"/>
        <v>1.3348</v>
      </c>
      <c r="BR77" s="242">
        <f t="shared" si="60"/>
        <v>1.32</v>
      </c>
      <c r="BS77" s="242">
        <f t="shared" si="60"/>
        <v>1.28</v>
      </c>
      <c r="BT77" s="242">
        <f t="shared" si="60"/>
        <v>1.2488999999999999</v>
      </c>
      <c r="BU77" s="242">
        <f t="shared" si="60"/>
        <v>1.2257</v>
      </c>
      <c r="BV77" s="242">
        <f t="shared" ref="BV77:CB80" si="61">VLOOKUP($A77,$A$11:$CB$15,BV$49)</f>
        <v>1.2033</v>
      </c>
      <c r="BW77" s="242">
        <f t="shared" si="61"/>
        <v>1.1839999999999999</v>
      </c>
      <c r="BX77" s="242">
        <f t="shared" si="61"/>
        <v>1.1596</v>
      </c>
      <c r="BY77" s="242">
        <f t="shared" si="61"/>
        <v>1.1223000000000001</v>
      </c>
      <c r="BZ77" s="242">
        <f t="shared" si="61"/>
        <v>1.0744</v>
      </c>
      <c r="CA77" s="242">
        <f t="shared" si="61"/>
        <v>1.0286999999999999</v>
      </c>
      <c r="CB77" s="242">
        <f t="shared" si="61"/>
        <v>1</v>
      </c>
    </row>
    <row r="78" spans="1:80" outlineLevel="1">
      <c r="A78" s="241">
        <v>5</v>
      </c>
      <c r="B78" s="229" t="s">
        <v>375</v>
      </c>
      <c r="C78" s="190"/>
      <c r="D78" s="156">
        <v>25</v>
      </c>
      <c r="E78" s="285">
        <v>30</v>
      </c>
      <c r="F78" s="233">
        <f t="shared" si="49"/>
        <v>0</v>
      </c>
      <c r="G78" s="233">
        <f t="shared" si="49"/>
        <v>0</v>
      </c>
      <c r="H78" s="233">
        <f t="shared" si="49"/>
        <v>0</v>
      </c>
      <c r="I78" s="233">
        <f t="shared" si="49"/>
        <v>3.7616999999999998</v>
      </c>
      <c r="J78" s="242">
        <f t="shared" si="49"/>
        <v>3.8593000000000002</v>
      </c>
      <c r="K78" s="242">
        <f t="shared" ref="K78:BV81" si="62">VLOOKUP($A78,$A$11:$CB$15,K$49)</f>
        <v>3.2563</v>
      </c>
      <c r="L78" s="242">
        <f t="shared" si="62"/>
        <v>3.1865000000000001</v>
      </c>
      <c r="M78" s="242">
        <f t="shared" si="62"/>
        <v>3.2665000000000002</v>
      </c>
      <c r="N78" s="242">
        <f t="shared" si="62"/>
        <v>3.3184999999999998</v>
      </c>
      <c r="O78" s="242">
        <f t="shared" si="62"/>
        <v>3.2563</v>
      </c>
      <c r="P78" s="242">
        <f t="shared" si="62"/>
        <v>3.2061999999999999</v>
      </c>
      <c r="Q78" s="242">
        <f t="shared" si="62"/>
        <v>3.1480000000000001</v>
      </c>
      <c r="R78" s="242">
        <f t="shared" si="62"/>
        <v>3.1671999999999998</v>
      </c>
      <c r="S78" s="242">
        <f t="shared" si="62"/>
        <v>3.1865000000000001</v>
      </c>
      <c r="T78" s="242">
        <f t="shared" si="62"/>
        <v>3.1480000000000001</v>
      </c>
      <c r="U78" s="242">
        <f t="shared" si="62"/>
        <v>3.1103999999999998</v>
      </c>
      <c r="V78" s="242">
        <f t="shared" si="62"/>
        <v>3.0920000000000001</v>
      </c>
      <c r="W78" s="242">
        <f t="shared" si="62"/>
        <v>3.0647000000000002</v>
      </c>
      <c r="X78" s="242">
        <f t="shared" si="62"/>
        <v>3.0203000000000002</v>
      </c>
      <c r="Y78" s="242">
        <f t="shared" si="62"/>
        <v>2.9518</v>
      </c>
      <c r="Z78" s="242">
        <f t="shared" si="62"/>
        <v>2.9106000000000001</v>
      </c>
      <c r="AA78" s="242">
        <f t="shared" si="62"/>
        <v>2.9434999999999998</v>
      </c>
      <c r="AB78" s="242">
        <f t="shared" si="62"/>
        <v>2.9518</v>
      </c>
      <c r="AC78" s="242">
        <f t="shared" si="62"/>
        <v>2.9024999999999999</v>
      </c>
      <c r="AD78" s="242">
        <f t="shared" si="62"/>
        <v>2.7639</v>
      </c>
      <c r="AE78" s="242">
        <f t="shared" si="62"/>
        <v>2.6581999999999999</v>
      </c>
      <c r="AF78" s="242">
        <f t="shared" si="62"/>
        <v>2.5792000000000002</v>
      </c>
      <c r="AG78" s="242">
        <f t="shared" si="62"/>
        <v>2.4232999999999998</v>
      </c>
      <c r="AH78" s="242">
        <f t="shared" si="62"/>
        <v>2.1352000000000002</v>
      </c>
      <c r="AI78" s="242">
        <f t="shared" si="62"/>
        <v>2.0430999999999999</v>
      </c>
      <c r="AJ78" s="242">
        <f t="shared" si="62"/>
        <v>1.9698</v>
      </c>
      <c r="AK78" s="242">
        <f t="shared" si="62"/>
        <v>1.9118999999999999</v>
      </c>
      <c r="AL78" s="242">
        <f t="shared" si="62"/>
        <v>1.8911</v>
      </c>
      <c r="AM78" s="242">
        <f t="shared" si="62"/>
        <v>1.8249</v>
      </c>
      <c r="AN78" s="242">
        <f t="shared" si="62"/>
        <v>1.7110000000000001</v>
      </c>
      <c r="AO78" s="242">
        <f t="shared" si="62"/>
        <v>1.6031</v>
      </c>
      <c r="AP78" s="242">
        <f t="shared" si="62"/>
        <v>1.508</v>
      </c>
      <c r="AQ78" s="242">
        <f t="shared" si="62"/>
        <v>1.4822</v>
      </c>
      <c r="AR78" s="242">
        <f t="shared" si="62"/>
        <v>1.4412</v>
      </c>
      <c r="AS78" s="242">
        <f t="shared" si="62"/>
        <v>1.41</v>
      </c>
      <c r="AT78" s="242">
        <f t="shared" si="62"/>
        <v>1.4216</v>
      </c>
      <c r="AU78" s="242">
        <f t="shared" si="62"/>
        <v>1.4553</v>
      </c>
      <c r="AV78" s="242">
        <f t="shared" si="62"/>
        <v>1.4333</v>
      </c>
      <c r="AW78" s="242">
        <f t="shared" si="62"/>
        <v>1.3968</v>
      </c>
      <c r="AX78" s="242">
        <f t="shared" si="62"/>
        <v>1.3747</v>
      </c>
      <c r="AY78" s="242">
        <f t="shared" si="62"/>
        <v>1.3463000000000001</v>
      </c>
      <c r="AZ78" s="242">
        <f t="shared" si="62"/>
        <v>1.3273999999999999</v>
      </c>
      <c r="BA78" s="242">
        <f t="shared" si="62"/>
        <v>1.3257000000000001</v>
      </c>
      <c r="BB78" s="242">
        <f t="shared" si="62"/>
        <v>1.3223</v>
      </c>
      <c r="BC78" s="242">
        <f t="shared" si="62"/>
        <v>1.2992999999999999</v>
      </c>
      <c r="BD78" s="242">
        <f t="shared" si="62"/>
        <v>1.3207</v>
      </c>
      <c r="BE78" s="242">
        <f t="shared" si="62"/>
        <v>1.3058000000000001</v>
      </c>
      <c r="BF78" s="242">
        <f t="shared" si="62"/>
        <v>1.3058000000000001</v>
      </c>
      <c r="BG78" s="242">
        <f t="shared" si="62"/>
        <v>1.3257000000000001</v>
      </c>
      <c r="BH78" s="242">
        <f t="shared" si="62"/>
        <v>1.3008999999999999</v>
      </c>
      <c r="BI78" s="242">
        <f t="shared" si="62"/>
        <v>1.26</v>
      </c>
      <c r="BJ78" s="242">
        <f t="shared" si="62"/>
        <v>1.2676000000000001</v>
      </c>
      <c r="BK78" s="242">
        <f t="shared" si="62"/>
        <v>1.2494000000000001</v>
      </c>
      <c r="BL78" s="242">
        <f t="shared" si="62"/>
        <v>1.2317</v>
      </c>
      <c r="BM78" s="242">
        <f t="shared" si="62"/>
        <v>1.1868000000000001</v>
      </c>
      <c r="BN78" s="242">
        <f t="shared" si="62"/>
        <v>1.1265000000000001</v>
      </c>
      <c r="BO78" s="242">
        <f t="shared" si="62"/>
        <v>1.1132</v>
      </c>
      <c r="BP78" s="242">
        <f t="shared" si="62"/>
        <v>1.0589</v>
      </c>
      <c r="BQ78" s="242">
        <f t="shared" si="62"/>
        <v>1.0956999999999999</v>
      </c>
      <c r="BR78" s="242">
        <f t="shared" si="62"/>
        <v>1.0865</v>
      </c>
      <c r="BS78" s="242">
        <f t="shared" si="62"/>
        <v>1.0367999999999999</v>
      </c>
      <c r="BT78" s="242">
        <f t="shared" si="62"/>
        <v>1.0226</v>
      </c>
      <c r="BU78" s="242">
        <f t="shared" si="62"/>
        <v>1.0216000000000001</v>
      </c>
      <c r="BV78" s="242">
        <f t="shared" si="62"/>
        <v>1.0286</v>
      </c>
      <c r="BW78" s="242">
        <f t="shared" si="61"/>
        <v>1.042</v>
      </c>
      <c r="BX78" s="242">
        <f t="shared" si="61"/>
        <v>1.0568</v>
      </c>
      <c r="BY78" s="242">
        <f t="shared" si="61"/>
        <v>1.0306999999999999</v>
      </c>
      <c r="BZ78" s="242">
        <f t="shared" si="61"/>
        <v>1.0067999999999999</v>
      </c>
      <c r="CA78" s="242">
        <f t="shared" si="61"/>
        <v>0.99519999999999997</v>
      </c>
      <c r="CB78" s="242">
        <f t="shared" si="61"/>
        <v>1</v>
      </c>
    </row>
    <row r="79" spans="1:80" outlineLevel="1">
      <c r="A79" s="241">
        <v>5</v>
      </c>
      <c r="B79" s="229" t="s">
        <v>376</v>
      </c>
      <c r="C79" s="190"/>
      <c r="D79" s="156">
        <v>25</v>
      </c>
      <c r="E79" s="285">
        <v>30</v>
      </c>
      <c r="F79" s="233">
        <f t="shared" si="49"/>
        <v>0</v>
      </c>
      <c r="G79" s="233">
        <f t="shared" si="49"/>
        <v>0</v>
      </c>
      <c r="H79" s="233">
        <f t="shared" si="49"/>
        <v>0</v>
      </c>
      <c r="I79" s="233">
        <f t="shared" si="49"/>
        <v>3.7616999999999998</v>
      </c>
      <c r="J79" s="242">
        <f t="shared" si="49"/>
        <v>3.8593000000000002</v>
      </c>
      <c r="K79" s="242">
        <f t="shared" si="62"/>
        <v>3.2563</v>
      </c>
      <c r="L79" s="242">
        <f t="shared" si="62"/>
        <v>3.1865000000000001</v>
      </c>
      <c r="M79" s="242">
        <f t="shared" si="62"/>
        <v>3.2665000000000002</v>
      </c>
      <c r="N79" s="242">
        <f t="shared" si="62"/>
        <v>3.3184999999999998</v>
      </c>
      <c r="O79" s="242">
        <f t="shared" si="62"/>
        <v>3.2563</v>
      </c>
      <c r="P79" s="242">
        <f t="shared" si="62"/>
        <v>3.2061999999999999</v>
      </c>
      <c r="Q79" s="242">
        <f t="shared" si="62"/>
        <v>3.1480000000000001</v>
      </c>
      <c r="R79" s="242">
        <f t="shared" si="62"/>
        <v>3.1671999999999998</v>
      </c>
      <c r="S79" s="242">
        <f t="shared" si="62"/>
        <v>3.1865000000000001</v>
      </c>
      <c r="T79" s="242">
        <f t="shared" si="62"/>
        <v>3.1480000000000001</v>
      </c>
      <c r="U79" s="242">
        <f t="shared" si="62"/>
        <v>3.1103999999999998</v>
      </c>
      <c r="V79" s="242">
        <f t="shared" si="62"/>
        <v>3.0920000000000001</v>
      </c>
      <c r="W79" s="242">
        <f t="shared" si="62"/>
        <v>3.0647000000000002</v>
      </c>
      <c r="X79" s="242">
        <f t="shared" si="62"/>
        <v>3.0203000000000002</v>
      </c>
      <c r="Y79" s="242">
        <f t="shared" si="62"/>
        <v>2.9518</v>
      </c>
      <c r="Z79" s="242">
        <f t="shared" si="62"/>
        <v>2.9106000000000001</v>
      </c>
      <c r="AA79" s="242">
        <f t="shared" si="62"/>
        <v>2.9434999999999998</v>
      </c>
      <c r="AB79" s="242">
        <f t="shared" si="62"/>
        <v>2.9518</v>
      </c>
      <c r="AC79" s="242">
        <f t="shared" si="62"/>
        <v>2.9024999999999999</v>
      </c>
      <c r="AD79" s="242">
        <f t="shared" si="62"/>
        <v>2.7639</v>
      </c>
      <c r="AE79" s="242">
        <f t="shared" si="62"/>
        <v>2.6581999999999999</v>
      </c>
      <c r="AF79" s="242">
        <f t="shared" si="62"/>
        <v>2.5792000000000002</v>
      </c>
      <c r="AG79" s="242">
        <f t="shared" si="62"/>
        <v>2.4232999999999998</v>
      </c>
      <c r="AH79" s="242">
        <f t="shared" si="62"/>
        <v>2.1352000000000002</v>
      </c>
      <c r="AI79" s="242">
        <f t="shared" si="62"/>
        <v>2.0430999999999999</v>
      </c>
      <c r="AJ79" s="242">
        <f t="shared" si="62"/>
        <v>1.9698</v>
      </c>
      <c r="AK79" s="242">
        <f t="shared" si="62"/>
        <v>1.9118999999999999</v>
      </c>
      <c r="AL79" s="242">
        <f t="shared" si="62"/>
        <v>1.8911</v>
      </c>
      <c r="AM79" s="242">
        <f t="shared" si="62"/>
        <v>1.8249</v>
      </c>
      <c r="AN79" s="242">
        <f t="shared" si="62"/>
        <v>1.7110000000000001</v>
      </c>
      <c r="AO79" s="242">
        <f t="shared" si="62"/>
        <v>1.6031</v>
      </c>
      <c r="AP79" s="242">
        <f t="shared" si="62"/>
        <v>1.508</v>
      </c>
      <c r="AQ79" s="242">
        <f t="shared" si="62"/>
        <v>1.4822</v>
      </c>
      <c r="AR79" s="242">
        <f t="shared" si="62"/>
        <v>1.4412</v>
      </c>
      <c r="AS79" s="242">
        <f t="shared" si="62"/>
        <v>1.41</v>
      </c>
      <c r="AT79" s="242">
        <f t="shared" si="62"/>
        <v>1.4216</v>
      </c>
      <c r="AU79" s="242">
        <f t="shared" si="62"/>
        <v>1.4553</v>
      </c>
      <c r="AV79" s="242">
        <f t="shared" si="62"/>
        <v>1.4333</v>
      </c>
      <c r="AW79" s="242">
        <f t="shared" si="62"/>
        <v>1.3968</v>
      </c>
      <c r="AX79" s="242">
        <f t="shared" si="62"/>
        <v>1.3747</v>
      </c>
      <c r="AY79" s="242">
        <f t="shared" si="62"/>
        <v>1.3463000000000001</v>
      </c>
      <c r="AZ79" s="242">
        <f t="shared" si="62"/>
        <v>1.3273999999999999</v>
      </c>
      <c r="BA79" s="242">
        <f t="shared" si="62"/>
        <v>1.3257000000000001</v>
      </c>
      <c r="BB79" s="242">
        <f t="shared" si="62"/>
        <v>1.3223</v>
      </c>
      <c r="BC79" s="242">
        <f t="shared" si="62"/>
        <v>1.2992999999999999</v>
      </c>
      <c r="BD79" s="242">
        <f t="shared" si="62"/>
        <v>1.3207</v>
      </c>
      <c r="BE79" s="242">
        <f t="shared" si="62"/>
        <v>1.3058000000000001</v>
      </c>
      <c r="BF79" s="242">
        <f t="shared" si="62"/>
        <v>1.3058000000000001</v>
      </c>
      <c r="BG79" s="242">
        <f t="shared" si="62"/>
        <v>1.3257000000000001</v>
      </c>
      <c r="BH79" s="242">
        <f t="shared" si="62"/>
        <v>1.3008999999999999</v>
      </c>
      <c r="BI79" s="242">
        <f t="shared" si="62"/>
        <v>1.26</v>
      </c>
      <c r="BJ79" s="242">
        <f t="shared" si="62"/>
        <v>1.2676000000000001</v>
      </c>
      <c r="BK79" s="242">
        <f t="shared" si="62"/>
        <v>1.2494000000000001</v>
      </c>
      <c r="BL79" s="242">
        <f t="shared" si="62"/>
        <v>1.2317</v>
      </c>
      <c r="BM79" s="242">
        <f t="shared" si="62"/>
        <v>1.1868000000000001</v>
      </c>
      <c r="BN79" s="242">
        <f t="shared" si="62"/>
        <v>1.1265000000000001</v>
      </c>
      <c r="BO79" s="242">
        <f t="shared" si="62"/>
        <v>1.1132</v>
      </c>
      <c r="BP79" s="242">
        <f t="shared" si="62"/>
        <v>1.0589</v>
      </c>
      <c r="BQ79" s="242">
        <f t="shared" si="62"/>
        <v>1.0956999999999999</v>
      </c>
      <c r="BR79" s="242">
        <f t="shared" si="62"/>
        <v>1.0865</v>
      </c>
      <c r="BS79" s="242">
        <f t="shared" si="62"/>
        <v>1.0367999999999999</v>
      </c>
      <c r="BT79" s="242">
        <f t="shared" si="62"/>
        <v>1.0226</v>
      </c>
      <c r="BU79" s="242">
        <f t="shared" si="62"/>
        <v>1.0216000000000001</v>
      </c>
      <c r="BV79" s="242">
        <f t="shared" si="62"/>
        <v>1.0286</v>
      </c>
      <c r="BW79" s="242">
        <f t="shared" si="61"/>
        <v>1.042</v>
      </c>
      <c r="BX79" s="242">
        <f t="shared" si="61"/>
        <v>1.0568</v>
      </c>
      <c r="BY79" s="242">
        <f t="shared" si="61"/>
        <v>1.0306999999999999</v>
      </c>
      <c r="BZ79" s="242">
        <f t="shared" si="61"/>
        <v>1.0067999999999999</v>
      </c>
      <c r="CA79" s="242">
        <f t="shared" si="61"/>
        <v>0.99519999999999997</v>
      </c>
      <c r="CB79" s="242">
        <f t="shared" si="61"/>
        <v>1</v>
      </c>
    </row>
    <row r="80" spans="1:80" outlineLevel="1">
      <c r="A80" s="241">
        <v>5</v>
      </c>
      <c r="B80" s="229" t="s">
        <v>377</v>
      </c>
      <c r="C80" s="190"/>
      <c r="D80" s="156">
        <v>30</v>
      </c>
      <c r="E80" s="285">
        <v>35</v>
      </c>
      <c r="F80" s="233">
        <f t="shared" si="49"/>
        <v>0</v>
      </c>
      <c r="G80" s="233">
        <f t="shared" si="49"/>
        <v>0</v>
      </c>
      <c r="H80" s="233">
        <f t="shared" si="49"/>
        <v>0</v>
      </c>
      <c r="I80" s="233">
        <f t="shared" si="49"/>
        <v>3.7616999999999998</v>
      </c>
      <c r="J80" s="242">
        <f t="shared" si="49"/>
        <v>3.8593000000000002</v>
      </c>
      <c r="K80" s="242">
        <f t="shared" si="62"/>
        <v>3.2563</v>
      </c>
      <c r="L80" s="242">
        <f t="shared" si="62"/>
        <v>3.1865000000000001</v>
      </c>
      <c r="M80" s="242">
        <f t="shared" si="62"/>
        <v>3.2665000000000002</v>
      </c>
      <c r="N80" s="242">
        <f t="shared" si="62"/>
        <v>3.3184999999999998</v>
      </c>
      <c r="O80" s="242">
        <f t="shared" si="62"/>
        <v>3.2563</v>
      </c>
      <c r="P80" s="242">
        <f t="shared" si="62"/>
        <v>3.2061999999999999</v>
      </c>
      <c r="Q80" s="242">
        <f t="shared" si="62"/>
        <v>3.1480000000000001</v>
      </c>
      <c r="R80" s="242">
        <f t="shared" si="62"/>
        <v>3.1671999999999998</v>
      </c>
      <c r="S80" s="242">
        <f t="shared" si="62"/>
        <v>3.1865000000000001</v>
      </c>
      <c r="T80" s="242">
        <f t="shared" si="62"/>
        <v>3.1480000000000001</v>
      </c>
      <c r="U80" s="242">
        <f t="shared" si="62"/>
        <v>3.1103999999999998</v>
      </c>
      <c r="V80" s="242">
        <f t="shared" si="62"/>
        <v>3.0920000000000001</v>
      </c>
      <c r="W80" s="242">
        <f t="shared" si="62"/>
        <v>3.0647000000000002</v>
      </c>
      <c r="X80" s="242">
        <f t="shared" si="62"/>
        <v>3.0203000000000002</v>
      </c>
      <c r="Y80" s="242">
        <f t="shared" si="62"/>
        <v>2.9518</v>
      </c>
      <c r="Z80" s="242">
        <f t="shared" si="62"/>
        <v>2.9106000000000001</v>
      </c>
      <c r="AA80" s="242">
        <f t="shared" si="62"/>
        <v>2.9434999999999998</v>
      </c>
      <c r="AB80" s="242">
        <f t="shared" si="62"/>
        <v>2.9518</v>
      </c>
      <c r="AC80" s="242">
        <f t="shared" si="62"/>
        <v>2.9024999999999999</v>
      </c>
      <c r="AD80" s="242">
        <f t="shared" si="62"/>
        <v>2.7639</v>
      </c>
      <c r="AE80" s="242">
        <f t="shared" si="62"/>
        <v>2.6581999999999999</v>
      </c>
      <c r="AF80" s="242">
        <f t="shared" si="62"/>
        <v>2.5792000000000002</v>
      </c>
      <c r="AG80" s="242">
        <f t="shared" si="62"/>
        <v>2.4232999999999998</v>
      </c>
      <c r="AH80" s="242">
        <f t="shared" si="62"/>
        <v>2.1352000000000002</v>
      </c>
      <c r="AI80" s="242">
        <f t="shared" si="62"/>
        <v>2.0430999999999999</v>
      </c>
      <c r="AJ80" s="242">
        <f t="shared" si="62"/>
        <v>1.9698</v>
      </c>
      <c r="AK80" s="242">
        <f t="shared" si="62"/>
        <v>1.9118999999999999</v>
      </c>
      <c r="AL80" s="242">
        <f t="shared" si="62"/>
        <v>1.8911</v>
      </c>
      <c r="AM80" s="242">
        <f t="shared" si="62"/>
        <v>1.8249</v>
      </c>
      <c r="AN80" s="242">
        <f t="shared" si="62"/>
        <v>1.7110000000000001</v>
      </c>
      <c r="AO80" s="242">
        <f t="shared" si="62"/>
        <v>1.6031</v>
      </c>
      <c r="AP80" s="242">
        <f t="shared" si="62"/>
        <v>1.508</v>
      </c>
      <c r="AQ80" s="242">
        <f t="shared" si="62"/>
        <v>1.4822</v>
      </c>
      <c r="AR80" s="242">
        <f t="shared" si="62"/>
        <v>1.4412</v>
      </c>
      <c r="AS80" s="242">
        <f t="shared" si="62"/>
        <v>1.41</v>
      </c>
      <c r="AT80" s="242">
        <f t="shared" si="62"/>
        <v>1.4216</v>
      </c>
      <c r="AU80" s="242">
        <f t="shared" si="62"/>
        <v>1.4553</v>
      </c>
      <c r="AV80" s="242">
        <f t="shared" si="62"/>
        <v>1.4333</v>
      </c>
      <c r="AW80" s="242">
        <f t="shared" si="62"/>
        <v>1.3968</v>
      </c>
      <c r="AX80" s="242">
        <f t="shared" si="62"/>
        <v>1.3747</v>
      </c>
      <c r="AY80" s="242">
        <f t="shared" si="62"/>
        <v>1.3463000000000001</v>
      </c>
      <c r="AZ80" s="242">
        <f t="shared" si="62"/>
        <v>1.3273999999999999</v>
      </c>
      <c r="BA80" s="242">
        <f t="shared" si="62"/>
        <v>1.3257000000000001</v>
      </c>
      <c r="BB80" s="242">
        <f t="shared" si="62"/>
        <v>1.3223</v>
      </c>
      <c r="BC80" s="242">
        <f t="shared" si="62"/>
        <v>1.2992999999999999</v>
      </c>
      <c r="BD80" s="242">
        <f t="shared" si="62"/>
        <v>1.3207</v>
      </c>
      <c r="BE80" s="242">
        <f t="shared" si="62"/>
        <v>1.3058000000000001</v>
      </c>
      <c r="BF80" s="242">
        <f t="shared" si="62"/>
        <v>1.3058000000000001</v>
      </c>
      <c r="BG80" s="242">
        <f t="shared" si="62"/>
        <v>1.3257000000000001</v>
      </c>
      <c r="BH80" s="242">
        <f t="shared" si="62"/>
        <v>1.3008999999999999</v>
      </c>
      <c r="BI80" s="242">
        <f t="shared" si="62"/>
        <v>1.26</v>
      </c>
      <c r="BJ80" s="242">
        <f t="shared" si="62"/>
        <v>1.2676000000000001</v>
      </c>
      <c r="BK80" s="242">
        <f t="shared" si="62"/>
        <v>1.2494000000000001</v>
      </c>
      <c r="BL80" s="242">
        <f t="shared" si="62"/>
        <v>1.2317</v>
      </c>
      <c r="BM80" s="242">
        <f t="shared" si="62"/>
        <v>1.1868000000000001</v>
      </c>
      <c r="BN80" s="242">
        <f t="shared" si="62"/>
        <v>1.1265000000000001</v>
      </c>
      <c r="BO80" s="242">
        <f t="shared" si="62"/>
        <v>1.1132</v>
      </c>
      <c r="BP80" s="242">
        <f t="shared" si="62"/>
        <v>1.0589</v>
      </c>
      <c r="BQ80" s="242">
        <f t="shared" si="62"/>
        <v>1.0956999999999999</v>
      </c>
      <c r="BR80" s="242">
        <f t="shared" si="62"/>
        <v>1.0865</v>
      </c>
      <c r="BS80" s="242">
        <f t="shared" si="62"/>
        <v>1.0367999999999999</v>
      </c>
      <c r="BT80" s="242">
        <f t="shared" si="62"/>
        <v>1.0226</v>
      </c>
      <c r="BU80" s="242">
        <f t="shared" si="62"/>
        <v>1.0216000000000001</v>
      </c>
      <c r="BV80" s="242">
        <f t="shared" si="62"/>
        <v>1.0286</v>
      </c>
      <c r="BW80" s="242">
        <f t="shared" si="61"/>
        <v>1.042</v>
      </c>
      <c r="BX80" s="242">
        <f t="shared" si="61"/>
        <v>1.0568</v>
      </c>
      <c r="BY80" s="242">
        <f t="shared" si="61"/>
        <v>1.0306999999999999</v>
      </c>
      <c r="BZ80" s="242">
        <f t="shared" si="61"/>
        <v>1.0067999999999999</v>
      </c>
      <c r="CA80" s="242">
        <f t="shared" si="61"/>
        <v>0.99519999999999997</v>
      </c>
      <c r="CB80" s="242">
        <f t="shared" si="61"/>
        <v>1</v>
      </c>
    </row>
    <row r="81" spans="1:80" outlineLevel="1">
      <c r="A81" s="241">
        <v>5</v>
      </c>
      <c r="B81" s="229" t="s">
        <v>378</v>
      </c>
      <c r="C81" s="190"/>
      <c r="D81" s="156">
        <v>25</v>
      </c>
      <c r="E81" s="285">
        <v>30</v>
      </c>
      <c r="F81" s="233">
        <f t="shared" si="49"/>
        <v>0</v>
      </c>
      <c r="G81" s="233">
        <f t="shared" si="49"/>
        <v>0</v>
      </c>
      <c r="H81" s="233">
        <f t="shared" si="49"/>
        <v>0</v>
      </c>
      <c r="I81" s="233">
        <f t="shared" si="49"/>
        <v>3.7616999999999998</v>
      </c>
      <c r="J81" s="242">
        <f t="shared" si="49"/>
        <v>3.8593000000000002</v>
      </c>
      <c r="K81" s="242">
        <f t="shared" si="62"/>
        <v>3.2563</v>
      </c>
      <c r="L81" s="242">
        <f t="shared" si="62"/>
        <v>3.1865000000000001</v>
      </c>
      <c r="M81" s="242">
        <f t="shared" si="62"/>
        <v>3.2665000000000002</v>
      </c>
      <c r="N81" s="242">
        <f t="shared" si="62"/>
        <v>3.3184999999999998</v>
      </c>
      <c r="O81" s="242">
        <f t="shared" si="62"/>
        <v>3.2563</v>
      </c>
      <c r="P81" s="242">
        <f t="shared" si="62"/>
        <v>3.2061999999999999</v>
      </c>
      <c r="Q81" s="242">
        <f t="shared" si="62"/>
        <v>3.1480000000000001</v>
      </c>
      <c r="R81" s="242">
        <f t="shared" si="62"/>
        <v>3.1671999999999998</v>
      </c>
      <c r="S81" s="242">
        <f t="shared" si="62"/>
        <v>3.1865000000000001</v>
      </c>
      <c r="T81" s="242">
        <f t="shared" si="62"/>
        <v>3.1480000000000001</v>
      </c>
      <c r="U81" s="242">
        <f t="shared" si="62"/>
        <v>3.1103999999999998</v>
      </c>
      <c r="V81" s="242">
        <f t="shared" si="62"/>
        <v>3.0920000000000001</v>
      </c>
      <c r="W81" s="242">
        <f t="shared" si="62"/>
        <v>3.0647000000000002</v>
      </c>
      <c r="X81" s="242">
        <f t="shared" si="62"/>
        <v>3.0203000000000002</v>
      </c>
      <c r="Y81" s="242">
        <f t="shared" si="62"/>
        <v>2.9518</v>
      </c>
      <c r="Z81" s="242">
        <f t="shared" si="62"/>
        <v>2.9106000000000001</v>
      </c>
      <c r="AA81" s="242">
        <f t="shared" si="62"/>
        <v>2.9434999999999998</v>
      </c>
      <c r="AB81" s="242">
        <f t="shared" si="62"/>
        <v>2.9518</v>
      </c>
      <c r="AC81" s="242">
        <f t="shared" si="62"/>
        <v>2.9024999999999999</v>
      </c>
      <c r="AD81" s="242">
        <f t="shared" si="62"/>
        <v>2.7639</v>
      </c>
      <c r="AE81" s="242">
        <f t="shared" si="62"/>
        <v>2.6581999999999999</v>
      </c>
      <c r="AF81" s="242">
        <f t="shared" si="62"/>
        <v>2.5792000000000002</v>
      </c>
      <c r="AG81" s="242">
        <f t="shared" si="62"/>
        <v>2.4232999999999998</v>
      </c>
      <c r="AH81" s="242">
        <f t="shared" si="62"/>
        <v>2.1352000000000002</v>
      </c>
      <c r="AI81" s="242">
        <f t="shared" si="62"/>
        <v>2.0430999999999999</v>
      </c>
      <c r="AJ81" s="242">
        <f t="shared" si="62"/>
        <v>1.9698</v>
      </c>
      <c r="AK81" s="242">
        <f t="shared" si="62"/>
        <v>1.9118999999999999</v>
      </c>
      <c r="AL81" s="242">
        <f t="shared" si="62"/>
        <v>1.8911</v>
      </c>
      <c r="AM81" s="242">
        <f t="shared" si="62"/>
        <v>1.8249</v>
      </c>
      <c r="AN81" s="242">
        <f t="shared" si="62"/>
        <v>1.7110000000000001</v>
      </c>
      <c r="AO81" s="242">
        <f t="shared" si="62"/>
        <v>1.6031</v>
      </c>
      <c r="AP81" s="242">
        <f t="shared" si="62"/>
        <v>1.508</v>
      </c>
      <c r="AQ81" s="242">
        <f t="shared" si="62"/>
        <v>1.4822</v>
      </c>
      <c r="AR81" s="242">
        <f t="shared" si="62"/>
        <v>1.4412</v>
      </c>
      <c r="AS81" s="242">
        <f t="shared" si="62"/>
        <v>1.41</v>
      </c>
      <c r="AT81" s="242">
        <f t="shared" si="62"/>
        <v>1.4216</v>
      </c>
      <c r="AU81" s="242">
        <f t="shared" si="62"/>
        <v>1.4553</v>
      </c>
      <c r="AV81" s="242">
        <f t="shared" si="62"/>
        <v>1.4333</v>
      </c>
      <c r="AW81" s="242">
        <f t="shared" si="62"/>
        <v>1.3968</v>
      </c>
      <c r="AX81" s="242">
        <f t="shared" si="62"/>
        <v>1.3747</v>
      </c>
      <c r="AY81" s="242">
        <f t="shared" si="62"/>
        <v>1.3463000000000001</v>
      </c>
      <c r="AZ81" s="242">
        <f t="shared" si="62"/>
        <v>1.3273999999999999</v>
      </c>
      <c r="BA81" s="242">
        <f t="shared" si="62"/>
        <v>1.3257000000000001</v>
      </c>
      <c r="BB81" s="242">
        <f t="shared" si="62"/>
        <v>1.3223</v>
      </c>
      <c r="BC81" s="242">
        <f t="shared" si="62"/>
        <v>1.2992999999999999</v>
      </c>
      <c r="BD81" s="242">
        <f t="shared" si="62"/>
        <v>1.3207</v>
      </c>
      <c r="BE81" s="242">
        <f t="shared" si="62"/>
        <v>1.3058000000000001</v>
      </c>
      <c r="BF81" s="242">
        <f t="shared" si="62"/>
        <v>1.3058000000000001</v>
      </c>
      <c r="BG81" s="242">
        <f t="shared" si="62"/>
        <v>1.3257000000000001</v>
      </c>
      <c r="BH81" s="242">
        <f t="shared" si="62"/>
        <v>1.3008999999999999</v>
      </c>
      <c r="BI81" s="242">
        <f t="shared" si="62"/>
        <v>1.26</v>
      </c>
      <c r="BJ81" s="242">
        <f t="shared" si="62"/>
        <v>1.2676000000000001</v>
      </c>
      <c r="BK81" s="242">
        <f t="shared" si="62"/>
        <v>1.2494000000000001</v>
      </c>
      <c r="BL81" s="242">
        <f t="shared" si="62"/>
        <v>1.2317</v>
      </c>
      <c r="BM81" s="242">
        <f t="shared" si="62"/>
        <v>1.1868000000000001</v>
      </c>
      <c r="BN81" s="242">
        <f t="shared" si="62"/>
        <v>1.1265000000000001</v>
      </c>
      <c r="BO81" s="242">
        <f t="shared" si="62"/>
        <v>1.1132</v>
      </c>
      <c r="BP81" s="242">
        <f t="shared" si="62"/>
        <v>1.0589</v>
      </c>
      <c r="BQ81" s="242">
        <f t="shared" si="62"/>
        <v>1.0956999999999999</v>
      </c>
      <c r="BR81" s="242">
        <f t="shared" si="62"/>
        <v>1.0865</v>
      </c>
      <c r="BS81" s="242">
        <f t="shared" si="62"/>
        <v>1.0367999999999999</v>
      </c>
      <c r="BT81" s="242">
        <f t="shared" si="62"/>
        <v>1.0226</v>
      </c>
      <c r="BU81" s="242">
        <f t="shared" si="62"/>
        <v>1.0216000000000001</v>
      </c>
      <c r="BV81" s="242">
        <f t="shared" ref="BV81:CB84" si="63">VLOOKUP($A81,$A$11:$CB$15,BV$49)</f>
        <v>1.0286</v>
      </c>
      <c r="BW81" s="242">
        <f t="shared" si="63"/>
        <v>1.042</v>
      </c>
      <c r="BX81" s="242">
        <f t="shared" si="63"/>
        <v>1.0568</v>
      </c>
      <c r="BY81" s="242">
        <f t="shared" si="63"/>
        <v>1.0306999999999999</v>
      </c>
      <c r="BZ81" s="242">
        <f t="shared" si="63"/>
        <v>1.0067999999999999</v>
      </c>
      <c r="CA81" s="242">
        <f t="shared" si="63"/>
        <v>0.99519999999999997</v>
      </c>
      <c r="CB81" s="242">
        <f t="shared" si="63"/>
        <v>1</v>
      </c>
    </row>
    <row r="82" spans="1:80" outlineLevel="1">
      <c r="A82" s="241">
        <v>2</v>
      </c>
      <c r="B82" s="229" t="s">
        <v>379</v>
      </c>
      <c r="C82" s="190"/>
      <c r="D82" s="156">
        <v>35</v>
      </c>
      <c r="E82" s="285">
        <v>45</v>
      </c>
      <c r="F82" s="233">
        <f t="shared" si="49"/>
        <v>0</v>
      </c>
      <c r="G82" s="233">
        <f t="shared" si="49"/>
        <v>0</v>
      </c>
      <c r="H82" s="233">
        <f t="shared" si="49"/>
        <v>0</v>
      </c>
      <c r="I82" s="233">
        <f t="shared" si="49"/>
        <v>0</v>
      </c>
      <c r="J82" s="242">
        <f t="shared" si="49"/>
        <v>0</v>
      </c>
      <c r="K82" s="242">
        <f t="shared" ref="K82:BV85" si="64">VLOOKUP($A82,$A$11:$CB$15,K$49)</f>
        <v>0</v>
      </c>
      <c r="L82" s="242">
        <f t="shared" si="64"/>
        <v>0</v>
      </c>
      <c r="M82" s="242">
        <f t="shared" si="64"/>
        <v>0</v>
      </c>
      <c r="N82" s="242">
        <f t="shared" si="64"/>
        <v>0</v>
      </c>
      <c r="O82" s="242">
        <f t="shared" si="64"/>
        <v>0</v>
      </c>
      <c r="P82" s="242">
        <f t="shared" si="64"/>
        <v>0</v>
      </c>
      <c r="Q82" s="242">
        <f t="shared" si="64"/>
        <v>0</v>
      </c>
      <c r="R82" s="242">
        <f t="shared" si="64"/>
        <v>2.5968</v>
      </c>
      <c r="S82" s="242">
        <f t="shared" si="64"/>
        <v>2.5055000000000001</v>
      </c>
      <c r="T82" s="242">
        <f t="shared" si="64"/>
        <v>2.4306999999999999</v>
      </c>
      <c r="U82" s="242">
        <f t="shared" si="64"/>
        <v>2.4464000000000001</v>
      </c>
      <c r="V82" s="242">
        <f t="shared" si="64"/>
        <v>2.3898999999999999</v>
      </c>
      <c r="W82" s="242">
        <f t="shared" si="64"/>
        <v>2.3651</v>
      </c>
      <c r="X82" s="242">
        <f t="shared" si="64"/>
        <v>2.1797</v>
      </c>
      <c r="Y82" s="242">
        <f t="shared" si="64"/>
        <v>2.0577999999999999</v>
      </c>
      <c r="Z82" s="242">
        <f t="shared" si="64"/>
        <v>1.9257</v>
      </c>
      <c r="AA82" s="242">
        <f t="shared" si="64"/>
        <v>2.1111</v>
      </c>
      <c r="AB82" s="242">
        <f t="shared" si="64"/>
        <v>2.1072000000000002</v>
      </c>
      <c r="AC82" s="242">
        <f t="shared" si="64"/>
        <v>2.0141</v>
      </c>
      <c r="AD82" s="242">
        <f t="shared" si="64"/>
        <v>1.8718999999999999</v>
      </c>
      <c r="AE82" s="242">
        <f t="shared" si="64"/>
        <v>1.9224000000000001</v>
      </c>
      <c r="AF82" s="242">
        <f t="shared" si="64"/>
        <v>1.9095</v>
      </c>
      <c r="AG82" s="242">
        <f t="shared" si="64"/>
        <v>1.8152999999999999</v>
      </c>
      <c r="AH82" s="242">
        <f t="shared" si="64"/>
        <v>1.7091000000000001</v>
      </c>
      <c r="AI82" s="242">
        <f t="shared" si="64"/>
        <v>1.7952999999999999</v>
      </c>
      <c r="AJ82" s="242">
        <f t="shared" si="64"/>
        <v>1.7538</v>
      </c>
      <c r="AK82" s="242">
        <f t="shared" si="64"/>
        <v>1.7352000000000001</v>
      </c>
      <c r="AL82" s="242">
        <f t="shared" si="64"/>
        <v>1.6963999999999999</v>
      </c>
      <c r="AM82" s="242">
        <f t="shared" si="64"/>
        <v>1.5595000000000001</v>
      </c>
      <c r="AN82" s="242">
        <f t="shared" si="64"/>
        <v>1.4268000000000001</v>
      </c>
      <c r="AO82" s="242">
        <f t="shared" si="64"/>
        <v>1.3785000000000001</v>
      </c>
      <c r="AP82" s="242">
        <f t="shared" si="64"/>
        <v>1.3785000000000001</v>
      </c>
      <c r="AQ82" s="242">
        <f t="shared" si="64"/>
        <v>1.3443000000000001</v>
      </c>
      <c r="AR82" s="242">
        <f t="shared" si="64"/>
        <v>1.3164</v>
      </c>
      <c r="AS82" s="242">
        <f t="shared" si="64"/>
        <v>1.2984</v>
      </c>
      <c r="AT82" s="242">
        <f t="shared" si="64"/>
        <v>1.3133999999999999</v>
      </c>
      <c r="AU82" s="242">
        <f t="shared" si="64"/>
        <v>1.2955000000000001</v>
      </c>
      <c r="AV82" s="242">
        <f t="shared" si="64"/>
        <v>1.2444999999999999</v>
      </c>
      <c r="AW82" s="242">
        <f t="shared" si="64"/>
        <v>1.2076</v>
      </c>
      <c r="AX82" s="242">
        <f t="shared" si="64"/>
        <v>1.2062999999999999</v>
      </c>
      <c r="AY82" s="242">
        <f t="shared" si="64"/>
        <v>1.1716</v>
      </c>
      <c r="AZ82" s="242">
        <f t="shared" si="64"/>
        <v>1.1492</v>
      </c>
      <c r="BA82" s="242">
        <f t="shared" si="64"/>
        <v>1.1597</v>
      </c>
      <c r="BB82" s="242">
        <f t="shared" si="64"/>
        <v>1.1692</v>
      </c>
      <c r="BC82" s="242">
        <f t="shared" si="64"/>
        <v>1.1826000000000001</v>
      </c>
      <c r="BD82" s="242">
        <f t="shared" si="64"/>
        <v>1.2351000000000001</v>
      </c>
      <c r="BE82" s="242">
        <f t="shared" si="64"/>
        <v>1.2896000000000001</v>
      </c>
      <c r="BF82" s="242">
        <f t="shared" si="64"/>
        <v>1.3164</v>
      </c>
      <c r="BG82" s="242">
        <f t="shared" si="64"/>
        <v>1.3270999999999999</v>
      </c>
      <c r="BH82" s="242">
        <f t="shared" si="64"/>
        <v>1.2925</v>
      </c>
      <c r="BI82" s="242">
        <f t="shared" si="64"/>
        <v>1.2968999999999999</v>
      </c>
      <c r="BJ82" s="242">
        <f t="shared" si="64"/>
        <v>1.3103</v>
      </c>
      <c r="BK82" s="242">
        <f t="shared" si="64"/>
        <v>1.3240000000000001</v>
      </c>
      <c r="BL82" s="242">
        <f t="shared" si="64"/>
        <v>1.3255999999999999</v>
      </c>
      <c r="BM82" s="242">
        <f t="shared" si="64"/>
        <v>1.3349</v>
      </c>
      <c r="BN82" s="242">
        <f t="shared" si="64"/>
        <v>1.2867</v>
      </c>
      <c r="BO82" s="242">
        <f t="shared" si="64"/>
        <v>1.2514000000000001</v>
      </c>
      <c r="BP82" s="242">
        <f t="shared" si="64"/>
        <v>1.2404999999999999</v>
      </c>
      <c r="BQ82" s="242">
        <f t="shared" si="64"/>
        <v>1.2597</v>
      </c>
      <c r="BR82" s="242">
        <f t="shared" si="64"/>
        <v>1.2485999999999999</v>
      </c>
      <c r="BS82" s="242">
        <f t="shared" si="64"/>
        <v>1.19</v>
      </c>
      <c r="BT82" s="242">
        <f t="shared" si="64"/>
        <v>1.1739999999999999</v>
      </c>
      <c r="BU82" s="242">
        <f t="shared" si="64"/>
        <v>1.1765000000000001</v>
      </c>
      <c r="BV82" s="242">
        <f t="shared" si="64"/>
        <v>1.1728000000000001</v>
      </c>
      <c r="BW82" s="242">
        <f t="shared" si="63"/>
        <v>1.1399999999999999</v>
      </c>
      <c r="BX82" s="242">
        <f t="shared" si="63"/>
        <v>1.1399999999999999</v>
      </c>
      <c r="BY82" s="242">
        <f t="shared" si="63"/>
        <v>1.1089</v>
      </c>
      <c r="BZ82" s="242">
        <f t="shared" si="63"/>
        <v>1.0605</v>
      </c>
      <c r="CA82" s="242">
        <f t="shared" si="63"/>
        <v>1.0179</v>
      </c>
      <c r="CB82" s="242">
        <f t="shared" si="63"/>
        <v>1</v>
      </c>
    </row>
    <row r="83" spans="1:80" outlineLevel="1">
      <c r="A83" s="241">
        <v>3</v>
      </c>
      <c r="B83" s="229" t="s">
        <v>380</v>
      </c>
      <c r="C83" s="190"/>
      <c r="D83" s="156">
        <v>30</v>
      </c>
      <c r="E83" s="285">
        <v>35</v>
      </c>
      <c r="F83" s="233">
        <f t="shared" si="49"/>
        <v>0</v>
      </c>
      <c r="G83" s="233">
        <f t="shared" si="49"/>
        <v>0</v>
      </c>
      <c r="H83" s="233">
        <f t="shared" si="49"/>
        <v>0</v>
      </c>
      <c r="I83" s="233">
        <f t="shared" si="49"/>
        <v>0</v>
      </c>
      <c r="J83" s="242">
        <f t="shared" si="49"/>
        <v>0</v>
      </c>
      <c r="K83" s="242">
        <f t="shared" si="64"/>
        <v>0</v>
      </c>
      <c r="L83" s="242">
        <f t="shared" si="64"/>
        <v>0</v>
      </c>
      <c r="M83" s="242">
        <f t="shared" si="64"/>
        <v>0</v>
      </c>
      <c r="N83" s="242">
        <f t="shared" si="64"/>
        <v>0</v>
      </c>
      <c r="O83" s="242">
        <f t="shared" si="64"/>
        <v>0</v>
      </c>
      <c r="P83" s="242">
        <f t="shared" si="64"/>
        <v>0</v>
      </c>
      <c r="Q83" s="242">
        <f t="shared" si="64"/>
        <v>0</v>
      </c>
      <c r="R83" s="242">
        <f t="shared" si="64"/>
        <v>3.0026000000000002</v>
      </c>
      <c r="S83" s="242">
        <f t="shared" si="64"/>
        <v>2.9327999999999999</v>
      </c>
      <c r="T83" s="242">
        <f t="shared" si="64"/>
        <v>2.8094000000000001</v>
      </c>
      <c r="U83" s="242">
        <f t="shared" si="64"/>
        <v>2.7414999999999998</v>
      </c>
      <c r="V83" s="242">
        <f t="shared" si="64"/>
        <v>2.6831999999999998</v>
      </c>
      <c r="W83" s="242">
        <f t="shared" si="64"/>
        <v>2.7023999999999999</v>
      </c>
      <c r="X83" s="242">
        <f t="shared" si="64"/>
        <v>2.6092</v>
      </c>
      <c r="Y83" s="242">
        <f t="shared" si="64"/>
        <v>2.5110999999999999</v>
      </c>
      <c r="Z83" s="242">
        <f t="shared" si="64"/>
        <v>2.3694999999999999</v>
      </c>
      <c r="AA83" s="242">
        <f t="shared" si="64"/>
        <v>2.6092</v>
      </c>
      <c r="AB83" s="242">
        <f t="shared" si="64"/>
        <v>2.6457000000000002</v>
      </c>
      <c r="AC83" s="242">
        <f t="shared" si="64"/>
        <v>2.4460999999999999</v>
      </c>
      <c r="AD83" s="242">
        <f t="shared" si="64"/>
        <v>2.1869000000000001</v>
      </c>
      <c r="AE83" s="242">
        <f t="shared" si="64"/>
        <v>2.2039</v>
      </c>
      <c r="AF83" s="242">
        <f t="shared" si="64"/>
        <v>2.2168000000000001</v>
      </c>
      <c r="AG83" s="242">
        <f t="shared" si="64"/>
        <v>2.1255000000000002</v>
      </c>
      <c r="AH83" s="242">
        <f t="shared" si="64"/>
        <v>1.9877</v>
      </c>
      <c r="AI83" s="242">
        <f t="shared" si="64"/>
        <v>2.0712000000000002</v>
      </c>
      <c r="AJ83" s="242">
        <f t="shared" si="64"/>
        <v>2.0017999999999998</v>
      </c>
      <c r="AK83" s="242">
        <f t="shared" si="64"/>
        <v>1.9739</v>
      </c>
      <c r="AL83" s="242">
        <f t="shared" si="64"/>
        <v>1.9877</v>
      </c>
      <c r="AM83" s="242">
        <f t="shared" si="64"/>
        <v>1.8454999999999999</v>
      </c>
      <c r="AN83" s="242">
        <f t="shared" si="64"/>
        <v>1.6739999999999999</v>
      </c>
      <c r="AO83" s="242">
        <f t="shared" si="64"/>
        <v>1.5919000000000001</v>
      </c>
      <c r="AP83" s="242">
        <f t="shared" si="64"/>
        <v>1.5505</v>
      </c>
      <c r="AQ83" s="242">
        <f t="shared" si="64"/>
        <v>1.5527</v>
      </c>
      <c r="AR83" s="242">
        <f t="shared" si="64"/>
        <v>1.5463</v>
      </c>
      <c r="AS83" s="242">
        <f t="shared" si="64"/>
        <v>1.5359</v>
      </c>
      <c r="AT83" s="242">
        <f t="shared" si="64"/>
        <v>1.5133000000000001</v>
      </c>
      <c r="AU83" s="242">
        <f t="shared" si="64"/>
        <v>1.4875</v>
      </c>
      <c r="AV83" s="242">
        <f t="shared" si="64"/>
        <v>1.4570000000000001</v>
      </c>
      <c r="AW83" s="242">
        <f t="shared" si="64"/>
        <v>1.4188000000000001</v>
      </c>
      <c r="AX83" s="242">
        <f t="shared" si="64"/>
        <v>1.3791</v>
      </c>
      <c r="AY83" s="242">
        <f t="shared" si="64"/>
        <v>1.329</v>
      </c>
      <c r="AZ83" s="242">
        <f t="shared" si="64"/>
        <v>1.2898000000000001</v>
      </c>
      <c r="BA83" s="242">
        <f t="shared" si="64"/>
        <v>1.2854000000000001</v>
      </c>
      <c r="BB83" s="242">
        <f t="shared" si="64"/>
        <v>1.2867999999999999</v>
      </c>
      <c r="BC83" s="242">
        <f t="shared" si="64"/>
        <v>1.2927</v>
      </c>
      <c r="BD83" s="242">
        <f t="shared" si="64"/>
        <v>1.3274999999999999</v>
      </c>
      <c r="BE83" s="242">
        <f t="shared" si="64"/>
        <v>1.3512</v>
      </c>
      <c r="BF83" s="242">
        <f t="shared" si="64"/>
        <v>1.3560000000000001</v>
      </c>
      <c r="BG83" s="242">
        <f t="shared" si="64"/>
        <v>1.3544</v>
      </c>
      <c r="BH83" s="242">
        <f t="shared" si="64"/>
        <v>1.3167</v>
      </c>
      <c r="BI83" s="242">
        <f t="shared" si="64"/>
        <v>1.3137000000000001</v>
      </c>
      <c r="BJ83" s="242">
        <f t="shared" si="64"/>
        <v>1.3369</v>
      </c>
      <c r="BK83" s="242">
        <f t="shared" si="64"/>
        <v>1.3593</v>
      </c>
      <c r="BL83" s="242">
        <f t="shared" si="64"/>
        <v>1.3352999999999999</v>
      </c>
      <c r="BM83" s="242">
        <f t="shared" si="64"/>
        <v>1.2970999999999999</v>
      </c>
      <c r="BN83" s="242">
        <f t="shared" si="64"/>
        <v>1.2653000000000001</v>
      </c>
      <c r="BO83" s="242">
        <f t="shared" si="64"/>
        <v>1.2125999999999999</v>
      </c>
      <c r="BP83" s="242">
        <f t="shared" si="64"/>
        <v>1.1761999999999999</v>
      </c>
      <c r="BQ83" s="242">
        <f t="shared" si="64"/>
        <v>1.1884999999999999</v>
      </c>
      <c r="BR83" s="242">
        <f t="shared" si="64"/>
        <v>1.2113</v>
      </c>
      <c r="BS83" s="242">
        <f t="shared" si="64"/>
        <v>1.1713</v>
      </c>
      <c r="BT83" s="242">
        <f t="shared" si="64"/>
        <v>1.1665000000000001</v>
      </c>
      <c r="BU83" s="242">
        <f t="shared" si="64"/>
        <v>1.1677</v>
      </c>
      <c r="BV83" s="242">
        <f t="shared" si="64"/>
        <v>1.1593</v>
      </c>
      <c r="BW83" s="242">
        <f t="shared" si="63"/>
        <v>1.135</v>
      </c>
      <c r="BX83" s="242">
        <f t="shared" si="63"/>
        <v>1.135</v>
      </c>
      <c r="BY83" s="242">
        <f t="shared" si="63"/>
        <v>1.1041000000000001</v>
      </c>
      <c r="BZ83" s="242">
        <f t="shared" si="63"/>
        <v>1.0578000000000001</v>
      </c>
      <c r="CA83" s="242">
        <f t="shared" si="63"/>
        <v>1.0198</v>
      </c>
      <c r="CB83" s="242">
        <f t="shared" si="63"/>
        <v>1</v>
      </c>
    </row>
    <row r="84" spans="1:80" outlineLevel="1">
      <c r="A84" s="241">
        <v>5</v>
      </c>
      <c r="B84" s="229" t="s">
        <v>381</v>
      </c>
      <c r="C84" s="190"/>
      <c r="D84" s="156">
        <v>30</v>
      </c>
      <c r="E84" s="285">
        <v>35</v>
      </c>
      <c r="F84" s="233">
        <f t="shared" si="49"/>
        <v>0</v>
      </c>
      <c r="G84" s="233">
        <f t="shared" si="49"/>
        <v>0</v>
      </c>
      <c r="H84" s="233">
        <f t="shared" si="49"/>
        <v>0</v>
      </c>
      <c r="I84" s="233">
        <f t="shared" si="49"/>
        <v>3.7616999999999998</v>
      </c>
      <c r="J84" s="242">
        <f t="shared" si="49"/>
        <v>3.8593000000000002</v>
      </c>
      <c r="K84" s="242">
        <f t="shared" si="64"/>
        <v>3.2563</v>
      </c>
      <c r="L84" s="242">
        <f t="shared" si="64"/>
        <v>3.1865000000000001</v>
      </c>
      <c r="M84" s="242">
        <f t="shared" si="64"/>
        <v>3.2665000000000002</v>
      </c>
      <c r="N84" s="242">
        <f t="shared" si="64"/>
        <v>3.3184999999999998</v>
      </c>
      <c r="O84" s="242">
        <f t="shared" si="64"/>
        <v>3.2563</v>
      </c>
      <c r="P84" s="242">
        <f t="shared" si="64"/>
        <v>3.2061999999999999</v>
      </c>
      <c r="Q84" s="242">
        <f t="shared" si="64"/>
        <v>3.1480000000000001</v>
      </c>
      <c r="R84" s="242">
        <f t="shared" si="64"/>
        <v>3.1671999999999998</v>
      </c>
      <c r="S84" s="242">
        <f t="shared" si="64"/>
        <v>3.1865000000000001</v>
      </c>
      <c r="T84" s="242">
        <f t="shared" si="64"/>
        <v>3.1480000000000001</v>
      </c>
      <c r="U84" s="242">
        <f t="shared" si="64"/>
        <v>3.1103999999999998</v>
      </c>
      <c r="V84" s="242">
        <f t="shared" si="64"/>
        <v>3.0920000000000001</v>
      </c>
      <c r="W84" s="242">
        <f t="shared" si="64"/>
        <v>3.0647000000000002</v>
      </c>
      <c r="X84" s="242">
        <f t="shared" si="64"/>
        <v>3.0203000000000002</v>
      </c>
      <c r="Y84" s="242">
        <f t="shared" si="64"/>
        <v>2.9518</v>
      </c>
      <c r="Z84" s="242">
        <f t="shared" si="64"/>
        <v>2.9106000000000001</v>
      </c>
      <c r="AA84" s="242">
        <f t="shared" si="64"/>
        <v>2.9434999999999998</v>
      </c>
      <c r="AB84" s="242">
        <f t="shared" si="64"/>
        <v>2.9518</v>
      </c>
      <c r="AC84" s="242">
        <f t="shared" si="64"/>
        <v>2.9024999999999999</v>
      </c>
      <c r="AD84" s="242">
        <f t="shared" si="64"/>
        <v>2.7639</v>
      </c>
      <c r="AE84" s="242">
        <f t="shared" si="64"/>
        <v>2.6581999999999999</v>
      </c>
      <c r="AF84" s="242">
        <f t="shared" si="64"/>
        <v>2.5792000000000002</v>
      </c>
      <c r="AG84" s="242">
        <f t="shared" si="64"/>
        <v>2.4232999999999998</v>
      </c>
      <c r="AH84" s="242">
        <f t="shared" si="64"/>
        <v>2.1352000000000002</v>
      </c>
      <c r="AI84" s="242">
        <f t="shared" si="64"/>
        <v>2.0430999999999999</v>
      </c>
      <c r="AJ84" s="242">
        <f t="shared" si="64"/>
        <v>1.9698</v>
      </c>
      <c r="AK84" s="242">
        <f t="shared" si="64"/>
        <v>1.9118999999999999</v>
      </c>
      <c r="AL84" s="242">
        <f t="shared" si="64"/>
        <v>1.8911</v>
      </c>
      <c r="AM84" s="242">
        <f t="shared" si="64"/>
        <v>1.8249</v>
      </c>
      <c r="AN84" s="242">
        <f t="shared" si="64"/>
        <v>1.7110000000000001</v>
      </c>
      <c r="AO84" s="242">
        <f t="shared" si="64"/>
        <v>1.6031</v>
      </c>
      <c r="AP84" s="242">
        <f t="shared" si="64"/>
        <v>1.508</v>
      </c>
      <c r="AQ84" s="242">
        <f t="shared" si="64"/>
        <v>1.4822</v>
      </c>
      <c r="AR84" s="242">
        <f t="shared" si="64"/>
        <v>1.4412</v>
      </c>
      <c r="AS84" s="242">
        <f t="shared" si="64"/>
        <v>1.41</v>
      </c>
      <c r="AT84" s="242">
        <f t="shared" si="64"/>
        <v>1.4216</v>
      </c>
      <c r="AU84" s="242">
        <f t="shared" si="64"/>
        <v>1.4553</v>
      </c>
      <c r="AV84" s="242">
        <f t="shared" si="64"/>
        <v>1.4333</v>
      </c>
      <c r="AW84" s="242">
        <f t="shared" si="64"/>
        <v>1.3968</v>
      </c>
      <c r="AX84" s="242">
        <f t="shared" si="64"/>
        <v>1.3747</v>
      </c>
      <c r="AY84" s="242">
        <f t="shared" si="64"/>
        <v>1.3463000000000001</v>
      </c>
      <c r="AZ84" s="242">
        <f t="shared" si="64"/>
        <v>1.3273999999999999</v>
      </c>
      <c r="BA84" s="242">
        <f t="shared" si="64"/>
        <v>1.3257000000000001</v>
      </c>
      <c r="BB84" s="242">
        <f t="shared" si="64"/>
        <v>1.3223</v>
      </c>
      <c r="BC84" s="242">
        <f t="shared" si="64"/>
        <v>1.2992999999999999</v>
      </c>
      <c r="BD84" s="242">
        <f t="shared" si="64"/>
        <v>1.3207</v>
      </c>
      <c r="BE84" s="242">
        <f t="shared" si="64"/>
        <v>1.3058000000000001</v>
      </c>
      <c r="BF84" s="242">
        <f t="shared" si="64"/>
        <v>1.3058000000000001</v>
      </c>
      <c r="BG84" s="242">
        <f t="shared" si="64"/>
        <v>1.3257000000000001</v>
      </c>
      <c r="BH84" s="242">
        <f t="shared" si="64"/>
        <v>1.3008999999999999</v>
      </c>
      <c r="BI84" s="242">
        <f t="shared" si="64"/>
        <v>1.26</v>
      </c>
      <c r="BJ84" s="242">
        <f t="shared" si="64"/>
        <v>1.2676000000000001</v>
      </c>
      <c r="BK84" s="242">
        <f t="shared" si="64"/>
        <v>1.2494000000000001</v>
      </c>
      <c r="BL84" s="242">
        <f t="shared" si="64"/>
        <v>1.2317</v>
      </c>
      <c r="BM84" s="242">
        <f t="shared" si="64"/>
        <v>1.1868000000000001</v>
      </c>
      <c r="BN84" s="242">
        <f t="shared" si="64"/>
        <v>1.1265000000000001</v>
      </c>
      <c r="BO84" s="242">
        <f t="shared" si="64"/>
        <v>1.1132</v>
      </c>
      <c r="BP84" s="242">
        <f t="shared" si="64"/>
        <v>1.0589</v>
      </c>
      <c r="BQ84" s="242">
        <f t="shared" si="64"/>
        <v>1.0956999999999999</v>
      </c>
      <c r="BR84" s="242">
        <f t="shared" si="64"/>
        <v>1.0865</v>
      </c>
      <c r="BS84" s="242">
        <f t="shared" si="64"/>
        <v>1.0367999999999999</v>
      </c>
      <c r="BT84" s="242">
        <f t="shared" si="64"/>
        <v>1.0226</v>
      </c>
      <c r="BU84" s="242">
        <f t="shared" si="64"/>
        <v>1.0216000000000001</v>
      </c>
      <c r="BV84" s="242">
        <f t="shared" si="64"/>
        <v>1.0286</v>
      </c>
      <c r="BW84" s="242">
        <f t="shared" si="63"/>
        <v>1.042</v>
      </c>
      <c r="BX84" s="242">
        <f t="shared" si="63"/>
        <v>1.0568</v>
      </c>
      <c r="BY84" s="242">
        <f t="shared" si="63"/>
        <v>1.0306999999999999</v>
      </c>
      <c r="BZ84" s="242">
        <f t="shared" si="63"/>
        <v>1.0067999999999999</v>
      </c>
      <c r="CA84" s="242">
        <f t="shared" si="63"/>
        <v>0.99519999999999997</v>
      </c>
      <c r="CB84" s="242">
        <f t="shared" si="63"/>
        <v>1</v>
      </c>
    </row>
    <row r="85" spans="1:80" outlineLevel="1">
      <c r="A85" s="241">
        <v>5</v>
      </c>
      <c r="B85" s="229" t="s">
        <v>382</v>
      </c>
      <c r="C85" s="190"/>
      <c r="D85" s="156">
        <v>20</v>
      </c>
      <c r="E85" s="285">
        <v>25</v>
      </c>
      <c r="F85" s="233">
        <f t="shared" si="49"/>
        <v>0</v>
      </c>
      <c r="G85" s="233">
        <f t="shared" si="49"/>
        <v>0</v>
      </c>
      <c r="H85" s="233">
        <f t="shared" si="49"/>
        <v>0</v>
      </c>
      <c r="I85" s="233">
        <f t="shared" si="49"/>
        <v>3.7616999999999998</v>
      </c>
      <c r="J85" s="242">
        <f t="shared" si="49"/>
        <v>3.8593000000000002</v>
      </c>
      <c r="K85" s="242">
        <f t="shared" si="64"/>
        <v>3.2563</v>
      </c>
      <c r="L85" s="242">
        <f t="shared" si="64"/>
        <v>3.1865000000000001</v>
      </c>
      <c r="M85" s="242">
        <f t="shared" si="64"/>
        <v>3.2665000000000002</v>
      </c>
      <c r="N85" s="242">
        <f t="shared" si="64"/>
        <v>3.3184999999999998</v>
      </c>
      <c r="O85" s="242">
        <f t="shared" si="64"/>
        <v>3.2563</v>
      </c>
      <c r="P85" s="242">
        <f t="shared" si="64"/>
        <v>3.2061999999999999</v>
      </c>
      <c r="Q85" s="242">
        <f t="shared" si="64"/>
        <v>3.1480000000000001</v>
      </c>
      <c r="R85" s="242">
        <f t="shared" si="64"/>
        <v>3.1671999999999998</v>
      </c>
      <c r="S85" s="242">
        <f t="shared" si="64"/>
        <v>3.1865000000000001</v>
      </c>
      <c r="T85" s="242">
        <f t="shared" si="64"/>
        <v>3.1480000000000001</v>
      </c>
      <c r="U85" s="242">
        <f t="shared" si="64"/>
        <v>3.1103999999999998</v>
      </c>
      <c r="V85" s="242">
        <f t="shared" si="64"/>
        <v>3.0920000000000001</v>
      </c>
      <c r="W85" s="242">
        <f t="shared" si="64"/>
        <v>3.0647000000000002</v>
      </c>
      <c r="X85" s="242">
        <f t="shared" si="64"/>
        <v>3.0203000000000002</v>
      </c>
      <c r="Y85" s="242">
        <f t="shared" si="64"/>
        <v>2.9518</v>
      </c>
      <c r="Z85" s="242">
        <f t="shared" si="64"/>
        <v>2.9106000000000001</v>
      </c>
      <c r="AA85" s="242">
        <f t="shared" si="64"/>
        <v>2.9434999999999998</v>
      </c>
      <c r="AB85" s="242">
        <f t="shared" si="64"/>
        <v>2.9518</v>
      </c>
      <c r="AC85" s="242">
        <f t="shared" si="64"/>
        <v>2.9024999999999999</v>
      </c>
      <c r="AD85" s="242">
        <f t="shared" si="64"/>
        <v>2.7639</v>
      </c>
      <c r="AE85" s="242">
        <f t="shared" si="64"/>
        <v>2.6581999999999999</v>
      </c>
      <c r="AF85" s="242">
        <f t="shared" si="64"/>
        <v>2.5792000000000002</v>
      </c>
      <c r="AG85" s="242">
        <f t="shared" si="64"/>
        <v>2.4232999999999998</v>
      </c>
      <c r="AH85" s="242">
        <f t="shared" si="64"/>
        <v>2.1352000000000002</v>
      </c>
      <c r="AI85" s="242">
        <f t="shared" si="64"/>
        <v>2.0430999999999999</v>
      </c>
      <c r="AJ85" s="242">
        <f t="shared" si="64"/>
        <v>1.9698</v>
      </c>
      <c r="AK85" s="242">
        <f t="shared" si="64"/>
        <v>1.9118999999999999</v>
      </c>
      <c r="AL85" s="242">
        <f t="shared" si="64"/>
        <v>1.8911</v>
      </c>
      <c r="AM85" s="242">
        <f t="shared" si="64"/>
        <v>1.8249</v>
      </c>
      <c r="AN85" s="242">
        <f t="shared" si="64"/>
        <v>1.7110000000000001</v>
      </c>
      <c r="AO85" s="242">
        <f t="shared" si="64"/>
        <v>1.6031</v>
      </c>
      <c r="AP85" s="242">
        <f t="shared" si="64"/>
        <v>1.508</v>
      </c>
      <c r="AQ85" s="242">
        <f t="shared" si="64"/>
        <v>1.4822</v>
      </c>
      <c r="AR85" s="242">
        <f t="shared" si="64"/>
        <v>1.4412</v>
      </c>
      <c r="AS85" s="242">
        <f t="shared" si="64"/>
        <v>1.41</v>
      </c>
      <c r="AT85" s="242">
        <f t="shared" si="64"/>
        <v>1.4216</v>
      </c>
      <c r="AU85" s="242">
        <f t="shared" si="64"/>
        <v>1.4553</v>
      </c>
      <c r="AV85" s="242">
        <f t="shared" si="64"/>
        <v>1.4333</v>
      </c>
      <c r="AW85" s="242">
        <f t="shared" si="64"/>
        <v>1.3968</v>
      </c>
      <c r="AX85" s="242">
        <f t="shared" si="64"/>
        <v>1.3747</v>
      </c>
      <c r="AY85" s="242">
        <f t="shared" si="64"/>
        <v>1.3463000000000001</v>
      </c>
      <c r="AZ85" s="242">
        <f t="shared" si="64"/>
        <v>1.3273999999999999</v>
      </c>
      <c r="BA85" s="242">
        <f t="shared" si="64"/>
        <v>1.3257000000000001</v>
      </c>
      <c r="BB85" s="242">
        <f t="shared" si="64"/>
        <v>1.3223</v>
      </c>
      <c r="BC85" s="242">
        <f t="shared" si="64"/>
        <v>1.2992999999999999</v>
      </c>
      <c r="BD85" s="242">
        <f t="shared" si="64"/>
        <v>1.3207</v>
      </c>
      <c r="BE85" s="242">
        <f t="shared" si="64"/>
        <v>1.3058000000000001</v>
      </c>
      <c r="BF85" s="242">
        <f t="shared" si="64"/>
        <v>1.3058000000000001</v>
      </c>
      <c r="BG85" s="242">
        <f t="shared" si="64"/>
        <v>1.3257000000000001</v>
      </c>
      <c r="BH85" s="242">
        <f t="shared" si="64"/>
        <v>1.3008999999999999</v>
      </c>
      <c r="BI85" s="242">
        <f t="shared" si="64"/>
        <v>1.26</v>
      </c>
      <c r="BJ85" s="242">
        <f t="shared" si="64"/>
        <v>1.2676000000000001</v>
      </c>
      <c r="BK85" s="242">
        <f t="shared" si="64"/>
        <v>1.2494000000000001</v>
      </c>
      <c r="BL85" s="242">
        <f t="shared" si="64"/>
        <v>1.2317</v>
      </c>
      <c r="BM85" s="242">
        <f t="shared" si="64"/>
        <v>1.1868000000000001</v>
      </c>
      <c r="BN85" s="242">
        <f t="shared" si="64"/>
        <v>1.1265000000000001</v>
      </c>
      <c r="BO85" s="242">
        <f t="shared" si="64"/>
        <v>1.1132</v>
      </c>
      <c r="BP85" s="242">
        <f t="shared" si="64"/>
        <v>1.0589</v>
      </c>
      <c r="BQ85" s="242">
        <f t="shared" si="64"/>
        <v>1.0956999999999999</v>
      </c>
      <c r="BR85" s="242">
        <f t="shared" si="64"/>
        <v>1.0865</v>
      </c>
      <c r="BS85" s="242">
        <f t="shared" si="64"/>
        <v>1.0367999999999999</v>
      </c>
      <c r="BT85" s="242">
        <f t="shared" si="64"/>
        <v>1.0226</v>
      </c>
      <c r="BU85" s="242">
        <f t="shared" si="64"/>
        <v>1.0216000000000001</v>
      </c>
      <c r="BV85" s="242">
        <f t="shared" ref="BV85:CB88" si="65">VLOOKUP($A85,$A$11:$CB$15,BV$49)</f>
        <v>1.0286</v>
      </c>
      <c r="BW85" s="242">
        <f t="shared" si="65"/>
        <v>1.042</v>
      </c>
      <c r="BX85" s="242">
        <f t="shared" si="65"/>
        <v>1.0568</v>
      </c>
      <c r="BY85" s="242">
        <f t="shared" si="65"/>
        <v>1.0306999999999999</v>
      </c>
      <c r="BZ85" s="242">
        <f t="shared" si="65"/>
        <v>1.0067999999999999</v>
      </c>
      <c r="CA85" s="242">
        <f t="shared" si="65"/>
        <v>0.99519999999999997</v>
      </c>
      <c r="CB85" s="242">
        <f t="shared" si="65"/>
        <v>1</v>
      </c>
    </row>
    <row r="86" spans="1:80" outlineLevel="1">
      <c r="A86" s="241">
        <v>5</v>
      </c>
      <c r="B86" s="229" t="s">
        <v>383</v>
      </c>
      <c r="C86" s="190"/>
      <c r="D86" s="156">
        <v>30</v>
      </c>
      <c r="E86" s="285">
        <v>40</v>
      </c>
      <c r="F86" s="233">
        <f t="shared" si="49"/>
        <v>0</v>
      </c>
      <c r="G86" s="233">
        <f t="shared" si="49"/>
        <v>0</v>
      </c>
      <c r="H86" s="233">
        <f t="shared" si="49"/>
        <v>0</v>
      </c>
      <c r="I86" s="233">
        <f t="shared" si="49"/>
        <v>3.7616999999999998</v>
      </c>
      <c r="J86" s="242">
        <f t="shared" si="49"/>
        <v>3.8593000000000002</v>
      </c>
      <c r="K86" s="242">
        <f t="shared" ref="K86:BV89" si="66">VLOOKUP($A86,$A$11:$CB$15,K$49)</f>
        <v>3.2563</v>
      </c>
      <c r="L86" s="242">
        <f t="shared" si="66"/>
        <v>3.1865000000000001</v>
      </c>
      <c r="M86" s="242">
        <f t="shared" si="66"/>
        <v>3.2665000000000002</v>
      </c>
      <c r="N86" s="242">
        <f t="shared" si="66"/>
        <v>3.3184999999999998</v>
      </c>
      <c r="O86" s="242">
        <f t="shared" si="66"/>
        <v>3.2563</v>
      </c>
      <c r="P86" s="242">
        <f t="shared" si="66"/>
        <v>3.2061999999999999</v>
      </c>
      <c r="Q86" s="242">
        <f t="shared" si="66"/>
        <v>3.1480000000000001</v>
      </c>
      <c r="R86" s="242">
        <f t="shared" si="66"/>
        <v>3.1671999999999998</v>
      </c>
      <c r="S86" s="242">
        <f t="shared" si="66"/>
        <v>3.1865000000000001</v>
      </c>
      <c r="T86" s="242">
        <f t="shared" si="66"/>
        <v>3.1480000000000001</v>
      </c>
      <c r="U86" s="242">
        <f t="shared" si="66"/>
        <v>3.1103999999999998</v>
      </c>
      <c r="V86" s="242">
        <f t="shared" si="66"/>
        <v>3.0920000000000001</v>
      </c>
      <c r="W86" s="242">
        <f t="shared" si="66"/>
        <v>3.0647000000000002</v>
      </c>
      <c r="X86" s="242">
        <f t="shared" si="66"/>
        <v>3.0203000000000002</v>
      </c>
      <c r="Y86" s="242">
        <f t="shared" si="66"/>
        <v>2.9518</v>
      </c>
      <c r="Z86" s="242">
        <f t="shared" si="66"/>
        <v>2.9106000000000001</v>
      </c>
      <c r="AA86" s="242">
        <f t="shared" si="66"/>
        <v>2.9434999999999998</v>
      </c>
      <c r="AB86" s="242">
        <f t="shared" si="66"/>
        <v>2.9518</v>
      </c>
      <c r="AC86" s="242">
        <f t="shared" si="66"/>
        <v>2.9024999999999999</v>
      </c>
      <c r="AD86" s="242">
        <f t="shared" si="66"/>
        <v>2.7639</v>
      </c>
      <c r="AE86" s="242">
        <f t="shared" si="66"/>
        <v>2.6581999999999999</v>
      </c>
      <c r="AF86" s="242">
        <f t="shared" si="66"/>
        <v>2.5792000000000002</v>
      </c>
      <c r="AG86" s="242">
        <f t="shared" si="66"/>
        <v>2.4232999999999998</v>
      </c>
      <c r="AH86" s="242">
        <f t="shared" si="66"/>
        <v>2.1352000000000002</v>
      </c>
      <c r="AI86" s="242">
        <f t="shared" si="66"/>
        <v>2.0430999999999999</v>
      </c>
      <c r="AJ86" s="242">
        <f t="shared" si="66"/>
        <v>1.9698</v>
      </c>
      <c r="AK86" s="242">
        <f t="shared" si="66"/>
        <v>1.9118999999999999</v>
      </c>
      <c r="AL86" s="242">
        <f t="shared" si="66"/>
        <v>1.8911</v>
      </c>
      <c r="AM86" s="242">
        <f t="shared" si="66"/>
        <v>1.8249</v>
      </c>
      <c r="AN86" s="242">
        <f t="shared" si="66"/>
        <v>1.7110000000000001</v>
      </c>
      <c r="AO86" s="242">
        <f t="shared" si="66"/>
        <v>1.6031</v>
      </c>
      <c r="AP86" s="242">
        <f t="shared" si="66"/>
        <v>1.508</v>
      </c>
      <c r="AQ86" s="242">
        <f t="shared" si="66"/>
        <v>1.4822</v>
      </c>
      <c r="AR86" s="242">
        <f t="shared" si="66"/>
        <v>1.4412</v>
      </c>
      <c r="AS86" s="242">
        <f t="shared" si="66"/>
        <v>1.41</v>
      </c>
      <c r="AT86" s="242">
        <f t="shared" si="66"/>
        <v>1.4216</v>
      </c>
      <c r="AU86" s="242">
        <f t="shared" si="66"/>
        <v>1.4553</v>
      </c>
      <c r="AV86" s="242">
        <f t="shared" si="66"/>
        <v>1.4333</v>
      </c>
      <c r="AW86" s="242">
        <f t="shared" si="66"/>
        <v>1.3968</v>
      </c>
      <c r="AX86" s="242">
        <f t="shared" si="66"/>
        <v>1.3747</v>
      </c>
      <c r="AY86" s="242">
        <f t="shared" si="66"/>
        <v>1.3463000000000001</v>
      </c>
      <c r="AZ86" s="242">
        <f t="shared" si="66"/>
        <v>1.3273999999999999</v>
      </c>
      <c r="BA86" s="242">
        <f t="shared" si="66"/>
        <v>1.3257000000000001</v>
      </c>
      <c r="BB86" s="242">
        <f t="shared" si="66"/>
        <v>1.3223</v>
      </c>
      <c r="BC86" s="242">
        <f t="shared" si="66"/>
        <v>1.2992999999999999</v>
      </c>
      <c r="BD86" s="242">
        <f t="shared" si="66"/>
        <v>1.3207</v>
      </c>
      <c r="BE86" s="242">
        <f t="shared" si="66"/>
        <v>1.3058000000000001</v>
      </c>
      <c r="BF86" s="242">
        <f t="shared" si="66"/>
        <v>1.3058000000000001</v>
      </c>
      <c r="BG86" s="242">
        <f t="shared" si="66"/>
        <v>1.3257000000000001</v>
      </c>
      <c r="BH86" s="242">
        <f t="shared" si="66"/>
        <v>1.3008999999999999</v>
      </c>
      <c r="BI86" s="242">
        <f t="shared" si="66"/>
        <v>1.26</v>
      </c>
      <c r="BJ86" s="242">
        <f t="shared" si="66"/>
        <v>1.2676000000000001</v>
      </c>
      <c r="BK86" s="242">
        <f t="shared" si="66"/>
        <v>1.2494000000000001</v>
      </c>
      <c r="BL86" s="242">
        <f t="shared" si="66"/>
        <v>1.2317</v>
      </c>
      <c r="BM86" s="242">
        <f t="shared" si="66"/>
        <v>1.1868000000000001</v>
      </c>
      <c r="BN86" s="242">
        <f t="shared" si="66"/>
        <v>1.1265000000000001</v>
      </c>
      <c r="BO86" s="242">
        <f t="shared" si="66"/>
        <v>1.1132</v>
      </c>
      <c r="BP86" s="242">
        <f t="shared" si="66"/>
        <v>1.0589</v>
      </c>
      <c r="BQ86" s="242">
        <f t="shared" si="66"/>
        <v>1.0956999999999999</v>
      </c>
      <c r="BR86" s="242">
        <f t="shared" si="66"/>
        <v>1.0865</v>
      </c>
      <c r="BS86" s="242">
        <f t="shared" si="66"/>
        <v>1.0367999999999999</v>
      </c>
      <c r="BT86" s="242">
        <f t="shared" si="66"/>
        <v>1.0226</v>
      </c>
      <c r="BU86" s="242">
        <f t="shared" si="66"/>
        <v>1.0216000000000001</v>
      </c>
      <c r="BV86" s="242">
        <f t="shared" si="66"/>
        <v>1.0286</v>
      </c>
      <c r="BW86" s="242">
        <f t="shared" si="65"/>
        <v>1.042</v>
      </c>
      <c r="BX86" s="242">
        <f t="shared" si="65"/>
        <v>1.0568</v>
      </c>
      <c r="BY86" s="242">
        <f t="shared" si="65"/>
        <v>1.0306999999999999</v>
      </c>
      <c r="BZ86" s="242">
        <f t="shared" si="65"/>
        <v>1.0067999999999999</v>
      </c>
      <c r="CA86" s="242">
        <f t="shared" si="65"/>
        <v>0.99519999999999997</v>
      </c>
      <c r="CB86" s="242">
        <f t="shared" si="65"/>
        <v>1</v>
      </c>
    </row>
    <row r="87" spans="1:80" outlineLevel="1">
      <c r="A87" s="241">
        <v>5</v>
      </c>
      <c r="B87" s="229" t="s">
        <v>384</v>
      </c>
      <c r="C87" s="190"/>
      <c r="D87" s="156">
        <v>15</v>
      </c>
      <c r="E87" s="285">
        <v>25</v>
      </c>
      <c r="F87" s="233">
        <f t="shared" si="49"/>
        <v>0</v>
      </c>
      <c r="G87" s="233">
        <f t="shared" si="49"/>
        <v>0</v>
      </c>
      <c r="H87" s="233">
        <f t="shared" si="49"/>
        <v>0</v>
      </c>
      <c r="I87" s="233">
        <f t="shared" si="49"/>
        <v>3.7616999999999998</v>
      </c>
      <c r="J87" s="242">
        <f t="shared" si="49"/>
        <v>3.8593000000000002</v>
      </c>
      <c r="K87" s="242">
        <f t="shared" si="66"/>
        <v>3.2563</v>
      </c>
      <c r="L87" s="242">
        <f t="shared" si="66"/>
        <v>3.1865000000000001</v>
      </c>
      <c r="M87" s="242">
        <f t="shared" si="66"/>
        <v>3.2665000000000002</v>
      </c>
      <c r="N87" s="242">
        <f t="shared" si="66"/>
        <v>3.3184999999999998</v>
      </c>
      <c r="O87" s="242">
        <f t="shared" si="66"/>
        <v>3.2563</v>
      </c>
      <c r="P87" s="242">
        <f t="shared" si="66"/>
        <v>3.2061999999999999</v>
      </c>
      <c r="Q87" s="242">
        <f t="shared" si="66"/>
        <v>3.1480000000000001</v>
      </c>
      <c r="R87" s="242">
        <f t="shared" si="66"/>
        <v>3.1671999999999998</v>
      </c>
      <c r="S87" s="242">
        <f t="shared" si="66"/>
        <v>3.1865000000000001</v>
      </c>
      <c r="T87" s="242">
        <f t="shared" si="66"/>
        <v>3.1480000000000001</v>
      </c>
      <c r="U87" s="242">
        <f t="shared" si="66"/>
        <v>3.1103999999999998</v>
      </c>
      <c r="V87" s="242">
        <f t="shared" si="66"/>
        <v>3.0920000000000001</v>
      </c>
      <c r="W87" s="242">
        <f t="shared" si="66"/>
        <v>3.0647000000000002</v>
      </c>
      <c r="X87" s="242">
        <f t="shared" si="66"/>
        <v>3.0203000000000002</v>
      </c>
      <c r="Y87" s="242">
        <f t="shared" si="66"/>
        <v>2.9518</v>
      </c>
      <c r="Z87" s="242">
        <f t="shared" si="66"/>
        <v>2.9106000000000001</v>
      </c>
      <c r="AA87" s="242">
        <f t="shared" si="66"/>
        <v>2.9434999999999998</v>
      </c>
      <c r="AB87" s="242">
        <f t="shared" si="66"/>
        <v>2.9518</v>
      </c>
      <c r="AC87" s="242">
        <f t="shared" si="66"/>
        <v>2.9024999999999999</v>
      </c>
      <c r="AD87" s="242">
        <f t="shared" si="66"/>
        <v>2.7639</v>
      </c>
      <c r="AE87" s="242">
        <f t="shared" si="66"/>
        <v>2.6581999999999999</v>
      </c>
      <c r="AF87" s="242">
        <f t="shared" si="66"/>
        <v>2.5792000000000002</v>
      </c>
      <c r="AG87" s="242">
        <f t="shared" si="66"/>
        <v>2.4232999999999998</v>
      </c>
      <c r="AH87" s="242">
        <f t="shared" si="66"/>
        <v>2.1352000000000002</v>
      </c>
      <c r="AI87" s="242">
        <f t="shared" si="66"/>
        <v>2.0430999999999999</v>
      </c>
      <c r="AJ87" s="242">
        <f t="shared" si="66"/>
        <v>1.9698</v>
      </c>
      <c r="AK87" s="242">
        <f t="shared" si="66"/>
        <v>1.9118999999999999</v>
      </c>
      <c r="AL87" s="242">
        <f t="shared" si="66"/>
        <v>1.8911</v>
      </c>
      <c r="AM87" s="242">
        <f t="shared" si="66"/>
        <v>1.8249</v>
      </c>
      <c r="AN87" s="242">
        <f t="shared" si="66"/>
        <v>1.7110000000000001</v>
      </c>
      <c r="AO87" s="242">
        <f t="shared" si="66"/>
        <v>1.6031</v>
      </c>
      <c r="AP87" s="242">
        <f t="shared" si="66"/>
        <v>1.508</v>
      </c>
      <c r="AQ87" s="242">
        <f t="shared" si="66"/>
        <v>1.4822</v>
      </c>
      <c r="AR87" s="242">
        <f t="shared" si="66"/>
        <v>1.4412</v>
      </c>
      <c r="AS87" s="242">
        <f t="shared" si="66"/>
        <v>1.41</v>
      </c>
      <c r="AT87" s="242">
        <f t="shared" si="66"/>
        <v>1.4216</v>
      </c>
      <c r="AU87" s="242">
        <f t="shared" si="66"/>
        <v>1.4553</v>
      </c>
      <c r="AV87" s="242">
        <f t="shared" si="66"/>
        <v>1.4333</v>
      </c>
      <c r="AW87" s="242">
        <f t="shared" si="66"/>
        <v>1.3968</v>
      </c>
      <c r="AX87" s="242">
        <f t="shared" si="66"/>
        <v>1.3747</v>
      </c>
      <c r="AY87" s="242">
        <f t="shared" si="66"/>
        <v>1.3463000000000001</v>
      </c>
      <c r="AZ87" s="242">
        <f t="shared" si="66"/>
        <v>1.3273999999999999</v>
      </c>
      <c r="BA87" s="242">
        <f t="shared" si="66"/>
        <v>1.3257000000000001</v>
      </c>
      <c r="BB87" s="242">
        <f t="shared" si="66"/>
        <v>1.3223</v>
      </c>
      <c r="BC87" s="242">
        <f t="shared" si="66"/>
        <v>1.2992999999999999</v>
      </c>
      <c r="BD87" s="242">
        <f t="shared" si="66"/>
        <v>1.3207</v>
      </c>
      <c r="BE87" s="242">
        <f t="shared" si="66"/>
        <v>1.3058000000000001</v>
      </c>
      <c r="BF87" s="242">
        <f t="shared" si="66"/>
        <v>1.3058000000000001</v>
      </c>
      <c r="BG87" s="242">
        <f t="shared" si="66"/>
        <v>1.3257000000000001</v>
      </c>
      <c r="BH87" s="242">
        <f t="shared" si="66"/>
        <v>1.3008999999999999</v>
      </c>
      <c r="BI87" s="242">
        <f t="shared" si="66"/>
        <v>1.26</v>
      </c>
      <c r="BJ87" s="242">
        <f t="shared" si="66"/>
        <v>1.2676000000000001</v>
      </c>
      <c r="BK87" s="242">
        <f t="shared" si="66"/>
        <v>1.2494000000000001</v>
      </c>
      <c r="BL87" s="242">
        <f t="shared" si="66"/>
        <v>1.2317</v>
      </c>
      <c r="BM87" s="242">
        <f t="shared" si="66"/>
        <v>1.1868000000000001</v>
      </c>
      <c r="BN87" s="242">
        <f t="shared" si="66"/>
        <v>1.1265000000000001</v>
      </c>
      <c r="BO87" s="242">
        <f t="shared" si="66"/>
        <v>1.1132</v>
      </c>
      <c r="BP87" s="242">
        <f t="shared" si="66"/>
        <v>1.0589</v>
      </c>
      <c r="BQ87" s="242">
        <f t="shared" si="66"/>
        <v>1.0956999999999999</v>
      </c>
      <c r="BR87" s="242">
        <f t="shared" si="66"/>
        <v>1.0865</v>
      </c>
      <c r="BS87" s="242">
        <f t="shared" si="66"/>
        <v>1.0367999999999999</v>
      </c>
      <c r="BT87" s="242">
        <f t="shared" si="66"/>
        <v>1.0226</v>
      </c>
      <c r="BU87" s="242">
        <f t="shared" si="66"/>
        <v>1.0216000000000001</v>
      </c>
      <c r="BV87" s="242">
        <f t="shared" si="66"/>
        <v>1.0286</v>
      </c>
      <c r="BW87" s="242">
        <f t="shared" si="65"/>
        <v>1.042</v>
      </c>
      <c r="BX87" s="242">
        <f t="shared" si="65"/>
        <v>1.0568</v>
      </c>
      <c r="BY87" s="242">
        <f t="shared" si="65"/>
        <v>1.0306999999999999</v>
      </c>
      <c r="BZ87" s="242">
        <f t="shared" si="65"/>
        <v>1.0067999999999999</v>
      </c>
      <c r="CA87" s="242">
        <f t="shared" si="65"/>
        <v>0.99519999999999997</v>
      </c>
      <c r="CB87" s="242">
        <f t="shared" si="65"/>
        <v>1</v>
      </c>
    </row>
    <row r="88" spans="1:80" outlineLevel="1">
      <c r="A88" s="241">
        <v>5</v>
      </c>
      <c r="B88" s="229" t="s">
        <v>385</v>
      </c>
      <c r="C88" s="190"/>
      <c r="D88" s="156">
        <v>13</v>
      </c>
      <c r="E88" s="285">
        <v>18</v>
      </c>
      <c r="F88" s="233">
        <f t="shared" si="49"/>
        <v>0</v>
      </c>
      <c r="G88" s="233">
        <f t="shared" si="49"/>
        <v>0</v>
      </c>
      <c r="H88" s="233">
        <f t="shared" si="49"/>
        <v>0</v>
      </c>
      <c r="I88" s="233">
        <f t="shared" si="49"/>
        <v>3.7616999999999998</v>
      </c>
      <c r="J88" s="242">
        <f t="shared" si="49"/>
        <v>3.8593000000000002</v>
      </c>
      <c r="K88" s="242">
        <f t="shared" si="66"/>
        <v>3.2563</v>
      </c>
      <c r="L88" s="242">
        <f t="shared" si="66"/>
        <v>3.1865000000000001</v>
      </c>
      <c r="M88" s="242">
        <f t="shared" si="66"/>
        <v>3.2665000000000002</v>
      </c>
      <c r="N88" s="242">
        <f t="shared" si="66"/>
        <v>3.3184999999999998</v>
      </c>
      <c r="O88" s="242">
        <f t="shared" si="66"/>
        <v>3.2563</v>
      </c>
      <c r="P88" s="242">
        <f t="shared" si="66"/>
        <v>3.2061999999999999</v>
      </c>
      <c r="Q88" s="242">
        <f t="shared" si="66"/>
        <v>3.1480000000000001</v>
      </c>
      <c r="R88" s="242">
        <f t="shared" si="66"/>
        <v>3.1671999999999998</v>
      </c>
      <c r="S88" s="242">
        <f t="shared" si="66"/>
        <v>3.1865000000000001</v>
      </c>
      <c r="T88" s="242">
        <f t="shared" si="66"/>
        <v>3.1480000000000001</v>
      </c>
      <c r="U88" s="242">
        <f t="shared" si="66"/>
        <v>3.1103999999999998</v>
      </c>
      <c r="V88" s="242">
        <f t="shared" si="66"/>
        <v>3.0920000000000001</v>
      </c>
      <c r="W88" s="242">
        <f t="shared" si="66"/>
        <v>3.0647000000000002</v>
      </c>
      <c r="X88" s="242">
        <f t="shared" si="66"/>
        <v>3.0203000000000002</v>
      </c>
      <c r="Y88" s="242">
        <f t="shared" si="66"/>
        <v>2.9518</v>
      </c>
      <c r="Z88" s="242">
        <f t="shared" si="66"/>
        <v>2.9106000000000001</v>
      </c>
      <c r="AA88" s="242">
        <f t="shared" si="66"/>
        <v>2.9434999999999998</v>
      </c>
      <c r="AB88" s="242">
        <f t="shared" si="66"/>
        <v>2.9518</v>
      </c>
      <c r="AC88" s="242">
        <f t="shared" si="66"/>
        <v>2.9024999999999999</v>
      </c>
      <c r="AD88" s="242">
        <f t="shared" si="66"/>
        <v>2.7639</v>
      </c>
      <c r="AE88" s="242">
        <f t="shared" si="66"/>
        <v>2.6581999999999999</v>
      </c>
      <c r="AF88" s="242">
        <f t="shared" si="66"/>
        <v>2.5792000000000002</v>
      </c>
      <c r="AG88" s="242">
        <f t="shared" si="66"/>
        <v>2.4232999999999998</v>
      </c>
      <c r="AH88" s="242">
        <f t="shared" si="66"/>
        <v>2.1352000000000002</v>
      </c>
      <c r="AI88" s="242">
        <f t="shared" si="66"/>
        <v>2.0430999999999999</v>
      </c>
      <c r="AJ88" s="242">
        <f t="shared" si="66"/>
        <v>1.9698</v>
      </c>
      <c r="AK88" s="242">
        <f t="shared" si="66"/>
        <v>1.9118999999999999</v>
      </c>
      <c r="AL88" s="242">
        <f t="shared" si="66"/>
        <v>1.8911</v>
      </c>
      <c r="AM88" s="242">
        <f t="shared" si="66"/>
        <v>1.8249</v>
      </c>
      <c r="AN88" s="242">
        <f t="shared" si="66"/>
        <v>1.7110000000000001</v>
      </c>
      <c r="AO88" s="242">
        <f t="shared" si="66"/>
        <v>1.6031</v>
      </c>
      <c r="AP88" s="242">
        <f t="shared" si="66"/>
        <v>1.508</v>
      </c>
      <c r="AQ88" s="242">
        <f t="shared" si="66"/>
        <v>1.4822</v>
      </c>
      <c r="AR88" s="242">
        <f t="shared" si="66"/>
        <v>1.4412</v>
      </c>
      <c r="AS88" s="242">
        <f t="shared" si="66"/>
        <v>1.41</v>
      </c>
      <c r="AT88" s="242">
        <f t="shared" si="66"/>
        <v>1.4216</v>
      </c>
      <c r="AU88" s="242">
        <f t="shared" si="66"/>
        <v>1.4553</v>
      </c>
      <c r="AV88" s="242">
        <f t="shared" si="66"/>
        <v>1.4333</v>
      </c>
      <c r="AW88" s="242">
        <f t="shared" si="66"/>
        <v>1.3968</v>
      </c>
      <c r="AX88" s="242">
        <f t="shared" si="66"/>
        <v>1.3747</v>
      </c>
      <c r="AY88" s="242">
        <f t="shared" si="66"/>
        <v>1.3463000000000001</v>
      </c>
      <c r="AZ88" s="242">
        <f t="shared" si="66"/>
        <v>1.3273999999999999</v>
      </c>
      <c r="BA88" s="242">
        <f t="shared" si="66"/>
        <v>1.3257000000000001</v>
      </c>
      <c r="BB88" s="242">
        <f t="shared" si="66"/>
        <v>1.3223</v>
      </c>
      <c r="BC88" s="242">
        <f t="shared" si="66"/>
        <v>1.2992999999999999</v>
      </c>
      <c r="BD88" s="242">
        <f t="shared" si="66"/>
        <v>1.3207</v>
      </c>
      <c r="BE88" s="242">
        <f t="shared" si="66"/>
        <v>1.3058000000000001</v>
      </c>
      <c r="BF88" s="242">
        <f t="shared" si="66"/>
        <v>1.3058000000000001</v>
      </c>
      <c r="BG88" s="242">
        <f t="shared" si="66"/>
        <v>1.3257000000000001</v>
      </c>
      <c r="BH88" s="242">
        <f t="shared" si="66"/>
        <v>1.3008999999999999</v>
      </c>
      <c r="BI88" s="242">
        <f t="shared" si="66"/>
        <v>1.26</v>
      </c>
      <c r="BJ88" s="242">
        <f t="shared" si="66"/>
        <v>1.2676000000000001</v>
      </c>
      <c r="BK88" s="242">
        <f t="shared" si="66"/>
        <v>1.2494000000000001</v>
      </c>
      <c r="BL88" s="242">
        <f t="shared" si="66"/>
        <v>1.2317</v>
      </c>
      <c r="BM88" s="242">
        <f t="shared" si="66"/>
        <v>1.1868000000000001</v>
      </c>
      <c r="BN88" s="242">
        <f t="shared" si="66"/>
        <v>1.1265000000000001</v>
      </c>
      <c r="BO88" s="242">
        <f t="shared" si="66"/>
        <v>1.1132</v>
      </c>
      <c r="BP88" s="242">
        <f t="shared" si="66"/>
        <v>1.0589</v>
      </c>
      <c r="BQ88" s="242">
        <f t="shared" si="66"/>
        <v>1.0956999999999999</v>
      </c>
      <c r="BR88" s="242">
        <f t="shared" si="66"/>
        <v>1.0865</v>
      </c>
      <c r="BS88" s="242">
        <f t="shared" si="66"/>
        <v>1.0367999999999999</v>
      </c>
      <c r="BT88" s="242">
        <f t="shared" si="66"/>
        <v>1.0226</v>
      </c>
      <c r="BU88" s="242">
        <f t="shared" si="66"/>
        <v>1.0216000000000001</v>
      </c>
      <c r="BV88" s="242">
        <f t="shared" si="66"/>
        <v>1.0286</v>
      </c>
      <c r="BW88" s="242">
        <f t="shared" si="65"/>
        <v>1.042</v>
      </c>
      <c r="BX88" s="242">
        <f t="shared" si="65"/>
        <v>1.0568</v>
      </c>
      <c r="BY88" s="242">
        <f t="shared" si="65"/>
        <v>1.0306999999999999</v>
      </c>
      <c r="BZ88" s="242">
        <f t="shared" si="65"/>
        <v>1.0067999999999999</v>
      </c>
      <c r="CA88" s="242">
        <f t="shared" si="65"/>
        <v>0.99519999999999997</v>
      </c>
      <c r="CB88" s="242">
        <f t="shared" si="65"/>
        <v>1</v>
      </c>
    </row>
    <row r="89" spans="1:80" outlineLevel="1">
      <c r="A89" s="237">
        <v>5</v>
      </c>
      <c r="B89" s="231" t="s">
        <v>386</v>
      </c>
      <c r="C89" s="225"/>
      <c r="D89" s="244">
        <v>8</v>
      </c>
      <c r="E89" s="286">
        <v>13</v>
      </c>
      <c r="F89" s="401">
        <f t="shared" si="49"/>
        <v>0</v>
      </c>
      <c r="G89" s="238">
        <f t="shared" si="49"/>
        <v>0</v>
      </c>
      <c r="H89" s="238">
        <f t="shared" si="49"/>
        <v>0</v>
      </c>
      <c r="I89" s="238">
        <f t="shared" si="49"/>
        <v>3.7616999999999998</v>
      </c>
      <c r="J89" s="236">
        <f t="shared" si="49"/>
        <v>3.8593000000000002</v>
      </c>
      <c r="K89" s="236">
        <f t="shared" si="66"/>
        <v>3.2563</v>
      </c>
      <c r="L89" s="236">
        <f t="shared" si="66"/>
        <v>3.1865000000000001</v>
      </c>
      <c r="M89" s="236">
        <f t="shared" si="66"/>
        <v>3.2665000000000002</v>
      </c>
      <c r="N89" s="236">
        <f t="shared" si="66"/>
        <v>3.3184999999999998</v>
      </c>
      <c r="O89" s="236">
        <f t="shared" si="66"/>
        <v>3.2563</v>
      </c>
      <c r="P89" s="236">
        <f t="shared" si="66"/>
        <v>3.2061999999999999</v>
      </c>
      <c r="Q89" s="236">
        <f t="shared" si="66"/>
        <v>3.1480000000000001</v>
      </c>
      <c r="R89" s="236">
        <f t="shared" si="66"/>
        <v>3.1671999999999998</v>
      </c>
      <c r="S89" s="236">
        <f t="shared" si="66"/>
        <v>3.1865000000000001</v>
      </c>
      <c r="T89" s="236">
        <f t="shared" si="66"/>
        <v>3.1480000000000001</v>
      </c>
      <c r="U89" s="236">
        <f t="shared" si="66"/>
        <v>3.1103999999999998</v>
      </c>
      <c r="V89" s="236">
        <f t="shared" si="66"/>
        <v>3.0920000000000001</v>
      </c>
      <c r="W89" s="236">
        <f t="shared" si="66"/>
        <v>3.0647000000000002</v>
      </c>
      <c r="X89" s="236">
        <f t="shared" si="66"/>
        <v>3.0203000000000002</v>
      </c>
      <c r="Y89" s="236">
        <f t="shared" si="66"/>
        <v>2.9518</v>
      </c>
      <c r="Z89" s="236">
        <f t="shared" si="66"/>
        <v>2.9106000000000001</v>
      </c>
      <c r="AA89" s="236">
        <f t="shared" si="66"/>
        <v>2.9434999999999998</v>
      </c>
      <c r="AB89" s="236">
        <f t="shared" si="66"/>
        <v>2.9518</v>
      </c>
      <c r="AC89" s="236">
        <f t="shared" si="66"/>
        <v>2.9024999999999999</v>
      </c>
      <c r="AD89" s="236">
        <f t="shared" si="66"/>
        <v>2.7639</v>
      </c>
      <c r="AE89" s="236">
        <f t="shared" si="66"/>
        <v>2.6581999999999999</v>
      </c>
      <c r="AF89" s="236">
        <f t="shared" si="66"/>
        <v>2.5792000000000002</v>
      </c>
      <c r="AG89" s="236">
        <f t="shared" si="66"/>
        <v>2.4232999999999998</v>
      </c>
      <c r="AH89" s="236">
        <f t="shared" si="66"/>
        <v>2.1352000000000002</v>
      </c>
      <c r="AI89" s="236">
        <f t="shared" si="66"/>
        <v>2.0430999999999999</v>
      </c>
      <c r="AJ89" s="236">
        <f t="shared" si="66"/>
        <v>1.9698</v>
      </c>
      <c r="AK89" s="236">
        <f t="shared" si="66"/>
        <v>1.9118999999999999</v>
      </c>
      <c r="AL89" s="236">
        <f t="shared" si="66"/>
        <v>1.8911</v>
      </c>
      <c r="AM89" s="236">
        <f t="shared" si="66"/>
        <v>1.8249</v>
      </c>
      <c r="AN89" s="236">
        <f t="shared" si="66"/>
        <v>1.7110000000000001</v>
      </c>
      <c r="AO89" s="236">
        <f t="shared" si="66"/>
        <v>1.6031</v>
      </c>
      <c r="AP89" s="236">
        <f t="shared" si="66"/>
        <v>1.508</v>
      </c>
      <c r="AQ89" s="236">
        <f t="shared" si="66"/>
        <v>1.4822</v>
      </c>
      <c r="AR89" s="236">
        <f t="shared" si="66"/>
        <v>1.4412</v>
      </c>
      <c r="AS89" s="236">
        <f t="shared" si="66"/>
        <v>1.41</v>
      </c>
      <c r="AT89" s="236">
        <f t="shared" si="66"/>
        <v>1.4216</v>
      </c>
      <c r="AU89" s="236">
        <f t="shared" si="66"/>
        <v>1.4553</v>
      </c>
      <c r="AV89" s="236">
        <f t="shared" si="66"/>
        <v>1.4333</v>
      </c>
      <c r="AW89" s="236">
        <f t="shared" si="66"/>
        <v>1.3968</v>
      </c>
      <c r="AX89" s="236">
        <f t="shared" si="66"/>
        <v>1.3747</v>
      </c>
      <c r="AY89" s="236">
        <f t="shared" si="66"/>
        <v>1.3463000000000001</v>
      </c>
      <c r="AZ89" s="236">
        <f t="shared" si="66"/>
        <v>1.3273999999999999</v>
      </c>
      <c r="BA89" s="236">
        <f t="shared" si="66"/>
        <v>1.3257000000000001</v>
      </c>
      <c r="BB89" s="236">
        <f t="shared" si="66"/>
        <v>1.3223</v>
      </c>
      <c r="BC89" s="236">
        <f t="shared" si="66"/>
        <v>1.2992999999999999</v>
      </c>
      <c r="BD89" s="236">
        <f t="shared" si="66"/>
        <v>1.3207</v>
      </c>
      <c r="BE89" s="236">
        <f t="shared" si="66"/>
        <v>1.3058000000000001</v>
      </c>
      <c r="BF89" s="236">
        <f t="shared" si="66"/>
        <v>1.3058000000000001</v>
      </c>
      <c r="BG89" s="236">
        <f t="shared" si="66"/>
        <v>1.3257000000000001</v>
      </c>
      <c r="BH89" s="236">
        <f t="shared" si="66"/>
        <v>1.3008999999999999</v>
      </c>
      <c r="BI89" s="236">
        <f t="shared" si="66"/>
        <v>1.26</v>
      </c>
      <c r="BJ89" s="236">
        <f t="shared" si="66"/>
        <v>1.2676000000000001</v>
      </c>
      <c r="BK89" s="236">
        <f t="shared" si="66"/>
        <v>1.2494000000000001</v>
      </c>
      <c r="BL89" s="236">
        <f t="shared" si="66"/>
        <v>1.2317</v>
      </c>
      <c r="BM89" s="236">
        <f t="shared" si="66"/>
        <v>1.1868000000000001</v>
      </c>
      <c r="BN89" s="236">
        <f t="shared" si="66"/>
        <v>1.1265000000000001</v>
      </c>
      <c r="BO89" s="236">
        <f t="shared" si="66"/>
        <v>1.1132</v>
      </c>
      <c r="BP89" s="236">
        <f t="shared" si="66"/>
        <v>1.0589</v>
      </c>
      <c r="BQ89" s="236">
        <f t="shared" si="66"/>
        <v>1.0956999999999999</v>
      </c>
      <c r="BR89" s="236">
        <f t="shared" si="66"/>
        <v>1.0865</v>
      </c>
      <c r="BS89" s="236">
        <f t="shared" si="66"/>
        <v>1.0367999999999999</v>
      </c>
      <c r="BT89" s="236">
        <f t="shared" si="66"/>
        <v>1.0226</v>
      </c>
      <c r="BU89" s="236">
        <f t="shared" si="66"/>
        <v>1.0216000000000001</v>
      </c>
      <c r="BV89" s="236">
        <f t="shared" ref="BV89:CB89" si="67">VLOOKUP($A89,$A$11:$CB$15,BV$49)</f>
        <v>1.0286</v>
      </c>
      <c r="BW89" s="236">
        <f t="shared" si="67"/>
        <v>1.042</v>
      </c>
      <c r="BX89" s="236">
        <f t="shared" si="67"/>
        <v>1.0568</v>
      </c>
      <c r="BY89" s="236">
        <f t="shared" si="67"/>
        <v>1.0306999999999999</v>
      </c>
      <c r="BZ89" s="236">
        <f t="shared" si="67"/>
        <v>1.0067999999999999</v>
      </c>
      <c r="CA89" s="236">
        <f t="shared" si="67"/>
        <v>0.99519999999999997</v>
      </c>
      <c r="CB89" s="236">
        <f t="shared" si="67"/>
        <v>1</v>
      </c>
    </row>
    <row r="90" spans="1:80" outlineLevel="1">
      <c r="B90" s="279" t="s">
        <v>443</v>
      </c>
      <c r="K90" s="276" t="s">
        <v>407</v>
      </c>
      <c r="P90" s="276" t="s">
        <v>408</v>
      </c>
      <c r="U90" s="276" t="s">
        <v>409</v>
      </c>
      <c r="Z90" s="276" t="s">
        <v>410</v>
      </c>
      <c r="AE90" s="276" t="s">
        <v>411</v>
      </c>
      <c r="AJ90" s="276" t="s">
        <v>412</v>
      </c>
      <c r="AO90" s="276" t="s">
        <v>414</v>
      </c>
    </row>
    <row r="91" spans="1:80" outlineLevel="1"/>
    <row r="94" spans="1:80">
      <c r="B94" s="162" t="s">
        <v>218</v>
      </c>
    </row>
    <row r="96" spans="1:80">
      <c r="B96" s="158" t="s">
        <v>432</v>
      </c>
      <c r="D96" s="155">
        <f>D$10</f>
        <v>1944</v>
      </c>
      <c r="E96" s="155">
        <f t="shared" ref="E96:BP96" si="68">E$10</f>
        <v>1945</v>
      </c>
      <c r="F96" s="155">
        <f t="shared" si="68"/>
        <v>1946</v>
      </c>
      <c r="G96" s="155">
        <f t="shared" si="68"/>
        <v>1947</v>
      </c>
      <c r="H96" s="155">
        <f t="shared" si="68"/>
        <v>1948</v>
      </c>
      <c r="I96" s="155">
        <f t="shared" si="68"/>
        <v>1949</v>
      </c>
      <c r="J96" s="155">
        <f t="shared" si="68"/>
        <v>1950</v>
      </c>
      <c r="K96" s="155">
        <f t="shared" si="68"/>
        <v>1951</v>
      </c>
      <c r="L96" s="155">
        <f t="shared" si="68"/>
        <v>1952</v>
      </c>
      <c r="M96" s="155">
        <f t="shared" si="68"/>
        <v>1953</v>
      </c>
      <c r="N96" s="155">
        <f t="shared" si="68"/>
        <v>1954</v>
      </c>
      <c r="O96" s="155">
        <f t="shared" si="68"/>
        <v>1955</v>
      </c>
      <c r="P96" s="155">
        <f t="shared" si="68"/>
        <v>1956</v>
      </c>
      <c r="Q96" s="155">
        <f t="shared" si="68"/>
        <v>1957</v>
      </c>
      <c r="R96" s="155">
        <f t="shared" si="68"/>
        <v>1958</v>
      </c>
      <c r="S96" s="155">
        <f t="shared" si="68"/>
        <v>1959</v>
      </c>
      <c r="T96" s="155">
        <f t="shared" si="68"/>
        <v>1960</v>
      </c>
      <c r="U96" s="155">
        <f t="shared" si="68"/>
        <v>1961</v>
      </c>
      <c r="V96" s="155">
        <f t="shared" si="68"/>
        <v>1962</v>
      </c>
      <c r="W96" s="155">
        <f t="shared" si="68"/>
        <v>1963</v>
      </c>
      <c r="X96" s="155">
        <f t="shared" si="68"/>
        <v>1964</v>
      </c>
      <c r="Y96" s="155">
        <f t="shared" si="68"/>
        <v>1965</v>
      </c>
      <c r="Z96" s="155">
        <f t="shared" si="68"/>
        <v>1966</v>
      </c>
      <c r="AA96" s="155">
        <f t="shared" si="68"/>
        <v>1967</v>
      </c>
      <c r="AB96" s="155">
        <f t="shared" si="68"/>
        <v>1968</v>
      </c>
      <c r="AC96" s="155">
        <f t="shared" si="68"/>
        <v>1969</v>
      </c>
      <c r="AD96" s="155">
        <f t="shared" si="68"/>
        <v>1970</v>
      </c>
      <c r="AE96" s="155">
        <f t="shared" si="68"/>
        <v>1971</v>
      </c>
      <c r="AF96" s="155">
        <f t="shared" si="68"/>
        <v>1972</v>
      </c>
      <c r="AG96" s="155">
        <f t="shared" si="68"/>
        <v>1973</v>
      </c>
      <c r="AH96" s="155">
        <f t="shared" si="68"/>
        <v>1974</v>
      </c>
      <c r="AI96" s="155">
        <f t="shared" si="68"/>
        <v>1975</v>
      </c>
      <c r="AJ96" s="155">
        <f t="shared" si="68"/>
        <v>1976</v>
      </c>
      <c r="AK96" s="155">
        <f t="shared" si="68"/>
        <v>1977</v>
      </c>
      <c r="AL96" s="155">
        <f t="shared" si="68"/>
        <v>1978</v>
      </c>
      <c r="AM96" s="155">
        <f t="shared" si="68"/>
        <v>1979</v>
      </c>
      <c r="AN96" s="155">
        <f t="shared" si="68"/>
        <v>1980</v>
      </c>
      <c r="AO96" s="155">
        <f t="shared" si="68"/>
        <v>1981</v>
      </c>
      <c r="AP96" s="155">
        <f t="shared" si="68"/>
        <v>1982</v>
      </c>
      <c r="AQ96" s="155">
        <f t="shared" si="68"/>
        <v>1983</v>
      </c>
      <c r="AR96" s="155">
        <f t="shared" si="68"/>
        <v>1984</v>
      </c>
      <c r="AS96" s="155">
        <f t="shared" si="68"/>
        <v>1985</v>
      </c>
      <c r="AT96" s="155">
        <f t="shared" si="68"/>
        <v>1986</v>
      </c>
      <c r="AU96" s="155">
        <f t="shared" si="68"/>
        <v>1987</v>
      </c>
      <c r="AV96" s="155">
        <f t="shared" si="68"/>
        <v>1988</v>
      </c>
      <c r="AW96" s="155">
        <f t="shared" si="68"/>
        <v>1989</v>
      </c>
      <c r="AX96" s="155">
        <f t="shared" si="68"/>
        <v>1990</v>
      </c>
      <c r="AY96" s="155">
        <f t="shared" si="68"/>
        <v>1991</v>
      </c>
      <c r="AZ96" s="155">
        <f t="shared" si="68"/>
        <v>1992</v>
      </c>
      <c r="BA96" s="155">
        <f t="shared" si="68"/>
        <v>1993</v>
      </c>
      <c r="BB96" s="155">
        <f t="shared" si="68"/>
        <v>1994</v>
      </c>
      <c r="BC96" s="155">
        <f t="shared" si="68"/>
        <v>1995</v>
      </c>
      <c r="BD96" s="155">
        <f t="shared" si="68"/>
        <v>1996</v>
      </c>
      <c r="BE96" s="155">
        <f t="shared" si="68"/>
        <v>1997</v>
      </c>
      <c r="BF96" s="155">
        <f t="shared" si="68"/>
        <v>1998</v>
      </c>
      <c r="BG96" s="155">
        <f t="shared" si="68"/>
        <v>1999</v>
      </c>
      <c r="BH96" s="155">
        <f t="shared" si="68"/>
        <v>2000</v>
      </c>
      <c r="BI96" s="155">
        <f t="shared" si="68"/>
        <v>2001</v>
      </c>
      <c r="BJ96" s="155">
        <f t="shared" si="68"/>
        <v>2002</v>
      </c>
      <c r="BK96" s="155">
        <f t="shared" si="68"/>
        <v>2003</v>
      </c>
      <c r="BL96" s="155">
        <f t="shared" si="68"/>
        <v>2004</v>
      </c>
      <c r="BM96" s="155">
        <f t="shared" si="68"/>
        <v>2005</v>
      </c>
      <c r="BN96" s="155">
        <f t="shared" si="68"/>
        <v>2006</v>
      </c>
      <c r="BO96" s="155">
        <f t="shared" si="68"/>
        <v>2007</v>
      </c>
      <c r="BP96" s="155">
        <f t="shared" si="68"/>
        <v>2008</v>
      </c>
      <c r="BQ96" s="155">
        <f t="shared" ref="BQ96:CB96" si="69">BQ$10</f>
        <v>2009</v>
      </c>
      <c r="BR96" s="155">
        <f t="shared" si="69"/>
        <v>2010</v>
      </c>
      <c r="BS96" s="155">
        <f t="shared" si="69"/>
        <v>2011</v>
      </c>
      <c r="BT96" s="155">
        <f t="shared" si="69"/>
        <v>2012</v>
      </c>
      <c r="BU96" s="155">
        <f t="shared" si="69"/>
        <v>2013</v>
      </c>
      <c r="BV96" s="155">
        <f t="shared" si="69"/>
        <v>2014</v>
      </c>
      <c r="BW96" s="155">
        <f t="shared" si="69"/>
        <v>2015</v>
      </c>
      <c r="BX96" s="155">
        <f t="shared" si="69"/>
        <v>2016</v>
      </c>
      <c r="BY96" s="155">
        <f t="shared" si="69"/>
        <v>2017</v>
      </c>
      <c r="BZ96" s="155">
        <f t="shared" si="69"/>
        <v>2018</v>
      </c>
      <c r="CA96" s="155">
        <f t="shared" si="69"/>
        <v>2019</v>
      </c>
      <c r="CB96" s="155">
        <f t="shared" si="69"/>
        <v>2020</v>
      </c>
    </row>
    <row r="97" spans="2:80">
      <c r="B97" s="178" t="s">
        <v>134</v>
      </c>
      <c r="D97" s="179">
        <f>D$11</f>
        <v>17.939399999999999</v>
      </c>
      <c r="E97" s="179">
        <f t="shared" ref="E97:BP97" si="70">E$11</f>
        <v>17.411799999999999</v>
      </c>
      <c r="F97" s="179">
        <f t="shared" si="70"/>
        <v>16.219200000000001</v>
      </c>
      <c r="G97" s="179">
        <f t="shared" si="70"/>
        <v>13.929399999999999</v>
      </c>
      <c r="H97" s="179">
        <f t="shared" si="70"/>
        <v>12.8696</v>
      </c>
      <c r="I97" s="179">
        <f t="shared" si="70"/>
        <v>11.384600000000001</v>
      </c>
      <c r="J97" s="179">
        <f t="shared" si="70"/>
        <v>11.84</v>
      </c>
      <c r="K97" s="179">
        <f t="shared" si="70"/>
        <v>10.2957</v>
      </c>
      <c r="L97" s="179">
        <f t="shared" si="70"/>
        <v>9.6259999999999994</v>
      </c>
      <c r="M97" s="179">
        <f t="shared" si="70"/>
        <v>9.9496000000000002</v>
      </c>
      <c r="N97" s="179">
        <f t="shared" si="70"/>
        <v>9.9496000000000002</v>
      </c>
      <c r="O97" s="179">
        <f t="shared" si="70"/>
        <v>9.3968000000000007</v>
      </c>
      <c r="P97" s="179">
        <f t="shared" si="70"/>
        <v>9.1783000000000001</v>
      </c>
      <c r="Q97" s="179">
        <f t="shared" si="70"/>
        <v>8.8358000000000008</v>
      </c>
      <c r="R97" s="179">
        <f t="shared" si="70"/>
        <v>8.5797000000000008</v>
      </c>
      <c r="S97" s="179">
        <f t="shared" si="70"/>
        <v>8.2797000000000001</v>
      </c>
      <c r="T97" s="179">
        <f t="shared" si="70"/>
        <v>7.7385999999999999</v>
      </c>
      <c r="U97" s="179">
        <f t="shared" si="70"/>
        <v>7.2637999999999998</v>
      </c>
      <c r="V97" s="179">
        <f t="shared" si="70"/>
        <v>6.7656999999999998</v>
      </c>
      <c r="W97" s="179">
        <f t="shared" si="70"/>
        <v>6.5054999999999996</v>
      </c>
      <c r="X97" s="179">
        <f t="shared" si="70"/>
        <v>6.2316000000000003</v>
      </c>
      <c r="Y97" s="179">
        <f t="shared" si="70"/>
        <v>5.9798</v>
      </c>
      <c r="Z97" s="179">
        <f t="shared" si="70"/>
        <v>5.8324999999999996</v>
      </c>
      <c r="AA97" s="179">
        <f t="shared" si="70"/>
        <v>6.1346999999999996</v>
      </c>
      <c r="AB97" s="179">
        <f t="shared" si="70"/>
        <v>5.8324999999999996</v>
      </c>
      <c r="AC97" s="179">
        <f t="shared" si="70"/>
        <v>5.4311999999999996</v>
      </c>
      <c r="AD97" s="179">
        <f t="shared" si="70"/>
        <v>4.5891000000000002</v>
      </c>
      <c r="AE97" s="179">
        <f t="shared" si="70"/>
        <v>4.1398999999999999</v>
      </c>
      <c r="AF97" s="179">
        <f t="shared" si="70"/>
        <v>3.9466999999999999</v>
      </c>
      <c r="AG97" s="179">
        <f t="shared" si="70"/>
        <v>3.7115999999999998</v>
      </c>
      <c r="AH97" s="179">
        <f t="shared" si="70"/>
        <v>3.5030000000000001</v>
      </c>
      <c r="AI97" s="179">
        <f t="shared" si="70"/>
        <v>3.4121000000000001</v>
      </c>
      <c r="AJ97" s="179">
        <f t="shared" si="70"/>
        <v>3.2888999999999999</v>
      </c>
      <c r="AK97" s="179">
        <f t="shared" si="70"/>
        <v>3.1573000000000002</v>
      </c>
      <c r="AL97" s="179">
        <f t="shared" si="70"/>
        <v>3.0204</v>
      </c>
      <c r="AM97" s="179">
        <f t="shared" si="70"/>
        <v>2.8123999999999998</v>
      </c>
      <c r="AN97" s="179">
        <f t="shared" si="70"/>
        <v>2.5516999999999999</v>
      </c>
      <c r="AO97" s="179">
        <f t="shared" si="70"/>
        <v>2.4064999999999999</v>
      </c>
      <c r="AP97" s="179">
        <f t="shared" si="70"/>
        <v>2.3125</v>
      </c>
      <c r="AQ97" s="179">
        <f t="shared" si="70"/>
        <v>2.2726000000000002</v>
      </c>
      <c r="AR97" s="179">
        <f t="shared" si="70"/>
        <v>2.2256</v>
      </c>
      <c r="AS97" s="179">
        <f t="shared" si="70"/>
        <v>2.2130999999999998</v>
      </c>
      <c r="AT97" s="179">
        <f t="shared" si="70"/>
        <v>2.1684999999999999</v>
      </c>
      <c r="AU97" s="179">
        <f t="shared" si="70"/>
        <v>2.1219000000000001</v>
      </c>
      <c r="AV97" s="179">
        <f t="shared" si="70"/>
        <v>2.0735999999999999</v>
      </c>
      <c r="AW97" s="179">
        <f t="shared" si="70"/>
        <v>2.0034000000000001</v>
      </c>
      <c r="AX97" s="179">
        <f t="shared" si="70"/>
        <v>1.8884000000000001</v>
      </c>
      <c r="AY97" s="179">
        <f t="shared" si="70"/>
        <v>1.7805</v>
      </c>
      <c r="AZ97" s="179">
        <f t="shared" si="70"/>
        <v>1.6747000000000001</v>
      </c>
      <c r="BA97" s="179">
        <f t="shared" si="70"/>
        <v>1.6196999999999999</v>
      </c>
      <c r="BB97" s="179">
        <f t="shared" si="70"/>
        <v>1.5871</v>
      </c>
      <c r="BC97" s="179">
        <f t="shared" si="70"/>
        <v>1.5518000000000001</v>
      </c>
      <c r="BD97" s="179">
        <f t="shared" si="70"/>
        <v>1.5477000000000001</v>
      </c>
      <c r="BE97" s="179">
        <f t="shared" si="70"/>
        <v>1.5558000000000001</v>
      </c>
      <c r="BF97" s="179">
        <f t="shared" si="70"/>
        <v>1.5641</v>
      </c>
      <c r="BG97" s="179">
        <f t="shared" si="70"/>
        <v>1.5724</v>
      </c>
      <c r="BH97" s="179">
        <f t="shared" si="70"/>
        <v>1.5620000000000001</v>
      </c>
      <c r="BI97" s="179">
        <f t="shared" si="70"/>
        <v>1.5558000000000001</v>
      </c>
      <c r="BJ97" s="179">
        <f t="shared" si="70"/>
        <v>1.5518000000000001</v>
      </c>
      <c r="BK97" s="179">
        <f t="shared" si="70"/>
        <v>1.5477000000000001</v>
      </c>
      <c r="BL97" s="179">
        <f t="shared" si="70"/>
        <v>1.5258</v>
      </c>
      <c r="BM97" s="179">
        <f t="shared" si="70"/>
        <v>1.4948999999999999</v>
      </c>
      <c r="BN97" s="179">
        <f t="shared" si="70"/>
        <v>1.4599</v>
      </c>
      <c r="BO97" s="179">
        <f t="shared" si="70"/>
        <v>1.3995</v>
      </c>
      <c r="BP97" s="179">
        <f t="shared" si="70"/>
        <v>1.3485</v>
      </c>
      <c r="BQ97" s="179">
        <f t="shared" ref="BQ97:CB97" si="71">BQ$11</f>
        <v>1.3348</v>
      </c>
      <c r="BR97" s="179">
        <f t="shared" si="71"/>
        <v>1.32</v>
      </c>
      <c r="BS97" s="179">
        <f t="shared" si="71"/>
        <v>1.28</v>
      </c>
      <c r="BT97" s="179">
        <f t="shared" si="71"/>
        <v>1.2488999999999999</v>
      </c>
      <c r="BU97" s="179">
        <f t="shared" si="71"/>
        <v>1.2257</v>
      </c>
      <c r="BV97" s="179">
        <f t="shared" si="71"/>
        <v>1.2033</v>
      </c>
      <c r="BW97" s="179">
        <f t="shared" si="71"/>
        <v>1.1839999999999999</v>
      </c>
      <c r="BX97" s="179">
        <f t="shared" si="71"/>
        <v>1.1596</v>
      </c>
      <c r="BY97" s="179">
        <f t="shared" si="71"/>
        <v>1.1223000000000001</v>
      </c>
      <c r="BZ97" s="179">
        <f t="shared" si="71"/>
        <v>1.0744</v>
      </c>
      <c r="CA97" s="179">
        <f t="shared" si="71"/>
        <v>1.0286999999999999</v>
      </c>
      <c r="CB97" s="179">
        <f t="shared" si="71"/>
        <v>1</v>
      </c>
    </row>
    <row r="98" spans="2:80">
      <c r="B98" s="178" t="s">
        <v>0</v>
      </c>
      <c r="D98" s="179"/>
      <c r="E98" s="179"/>
      <c r="F98" s="179"/>
      <c r="G98" s="179"/>
      <c r="H98" s="179"/>
      <c r="I98" s="179"/>
      <c r="J98" s="179"/>
      <c r="K98" s="179"/>
      <c r="L98" s="179"/>
      <c r="M98" s="179"/>
      <c r="N98" s="179"/>
      <c r="O98" s="179"/>
      <c r="P98" s="179"/>
      <c r="Q98" s="179"/>
      <c r="R98" s="179">
        <f t="shared" ref="R98:BP98" si="72">R$12</f>
        <v>2.5968</v>
      </c>
      <c r="S98" s="179">
        <f t="shared" si="72"/>
        <v>2.5055000000000001</v>
      </c>
      <c r="T98" s="179">
        <f t="shared" si="72"/>
        <v>2.4306999999999999</v>
      </c>
      <c r="U98" s="179">
        <f t="shared" si="72"/>
        <v>2.4464000000000001</v>
      </c>
      <c r="V98" s="179">
        <f t="shared" si="72"/>
        <v>2.3898999999999999</v>
      </c>
      <c r="W98" s="179">
        <f t="shared" si="72"/>
        <v>2.3651</v>
      </c>
      <c r="X98" s="179">
        <f t="shared" si="72"/>
        <v>2.1797</v>
      </c>
      <c r="Y98" s="179">
        <f t="shared" si="72"/>
        <v>2.0577999999999999</v>
      </c>
      <c r="Z98" s="179">
        <f t="shared" si="72"/>
        <v>1.9257</v>
      </c>
      <c r="AA98" s="179">
        <f t="shared" si="72"/>
        <v>2.1111</v>
      </c>
      <c r="AB98" s="179">
        <f t="shared" si="72"/>
        <v>2.1072000000000002</v>
      </c>
      <c r="AC98" s="179">
        <f t="shared" si="72"/>
        <v>2.0141</v>
      </c>
      <c r="AD98" s="179">
        <f t="shared" si="72"/>
        <v>1.8718999999999999</v>
      </c>
      <c r="AE98" s="179">
        <f t="shared" si="72"/>
        <v>1.9224000000000001</v>
      </c>
      <c r="AF98" s="179">
        <f t="shared" si="72"/>
        <v>1.9095</v>
      </c>
      <c r="AG98" s="179">
        <f t="shared" si="72"/>
        <v>1.8152999999999999</v>
      </c>
      <c r="AH98" s="179">
        <f t="shared" si="72"/>
        <v>1.7091000000000001</v>
      </c>
      <c r="AI98" s="179">
        <f t="shared" si="72"/>
        <v>1.7952999999999999</v>
      </c>
      <c r="AJ98" s="179">
        <f t="shared" si="72"/>
        <v>1.7538</v>
      </c>
      <c r="AK98" s="179">
        <f t="shared" si="72"/>
        <v>1.7352000000000001</v>
      </c>
      <c r="AL98" s="179">
        <f t="shared" si="72"/>
        <v>1.6963999999999999</v>
      </c>
      <c r="AM98" s="179">
        <f t="shared" si="72"/>
        <v>1.5595000000000001</v>
      </c>
      <c r="AN98" s="179">
        <f t="shared" si="72"/>
        <v>1.4268000000000001</v>
      </c>
      <c r="AO98" s="179">
        <f t="shared" si="72"/>
        <v>1.3785000000000001</v>
      </c>
      <c r="AP98" s="179">
        <f t="shared" si="72"/>
        <v>1.3785000000000001</v>
      </c>
      <c r="AQ98" s="179">
        <f t="shared" si="72"/>
        <v>1.3443000000000001</v>
      </c>
      <c r="AR98" s="179">
        <f t="shared" si="72"/>
        <v>1.3164</v>
      </c>
      <c r="AS98" s="179">
        <f t="shared" si="72"/>
        <v>1.2984</v>
      </c>
      <c r="AT98" s="179">
        <f t="shared" si="72"/>
        <v>1.3133999999999999</v>
      </c>
      <c r="AU98" s="179">
        <f t="shared" si="72"/>
        <v>1.2955000000000001</v>
      </c>
      <c r="AV98" s="179">
        <f t="shared" si="72"/>
        <v>1.2444999999999999</v>
      </c>
      <c r="AW98" s="179">
        <f t="shared" si="72"/>
        <v>1.2076</v>
      </c>
      <c r="AX98" s="179">
        <f t="shared" si="72"/>
        <v>1.2062999999999999</v>
      </c>
      <c r="AY98" s="179">
        <f t="shared" si="72"/>
        <v>1.1716</v>
      </c>
      <c r="AZ98" s="179">
        <f t="shared" si="72"/>
        <v>1.1492</v>
      </c>
      <c r="BA98" s="179">
        <f t="shared" si="72"/>
        <v>1.1597</v>
      </c>
      <c r="BB98" s="179">
        <f t="shared" si="72"/>
        <v>1.1692</v>
      </c>
      <c r="BC98" s="179">
        <f t="shared" si="72"/>
        <v>1.1826000000000001</v>
      </c>
      <c r="BD98" s="179">
        <f t="shared" si="72"/>
        <v>1.2351000000000001</v>
      </c>
      <c r="BE98" s="179">
        <f t="shared" si="72"/>
        <v>1.2896000000000001</v>
      </c>
      <c r="BF98" s="179">
        <f t="shared" si="72"/>
        <v>1.3164</v>
      </c>
      <c r="BG98" s="179">
        <f t="shared" si="72"/>
        <v>1.3270999999999999</v>
      </c>
      <c r="BH98" s="179">
        <f t="shared" si="72"/>
        <v>1.2925</v>
      </c>
      <c r="BI98" s="179">
        <f t="shared" si="72"/>
        <v>1.2968999999999999</v>
      </c>
      <c r="BJ98" s="179">
        <f t="shared" si="72"/>
        <v>1.3103</v>
      </c>
      <c r="BK98" s="179">
        <f t="shared" si="72"/>
        <v>1.3240000000000001</v>
      </c>
      <c r="BL98" s="179">
        <f t="shared" si="72"/>
        <v>1.3255999999999999</v>
      </c>
      <c r="BM98" s="179">
        <f t="shared" si="72"/>
        <v>1.3349</v>
      </c>
      <c r="BN98" s="179">
        <f t="shared" si="72"/>
        <v>1.2867</v>
      </c>
      <c r="BO98" s="179">
        <f t="shared" si="72"/>
        <v>1.2514000000000001</v>
      </c>
      <c r="BP98" s="179">
        <f t="shared" si="72"/>
        <v>1.2404999999999999</v>
      </c>
      <c r="BQ98" s="179">
        <f t="shared" ref="BQ98:CB98" si="73">BQ$12</f>
        <v>1.2597</v>
      </c>
      <c r="BR98" s="179">
        <f t="shared" si="73"/>
        <v>1.2485999999999999</v>
      </c>
      <c r="BS98" s="179">
        <f t="shared" si="73"/>
        <v>1.19</v>
      </c>
      <c r="BT98" s="179">
        <f t="shared" si="73"/>
        <v>1.1739999999999999</v>
      </c>
      <c r="BU98" s="179">
        <f t="shared" si="73"/>
        <v>1.1765000000000001</v>
      </c>
      <c r="BV98" s="179">
        <f t="shared" si="73"/>
        <v>1.1728000000000001</v>
      </c>
      <c r="BW98" s="179">
        <f t="shared" si="73"/>
        <v>1.1399999999999999</v>
      </c>
      <c r="BX98" s="179">
        <f t="shared" si="73"/>
        <v>1.1399999999999999</v>
      </c>
      <c r="BY98" s="179">
        <f t="shared" si="73"/>
        <v>1.1089</v>
      </c>
      <c r="BZ98" s="179">
        <f t="shared" si="73"/>
        <v>1.0605</v>
      </c>
      <c r="CA98" s="179">
        <f t="shared" si="73"/>
        <v>1.0179</v>
      </c>
      <c r="CB98" s="179">
        <f t="shared" si="73"/>
        <v>1</v>
      </c>
    </row>
    <row r="99" spans="2:80">
      <c r="B99" s="178" t="s">
        <v>1</v>
      </c>
      <c r="D99" s="179"/>
      <c r="E99" s="179"/>
      <c r="F99" s="179"/>
      <c r="G99" s="179"/>
      <c r="H99" s="179"/>
      <c r="I99" s="179"/>
      <c r="J99" s="179"/>
      <c r="K99" s="179"/>
      <c r="L99" s="179"/>
      <c r="M99" s="179"/>
      <c r="N99" s="179"/>
      <c r="O99" s="179"/>
      <c r="P99" s="179"/>
      <c r="Q99" s="179"/>
      <c r="R99" s="179">
        <f t="shared" ref="R99:BP99" si="74">R$13</f>
        <v>3.0026000000000002</v>
      </c>
      <c r="S99" s="179">
        <f t="shared" si="74"/>
        <v>2.9327999999999999</v>
      </c>
      <c r="T99" s="179">
        <f t="shared" si="74"/>
        <v>2.8094000000000001</v>
      </c>
      <c r="U99" s="179">
        <f t="shared" si="74"/>
        <v>2.7414999999999998</v>
      </c>
      <c r="V99" s="179">
        <f t="shared" si="74"/>
        <v>2.6831999999999998</v>
      </c>
      <c r="W99" s="179">
        <f t="shared" si="74"/>
        <v>2.7023999999999999</v>
      </c>
      <c r="X99" s="179">
        <f t="shared" si="74"/>
        <v>2.6092</v>
      </c>
      <c r="Y99" s="179">
        <f t="shared" si="74"/>
        <v>2.5110999999999999</v>
      </c>
      <c r="Z99" s="179">
        <f t="shared" si="74"/>
        <v>2.3694999999999999</v>
      </c>
      <c r="AA99" s="179">
        <f t="shared" si="74"/>
        <v>2.6092</v>
      </c>
      <c r="AB99" s="179">
        <f t="shared" si="74"/>
        <v>2.6457000000000002</v>
      </c>
      <c r="AC99" s="179">
        <f t="shared" si="74"/>
        <v>2.4460999999999999</v>
      </c>
      <c r="AD99" s="179">
        <f t="shared" si="74"/>
        <v>2.1869000000000001</v>
      </c>
      <c r="AE99" s="179">
        <f t="shared" si="74"/>
        <v>2.2039</v>
      </c>
      <c r="AF99" s="179">
        <f t="shared" si="74"/>
        <v>2.2168000000000001</v>
      </c>
      <c r="AG99" s="179">
        <f t="shared" si="74"/>
        <v>2.1255000000000002</v>
      </c>
      <c r="AH99" s="179">
        <f t="shared" si="74"/>
        <v>1.9877</v>
      </c>
      <c r="AI99" s="179">
        <f t="shared" si="74"/>
        <v>2.0712000000000002</v>
      </c>
      <c r="AJ99" s="179">
        <f t="shared" si="74"/>
        <v>2.0017999999999998</v>
      </c>
      <c r="AK99" s="179">
        <f t="shared" si="74"/>
        <v>1.9739</v>
      </c>
      <c r="AL99" s="179">
        <f t="shared" si="74"/>
        <v>1.9877</v>
      </c>
      <c r="AM99" s="179">
        <f t="shared" si="74"/>
        <v>1.8454999999999999</v>
      </c>
      <c r="AN99" s="179">
        <f t="shared" si="74"/>
        <v>1.6739999999999999</v>
      </c>
      <c r="AO99" s="179">
        <f t="shared" si="74"/>
        <v>1.5919000000000001</v>
      </c>
      <c r="AP99" s="179">
        <f t="shared" si="74"/>
        <v>1.5505</v>
      </c>
      <c r="AQ99" s="179">
        <f t="shared" si="74"/>
        <v>1.5527</v>
      </c>
      <c r="AR99" s="179">
        <f t="shared" si="74"/>
        <v>1.5463</v>
      </c>
      <c r="AS99" s="179">
        <f t="shared" si="74"/>
        <v>1.5359</v>
      </c>
      <c r="AT99" s="179">
        <f t="shared" si="74"/>
        <v>1.5133000000000001</v>
      </c>
      <c r="AU99" s="179">
        <f t="shared" si="74"/>
        <v>1.4875</v>
      </c>
      <c r="AV99" s="179">
        <f t="shared" si="74"/>
        <v>1.4570000000000001</v>
      </c>
      <c r="AW99" s="179">
        <f t="shared" si="74"/>
        <v>1.4188000000000001</v>
      </c>
      <c r="AX99" s="179">
        <f t="shared" si="74"/>
        <v>1.3791</v>
      </c>
      <c r="AY99" s="179">
        <f t="shared" si="74"/>
        <v>1.329</v>
      </c>
      <c r="AZ99" s="179">
        <f t="shared" si="74"/>
        <v>1.2898000000000001</v>
      </c>
      <c r="BA99" s="179">
        <f t="shared" si="74"/>
        <v>1.2854000000000001</v>
      </c>
      <c r="BB99" s="179">
        <f t="shared" si="74"/>
        <v>1.2867999999999999</v>
      </c>
      <c r="BC99" s="179">
        <f t="shared" si="74"/>
        <v>1.2927</v>
      </c>
      <c r="BD99" s="179">
        <f t="shared" si="74"/>
        <v>1.3274999999999999</v>
      </c>
      <c r="BE99" s="179">
        <f t="shared" si="74"/>
        <v>1.3512</v>
      </c>
      <c r="BF99" s="179">
        <f t="shared" si="74"/>
        <v>1.3560000000000001</v>
      </c>
      <c r="BG99" s="179">
        <f t="shared" si="74"/>
        <v>1.3544</v>
      </c>
      <c r="BH99" s="179">
        <f t="shared" si="74"/>
        <v>1.3167</v>
      </c>
      <c r="BI99" s="179">
        <f t="shared" si="74"/>
        <v>1.3137000000000001</v>
      </c>
      <c r="BJ99" s="179">
        <f t="shared" si="74"/>
        <v>1.3369</v>
      </c>
      <c r="BK99" s="179">
        <f t="shared" si="74"/>
        <v>1.3593</v>
      </c>
      <c r="BL99" s="179">
        <f t="shared" si="74"/>
        <v>1.3352999999999999</v>
      </c>
      <c r="BM99" s="179">
        <f t="shared" si="74"/>
        <v>1.2970999999999999</v>
      </c>
      <c r="BN99" s="179">
        <f t="shared" si="74"/>
        <v>1.2653000000000001</v>
      </c>
      <c r="BO99" s="179">
        <f t="shared" si="74"/>
        <v>1.2125999999999999</v>
      </c>
      <c r="BP99" s="179">
        <f t="shared" si="74"/>
        <v>1.1761999999999999</v>
      </c>
      <c r="BQ99" s="179">
        <f t="shared" ref="BQ99:CB99" si="75">BQ$13</f>
        <v>1.1884999999999999</v>
      </c>
      <c r="BR99" s="179">
        <f t="shared" si="75"/>
        <v>1.2113</v>
      </c>
      <c r="BS99" s="179">
        <f t="shared" si="75"/>
        <v>1.1713</v>
      </c>
      <c r="BT99" s="179">
        <f t="shared" si="75"/>
        <v>1.1665000000000001</v>
      </c>
      <c r="BU99" s="179">
        <f t="shared" si="75"/>
        <v>1.1677</v>
      </c>
      <c r="BV99" s="179">
        <f t="shared" si="75"/>
        <v>1.1593</v>
      </c>
      <c r="BW99" s="179">
        <f t="shared" si="75"/>
        <v>1.135</v>
      </c>
      <c r="BX99" s="179">
        <f t="shared" si="75"/>
        <v>1.135</v>
      </c>
      <c r="BY99" s="179">
        <f t="shared" si="75"/>
        <v>1.1041000000000001</v>
      </c>
      <c r="BZ99" s="179">
        <f t="shared" si="75"/>
        <v>1.0578000000000001</v>
      </c>
      <c r="CA99" s="179">
        <f t="shared" si="75"/>
        <v>1.0198</v>
      </c>
      <c r="CB99" s="179">
        <f t="shared" si="75"/>
        <v>1</v>
      </c>
    </row>
    <row r="100" spans="2:80">
      <c r="B100" s="178" t="s">
        <v>2</v>
      </c>
      <c r="D100" s="179"/>
      <c r="E100" s="179"/>
      <c r="F100" s="179"/>
      <c r="G100" s="179"/>
      <c r="H100" s="179"/>
      <c r="I100" s="179"/>
      <c r="J100" s="179"/>
      <c r="K100" s="179"/>
      <c r="L100" s="179"/>
      <c r="M100" s="179"/>
      <c r="N100" s="179"/>
      <c r="O100" s="179"/>
      <c r="P100" s="179"/>
      <c r="Q100" s="179"/>
      <c r="R100" s="179">
        <f t="shared" ref="R100:BP100" si="76">R$14</f>
        <v>3.8292999999999999</v>
      </c>
      <c r="S100" s="179">
        <f t="shared" si="76"/>
        <v>3.7766000000000002</v>
      </c>
      <c r="T100" s="179">
        <f t="shared" si="76"/>
        <v>3.6633</v>
      </c>
      <c r="U100" s="179">
        <f t="shared" si="76"/>
        <v>3.5566</v>
      </c>
      <c r="V100" s="179">
        <f t="shared" si="76"/>
        <v>3.4777999999999998</v>
      </c>
      <c r="W100" s="179">
        <f t="shared" si="76"/>
        <v>3.4024999999999999</v>
      </c>
      <c r="X100" s="179">
        <f t="shared" si="76"/>
        <v>3.3506</v>
      </c>
      <c r="Y100" s="179">
        <f t="shared" si="76"/>
        <v>3.3302999999999998</v>
      </c>
      <c r="Z100" s="179">
        <f t="shared" si="76"/>
        <v>3.2904</v>
      </c>
      <c r="AA100" s="179">
        <f t="shared" si="76"/>
        <v>3.3609</v>
      </c>
      <c r="AB100" s="179">
        <f t="shared" si="76"/>
        <v>3.3102</v>
      </c>
      <c r="AC100" s="179">
        <f t="shared" si="76"/>
        <v>3.2324000000000002</v>
      </c>
      <c r="AD100" s="179">
        <f t="shared" si="76"/>
        <v>2.9702999999999999</v>
      </c>
      <c r="AE100" s="179">
        <f t="shared" si="76"/>
        <v>2.8178999999999998</v>
      </c>
      <c r="AF100" s="179">
        <f t="shared" si="76"/>
        <v>2.7269999999999999</v>
      </c>
      <c r="AG100" s="179">
        <f t="shared" si="76"/>
        <v>2.5859000000000001</v>
      </c>
      <c r="AH100" s="179">
        <f t="shared" si="76"/>
        <v>2.3235000000000001</v>
      </c>
      <c r="AI100" s="179">
        <f t="shared" si="76"/>
        <v>2.2429000000000001</v>
      </c>
      <c r="AJ100" s="179">
        <f t="shared" si="76"/>
        <v>2.1718999999999999</v>
      </c>
      <c r="AK100" s="179">
        <f t="shared" si="76"/>
        <v>2.1053999999999999</v>
      </c>
      <c r="AL100" s="179">
        <f t="shared" si="76"/>
        <v>2.0541999999999998</v>
      </c>
      <c r="AM100" s="179">
        <f t="shared" si="76"/>
        <v>1.9451000000000001</v>
      </c>
      <c r="AN100" s="179">
        <f t="shared" si="76"/>
        <v>1.7987</v>
      </c>
      <c r="AO100" s="179">
        <f t="shared" si="76"/>
        <v>1.7092000000000001</v>
      </c>
      <c r="AP100" s="179">
        <f t="shared" si="76"/>
        <v>1.6501999999999999</v>
      </c>
      <c r="AQ100" s="179">
        <f t="shared" si="76"/>
        <v>1.633</v>
      </c>
      <c r="AR100" s="179">
        <f t="shared" si="76"/>
        <v>1.5973999999999999</v>
      </c>
      <c r="AS100" s="179">
        <f t="shared" si="76"/>
        <v>1.5722</v>
      </c>
      <c r="AT100" s="179">
        <f t="shared" si="76"/>
        <v>1.57</v>
      </c>
      <c r="AU100" s="179">
        <f t="shared" si="76"/>
        <v>1.5859000000000001</v>
      </c>
      <c r="AV100" s="179">
        <f t="shared" si="76"/>
        <v>1.5610999999999999</v>
      </c>
      <c r="AW100" s="179">
        <f t="shared" si="76"/>
        <v>1.5201</v>
      </c>
      <c r="AX100" s="179">
        <f t="shared" si="76"/>
        <v>1.4712000000000001</v>
      </c>
      <c r="AY100" s="179">
        <f t="shared" si="76"/>
        <v>1.4161999999999999</v>
      </c>
      <c r="AZ100" s="179">
        <f t="shared" si="76"/>
        <v>1.3737999999999999</v>
      </c>
      <c r="BA100" s="179">
        <f t="shared" si="76"/>
        <v>1.3585</v>
      </c>
      <c r="BB100" s="179">
        <f t="shared" si="76"/>
        <v>1.3501000000000001</v>
      </c>
      <c r="BC100" s="179">
        <f t="shared" si="76"/>
        <v>1.3305</v>
      </c>
      <c r="BD100" s="179">
        <f t="shared" si="76"/>
        <v>1.3533999999999999</v>
      </c>
      <c r="BE100" s="179">
        <f t="shared" si="76"/>
        <v>1.3517999999999999</v>
      </c>
      <c r="BF100" s="179">
        <f t="shared" si="76"/>
        <v>1.3601000000000001</v>
      </c>
      <c r="BG100" s="179">
        <f t="shared" si="76"/>
        <v>1.3754999999999999</v>
      </c>
      <c r="BH100" s="179">
        <f t="shared" si="76"/>
        <v>1.3585</v>
      </c>
      <c r="BI100" s="179">
        <f t="shared" si="76"/>
        <v>1.3321000000000001</v>
      </c>
      <c r="BJ100" s="179">
        <f t="shared" si="76"/>
        <v>1.3386</v>
      </c>
      <c r="BK100" s="179">
        <f t="shared" si="76"/>
        <v>1.3272999999999999</v>
      </c>
      <c r="BL100" s="179">
        <f t="shared" si="76"/>
        <v>1.3146</v>
      </c>
      <c r="BM100" s="179">
        <f t="shared" si="76"/>
        <v>1.2824</v>
      </c>
      <c r="BN100" s="179">
        <f t="shared" si="76"/>
        <v>1.2279</v>
      </c>
      <c r="BO100" s="179">
        <f t="shared" si="76"/>
        <v>1.2063999999999999</v>
      </c>
      <c r="BP100" s="179">
        <f t="shared" si="76"/>
        <v>1.1556</v>
      </c>
      <c r="BQ100" s="179">
        <f t="shared" ref="BQ100:CB100" si="77">BQ$14</f>
        <v>1.1754</v>
      </c>
      <c r="BR100" s="179">
        <f t="shared" si="77"/>
        <v>1.1667000000000001</v>
      </c>
      <c r="BS100" s="179">
        <f t="shared" si="77"/>
        <v>1.1236999999999999</v>
      </c>
      <c r="BT100" s="179">
        <f t="shared" si="77"/>
        <v>1.1045</v>
      </c>
      <c r="BU100" s="179">
        <f t="shared" si="77"/>
        <v>1.0979000000000001</v>
      </c>
      <c r="BV100" s="179">
        <f t="shared" si="77"/>
        <v>1.0968</v>
      </c>
      <c r="BW100" s="179">
        <f t="shared" si="77"/>
        <v>1.099</v>
      </c>
      <c r="BX100" s="179">
        <f t="shared" si="77"/>
        <v>1.1023000000000001</v>
      </c>
      <c r="BY100" s="179">
        <f t="shared" si="77"/>
        <v>1.0711999999999999</v>
      </c>
      <c r="BZ100" s="179">
        <f t="shared" si="77"/>
        <v>1.0339</v>
      </c>
      <c r="CA100" s="179">
        <f t="shared" si="77"/>
        <v>1.0055000000000001</v>
      </c>
      <c r="CB100" s="179">
        <f t="shared" si="77"/>
        <v>1</v>
      </c>
    </row>
    <row r="101" spans="2:80">
      <c r="B101" s="178" t="s">
        <v>3</v>
      </c>
      <c r="D101" s="179"/>
      <c r="E101" s="179"/>
      <c r="F101" s="179"/>
      <c r="G101" s="179"/>
      <c r="H101" s="179"/>
      <c r="I101" s="179">
        <f t="shared" ref="I101:BP101" si="78">I$15</f>
        <v>3.7616999999999998</v>
      </c>
      <c r="J101" s="179">
        <f t="shared" si="78"/>
        <v>3.8593000000000002</v>
      </c>
      <c r="K101" s="179">
        <f t="shared" si="78"/>
        <v>3.2563</v>
      </c>
      <c r="L101" s="179">
        <f t="shared" si="78"/>
        <v>3.1865000000000001</v>
      </c>
      <c r="M101" s="179">
        <f t="shared" si="78"/>
        <v>3.2665000000000002</v>
      </c>
      <c r="N101" s="179">
        <f t="shared" si="78"/>
        <v>3.3184999999999998</v>
      </c>
      <c r="O101" s="179">
        <f t="shared" si="78"/>
        <v>3.2563</v>
      </c>
      <c r="P101" s="179">
        <f t="shared" si="78"/>
        <v>3.2061999999999999</v>
      </c>
      <c r="Q101" s="179">
        <f t="shared" si="78"/>
        <v>3.1480000000000001</v>
      </c>
      <c r="R101" s="179">
        <f t="shared" si="78"/>
        <v>3.1671999999999998</v>
      </c>
      <c r="S101" s="179">
        <f t="shared" si="78"/>
        <v>3.1865000000000001</v>
      </c>
      <c r="T101" s="179">
        <f t="shared" si="78"/>
        <v>3.1480000000000001</v>
      </c>
      <c r="U101" s="179">
        <f t="shared" si="78"/>
        <v>3.1103999999999998</v>
      </c>
      <c r="V101" s="179">
        <f t="shared" si="78"/>
        <v>3.0920000000000001</v>
      </c>
      <c r="W101" s="179">
        <f t="shared" si="78"/>
        <v>3.0647000000000002</v>
      </c>
      <c r="X101" s="179">
        <f t="shared" si="78"/>
        <v>3.0203000000000002</v>
      </c>
      <c r="Y101" s="179">
        <f t="shared" si="78"/>
        <v>2.9518</v>
      </c>
      <c r="Z101" s="179">
        <f t="shared" si="78"/>
        <v>2.9106000000000001</v>
      </c>
      <c r="AA101" s="179">
        <f t="shared" si="78"/>
        <v>2.9434999999999998</v>
      </c>
      <c r="AB101" s="179">
        <f t="shared" si="78"/>
        <v>2.9518</v>
      </c>
      <c r="AC101" s="179">
        <f t="shared" si="78"/>
        <v>2.9024999999999999</v>
      </c>
      <c r="AD101" s="179">
        <f t="shared" si="78"/>
        <v>2.7639</v>
      </c>
      <c r="AE101" s="179">
        <f t="shared" si="78"/>
        <v>2.6581999999999999</v>
      </c>
      <c r="AF101" s="179">
        <f t="shared" si="78"/>
        <v>2.5792000000000002</v>
      </c>
      <c r="AG101" s="179">
        <f t="shared" si="78"/>
        <v>2.4232999999999998</v>
      </c>
      <c r="AH101" s="179">
        <f t="shared" si="78"/>
        <v>2.1352000000000002</v>
      </c>
      <c r="AI101" s="179">
        <f t="shared" si="78"/>
        <v>2.0430999999999999</v>
      </c>
      <c r="AJ101" s="179">
        <f t="shared" si="78"/>
        <v>1.9698</v>
      </c>
      <c r="AK101" s="179">
        <f t="shared" si="78"/>
        <v>1.9118999999999999</v>
      </c>
      <c r="AL101" s="179">
        <f t="shared" si="78"/>
        <v>1.8911</v>
      </c>
      <c r="AM101" s="179">
        <f t="shared" si="78"/>
        <v>1.8249</v>
      </c>
      <c r="AN101" s="179">
        <f t="shared" si="78"/>
        <v>1.7110000000000001</v>
      </c>
      <c r="AO101" s="179">
        <f t="shared" si="78"/>
        <v>1.6031</v>
      </c>
      <c r="AP101" s="179">
        <f t="shared" si="78"/>
        <v>1.508</v>
      </c>
      <c r="AQ101" s="179">
        <f t="shared" si="78"/>
        <v>1.4822</v>
      </c>
      <c r="AR101" s="179">
        <f t="shared" si="78"/>
        <v>1.4412</v>
      </c>
      <c r="AS101" s="179">
        <f t="shared" si="78"/>
        <v>1.41</v>
      </c>
      <c r="AT101" s="179">
        <f t="shared" si="78"/>
        <v>1.4216</v>
      </c>
      <c r="AU101" s="179">
        <f t="shared" si="78"/>
        <v>1.4553</v>
      </c>
      <c r="AV101" s="179">
        <f t="shared" si="78"/>
        <v>1.4333</v>
      </c>
      <c r="AW101" s="179">
        <f t="shared" si="78"/>
        <v>1.3968</v>
      </c>
      <c r="AX101" s="179">
        <f t="shared" si="78"/>
        <v>1.3747</v>
      </c>
      <c r="AY101" s="179">
        <f t="shared" si="78"/>
        <v>1.3463000000000001</v>
      </c>
      <c r="AZ101" s="179">
        <f t="shared" si="78"/>
        <v>1.3273999999999999</v>
      </c>
      <c r="BA101" s="179">
        <f t="shared" si="78"/>
        <v>1.3257000000000001</v>
      </c>
      <c r="BB101" s="179">
        <f t="shared" si="78"/>
        <v>1.3223</v>
      </c>
      <c r="BC101" s="179">
        <f t="shared" si="78"/>
        <v>1.2992999999999999</v>
      </c>
      <c r="BD101" s="179">
        <f t="shared" si="78"/>
        <v>1.3207</v>
      </c>
      <c r="BE101" s="179">
        <f t="shared" si="78"/>
        <v>1.3058000000000001</v>
      </c>
      <c r="BF101" s="179">
        <f t="shared" si="78"/>
        <v>1.3058000000000001</v>
      </c>
      <c r="BG101" s="179">
        <f t="shared" si="78"/>
        <v>1.3257000000000001</v>
      </c>
      <c r="BH101" s="179">
        <f t="shared" si="78"/>
        <v>1.3008999999999999</v>
      </c>
      <c r="BI101" s="179">
        <f t="shared" si="78"/>
        <v>1.26</v>
      </c>
      <c r="BJ101" s="179">
        <f t="shared" si="78"/>
        <v>1.2676000000000001</v>
      </c>
      <c r="BK101" s="179">
        <f t="shared" si="78"/>
        <v>1.2494000000000001</v>
      </c>
      <c r="BL101" s="179">
        <f t="shared" si="78"/>
        <v>1.2317</v>
      </c>
      <c r="BM101" s="179">
        <f t="shared" si="78"/>
        <v>1.1868000000000001</v>
      </c>
      <c r="BN101" s="179">
        <f t="shared" si="78"/>
        <v>1.1265000000000001</v>
      </c>
      <c r="BO101" s="179">
        <f t="shared" si="78"/>
        <v>1.1132</v>
      </c>
      <c r="BP101" s="179">
        <f t="shared" si="78"/>
        <v>1.0589</v>
      </c>
      <c r="BQ101" s="179">
        <f t="shared" ref="BQ101:CB101" si="79">BQ$15</f>
        <v>1.0956999999999999</v>
      </c>
      <c r="BR101" s="179">
        <f t="shared" si="79"/>
        <v>1.0865</v>
      </c>
      <c r="BS101" s="179">
        <f t="shared" si="79"/>
        <v>1.0367999999999999</v>
      </c>
      <c r="BT101" s="179">
        <f t="shared" si="79"/>
        <v>1.0226</v>
      </c>
      <c r="BU101" s="179">
        <f t="shared" si="79"/>
        <v>1.0216000000000001</v>
      </c>
      <c r="BV101" s="179">
        <f t="shared" si="79"/>
        <v>1.0286</v>
      </c>
      <c r="BW101" s="179">
        <f t="shared" si="79"/>
        <v>1.042</v>
      </c>
      <c r="BX101" s="179">
        <f t="shared" si="79"/>
        <v>1.0568</v>
      </c>
      <c r="BY101" s="179">
        <f t="shared" si="79"/>
        <v>1.0306999999999999</v>
      </c>
      <c r="BZ101" s="179">
        <f t="shared" si="79"/>
        <v>1.0067999999999999</v>
      </c>
      <c r="CA101" s="179">
        <f t="shared" si="79"/>
        <v>0.99519999999999997</v>
      </c>
      <c r="CB101" s="179">
        <f t="shared" si="79"/>
        <v>1</v>
      </c>
    </row>
  </sheetData>
  <sheetProtection algorithmName="SHA-512" hashValue="znNB4aSEo/RpebF6kQJgwfgnURLE45LL/hBKWLwrQlukNQI6R8tv8KCv6x0Rkg8Nnpal5T51BuujTr4V+kiTGw==" saltValue="rp4BLJ+l/QQdlKMcQlvqHA==" spinCount="100000" sheet="1" objects="1" scenarios="1"/>
  <mergeCells count="1">
    <mergeCell ref="A1:A2"/>
  </mergeCells>
  <phoneticPr fontId="37" type="noConversion"/>
  <conditionalFormatting sqref="D26:BZ32">
    <cfRule type="cellIs" dxfId="13" priority="10" operator="notEqual">
      <formula>0</formula>
    </cfRule>
  </conditionalFormatting>
  <conditionalFormatting sqref="D41:BZ45">
    <cfRule type="cellIs" dxfId="12" priority="5" operator="notEqual">
      <formula>0</formula>
    </cfRule>
  </conditionalFormatting>
  <conditionalFormatting sqref="CA26:CB32">
    <cfRule type="cellIs" dxfId="11" priority="2" operator="notEqual">
      <formula>0</formula>
    </cfRule>
  </conditionalFormatting>
  <conditionalFormatting sqref="CA41:CB45">
    <cfRule type="cellIs" dxfId="10"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79" fitToWidth="0" orientation="landscape" horizontalDpi="4294967292" r:id="rId1"/>
  <headerFooter>
    <oddHeader xml:space="preserve">&amp;R&amp;"Arial,Kursiv"&amp;8&amp;K00-046© Copyright by ANPLICON GmbH   &amp;G&amp;"-,Standard"&amp;11&amp;K01+000  </oddHeader>
    <oddFooter>&amp;L&amp;"Arial,Standard"&amp;8&amp;K00-043&amp;F / &amp;A&amp;C&amp;"Arial,Standard"&amp;8&amp;K00-043
                                                                                              &amp;D&amp;R&amp;"Arial,Standard"&amp;8&amp;K00-043Seite &amp;P von &amp;N</oddFooter>
  </headerFooter>
  <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64F87"/>
    <pageSetUpPr fitToPage="1"/>
  </sheetPr>
  <dimension ref="A1:AU108"/>
  <sheetViews>
    <sheetView zoomScale="80" zoomScaleNormal="80" workbookViewId="0">
      <pane xSplit="2" ySplit="8" topLeftCell="C15"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7" width="20.7109375" style="156" customWidth="1"/>
    <col min="18" max="18" width="9.7109375" style="156" customWidth="1"/>
    <col min="19" max="19" width="6.7109375" style="156" customWidth="1"/>
    <col min="20" max="20" width="9.7109375" style="4" customWidth="1"/>
    <col min="21" max="30" width="20.7109375" style="156" customWidth="1"/>
    <col min="31" max="31" width="9.7109375" style="156" customWidth="1"/>
    <col min="32" max="32" width="6.7109375" style="156" customWidth="1"/>
    <col min="33" max="33" width="9.7109375" style="4" customWidth="1"/>
    <col min="34" max="40" width="20.7109375" style="156" customWidth="1"/>
    <col min="41" max="41" width="9.7109375" style="156" customWidth="1"/>
    <col min="42" max="42" width="6.7109375" style="156" customWidth="1"/>
    <col min="43" max="43" width="9.7109375" style="4" customWidth="1"/>
    <col min="44" max="46" width="20.7109375" style="156" customWidth="1"/>
    <col min="47" max="47" width="9.7109375" style="156" customWidth="1"/>
    <col min="48" max="16384" width="9.140625" style="156"/>
  </cols>
  <sheetData>
    <row r="1" spans="1:47" s="181" customFormat="1">
      <c r="A1" s="595" t="s">
        <v>71</v>
      </c>
      <c r="B1" s="180"/>
      <c r="J1" s="180"/>
      <c r="T1" s="180"/>
      <c r="AG1" s="180"/>
      <c r="AQ1" s="180"/>
    </row>
    <row r="2" spans="1:47" s="181" customFormat="1" ht="15" customHeight="1">
      <c r="A2" s="595"/>
      <c r="B2" s="180"/>
      <c r="C2" s="156"/>
      <c r="D2" s="156"/>
      <c r="J2" s="180"/>
      <c r="T2" s="180"/>
      <c r="AG2" s="180"/>
      <c r="AQ2" s="180"/>
    </row>
    <row r="3" spans="1:47" s="181" customFormat="1">
      <c r="A3" s="156"/>
      <c r="B3" s="180"/>
      <c r="J3" s="180"/>
      <c r="T3" s="180"/>
      <c r="AG3" s="180"/>
      <c r="AQ3" s="180"/>
    </row>
    <row r="4" spans="1:47" s="181" customFormat="1">
      <c r="A4" s="156"/>
      <c r="B4" s="180"/>
      <c r="J4" s="180"/>
      <c r="T4" s="180"/>
      <c r="AG4" s="180"/>
      <c r="AQ4" s="180"/>
    </row>
    <row r="5" spans="1:47" s="181" customFormat="1">
      <c r="A5" s="156"/>
      <c r="B5" s="162" t="s">
        <v>429</v>
      </c>
      <c r="C5" s="3"/>
      <c r="J5" s="180"/>
      <c r="T5" s="180"/>
      <c r="AG5" s="180"/>
      <c r="AQ5" s="180"/>
    </row>
    <row r="6" spans="1:47" s="181" customFormat="1">
      <c r="B6" s="180"/>
      <c r="J6" s="180"/>
      <c r="T6" s="180"/>
      <c r="AG6" s="180"/>
      <c r="AQ6" s="180"/>
    </row>
    <row r="7" spans="1:47" s="182" customFormat="1">
      <c r="B7" s="326"/>
      <c r="C7" s="327"/>
      <c r="D7" s="328"/>
      <c r="E7" s="329" t="s">
        <v>194</v>
      </c>
      <c r="F7" s="327"/>
      <c r="G7" s="327"/>
      <c r="H7" s="330"/>
      <c r="J7" s="326"/>
      <c r="K7" s="327"/>
      <c r="L7" s="327"/>
      <c r="M7" s="328"/>
      <c r="N7" s="329" t="s">
        <v>195</v>
      </c>
      <c r="O7" s="327"/>
      <c r="P7" s="327"/>
      <c r="Q7" s="327"/>
      <c r="R7" s="330"/>
      <c r="T7" s="326"/>
      <c r="U7" s="327"/>
      <c r="V7" s="327"/>
      <c r="W7" s="327"/>
      <c r="X7" s="327"/>
      <c r="Y7" s="328" t="s">
        <v>196</v>
      </c>
      <c r="Z7" s="327"/>
      <c r="AA7" s="327"/>
      <c r="AB7" s="327"/>
      <c r="AC7" s="327"/>
      <c r="AD7" s="327"/>
      <c r="AE7" s="330"/>
      <c r="AG7" s="326"/>
      <c r="AH7" s="327"/>
      <c r="AI7" s="327"/>
      <c r="AJ7" s="327"/>
      <c r="AK7" s="329" t="s">
        <v>197</v>
      </c>
      <c r="AL7" s="327"/>
      <c r="AM7" s="327"/>
      <c r="AN7" s="327"/>
      <c r="AO7" s="330"/>
      <c r="AQ7" s="326"/>
      <c r="AR7" s="328"/>
      <c r="AS7" s="329" t="s">
        <v>198</v>
      </c>
      <c r="AT7" s="327"/>
      <c r="AU7" s="330"/>
    </row>
    <row r="8" spans="1:47" s="183" customFormat="1" ht="79.900000000000006" customHeight="1">
      <c r="B8" s="331" t="s">
        <v>5</v>
      </c>
      <c r="C8" s="287" t="str">
        <f>Übersicht!$B$10</f>
        <v>Gewerbliche Betriebsgebäude, Bauleistungen am Bauwerk ohne USt</v>
      </c>
      <c r="D8" s="289" t="str">
        <f>Übersicht!$B$20</f>
        <v>Gewerbliche Betriebsgebäude, Bauleistungen am Bauwerk, mit USt</v>
      </c>
      <c r="E8" s="289" t="s">
        <v>6</v>
      </c>
      <c r="F8" s="289" t="str">
        <f>Übersicht!$B$22</f>
        <v>Wiederherstellungswerte für 1913/1914 erstellte Wohngebäude</v>
      </c>
      <c r="G8" s="288" t="s">
        <v>202</v>
      </c>
      <c r="H8" s="332" t="s">
        <v>8</v>
      </c>
      <c r="I8" s="184"/>
      <c r="J8" s="343" t="s">
        <v>5</v>
      </c>
      <c r="K8" s="287" t="str">
        <f>Übersicht!$B$11</f>
        <v>Ortskanäle, Bauleistungen am Bauwerk (Tiefbau), ohne USt</v>
      </c>
      <c r="L8" s="289" t="str">
        <f>Übersicht!$B$21</f>
        <v>Ortskanäle, Bauleistungen am Bauwerk (Tiefbau), mit USt</v>
      </c>
      <c r="M8" s="289" t="s">
        <v>204</v>
      </c>
      <c r="N8" s="289" t="str">
        <f>Übersicht!$B$12</f>
        <v>Andere elektrische Leiter für eine Spannung von mehr als 1 000 Volt</v>
      </c>
      <c r="O8" s="289" t="str">
        <f>Übersicht!$B$28</f>
        <v>Kabel</v>
      </c>
      <c r="P8" s="289" t="s">
        <v>208</v>
      </c>
      <c r="Q8" s="288" t="s">
        <v>162</v>
      </c>
      <c r="R8" s="332" t="s">
        <v>8</v>
      </c>
      <c r="T8" s="343" t="s">
        <v>5</v>
      </c>
      <c r="U8" s="287" t="str">
        <f>Übersicht!$B$11</f>
        <v>Ortskanäle, Bauleistungen am Bauwerk (Tiefbau), ohne USt</v>
      </c>
      <c r="V8" s="289" t="str">
        <f>Übersicht!$B$21</f>
        <v>Ortskanäle, Bauleistungen am Bauwerk (Tiefbau), mit USt</v>
      </c>
      <c r="W8" s="289" t="s">
        <v>204</v>
      </c>
      <c r="X8" s="289" t="str">
        <f>Übersicht!$B$12</f>
        <v>Andere elektrische Leiter für eine Spannung von mehr als 1 000 Volt</v>
      </c>
      <c r="Y8" s="289" t="str">
        <f>Übersicht!$B$29</f>
        <v>Isolierte Drähte und Leitungen</v>
      </c>
      <c r="Z8" s="289" t="s">
        <v>207</v>
      </c>
      <c r="AA8" s="289" t="str">
        <f>Übersicht!$B$13</f>
        <v>Türme und Gittermaste, aus Eisen oder Stahl</v>
      </c>
      <c r="AB8" s="289" t="str">
        <f>Übersicht!$B$30</f>
        <v>Fertigteilbauten überwiegend aus Metall, Konstruktionen aus Stahl und Aluminium</v>
      </c>
      <c r="AC8" s="289" t="s">
        <v>203</v>
      </c>
      <c r="AD8" s="288" t="s">
        <v>161</v>
      </c>
      <c r="AE8" s="332" t="s">
        <v>8</v>
      </c>
      <c r="AG8" s="343" t="s">
        <v>5</v>
      </c>
      <c r="AH8" s="287" t="str">
        <f>Übersicht!$B$11</f>
        <v>Ortskanäle, Bauleistungen am Bauwerk (Tiefbau), ohne USt</v>
      </c>
      <c r="AI8" s="289" t="str">
        <f>Übersicht!$B$21</f>
        <v>Ortskanäle, Bauleistungen am Bauwerk (Tiefbau), mit USt</v>
      </c>
      <c r="AJ8" s="289" t="s">
        <v>204</v>
      </c>
      <c r="AK8" s="289" t="str">
        <f>Übersicht!$B$14</f>
        <v>Erzeugerpreise gewerblicher Produkte gesamt (ohne Mineralölerz.)</v>
      </c>
      <c r="AL8" s="289" t="str">
        <f>Übersicht!$B$31</f>
        <v>Erzeugerpreise gewerblicher Produkte gesamt</v>
      </c>
      <c r="AM8" s="289" t="s">
        <v>15</v>
      </c>
      <c r="AN8" s="288" t="s">
        <v>174</v>
      </c>
      <c r="AO8" s="332" t="s">
        <v>8</v>
      </c>
      <c r="AQ8" s="343" t="s">
        <v>5</v>
      </c>
      <c r="AR8" s="287" t="str">
        <f>Übersicht!$B$14</f>
        <v>Erzeugerpreise gewerblicher Produkte gesamt (ohne Mineralölerz.)</v>
      </c>
      <c r="AS8" s="289" t="str">
        <f>Übersicht!$B$31</f>
        <v>Erzeugerpreise gewerblicher Produkte gesamt</v>
      </c>
      <c r="AT8" s="288" t="s">
        <v>15</v>
      </c>
      <c r="AU8" s="332" t="s">
        <v>8</v>
      </c>
    </row>
    <row r="9" spans="1:47" s="181" customFormat="1" hidden="1">
      <c r="B9" s="333">
        <v>2026</v>
      </c>
      <c r="C9" s="294">
        <f>VLOOKUP(B9,'Basisreihen Destatis 2020 "alt"'!$B$7:$H$90,2,FALSE)</f>
        <v>0</v>
      </c>
      <c r="D9" s="291"/>
      <c r="E9" s="290">
        <f t="shared" ref="E9:E16" si="0">ROUND(IF(C9&gt;0,C9,D9*$C$67/$D$67),1)</f>
        <v>0</v>
      </c>
      <c r="F9" s="290"/>
      <c r="G9" s="295">
        <f t="shared" ref="G9:G16" si="1">ROUND(IF(E9&gt;0,E9,F9*$E$77/$F$77),4)</f>
        <v>0</v>
      </c>
      <c r="H9" s="334"/>
      <c r="I9" s="185"/>
      <c r="J9" s="333">
        <v>2026</v>
      </c>
      <c r="K9" s="294">
        <f>VLOOKUP(J9,'Basisreihen Destatis 2020 "alt"'!$B$7:$H$90,3,FALSE)</f>
        <v>0</v>
      </c>
      <c r="L9" s="290"/>
      <c r="M9" s="290">
        <f t="shared" ref="M9:M66" si="2">ROUND(IF(K9&gt;0,K9,L9*$K$67/$L$67),1)</f>
        <v>0</v>
      </c>
      <c r="N9" s="290">
        <f>VLOOKUP(J9,'Basisreihen Destatis 2020 "alt"'!$B$7:$H$90,4,FALSE)</f>
        <v>0</v>
      </c>
      <c r="O9" s="290"/>
      <c r="P9" s="290">
        <f t="shared" ref="P9:P39" si="3">ROUND(IF(N9&gt;0,N9,O9*$N$40/$O$40),1)</f>
        <v>0</v>
      </c>
      <c r="Q9" s="295">
        <f t="shared" ref="Q9:Q16" si="4">ROUND(0.7*M9+0.3*P9,1)</f>
        <v>0</v>
      </c>
      <c r="R9" s="334"/>
      <c r="T9" s="344">
        <v>2026</v>
      </c>
      <c r="U9" s="294">
        <f>VLOOKUP(T9,'Basisreihen Destatis 2020 "alt"'!$B$7:$H$90,3,FALSE)</f>
        <v>0</v>
      </c>
      <c r="V9" s="290"/>
      <c r="W9" s="290">
        <f t="shared" ref="W9:W16" si="5">ROUND(IF(U9&gt;0,U9,V9*$U$67/$V$67),1)</f>
        <v>0</v>
      </c>
      <c r="X9" s="290">
        <f>VLOOKUP(T9,'Basisreihen Destatis 2020 "alt"'!$B$7:$H$90,4,FALSE)</f>
        <v>0</v>
      </c>
      <c r="Y9" s="290"/>
      <c r="Z9" s="290">
        <f t="shared" ref="Z9:Z39" si="6">ROUND(IF(X9&gt;0,X9,Y9*$X$40/$Y$40),1)</f>
        <v>0</v>
      </c>
      <c r="AA9" s="290">
        <f>VLOOKUP(T9,'Basisreihen Destatis 2020 "alt"'!$B$7:$H$90,5,FALSE)</f>
        <v>0</v>
      </c>
      <c r="AB9" s="290"/>
      <c r="AC9" s="290">
        <f t="shared" ref="AC9:AC58" si="7">ROUND(IF(AA9&gt;0,AA9,AB9*$AA$59/$AB$59),1)</f>
        <v>0</v>
      </c>
      <c r="AD9" s="295">
        <f t="shared" ref="AD9:AD16" si="8">ROUND(0.5*W9+0.15*Z9+0.35*AC9,1)</f>
        <v>0</v>
      </c>
      <c r="AE9" s="334"/>
      <c r="AG9" s="344">
        <v>2026</v>
      </c>
      <c r="AH9" s="294">
        <f>VLOOKUP(AG9,'Basisreihen Destatis 2020 "alt"'!$B$7:$H$90,3,FALSE)</f>
        <v>0</v>
      </c>
      <c r="AI9" s="290"/>
      <c r="AJ9" s="290">
        <f t="shared" ref="AJ9:AJ66" si="9">ROUND(IF(AH9&gt;0,AH9,AI9*$AH$67/$AI$67),1)</f>
        <v>0</v>
      </c>
      <c r="AK9" s="290">
        <f>VLOOKUP(AG9,'Basisreihen Destatis 2020 "alt"'!$B$7:$H$90,6,FALSE)</f>
        <v>0</v>
      </c>
      <c r="AL9" s="290"/>
      <c r="AM9" s="290">
        <f t="shared" ref="AM9:AM16" si="10">ROUND(IF(AK9&gt;0,AK9,AL9*$AK$59/$AL$59),1)</f>
        <v>0</v>
      </c>
      <c r="AN9" s="295">
        <f t="shared" ref="AN9:AN16" si="11">ROUND(0.35*AJ9+0.65*AM9,1)</f>
        <v>0</v>
      </c>
      <c r="AO9" s="334"/>
      <c r="AP9" s="156"/>
      <c r="AQ9" s="344">
        <v>2026</v>
      </c>
      <c r="AR9" s="294">
        <f>VLOOKUP(AQ9,'Basisreihen Destatis 2020 "alt"'!$B$7:$H$90,6,FALSE)</f>
        <v>0</v>
      </c>
      <c r="AS9" s="290"/>
      <c r="AT9" s="295">
        <f t="shared" ref="AT9:AT16" si="12">ROUND(IF(AR9&gt;0,AR9,AS9*$AR$59/$AS$59),1)</f>
        <v>0</v>
      </c>
      <c r="AU9" s="334"/>
    </row>
    <row r="10" spans="1:47" s="181" customFormat="1" hidden="1">
      <c r="B10" s="335">
        <v>2025</v>
      </c>
      <c r="C10" s="296">
        <f>VLOOKUP(B10,'Basisreihen Destatis 2020 "alt"'!$B$7:$H$90,2,FALSE)</f>
        <v>0</v>
      </c>
      <c r="D10" s="292"/>
      <c r="E10" s="292">
        <f t="shared" si="0"/>
        <v>0</v>
      </c>
      <c r="F10" s="292"/>
      <c r="G10" s="297">
        <f t="shared" si="1"/>
        <v>0</v>
      </c>
      <c r="H10" s="336"/>
      <c r="I10" s="185"/>
      <c r="J10" s="335">
        <v>2025</v>
      </c>
      <c r="K10" s="296">
        <f>VLOOKUP(J10,'Basisreihen Destatis 2020 "alt"'!$B$7:$H$90,3,FALSE)</f>
        <v>0</v>
      </c>
      <c r="L10" s="292"/>
      <c r="M10" s="292">
        <f t="shared" si="2"/>
        <v>0</v>
      </c>
      <c r="N10" s="292">
        <f>VLOOKUP(J10,'Basisreihen Destatis 2020 "alt"'!$B$7:$H$90,4,FALSE)</f>
        <v>0</v>
      </c>
      <c r="O10" s="292"/>
      <c r="P10" s="292">
        <f t="shared" si="3"/>
        <v>0</v>
      </c>
      <c r="Q10" s="297">
        <f t="shared" si="4"/>
        <v>0</v>
      </c>
      <c r="R10" s="336"/>
      <c r="T10" s="345">
        <v>2025</v>
      </c>
      <c r="U10" s="296">
        <f>VLOOKUP(T10,'Basisreihen Destatis 2020 "alt"'!$B$7:$H$90,3,FALSE)</f>
        <v>0</v>
      </c>
      <c r="V10" s="292"/>
      <c r="W10" s="292">
        <f t="shared" si="5"/>
        <v>0</v>
      </c>
      <c r="X10" s="292">
        <f>VLOOKUP(T10,'Basisreihen Destatis 2020 "alt"'!$B$7:$H$90,4,FALSE)</f>
        <v>0</v>
      </c>
      <c r="Y10" s="292"/>
      <c r="Z10" s="292">
        <f t="shared" si="6"/>
        <v>0</v>
      </c>
      <c r="AA10" s="292">
        <f>VLOOKUP(T10,'Basisreihen Destatis 2020 "alt"'!$B$7:$H$90,5,FALSE)</f>
        <v>0</v>
      </c>
      <c r="AB10" s="292"/>
      <c r="AC10" s="292">
        <f t="shared" si="7"/>
        <v>0</v>
      </c>
      <c r="AD10" s="297">
        <f t="shared" si="8"/>
        <v>0</v>
      </c>
      <c r="AE10" s="336"/>
      <c r="AG10" s="345">
        <v>2025</v>
      </c>
      <c r="AH10" s="296">
        <f>VLOOKUP(AG10,'Basisreihen Destatis 2020 "alt"'!$B$7:$H$90,3,FALSE)</f>
        <v>0</v>
      </c>
      <c r="AI10" s="292"/>
      <c r="AJ10" s="292">
        <f t="shared" si="9"/>
        <v>0</v>
      </c>
      <c r="AK10" s="292">
        <f>VLOOKUP(AG10,'Basisreihen Destatis 2020 "alt"'!$B$7:$H$90,6,FALSE)</f>
        <v>0</v>
      </c>
      <c r="AL10" s="292"/>
      <c r="AM10" s="292">
        <f t="shared" si="10"/>
        <v>0</v>
      </c>
      <c r="AN10" s="297">
        <f t="shared" si="11"/>
        <v>0</v>
      </c>
      <c r="AO10" s="336"/>
      <c r="AP10" s="156"/>
      <c r="AQ10" s="345">
        <v>2025</v>
      </c>
      <c r="AR10" s="296">
        <f>VLOOKUP(AQ10,'Basisreihen Destatis 2020 "alt"'!$B$7:$H$90,6,FALSE)</f>
        <v>0</v>
      </c>
      <c r="AS10" s="292"/>
      <c r="AT10" s="297">
        <f t="shared" si="12"/>
        <v>0</v>
      </c>
      <c r="AU10" s="336"/>
    </row>
    <row r="11" spans="1:47" s="181" customFormat="1" hidden="1">
      <c r="B11" s="335">
        <v>2024</v>
      </c>
      <c r="C11" s="296">
        <f>VLOOKUP(B11,'Basisreihen Destatis 2020 "alt"'!$B$7:$H$90,2,FALSE)</f>
        <v>0</v>
      </c>
      <c r="D11" s="292"/>
      <c r="E11" s="292">
        <f t="shared" si="0"/>
        <v>0</v>
      </c>
      <c r="F11" s="292"/>
      <c r="G11" s="297">
        <f t="shared" si="1"/>
        <v>0</v>
      </c>
      <c r="H11" s="336"/>
      <c r="I11" s="185"/>
      <c r="J11" s="335">
        <v>2024</v>
      </c>
      <c r="K11" s="296">
        <f>VLOOKUP(J11,'Basisreihen Destatis 2020 "alt"'!$B$7:$H$90,3,FALSE)</f>
        <v>0</v>
      </c>
      <c r="L11" s="292"/>
      <c r="M11" s="292">
        <f t="shared" si="2"/>
        <v>0</v>
      </c>
      <c r="N11" s="292">
        <f>VLOOKUP(J11,'Basisreihen Destatis 2020 "alt"'!$B$7:$H$90,4,FALSE)</f>
        <v>0</v>
      </c>
      <c r="O11" s="292"/>
      <c r="P11" s="292">
        <f t="shared" si="3"/>
        <v>0</v>
      </c>
      <c r="Q11" s="297">
        <f t="shared" si="4"/>
        <v>0</v>
      </c>
      <c r="R11" s="336"/>
      <c r="T11" s="345">
        <v>2024</v>
      </c>
      <c r="U11" s="296">
        <f>VLOOKUP(T11,'Basisreihen Destatis 2020 "alt"'!$B$7:$H$90,3,FALSE)</f>
        <v>0</v>
      </c>
      <c r="V11" s="292"/>
      <c r="W11" s="292">
        <f t="shared" si="5"/>
        <v>0</v>
      </c>
      <c r="X11" s="292">
        <f>VLOOKUP(T11,'Basisreihen Destatis 2020 "alt"'!$B$7:$H$90,4,FALSE)</f>
        <v>0</v>
      </c>
      <c r="Y11" s="292"/>
      <c r="Z11" s="292">
        <f t="shared" si="6"/>
        <v>0</v>
      </c>
      <c r="AA11" s="292">
        <f>VLOOKUP(T11,'Basisreihen Destatis 2020 "alt"'!$B$7:$H$90,5,FALSE)</f>
        <v>0</v>
      </c>
      <c r="AB11" s="292"/>
      <c r="AC11" s="292">
        <f t="shared" si="7"/>
        <v>0</v>
      </c>
      <c r="AD11" s="297">
        <f t="shared" si="8"/>
        <v>0</v>
      </c>
      <c r="AE11" s="336"/>
      <c r="AG11" s="345">
        <v>2024</v>
      </c>
      <c r="AH11" s="296">
        <f>VLOOKUP(AG11,'Basisreihen Destatis 2020 "alt"'!$B$7:$H$90,3,FALSE)</f>
        <v>0</v>
      </c>
      <c r="AI11" s="292"/>
      <c r="AJ11" s="292">
        <f t="shared" si="9"/>
        <v>0</v>
      </c>
      <c r="AK11" s="292">
        <f>VLOOKUP(AG11,'Basisreihen Destatis 2020 "alt"'!$B$7:$H$90,6,FALSE)</f>
        <v>0</v>
      </c>
      <c r="AL11" s="292"/>
      <c r="AM11" s="292">
        <f t="shared" si="10"/>
        <v>0</v>
      </c>
      <c r="AN11" s="297">
        <f t="shared" si="11"/>
        <v>0</v>
      </c>
      <c r="AO11" s="336"/>
      <c r="AP11" s="156"/>
      <c r="AQ11" s="345">
        <v>2024</v>
      </c>
      <c r="AR11" s="296">
        <f>VLOOKUP(AQ11,'Basisreihen Destatis 2020 "alt"'!$B$7:$H$90,6,FALSE)</f>
        <v>0</v>
      </c>
      <c r="AS11" s="292"/>
      <c r="AT11" s="297">
        <f t="shared" si="12"/>
        <v>0</v>
      </c>
      <c r="AU11" s="336"/>
    </row>
    <row r="12" spans="1:47" s="181" customFormat="1" hidden="1">
      <c r="B12" s="335">
        <v>2023</v>
      </c>
      <c r="C12" s="296">
        <f>VLOOKUP(B12,'Basisreihen Destatis 2020 "alt"'!$B$7:$H$90,2,FALSE)</f>
        <v>0</v>
      </c>
      <c r="D12" s="292"/>
      <c r="E12" s="292">
        <f t="shared" si="0"/>
        <v>0</v>
      </c>
      <c r="F12" s="292"/>
      <c r="G12" s="297">
        <f t="shared" si="1"/>
        <v>0</v>
      </c>
      <c r="H12" s="336"/>
      <c r="I12" s="185"/>
      <c r="J12" s="335">
        <v>2023</v>
      </c>
      <c r="K12" s="296">
        <f>VLOOKUP(J12,'Basisreihen Destatis 2020 "alt"'!$B$7:$H$90,3,FALSE)</f>
        <v>0</v>
      </c>
      <c r="L12" s="292"/>
      <c r="M12" s="292">
        <f t="shared" si="2"/>
        <v>0</v>
      </c>
      <c r="N12" s="292">
        <f>VLOOKUP(J12,'Basisreihen Destatis 2020 "alt"'!$B$7:$H$90,4,FALSE)</f>
        <v>0</v>
      </c>
      <c r="O12" s="292"/>
      <c r="P12" s="292">
        <f t="shared" si="3"/>
        <v>0</v>
      </c>
      <c r="Q12" s="297">
        <f t="shared" si="4"/>
        <v>0</v>
      </c>
      <c r="R12" s="336"/>
      <c r="T12" s="345">
        <v>2023</v>
      </c>
      <c r="U12" s="296">
        <f>VLOOKUP(T12,'Basisreihen Destatis 2020 "alt"'!$B$7:$H$90,3,FALSE)</f>
        <v>0</v>
      </c>
      <c r="V12" s="292"/>
      <c r="W12" s="292">
        <f t="shared" si="5"/>
        <v>0</v>
      </c>
      <c r="X12" s="292">
        <f>VLOOKUP(T12,'Basisreihen Destatis 2020 "alt"'!$B$7:$H$90,4,FALSE)</f>
        <v>0</v>
      </c>
      <c r="Y12" s="292"/>
      <c r="Z12" s="292">
        <f t="shared" si="6"/>
        <v>0</v>
      </c>
      <c r="AA12" s="292">
        <f>VLOOKUP(T12,'Basisreihen Destatis 2020 "alt"'!$B$7:$H$90,5,FALSE)</f>
        <v>0</v>
      </c>
      <c r="AB12" s="292"/>
      <c r="AC12" s="292">
        <f t="shared" si="7"/>
        <v>0</v>
      </c>
      <c r="AD12" s="297">
        <f t="shared" si="8"/>
        <v>0</v>
      </c>
      <c r="AE12" s="336"/>
      <c r="AG12" s="345">
        <v>2023</v>
      </c>
      <c r="AH12" s="296">
        <f>VLOOKUP(AG12,'Basisreihen Destatis 2020 "alt"'!$B$7:$H$90,3,FALSE)</f>
        <v>0</v>
      </c>
      <c r="AI12" s="292"/>
      <c r="AJ12" s="292">
        <f t="shared" si="9"/>
        <v>0</v>
      </c>
      <c r="AK12" s="292">
        <f>VLOOKUP(AG12,'Basisreihen Destatis 2020 "alt"'!$B$7:$H$90,6,FALSE)</f>
        <v>0</v>
      </c>
      <c r="AL12" s="292"/>
      <c r="AM12" s="292">
        <f t="shared" si="10"/>
        <v>0</v>
      </c>
      <c r="AN12" s="297">
        <f t="shared" si="11"/>
        <v>0</v>
      </c>
      <c r="AO12" s="336"/>
      <c r="AP12" s="156"/>
      <c r="AQ12" s="345">
        <v>2023</v>
      </c>
      <c r="AR12" s="296">
        <f>VLOOKUP(AQ12,'Basisreihen Destatis 2020 "alt"'!$B$7:$H$90,6,FALSE)</f>
        <v>0</v>
      </c>
      <c r="AS12" s="292"/>
      <c r="AT12" s="297">
        <f t="shared" si="12"/>
        <v>0</v>
      </c>
      <c r="AU12" s="336"/>
    </row>
    <row r="13" spans="1:47" s="181" customFormat="1" hidden="1">
      <c r="B13" s="335">
        <v>2022</v>
      </c>
      <c r="C13" s="296">
        <f>VLOOKUP(B13,'Basisreihen Destatis 2020 "alt"'!$B$7:$H$90,2,FALSE)</f>
        <v>0</v>
      </c>
      <c r="D13" s="292"/>
      <c r="E13" s="292">
        <f t="shared" si="0"/>
        <v>0</v>
      </c>
      <c r="F13" s="292"/>
      <c r="G13" s="297">
        <f t="shared" si="1"/>
        <v>0</v>
      </c>
      <c r="H13" s="336"/>
      <c r="I13" s="185"/>
      <c r="J13" s="335">
        <v>2022</v>
      </c>
      <c r="K13" s="296">
        <f>VLOOKUP(J13,'Basisreihen Destatis 2020 "alt"'!$B$7:$H$90,3,FALSE)</f>
        <v>0</v>
      </c>
      <c r="L13" s="292"/>
      <c r="M13" s="292">
        <f t="shared" si="2"/>
        <v>0</v>
      </c>
      <c r="N13" s="292">
        <f>VLOOKUP(J13,'Basisreihen Destatis 2020 "alt"'!$B$7:$H$90,4,FALSE)</f>
        <v>0</v>
      </c>
      <c r="O13" s="292"/>
      <c r="P13" s="292">
        <f t="shared" si="3"/>
        <v>0</v>
      </c>
      <c r="Q13" s="297">
        <f t="shared" si="4"/>
        <v>0</v>
      </c>
      <c r="R13" s="336"/>
      <c r="T13" s="345">
        <v>2022</v>
      </c>
      <c r="U13" s="296">
        <f>VLOOKUP(T13,'Basisreihen Destatis 2020 "alt"'!$B$7:$H$90,3,FALSE)</f>
        <v>0</v>
      </c>
      <c r="V13" s="292"/>
      <c r="W13" s="292">
        <f t="shared" si="5"/>
        <v>0</v>
      </c>
      <c r="X13" s="292">
        <f>VLOOKUP(T13,'Basisreihen Destatis 2020 "alt"'!$B$7:$H$90,4,FALSE)</f>
        <v>0</v>
      </c>
      <c r="Y13" s="292"/>
      <c r="Z13" s="292">
        <f t="shared" si="6"/>
        <v>0</v>
      </c>
      <c r="AA13" s="292">
        <f>VLOOKUP(T13,'Basisreihen Destatis 2020 "alt"'!$B$7:$H$90,5,FALSE)</f>
        <v>0</v>
      </c>
      <c r="AB13" s="292"/>
      <c r="AC13" s="292">
        <f t="shared" si="7"/>
        <v>0</v>
      </c>
      <c r="AD13" s="297">
        <f t="shared" si="8"/>
        <v>0</v>
      </c>
      <c r="AE13" s="336"/>
      <c r="AG13" s="345">
        <v>2022</v>
      </c>
      <c r="AH13" s="296">
        <f>VLOOKUP(AG13,'Basisreihen Destatis 2020 "alt"'!$B$7:$H$90,3,FALSE)</f>
        <v>0</v>
      </c>
      <c r="AI13" s="292"/>
      <c r="AJ13" s="292">
        <f t="shared" si="9"/>
        <v>0</v>
      </c>
      <c r="AK13" s="292">
        <f>VLOOKUP(AG13,'Basisreihen Destatis 2020 "alt"'!$B$7:$H$90,6,FALSE)</f>
        <v>0</v>
      </c>
      <c r="AL13" s="292"/>
      <c r="AM13" s="292">
        <f t="shared" si="10"/>
        <v>0</v>
      </c>
      <c r="AN13" s="297">
        <f t="shared" si="11"/>
        <v>0</v>
      </c>
      <c r="AO13" s="336"/>
      <c r="AP13" s="156"/>
      <c r="AQ13" s="345">
        <v>2022</v>
      </c>
      <c r="AR13" s="296">
        <f>VLOOKUP(AQ13,'Basisreihen Destatis 2020 "alt"'!$B$7:$H$90,6,FALSE)</f>
        <v>0</v>
      </c>
      <c r="AS13" s="292"/>
      <c r="AT13" s="297">
        <f t="shared" si="12"/>
        <v>0</v>
      </c>
      <c r="AU13" s="336"/>
    </row>
    <row r="14" spans="1:47" s="181" customFormat="1" hidden="1">
      <c r="B14" s="335">
        <v>2021</v>
      </c>
      <c r="C14" s="296">
        <f>VLOOKUP(B14,'Basisreihen Destatis 2020 "alt"'!$B$7:$H$90,2,FALSE)</f>
        <v>0</v>
      </c>
      <c r="D14" s="292"/>
      <c r="E14" s="292">
        <f t="shared" si="0"/>
        <v>0</v>
      </c>
      <c r="F14" s="292"/>
      <c r="G14" s="297">
        <f t="shared" si="1"/>
        <v>0</v>
      </c>
      <c r="H14" s="336"/>
      <c r="I14" s="185"/>
      <c r="J14" s="335">
        <v>2021</v>
      </c>
      <c r="K14" s="296">
        <f>VLOOKUP(J14,'Basisreihen Destatis 2020 "alt"'!$B$7:$H$90,3,FALSE)</f>
        <v>0</v>
      </c>
      <c r="L14" s="292"/>
      <c r="M14" s="292">
        <f t="shared" si="2"/>
        <v>0</v>
      </c>
      <c r="N14" s="292">
        <f>VLOOKUP(J14,'Basisreihen Destatis 2020 "alt"'!$B$7:$H$90,4,FALSE)</f>
        <v>0</v>
      </c>
      <c r="O14" s="292"/>
      <c r="P14" s="292">
        <f t="shared" si="3"/>
        <v>0</v>
      </c>
      <c r="Q14" s="297">
        <f t="shared" si="4"/>
        <v>0</v>
      </c>
      <c r="R14" s="336"/>
      <c r="T14" s="345">
        <v>2021</v>
      </c>
      <c r="U14" s="296">
        <f>VLOOKUP(T14,'Basisreihen Destatis 2020 "alt"'!$B$7:$H$90,3,FALSE)</f>
        <v>0</v>
      </c>
      <c r="V14" s="292"/>
      <c r="W14" s="292">
        <f t="shared" si="5"/>
        <v>0</v>
      </c>
      <c r="X14" s="292">
        <f>VLOOKUP(T14,'Basisreihen Destatis 2020 "alt"'!$B$7:$H$90,4,FALSE)</f>
        <v>0</v>
      </c>
      <c r="Y14" s="292"/>
      <c r="Z14" s="292">
        <f t="shared" si="6"/>
        <v>0</v>
      </c>
      <c r="AA14" s="292">
        <f>VLOOKUP(T14,'Basisreihen Destatis 2020 "alt"'!$B$7:$H$90,5,FALSE)</f>
        <v>0</v>
      </c>
      <c r="AB14" s="292"/>
      <c r="AC14" s="292">
        <f t="shared" si="7"/>
        <v>0</v>
      </c>
      <c r="AD14" s="297">
        <f t="shared" si="8"/>
        <v>0</v>
      </c>
      <c r="AE14" s="336"/>
      <c r="AG14" s="345">
        <v>2021</v>
      </c>
      <c r="AH14" s="296">
        <f>VLOOKUP(AG14,'Basisreihen Destatis 2020 "alt"'!$B$7:$H$90,3,FALSE)</f>
        <v>0</v>
      </c>
      <c r="AI14" s="292"/>
      <c r="AJ14" s="292">
        <f t="shared" si="9"/>
        <v>0</v>
      </c>
      <c r="AK14" s="292">
        <f>VLOOKUP(AG14,'Basisreihen Destatis 2020 "alt"'!$B$7:$H$90,6,FALSE)</f>
        <v>0</v>
      </c>
      <c r="AL14" s="292"/>
      <c r="AM14" s="292">
        <f t="shared" si="10"/>
        <v>0</v>
      </c>
      <c r="AN14" s="297">
        <f t="shared" si="11"/>
        <v>0</v>
      </c>
      <c r="AO14" s="336"/>
      <c r="AP14" s="156"/>
      <c r="AQ14" s="345">
        <v>2021</v>
      </c>
      <c r="AR14" s="296">
        <f>VLOOKUP(AQ14,'Basisreihen Destatis 2020 "alt"'!$B$7:$H$90,6,FALSE)</f>
        <v>0</v>
      </c>
      <c r="AS14" s="292"/>
      <c r="AT14" s="297">
        <f t="shared" si="12"/>
        <v>0</v>
      </c>
      <c r="AU14" s="336"/>
    </row>
    <row r="15" spans="1:47" s="181" customFormat="1">
      <c r="B15" s="335">
        <v>2020</v>
      </c>
      <c r="C15" s="296">
        <f>VLOOKUP(B15,'Basisreihen Destatis 2020 "alt"'!$B$7:$H$90,2,FALSE)</f>
        <v>118.4</v>
      </c>
      <c r="D15" s="292"/>
      <c r="E15" s="292">
        <f t="shared" si="0"/>
        <v>118.4</v>
      </c>
      <c r="F15" s="292"/>
      <c r="G15" s="297">
        <f t="shared" si="1"/>
        <v>118.4</v>
      </c>
      <c r="H15" s="336">
        <f>ROUND($G$15/G15,4)</f>
        <v>1</v>
      </c>
      <c r="I15" s="185"/>
      <c r="J15" s="335">
        <v>2020</v>
      </c>
      <c r="K15" s="296">
        <f>VLOOKUP(J15,'Basisreihen Destatis 2020 "alt"'!$B$7:$H$90,3,FALSE)</f>
        <v>120.4</v>
      </c>
      <c r="L15" s="292"/>
      <c r="M15" s="292">
        <f t="shared" si="2"/>
        <v>120.4</v>
      </c>
      <c r="N15" s="292">
        <f>VLOOKUP(J15,'Basisreihen Destatis 2020 "alt"'!$B$7:$H$90,4,FALSE)</f>
        <v>99.2</v>
      </c>
      <c r="O15" s="292"/>
      <c r="P15" s="292">
        <f t="shared" si="3"/>
        <v>99.2</v>
      </c>
      <c r="Q15" s="297">
        <f t="shared" si="4"/>
        <v>114</v>
      </c>
      <c r="R15" s="336">
        <f>ROUND($Q$15/Q15,4)</f>
        <v>1</v>
      </c>
      <c r="T15" s="345">
        <v>2020</v>
      </c>
      <c r="U15" s="296">
        <f>VLOOKUP(T15,'Basisreihen Destatis 2020 "alt"'!$B$7:$H$90,3,FALSE)</f>
        <v>120.4</v>
      </c>
      <c r="V15" s="292"/>
      <c r="W15" s="292">
        <f t="shared" si="5"/>
        <v>120.4</v>
      </c>
      <c r="X15" s="292">
        <f>VLOOKUP(T15,'Basisreihen Destatis 2020 "alt"'!$B$7:$H$90,4,FALSE)</f>
        <v>99.2</v>
      </c>
      <c r="Y15" s="292"/>
      <c r="Z15" s="292">
        <f t="shared" si="6"/>
        <v>99.2</v>
      </c>
      <c r="AA15" s="292">
        <f>VLOOKUP(T15,'Basisreihen Destatis 2020 "alt"'!$B$7:$H$90,5,FALSE)</f>
        <v>109.9</v>
      </c>
      <c r="AB15" s="292"/>
      <c r="AC15" s="292">
        <f t="shared" si="7"/>
        <v>109.9</v>
      </c>
      <c r="AD15" s="297">
        <f t="shared" si="8"/>
        <v>113.5</v>
      </c>
      <c r="AE15" s="336">
        <f>ROUND($AD$15/AD15,4)</f>
        <v>1</v>
      </c>
      <c r="AG15" s="345">
        <v>2020</v>
      </c>
      <c r="AH15" s="296">
        <f>VLOOKUP(AG15,'Basisreihen Destatis 2020 "alt"'!$B$7:$H$90,3,FALSE)</f>
        <v>120.4</v>
      </c>
      <c r="AI15" s="292"/>
      <c r="AJ15" s="292">
        <f t="shared" si="9"/>
        <v>120.4</v>
      </c>
      <c r="AK15" s="292">
        <f>VLOOKUP(AG15,'Basisreihen Destatis 2020 "alt"'!$B$7:$H$90,6,FALSE)</f>
        <v>104.2</v>
      </c>
      <c r="AL15" s="292"/>
      <c r="AM15" s="292">
        <f t="shared" si="10"/>
        <v>104.2</v>
      </c>
      <c r="AN15" s="297">
        <f t="shared" si="11"/>
        <v>109.9</v>
      </c>
      <c r="AO15" s="336">
        <f>ROUND($AN$15/AN15,4)</f>
        <v>1</v>
      </c>
      <c r="AP15" s="156"/>
      <c r="AQ15" s="345">
        <v>2020</v>
      </c>
      <c r="AR15" s="296">
        <f>VLOOKUP(AQ15,'Basisreihen Destatis 2020 "alt"'!$B$7:$H$90,6,FALSE)</f>
        <v>104.2</v>
      </c>
      <c r="AS15" s="292"/>
      <c r="AT15" s="297">
        <f t="shared" si="12"/>
        <v>104.2</v>
      </c>
      <c r="AU15" s="336">
        <f>ROUND($AT$15/AT15,4)</f>
        <v>1</v>
      </c>
    </row>
    <row r="16" spans="1:47">
      <c r="B16" s="335">
        <v>2019</v>
      </c>
      <c r="C16" s="296">
        <f>VLOOKUP(B16,'Basisreihen Destatis 2020 "alt"'!$B$7:$H$90,2,FALSE)</f>
        <v>115.1</v>
      </c>
      <c r="D16" s="292"/>
      <c r="E16" s="292">
        <f t="shared" si="0"/>
        <v>115.1</v>
      </c>
      <c r="F16" s="292"/>
      <c r="G16" s="297">
        <f t="shared" si="1"/>
        <v>115.1</v>
      </c>
      <c r="H16" s="336">
        <f>ROUND($G$15/G16,4)</f>
        <v>1.0286999999999999</v>
      </c>
      <c r="I16" s="175"/>
      <c r="J16" s="335">
        <v>2019</v>
      </c>
      <c r="K16" s="296">
        <f>VLOOKUP(J16,'Basisreihen Destatis 2020 "alt"'!$B$7:$H$90,3,FALSE)</f>
        <v>117.7</v>
      </c>
      <c r="L16" s="292"/>
      <c r="M16" s="292">
        <f t="shared" si="2"/>
        <v>117.7</v>
      </c>
      <c r="N16" s="292">
        <f>VLOOKUP(J16,'Basisreihen Destatis 2020 "alt"'!$B$7:$H$90,4,FALSE)</f>
        <v>98.8</v>
      </c>
      <c r="O16" s="292"/>
      <c r="P16" s="292">
        <f t="shared" si="3"/>
        <v>98.8</v>
      </c>
      <c r="Q16" s="297">
        <f t="shared" si="4"/>
        <v>112</v>
      </c>
      <c r="R16" s="336">
        <f>ROUND($Q$15/Q16,4)</f>
        <v>1.0179</v>
      </c>
      <c r="T16" s="345">
        <v>2019</v>
      </c>
      <c r="U16" s="296">
        <f>VLOOKUP(T16,'Basisreihen Destatis 2020 "alt"'!$B$7:$H$90,3,FALSE)</f>
        <v>117.7</v>
      </c>
      <c r="V16" s="292"/>
      <c r="W16" s="292">
        <f t="shared" si="5"/>
        <v>117.7</v>
      </c>
      <c r="X16" s="292">
        <f>VLOOKUP(T16,'Basisreihen Destatis 2020 "alt"'!$B$7:$H$90,4,FALSE)</f>
        <v>98.8</v>
      </c>
      <c r="Y16" s="292"/>
      <c r="Z16" s="292">
        <f t="shared" si="6"/>
        <v>98.8</v>
      </c>
      <c r="AA16" s="292">
        <f>VLOOKUP(T16,'Basisreihen Destatis 2020 "alt"'!$B$7:$H$90,5,FALSE)</f>
        <v>107.6</v>
      </c>
      <c r="AB16" s="292"/>
      <c r="AC16" s="292">
        <f t="shared" si="7"/>
        <v>107.6</v>
      </c>
      <c r="AD16" s="297">
        <f t="shared" si="8"/>
        <v>111.3</v>
      </c>
      <c r="AE16" s="336">
        <f>ROUND($AD$15/AD16,4)</f>
        <v>1.0198</v>
      </c>
      <c r="AG16" s="345">
        <v>2019</v>
      </c>
      <c r="AH16" s="296">
        <f>VLOOKUP(AG16,'Basisreihen Destatis 2020 "alt"'!$B$7:$H$90,3,FALSE)</f>
        <v>117.7</v>
      </c>
      <c r="AI16" s="292"/>
      <c r="AJ16" s="292">
        <f t="shared" si="9"/>
        <v>117.7</v>
      </c>
      <c r="AK16" s="292">
        <f>VLOOKUP(AG16,'Basisreihen Destatis 2020 "alt"'!$B$7:$H$90,6,FALSE)</f>
        <v>104.7</v>
      </c>
      <c r="AL16" s="292"/>
      <c r="AM16" s="292">
        <f t="shared" si="10"/>
        <v>104.7</v>
      </c>
      <c r="AN16" s="297">
        <f t="shared" si="11"/>
        <v>109.3</v>
      </c>
      <c r="AO16" s="336">
        <f>ROUND($AN$15/AN16,4)</f>
        <v>1.0055000000000001</v>
      </c>
      <c r="AQ16" s="345">
        <v>2019</v>
      </c>
      <c r="AR16" s="296">
        <f>VLOOKUP(AQ16,'Basisreihen Destatis 2020 "alt"'!$B$7:$H$90,6,FALSE)</f>
        <v>104.7</v>
      </c>
      <c r="AS16" s="292"/>
      <c r="AT16" s="297">
        <f t="shared" si="12"/>
        <v>104.7</v>
      </c>
      <c r="AU16" s="336">
        <f>ROUND($AT$15/AT16,4)</f>
        <v>0.99519999999999997</v>
      </c>
    </row>
    <row r="17" spans="2:47">
      <c r="B17" s="335">
        <v>2018</v>
      </c>
      <c r="C17" s="296">
        <f>VLOOKUP(B17,'Basisreihen Destatis 2020 "alt"'!$B$7:$H$90,2,FALSE)</f>
        <v>110.2</v>
      </c>
      <c r="D17" s="292"/>
      <c r="E17" s="292">
        <f>ROUND(IF(C17&gt;0,C17,D17*$C$67/$D$67),1)</f>
        <v>110.2</v>
      </c>
      <c r="F17" s="292"/>
      <c r="G17" s="297">
        <f>ROUND(IF(E17&gt;0,E17,F17*$E$77/$F$77),4)</f>
        <v>110.2</v>
      </c>
      <c r="H17" s="336">
        <f t="shared" ref="H17:H80" si="13">ROUND($G$15/G17,4)</f>
        <v>1.0744</v>
      </c>
      <c r="I17" s="175"/>
      <c r="J17" s="335">
        <v>2018</v>
      </c>
      <c r="K17" s="296">
        <f>VLOOKUP(J17,'Basisreihen Destatis 2020 "alt"'!$B$7:$H$90,3,FALSE)</f>
        <v>111.5</v>
      </c>
      <c r="L17" s="292"/>
      <c r="M17" s="292">
        <f t="shared" si="2"/>
        <v>111.5</v>
      </c>
      <c r="N17" s="292">
        <f>VLOOKUP(J17,'Basisreihen Destatis 2020 "alt"'!$B$7:$H$90,4,FALSE)</f>
        <v>98.3</v>
      </c>
      <c r="O17" s="292"/>
      <c r="P17" s="292">
        <f t="shared" si="3"/>
        <v>98.3</v>
      </c>
      <c r="Q17" s="297">
        <f>ROUND(0.7*M17+0.3*P17,1)</f>
        <v>107.5</v>
      </c>
      <c r="R17" s="336">
        <f t="shared" ref="R17:R76" si="14">ROUND($Q$15/Q17,4)</f>
        <v>1.0605</v>
      </c>
      <c r="T17" s="345">
        <v>2018</v>
      </c>
      <c r="U17" s="296">
        <f>VLOOKUP(T17,'Basisreihen Destatis 2020 "alt"'!$B$7:$H$90,3,FALSE)</f>
        <v>111.5</v>
      </c>
      <c r="V17" s="292"/>
      <c r="W17" s="292">
        <f>ROUND(IF(U17&gt;0,U17,V17*$U$67/$V$67),1)</f>
        <v>111.5</v>
      </c>
      <c r="X17" s="292">
        <f>VLOOKUP(T17,'Basisreihen Destatis 2020 "alt"'!$B$7:$H$90,4,FALSE)</f>
        <v>98.3</v>
      </c>
      <c r="Y17" s="292"/>
      <c r="Z17" s="292">
        <f t="shared" si="6"/>
        <v>98.3</v>
      </c>
      <c r="AA17" s="292">
        <f>VLOOKUP(T17,'Basisreihen Destatis 2020 "alt"'!$B$7:$H$90,5,FALSE)</f>
        <v>105.2</v>
      </c>
      <c r="AB17" s="292"/>
      <c r="AC17" s="292">
        <f t="shared" si="7"/>
        <v>105.2</v>
      </c>
      <c r="AD17" s="297">
        <f>ROUND(0.5*W17+0.15*Z17+0.35*AC17,1)</f>
        <v>107.3</v>
      </c>
      <c r="AE17" s="336">
        <f t="shared" ref="AE17:AE76" si="15">ROUND($AD$15/AD17,4)</f>
        <v>1.0578000000000001</v>
      </c>
      <c r="AG17" s="345">
        <v>2018</v>
      </c>
      <c r="AH17" s="296">
        <f>VLOOKUP(AG17,'Basisreihen Destatis 2020 "alt"'!$B$7:$H$90,3,FALSE)</f>
        <v>111.5</v>
      </c>
      <c r="AI17" s="292"/>
      <c r="AJ17" s="292">
        <f t="shared" si="9"/>
        <v>111.5</v>
      </c>
      <c r="AK17" s="292">
        <f>VLOOKUP(AG17,'Basisreihen Destatis 2020 "alt"'!$B$7:$H$90,6,FALSE)</f>
        <v>103.5</v>
      </c>
      <c r="AL17" s="292"/>
      <c r="AM17" s="292">
        <f>ROUND(IF(AK17&gt;0,AK17,AL17*$AK$59/$AL$59),1)</f>
        <v>103.5</v>
      </c>
      <c r="AN17" s="297">
        <f>ROUND(0.35*AJ17+0.65*AM17,1)</f>
        <v>106.3</v>
      </c>
      <c r="AO17" s="336">
        <f t="shared" ref="AO17:AO76" si="16">ROUND($AN$15/AN17,4)</f>
        <v>1.0339</v>
      </c>
      <c r="AQ17" s="345">
        <v>2018</v>
      </c>
      <c r="AR17" s="296">
        <f>VLOOKUP(AQ17,'Basisreihen Destatis 2020 "alt"'!$B$7:$H$90,6,FALSE)</f>
        <v>103.5</v>
      </c>
      <c r="AS17" s="292"/>
      <c r="AT17" s="297">
        <f>ROUND(IF(AR17&gt;0,AR17,AS17*$AR$59/$AS$59),1)</f>
        <v>103.5</v>
      </c>
      <c r="AU17" s="336">
        <f t="shared" ref="AU17:AU80" si="17">ROUND($AT$15/AT17,4)</f>
        <v>1.0067999999999999</v>
      </c>
    </row>
    <row r="18" spans="2:47">
      <c r="B18" s="335">
        <v>2017</v>
      </c>
      <c r="C18" s="296">
        <f>VLOOKUP(B18,'Basisreihen Destatis 2020 "alt"'!$B$7:$H$90,2,FALSE)</f>
        <v>105.5</v>
      </c>
      <c r="D18" s="292"/>
      <c r="E18" s="292">
        <f>ROUND(IF(C18&gt;0,C18,D18*$C$67/$D$67),1)</f>
        <v>105.5</v>
      </c>
      <c r="F18" s="292"/>
      <c r="G18" s="297">
        <f>ROUND(IF(E18&gt;0,E18,F18*$E$77/$F$77),1)</f>
        <v>105.5</v>
      </c>
      <c r="H18" s="336">
        <f t="shared" si="13"/>
        <v>1.1223000000000001</v>
      </c>
      <c r="I18" s="175"/>
      <c r="J18" s="335">
        <v>2017</v>
      </c>
      <c r="K18" s="296">
        <f>VLOOKUP(J18,'Basisreihen Destatis 2020 "alt"'!$B$7:$H$90,3,FALSE)</f>
        <v>105.3</v>
      </c>
      <c r="L18" s="292"/>
      <c r="M18" s="292">
        <f t="shared" si="2"/>
        <v>105.3</v>
      </c>
      <c r="N18" s="292">
        <f>VLOOKUP(J18,'Basisreihen Destatis 2020 "alt"'!$B$7:$H$90,4,FALSE)</f>
        <v>97</v>
      </c>
      <c r="O18" s="292"/>
      <c r="P18" s="292">
        <f t="shared" si="3"/>
        <v>97</v>
      </c>
      <c r="Q18" s="297">
        <f>ROUND(0.7*M18+0.3*P18,1)</f>
        <v>102.8</v>
      </c>
      <c r="R18" s="336">
        <f t="shared" si="14"/>
        <v>1.1089</v>
      </c>
      <c r="T18" s="345">
        <v>2017</v>
      </c>
      <c r="U18" s="296">
        <f>VLOOKUP(T18,'Basisreihen Destatis 2020 "alt"'!$B$7:$H$90,3,FALSE)</f>
        <v>105.3</v>
      </c>
      <c r="V18" s="292"/>
      <c r="W18" s="292">
        <f>ROUND(IF(U18&gt;0,U18,V18*$U$67/$V$67),1)</f>
        <v>105.3</v>
      </c>
      <c r="X18" s="292">
        <f>VLOOKUP(T18,'Basisreihen Destatis 2020 "alt"'!$B$7:$H$90,4,FALSE)</f>
        <v>97</v>
      </c>
      <c r="Y18" s="292"/>
      <c r="Z18" s="292">
        <f t="shared" si="6"/>
        <v>97</v>
      </c>
      <c r="AA18" s="292">
        <f>VLOOKUP(T18,'Basisreihen Destatis 2020 "alt"'!$B$7:$H$90,5,FALSE)</f>
        <v>101.6</v>
      </c>
      <c r="AB18" s="292"/>
      <c r="AC18" s="292">
        <f t="shared" si="7"/>
        <v>101.6</v>
      </c>
      <c r="AD18" s="297">
        <f>ROUND(0.5*W18+0.15*Z18+0.35*AC18,1)</f>
        <v>102.8</v>
      </c>
      <c r="AE18" s="336">
        <f t="shared" si="15"/>
        <v>1.1041000000000001</v>
      </c>
      <c r="AG18" s="345">
        <v>2017</v>
      </c>
      <c r="AH18" s="296">
        <f>VLOOKUP(AG18,'Basisreihen Destatis 2020 "alt"'!$B$7:$H$90,3,FALSE)</f>
        <v>105.3</v>
      </c>
      <c r="AI18" s="292"/>
      <c r="AJ18" s="292">
        <f t="shared" si="9"/>
        <v>105.3</v>
      </c>
      <c r="AK18" s="292">
        <f>VLOOKUP(AG18,'Basisreihen Destatis 2020 "alt"'!$B$7:$H$90,6,FALSE)</f>
        <v>101.1</v>
      </c>
      <c r="AL18" s="292"/>
      <c r="AM18" s="292">
        <f>ROUND(IF(AK18&gt;0,AK18,AL18*$AK$59/$AL$59),1)</f>
        <v>101.1</v>
      </c>
      <c r="AN18" s="297">
        <f>ROUND(0.35*AJ18+0.65*AM18,1)</f>
        <v>102.6</v>
      </c>
      <c r="AO18" s="336">
        <f t="shared" si="16"/>
        <v>1.0711999999999999</v>
      </c>
      <c r="AQ18" s="345">
        <v>2017</v>
      </c>
      <c r="AR18" s="296">
        <f>VLOOKUP(AQ18,'Basisreihen Destatis 2020 "alt"'!$B$7:$H$90,6,FALSE)</f>
        <v>101.1</v>
      </c>
      <c r="AS18" s="292"/>
      <c r="AT18" s="297">
        <f>ROUND(IF(AR18&gt;0,AR18,AS18*$AR$59/$AS$59),1)</f>
        <v>101.1</v>
      </c>
      <c r="AU18" s="336">
        <f t="shared" si="17"/>
        <v>1.0306999999999999</v>
      </c>
    </row>
    <row r="19" spans="2:47">
      <c r="B19" s="335">
        <v>2016</v>
      </c>
      <c r="C19" s="296">
        <f>VLOOKUP(B19,'Basisreihen Destatis 2020 "alt"'!$B$7:$H$90,2,FALSE)</f>
        <v>102.1</v>
      </c>
      <c r="D19" s="292"/>
      <c r="E19" s="292">
        <f t="shared" ref="E19:E66" si="18">ROUND(IF(C19&gt;0,C19,D19*$C$67/$D$67),1)</f>
        <v>102.1</v>
      </c>
      <c r="F19" s="292"/>
      <c r="G19" s="297">
        <f>ROUND(IF(E19&gt;0,E19,F19*$E$77/$F$77),1)</f>
        <v>102.1</v>
      </c>
      <c r="H19" s="336">
        <f t="shared" si="13"/>
        <v>1.1596</v>
      </c>
      <c r="I19" s="175"/>
      <c r="J19" s="335">
        <v>2016</v>
      </c>
      <c r="K19" s="296">
        <f>VLOOKUP(J19,'Basisreihen Destatis 2020 "alt"'!$B$7:$H$90,3,FALSE)</f>
        <v>101.7</v>
      </c>
      <c r="L19" s="292"/>
      <c r="M19" s="292">
        <f t="shared" si="2"/>
        <v>101.7</v>
      </c>
      <c r="N19" s="292">
        <f>VLOOKUP(J19,'Basisreihen Destatis 2020 "alt"'!$B$7:$H$90,4,FALSE)</f>
        <v>96.1</v>
      </c>
      <c r="O19" s="292"/>
      <c r="P19" s="292">
        <f t="shared" si="3"/>
        <v>96.1</v>
      </c>
      <c r="Q19" s="297">
        <f t="shared" ref="Q19:Q50" si="19">ROUND(0.7*M19+0.3*P19,1)</f>
        <v>100</v>
      </c>
      <c r="R19" s="336">
        <f t="shared" si="14"/>
        <v>1.1399999999999999</v>
      </c>
      <c r="T19" s="345">
        <v>2016</v>
      </c>
      <c r="U19" s="296">
        <f>VLOOKUP(T19,'Basisreihen Destatis 2020 "alt"'!$B$7:$H$90,3,FALSE)</f>
        <v>101.7</v>
      </c>
      <c r="V19" s="292"/>
      <c r="W19" s="292">
        <f t="shared" ref="W19:W66" si="20">ROUND(IF(U19&gt;0,U19,V19*$U$67/$V$67),1)</f>
        <v>101.7</v>
      </c>
      <c r="X19" s="292">
        <f>VLOOKUP(T19,'Basisreihen Destatis 2020 "alt"'!$B$7:$H$90,4,FALSE)</f>
        <v>96.1</v>
      </c>
      <c r="Y19" s="292"/>
      <c r="Z19" s="292">
        <f t="shared" si="6"/>
        <v>96.1</v>
      </c>
      <c r="AA19" s="292">
        <f>VLOOKUP(T19,'Basisreihen Destatis 2020 "alt"'!$B$7:$H$90,5,FALSE)</f>
        <v>99.2</v>
      </c>
      <c r="AB19" s="292"/>
      <c r="AC19" s="292">
        <f t="shared" si="7"/>
        <v>99.2</v>
      </c>
      <c r="AD19" s="297">
        <f>ROUND(0.5*W19+0.15*Z19+0.35*AC19,1)</f>
        <v>100</v>
      </c>
      <c r="AE19" s="336">
        <f t="shared" si="15"/>
        <v>1.135</v>
      </c>
      <c r="AG19" s="345">
        <v>2016</v>
      </c>
      <c r="AH19" s="296">
        <f>VLOOKUP(AG19,'Basisreihen Destatis 2020 "alt"'!$B$7:$H$90,3,FALSE)</f>
        <v>101.7</v>
      </c>
      <c r="AI19" s="292"/>
      <c r="AJ19" s="292">
        <f t="shared" si="9"/>
        <v>101.7</v>
      </c>
      <c r="AK19" s="292">
        <f>VLOOKUP(AG19,'Basisreihen Destatis 2020 "alt"'!$B$7:$H$90,6,FALSE)</f>
        <v>98.6</v>
      </c>
      <c r="AL19" s="292"/>
      <c r="AM19" s="292">
        <f t="shared" ref="AM19:AM58" si="21">ROUND(IF(AK19&gt;0,AK19,AL19*$AK$59/$AL$59),1)</f>
        <v>98.6</v>
      </c>
      <c r="AN19" s="297">
        <f>ROUND(0.35*AJ19+0.65*AM19,1)</f>
        <v>99.7</v>
      </c>
      <c r="AO19" s="336">
        <f t="shared" si="16"/>
        <v>1.1023000000000001</v>
      </c>
      <c r="AQ19" s="345">
        <v>2016</v>
      </c>
      <c r="AR19" s="296">
        <f>VLOOKUP(AQ19,'Basisreihen Destatis 2020 "alt"'!$B$7:$H$90,6,FALSE)</f>
        <v>98.6</v>
      </c>
      <c r="AS19" s="292"/>
      <c r="AT19" s="297">
        <f t="shared" ref="AT19:AT58" si="22">ROUND(IF(AR19&gt;0,AR19,AS19*$AR$59/$AS$59),1)</f>
        <v>98.6</v>
      </c>
      <c r="AU19" s="336">
        <f t="shared" si="17"/>
        <v>1.0568</v>
      </c>
    </row>
    <row r="20" spans="2:47">
      <c r="B20" s="335">
        <v>2015</v>
      </c>
      <c r="C20" s="296">
        <f>VLOOKUP(B20,'Basisreihen Destatis 2020 "alt"'!$B$7:$H$90,2,FALSE)</f>
        <v>100</v>
      </c>
      <c r="D20" s="292"/>
      <c r="E20" s="292">
        <f t="shared" si="18"/>
        <v>100</v>
      </c>
      <c r="F20" s="292"/>
      <c r="G20" s="297">
        <f t="shared" ref="G20:G83" si="23">ROUND(IF(E20&gt;0,E20,F20*$E$77/$F$77),1)</f>
        <v>100</v>
      </c>
      <c r="H20" s="336">
        <f t="shared" si="13"/>
        <v>1.1839999999999999</v>
      </c>
      <c r="I20" s="175"/>
      <c r="J20" s="335">
        <v>2015</v>
      </c>
      <c r="K20" s="296">
        <f>VLOOKUP(J20,'Basisreihen Destatis 2020 "alt"'!$B$7:$H$90,3,FALSE)</f>
        <v>100</v>
      </c>
      <c r="L20" s="292"/>
      <c r="M20" s="292">
        <f t="shared" si="2"/>
        <v>100</v>
      </c>
      <c r="N20" s="292">
        <f>VLOOKUP(J20,'Basisreihen Destatis 2020 "alt"'!$B$7:$H$90,4,FALSE)</f>
        <v>100</v>
      </c>
      <c r="O20" s="292"/>
      <c r="P20" s="292">
        <f t="shared" si="3"/>
        <v>100</v>
      </c>
      <c r="Q20" s="297">
        <f t="shared" si="19"/>
        <v>100</v>
      </c>
      <c r="R20" s="336">
        <f t="shared" si="14"/>
        <v>1.1399999999999999</v>
      </c>
      <c r="T20" s="335">
        <v>2015</v>
      </c>
      <c r="U20" s="296">
        <f>VLOOKUP(T20,'Basisreihen Destatis 2020 "alt"'!$B$7:$H$90,3,FALSE)</f>
        <v>100</v>
      </c>
      <c r="V20" s="292"/>
      <c r="W20" s="292">
        <f t="shared" si="20"/>
        <v>100</v>
      </c>
      <c r="X20" s="292">
        <f>VLOOKUP(T20,'Basisreihen Destatis 2020 "alt"'!$B$7:$H$90,4,FALSE)</f>
        <v>100</v>
      </c>
      <c r="Y20" s="292"/>
      <c r="Z20" s="292">
        <f t="shared" si="6"/>
        <v>100</v>
      </c>
      <c r="AA20" s="292">
        <f>VLOOKUP(T20,'Basisreihen Destatis 2020 "alt"'!$B$7:$H$90,5,FALSE)</f>
        <v>100</v>
      </c>
      <c r="AB20" s="292"/>
      <c r="AC20" s="292">
        <f t="shared" si="7"/>
        <v>100</v>
      </c>
      <c r="AD20" s="297">
        <f t="shared" ref="AD20:AD77" si="24">ROUND(0.5*W20+0.15*Z20+0.35*AC20,1)</f>
        <v>100</v>
      </c>
      <c r="AE20" s="336">
        <f t="shared" si="15"/>
        <v>1.135</v>
      </c>
      <c r="AG20" s="335">
        <v>2015</v>
      </c>
      <c r="AH20" s="296">
        <f>VLOOKUP(AG20,'Basisreihen Destatis 2020 "alt"'!$B$7:$H$90,3,FALSE)</f>
        <v>100</v>
      </c>
      <c r="AI20" s="292"/>
      <c r="AJ20" s="292">
        <f t="shared" si="9"/>
        <v>100</v>
      </c>
      <c r="AK20" s="292">
        <f>VLOOKUP(AG20,'Basisreihen Destatis 2020 "alt"'!$B$7:$H$90,6,FALSE)</f>
        <v>100</v>
      </c>
      <c r="AL20" s="292"/>
      <c r="AM20" s="292">
        <f t="shared" si="21"/>
        <v>100</v>
      </c>
      <c r="AN20" s="297">
        <f t="shared" ref="AN20:AN77" si="25">ROUND(0.35*AJ20+0.65*AM20,1)</f>
        <v>100</v>
      </c>
      <c r="AO20" s="336">
        <f t="shared" si="16"/>
        <v>1.099</v>
      </c>
      <c r="AQ20" s="335">
        <v>2015</v>
      </c>
      <c r="AR20" s="296">
        <f>VLOOKUP(AQ20,'Basisreihen Destatis 2020 "alt"'!$B$7:$H$90,6,FALSE)</f>
        <v>100</v>
      </c>
      <c r="AS20" s="292"/>
      <c r="AT20" s="297">
        <f t="shared" si="22"/>
        <v>100</v>
      </c>
      <c r="AU20" s="336">
        <f t="shared" si="17"/>
        <v>1.042</v>
      </c>
    </row>
    <row r="21" spans="2:47">
      <c r="B21" s="335">
        <v>2014</v>
      </c>
      <c r="C21" s="296">
        <f>VLOOKUP(B21,'Basisreihen Destatis 2020 "alt"'!$B$7:$H$90,2,FALSE)</f>
        <v>98.4</v>
      </c>
      <c r="D21" s="292"/>
      <c r="E21" s="292">
        <f t="shared" si="18"/>
        <v>98.4</v>
      </c>
      <c r="F21" s="292"/>
      <c r="G21" s="297">
        <f t="shared" si="23"/>
        <v>98.4</v>
      </c>
      <c r="H21" s="336">
        <f t="shared" si="13"/>
        <v>1.2033</v>
      </c>
      <c r="I21" s="175"/>
      <c r="J21" s="335">
        <v>2014</v>
      </c>
      <c r="K21" s="296">
        <f>VLOOKUP(J21,'Basisreihen Destatis 2020 "alt"'!$B$7:$H$90,3,FALSE)</f>
        <v>98.2</v>
      </c>
      <c r="L21" s="292"/>
      <c r="M21" s="292">
        <f t="shared" si="2"/>
        <v>98.2</v>
      </c>
      <c r="N21" s="292">
        <f>VLOOKUP(J21,'Basisreihen Destatis 2020 "alt"'!$B$7:$H$90,4,FALSE)</f>
        <v>94.7</v>
      </c>
      <c r="O21" s="292"/>
      <c r="P21" s="292">
        <f t="shared" si="3"/>
        <v>94.7</v>
      </c>
      <c r="Q21" s="297">
        <f t="shared" si="19"/>
        <v>97.2</v>
      </c>
      <c r="R21" s="336">
        <f t="shared" si="14"/>
        <v>1.1728000000000001</v>
      </c>
      <c r="T21" s="335">
        <v>2014</v>
      </c>
      <c r="U21" s="296">
        <f>VLOOKUP(T21,'Basisreihen Destatis 2020 "alt"'!$B$7:$H$90,3,FALSE)</f>
        <v>98.2</v>
      </c>
      <c r="V21" s="292"/>
      <c r="W21" s="292">
        <f t="shared" si="20"/>
        <v>98.2</v>
      </c>
      <c r="X21" s="292">
        <f>VLOOKUP(T21,'Basisreihen Destatis 2020 "alt"'!$B$7:$H$90,4,FALSE)</f>
        <v>94.7</v>
      </c>
      <c r="Y21" s="292"/>
      <c r="Z21" s="292">
        <f t="shared" si="6"/>
        <v>94.7</v>
      </c>
      <c r="AA21" s="292">
        <f>VLOOKUP(T21,'Basisreihen Destatis 2020 "alt"'!$B$7:$H$90,5,FALSE)</f>
        <v>98.7</v>
      </c>
      <c r="AB21" s="292"/>
      <c r="AC21" s="292">
        <f t="shared" si="7"/>
        <v>98.7</v>
      </c>
      <c r="AD21" s="297">
        <f>ROUND(0.5*W21+0.15*Z21+0.35*AC21,1)</f>
        <v>97.9</v>
      </c>
      <c r="AE21" s="336">
        <f t="shared" si="15"/>
        <v>1.1593</v>
      </c>
      <c r="AG21" s="335">
        <v>2014</v>
      </c>
      <c r="AH21" s="296">
        <f>VLOOKUP(AG21,'Basisreihen Destatis 2020 "alt"'!$B$7:$H$90,3,FALSE)</f>
        <v>98.2</v>
      </c>
      <c r="AI21" s="292"/>
      <c r="AJ21" s="292">
        <f t="shared" si="9"/>
        <v>98.2</v>
      </c>
      <c r="AK21" s="292">
        <f>VLOOKUP(AG21,'Basisreihen Destatis 2020 "alt"'!$B$7:$H$90,6,FALSE)</f>
        <v>101.3</v>
      </c>
      <c r="AL21" s="292"/>
      <c r="AM21" s="292">
        <f t="shared" si="21"/>
        <v>101.3</v>
      </c>
      <c r="AN21" s="297">
        <f t="shared" si="25"/>
        <v>100.2</v>
      </c>
      <c r="AO21" s="336">
        <f t="shared" si="16"/>
        <v>1.0968</v>
      </c>
      <c r="AQ21" s="335">
        <v>2014</v>
      </c>
      <c r="AR21" s="296">
        <f>VLOOKUP(AQ21,'Basisreihen Destatis 2020 "alt"'!$B$7:$H$90,6,FALSE)</f>
        <v>101.3</v>
      </c>
      <c r="AS21" s="292"/>
      <c r="AT21" s="297">
        <f t="shared" si="22"/>
        <v>101.3</v>
      </c>
      <c r="AU21" s="336">
        <f t="shared" si="17"/>
        <v>1.0286</v>
      </c>
    </row>
    <row r="22" spans="2:47">
      <c r="B22" s="335">
        <v>2013</v>
      </c>
      <c r="C22" s="296">
        <f>VLOOKUP(B22,'Basisreihen Destatis 2020 "alt"'!$B$7:$H$90,2,FALSE)</f>
        <v>96.6</v>
      </c>
      <c r="D22" s="292"/>
      <c r="E22" s="292">
        <f t="shared" si="18"/>
        <v>96.6</v>
      </c>
      <c r="F22" s="292"/>
      <c r="G22" s="297">
        <f t="shared" si="23"/>
        <v>96.6</v>
      </c>
      <c r="H22" s="336">
        <f t="shared" si="13"/>
        <v>1.2257</v>
      </c>
      <c r="I22" s="175"/>
      <c r="J22" s="335">
        <v>2013</v>
      </c>
      <c r="K22" s="296">
        <f>VLOOKUP(J22,'Basisreihen Destatis 2020 "alt"'!$B$7:$H$90,3,FALSE)</f>
        <v>96.7</v>
      </c>
      <c r="L22" s="292"/>
      <c r="M22" s="292">
        <f t="shared" si="2"/>
        <v>96.7</v>
      </c>
      <c r="N22" s="292">
        <f>VLOOKUP(J22,'Basisreihen Destatis 2020 "alt"'!$B$7:$H$90,4,FALSE)</f>
        <v>97.3</v>
      </c>
      <c r="O22" s="292"/>
      <c r="P22" s="292">
        <f t="shared" si="3"/>
        <v>97.3</v>
      </c>
      <c r="Q22" s="297">
        <f t="shared" si="19"/>
        <v>96.9</v>
      </c>
      <c r="R22" s="336">
        <f t="shared" si="14"/>
        <v>1.1765000000000001</v>
      </c>
      <c r="T22" s="335">
        <v>2013</v>
      </c>
      <c r="U22" s="296">
        <f>VLOOKUP(T22,'Basisreihen Destatis 2020 "alt"'!$B$7:$H$90,3,FALSE)</f>
        <v>96.7</v>
      </c>
      <c r="V22" s="292"/>
      <c r="W22" s="292">
        <f t="shared" si="20"/>
        <v>96.7</v>
      </c>
      <c r="X22" s="292">
        <f>VLOOKUP(T22,'Basisreihen Destatis 2020 "alt"'!$B$7:$H$90,4,FALSE)</f>
        <v>97.3</v>
      </c>
      <c r="Y22" s="292"/>
      <c r="Z22" s="292">
        <f t="shared" si="6"/>
        <v>97.3</v>
      </c>
      <c r="AA22" s="292">
        <f>VLOOKUP(T22,'Basisreihen Destatis 2020 "alt"'!$B$7:$H$90,5,FALSE)</f>
        <v>97.9</v>
      </c>
      <c r="AB22" s="292"/>
      <c r="AC22" s="292">
        <f t="shared" si="7"/>
        <v>97.9</v>
      </c>
      <c r="AD22" s="297">
        <f t="shared" si="24"/>
        <v>97.2</v>
      </c>
      <c r="AE22" s="336">
        <f t="shared" si="15"/>
        <v>1.1677</v>
      </c>
      <c r="AG22" s="335">
        <v>2013</v>
      </c>
      <c r="AH22" s="296">
        <f>VLOOKUP(AG22,'Basisreihen Destatis 2020 "alt"'!$B$7:$H$90,3,FALSE)</f>
        <v>96.7</v>
      </c>
      <c r="AI22" s="292"/>
      <c r="AJ22" s="292">
        <f t="shared" si="9"/>
        <v>96.7</v>
      </c>
      <c r="AK22" s="292">
        <f>VLOOKUP(AG22,'Basisreihen Destatis 2020 "alt"'!$B$7:$H$90,6,FALSE)</f>
        <v>102</v>
      </c>
      <c r="AL22" s="292"/>
      <c r="AM22" s="292">
        <f t="shared" si="21"/>
        <v>102</v>
      </c>
      <c r="AN22" s="297">
        <f t="shared" si="25"/>
        <v>100.1</v>
      </c>
      <c r="AO22" s="336">
        <f t="shared" si="16"/>
        <v>1.0979000000000001</v>
      </c>
      <c r="AQ22" s="335">
        <v>2013</v>
      </c>
      <c r="AR22" s="296">
        <f>VLOOKUP(AQ22,'Basisreihen Destatis 2020 "alt"'!$B$7:$H$90,6,FALSE)</f>
        <v>102</v>
      </c>
      <c r="AS22" s="292"/>
      <c r="AT22" s="297">
        <f t="shared" si="22"/>
        <v>102</v>
      </c>
      <c r="AU22" s="336">
        <f t="shared" si="17"/>
        <v>1.0216000000000001</v>
      </c>
    </row>
    <row r="23" spans="2:47">
      <c r="B23" s="335">
        <v>2012</v>
      </c>
      <c r="C23" s="296">
        <f>VLOOKUP(B23,'Basisreihen Destatis 2020 "alt"'!$B$7:$H$90,2,FALSE)</f>
        <v>94.8</v>
      </c>
      <c r="D23" s="292"/>
      <c r="E23" s="292">
        <f>ROUND(IF(C23&gt;0,C23,D23*$C$67/$D$67),1)</f>
        <v>94.8</v>
      </c>
      <c r="F23" s="292"/>
      <c r="G23" s="297">
        <f t="shared" si="23"/>
        <v>94.8</v>
      </c>
      <c r="H23" s="336">
        <f t="shared" si="13"/>
        <v>1.2488999999999999</v>
      </c>
      <c r="I23" s="175"/>
      <c r="J23" s="335">
        <v>2012</v>
      </c>
      <c r="K23" s="296">
        <f>VLOOKUP(J23,'Basisreihen Destatis 2020 "alt"'!$B$7:$H$90,3,FALSE)</f>
        <v>95.1</v>
      </c>
      <c r="L23" s="292"/>
      <c r="M23" s="292">
        <f t="shared" si="2"/>
        <v>95.1</v>
      </c>
      <c r="N23" s="292">
        <f>VLOOKUP(J23,'Basisreihen Destatis 2020 "alt"'!$B$7:$H$90,4,FALSE)</f>
        <v>101.8</v>
      </c>
      <c r="O23" s="292"/>
      <c r="P23" s="292">
        <f t="shared" si="3"/>
        <v>101.8</v>
      </c>
      <c r="Q23" s="297">
        <f t="shared" si="19"/>
        <v>97.1</v>
      </c>
      <c r="R23" s="336">
        <f t="shared" si="14"/>
        <v>1.1739999999999999</v>
      </c>
      <c r="T23" s="335">
        <v>2012</v>
      </c>
      <c r="U23" s="296">
        <f>VLOOKUP(T23,'Basisreihen Destatis 2020 "alt"'!$B$7:$H$90,3,FALSE)</f>
        <v>95.1</v>
      </c>
      <c r="V23" s="292"/>
      <c r="W23" s="292">
        <f t="shared" si="20"/>
        <v>95.1</v>
      </c>
      <c r="X23" s="292">
        <f>VLOOKUP(T23,'Basisreihen Destatis 2020 "alt"'!$B$7:$H$90,4,FALSE)</f>
        <v>101.8</v>
      </c>
      <c r="Y23" s="292"/>
      <c r="Z23" s="292">
        <f t="shared" si="6"/>
        <v>101.8</v>
      </c>
      <c r="AA23" s="292">
        <f>VLOOKUP(T23,'Basisreihen Destatis 2020 "alt"'!$B$7:$H$90,5,FALSE)</f>
        <v>98.4</v>
      </c>
      <c r="AB23" s="292"/>
      <c r="AC23" s="292">
        <f t="shared" si="7"/>
        <v>98.4</v>
      </c>
      <c r="AD23" s="297">
        <f t="shared" si="24"/>
        <v>97.3</v>
      </c>
      <c r="AE23" s="336">
        <f t="shared" si="15"/>
        <v>1.1665000000000001</v>
      </c>
      <c r="AG23" s="335">
        <v>2012</v>
      </c>
      <c r="AH23" s="296">
        <f>VLOOKUP(AG23,'Basisreihen Destatis 2020 "alt"'!$B$7:$H$90,3,FALSE)</f>
        <v>95.1</v>
      </c>
      <c r="AI23" s="292"/>
      <c r="AJ23" s="292">
        <f t="shared" si="9"/>
        <v>95.1</v>
      </c>
      <c r="AK23" s="292">
        <f>VLOOKUP(AG23,'Basisreihen Destatis 2020 "alt"'!$B$7:$H$90,6,FALSE)</f>
        <v>101.9</v>
      </c>
      <c r="AL23" s="292"/>
      <c r="AM23" s="292">
        <f t="shared" si="21"/>
        <v>101.9</v>
      </c>
      <c r="AN23" s="297">
        <f t="shared" si="25"/>
        <v>99.5</v>
      </c>
      <c r="AO23" s="336">
        <f t="shared" si="16"/>
        <v>1.1045</v>
      </c>
      <c r="AQ23" s="335">
        <v>2012</v>
      </c>
      <c r="AR23" s="296">
        <f>VLOOKUP(AQ23,'Basisreihen Destatis 2020 "alt"'!$B$7:$H$90,6,FALSE)</f>
        <v>101.9</v>
      </c>
      <c r="AS23" s="292"/>
      <c r="AT23" s="297">
        <f t="shared" si="22"/>
        <v>101.9</v>
      </c>
      <c r="AU23" s="336">
        <f t="shared" si="17"/>
        <v>1.0226</v>
      </c>
    </row>
    <row r="24" spans="2:47">
      <c r="B24" s="335">
        <v>2011</v>
      </c>
      <c r="C24" s="296">
        <f>VLOOKUP(B24,'Basisreihen Destatis 2020 "alt"'!$B$7:$H$90,2,FALSE)</f>
        <v>92.5</v>
      </c>
      <c r="D24" s="292"/>
      <c r="E24" s="292">
        <f t="shared" si="18"/>
        <v>92.5</v>
      </c>
      <c r="F24" s="292"/>
      <c r="G24" s="297">
        <f t="shared" si="23"/>
        <v>92.5</v>
      </c>
      <c r="H24" s="336">
        <f t="shared" si="13"/>
        <v>1.28</v>
      </c>
      <c r="J24" s="335">
        <v>2011</v>
      </c>
      <c r="K24" s="296">
        <f>VLOOKUP(J24,'Basisreihen Destatis 2020 "alt"'!$B$7:$H$90,3,FALSE)</f>
        <v>92.7</v>
      </c>
      <c r="L24" s="292"/>
      <c r="M24" s="292">
        <f t="shared" si="2"/>
        <v>92.7</v>
      </c>
      <c r="N24" s="292">
        <f>VLOOKUP(J24,'Basisreihen Destatis 2020 "alt"'!$B$7:$H$90,4,FALSE)</f>
        <v>103</v>
      </c>
      <c r="O24" s="292"/>
      <c r="P24" s="292">
        <f t="shared" si="3"/>
        <v>103</v>
      </c>
      <c r="Q24" s="297">
        <f t="shared" si="19"/>
        <v>95.8</v>
      </c>
      <c r="R24" s="336">
        <f t="shared" si="14"/>
        <v>1.19</v>
      </c>
      <c r="S24" s="176"/>
      <c r="T24" s="335">
        <v>2011</v>
      </c>
      <c r="U24" s="296">
        <f>VLOOKUP(T24,'Basisreihen Destatis 2020 "alt"'!$B$7:$H$90,3,FALSE)</f>
        <v>92.7</v>
      </c>
      <c r="V24" s="292"/>
      <c r="W24" s="292">
        <f t="shared" si="20"/>
        <v>92.7</v>
      </c>
      <c r="X24" s="292">
        <f>VLOOKUP(T24,'Basisreihen Destatis 2020 "alt"'!$B$7:$H$90,4,FALSE)</f>
        <v>103</v>
      </c>
      <c r="Y24" s="292"/>
      <c r="Z24" s="292">
        <f t="shared" si="6"/>
        <v>103</v>
      </c>
      <c r="AA24" s="292">
        <f>VLOOKUP(T24,'Basisreihen Destatis 2020 "alt"'!$B$7:$H$90,5,FALSE)</f>
        <v>100.3</v>
      </c>
      <c r="AB24" s="292"/>
      <c r="AC24" s="292">
        <f t="shared" si="7"/>
        <v>100.3</v>
      </c>
      <c r="AD24" s="297">
        <f t="shared" si="24"/>
        <v>96.9</v>
      </c>
      <c r="AE24" s="336">
        <f t="shared" si="15"/>
        <v>1.1713</v>
      </c>
      <c r="AG24" s="335">
        <v>2011</v>
      </c>
      <c r="AH24" s="296">
        <f>VLOOKUP(AG24,'Basisreihen Destatis 2020 "alt"'!$B$7:$H$90,3,FALSE)</f>
        <v>92.7</v>
      </c>
      <c r="AI24" s="292"/>
      <c r="AJ24" s="292">
        <f t="shared" si="9"/>
        <v>92.7</v>
      </c>
      <c r="AK24" s="292">
        <f>VLOOKUP(AG24,'Basisreihen Destatis 2020 "alt"'!$B$7:$H$90,6,FALSE)</f>
        <v>100.5</v>
      </c>
      <c r="AL24" s="292"/>
      <c r="AM24" s="292">
        <f t="shared" si="21"/>
        <v>100.5</v>
      </c>
      <c r="AN24" s="297">
        <f t="shared" si="25"/>
        <v>97.8</v>
      </c>
      <c r="AO24" s="336">
        <f t="shared" si="16"/>
        <v>1.1236999999999999</v>
      </c>
      <c r="AQ24" s="335">
        <v>2011</v>
      </c>
      <c r="AR24" s="296">
        <f>VLOOKUP(AQ24,'Basisreihen Destatis 2020 "alt"'!$B$7:$H$90,6,FALSE)</f>
        <v>100.5</v>
      </c>
      <c r="AS24" s="292"/>
      <c r="AT24" s="297">
        <f t="shared" si="22"/>
        <v>100.5</v>
      </c>
      <c r="AU24" s="336">
        <f t="shared" si="17"/>
        <v>1.0367999999999999</v>
      </c>
    </row>
    <row r="25" spans="2:47">
      <c r="B25" s="335">
        <v>2010</v>
      </c>
      <c r="C25" s="296">
        <f>VLOOKUP(B25,'Basisreihen Destatis 2020 "alt"'!$B$7:$H$90,2,FALSE)</f>
        <v>89.7</v>
      </c>
      <c r="D25" s="292"/>
      <c r="E25" s="292">
        <f t="shared" si="18"/>
        <v>89.7</v>
      </c>
      <c r="F25" s="292"/>
      <c r="G25" s="297">
        <f t="shared" si="23"/>
        <v>89.7</v>
      </c>
      <c r="H25" s="336">
        <f t="shared" si="13"/>
        <v>1.32</v>
      </c>
      <c r="J25" s="335">
        <v>2010</v>
      </c>
      <c r="K25" s="296">
        <f>VLOOKUP(J25,'Basisreihen Destatis 2020 "alt"'!$B$7:$H$90,3,FALSE)</f>
        <v>91</v>
      </c>
      <c r="L25" s="292"/>
      <c r="M25" s="292">
        <f t="shared" si="2"/>
        <v>91</v>
      </c>
      <c r="N25" s="292">
        <f>VLOOKUP(J25,'Basisreihen Destatis 2020 "alt"'!$B$7:$H$90,4,FALSE)</f>
        <v>92</v>
      </c>
      <c r="O25" s="292"/>
      <c r="P25" s="292">
        <f t="shared" si="3"/>
        <v>92</v>
      </c>
      <c r="Q25" s="297">
        <f t="shared" si="19"/>
        <v>91.3</v>
      </c>
      <c r="R25" s="336">
        <f t="shared" si="14"/>
        <v>1.2485999999999999</v>
      </c>
      <c r="S25" s="176"/>
      <c r="T25" s="335">
        <v>2010</v>
      </c>
      <c r="U25" s="296">
        <f>VLOOKUP(T25,'Basisreihen Destatis 2020 "alt"'!$B$7:$H$90,3,FALSE)</f>
        <v>91</v>
      </c>
      <c r="V25" s="292"/>
      <c r="W25" s="292">
        <f t="shared" si="20"/>
        <v>91</v>
      </c>
      <c r="X25" s="292">
        <f>VLOOKUP(T25,'Basisreihen Destatis 2020 "alt"'!$B$7:$H$90,4,FALSE)</f>
        <v>92</v>
      </c>
      <c r="Y25" s="292"/>
      <c r="Z25" s="292">
        <f t="shared" si="6"/>
        <v>92</v>
      </c>
      <c r="AA25" s="292">
        <f>VLOOKUP(T25,'Basisreihen Destatis 2020 "alt"'!$B$7:$H$90,5,FALSE)</f>
        <v>98.3</v>
      </c>
      <c r="AB25" s="292"/>
      <c r="AC25" s="292">
        <f t="shared" si="7"/>
        <v>98.3</v>
      </c>
      <c r="AD25" s="297">
        <f t="shared" si="24"/>
        <v>93.7</v>
      </c>
      <c r="AE25" s="336">
        <f t="shared" si="15"/>
        <v>1.2113</v>
      </c>
      <c r="AG25" s="335">
        <v>2010</v>
      </c>
      <c r="AH25" s="296">
        <f>VLOOKUP(AG25,'Basisreihen Destatis 2020 "alt"'!$B$7:$H$90,3,FALSE)</f>
        <v>91</v>
      </c>
      <c r="AI25" s="292"/>
      <c r="AJ25" s="292">
        <f t="shared" si="9"/>
        <v>91</v>
      </c>
      <c r="AK25" s="292">
        <f>VLOOKUP(AG25,'Basisreihen Destatis 2020 "alt"'!$B$7:$H$90,6,FALSE)</f>
        <v>95.9</v>
      </c>
      <c r="AL25" s="292"/>
      <c r="AM25" s="292">
        <f t="shared" si="21"/>
        <v>95.9</v>
      </c>
      <c r="AN25" s="297">
        <f t="shared" si="25"/>
        <v>94.2</v>
      </c>
      <c r="AO25" s="336">
        <f t="shared" si="16"/>
        <v>1.1667000000000001</v>
      </c>
      <c r="AQ25" s="335">
        <v>2010</v>
      </c>
      <c r="AR25" s="296">
        <f>VLOOKUP(AQ25,'Basisreihen Destatis 2020 "alt"'!$B$7:$H$90,6,FALSE)</f>
        <v>95.9</v>
      </c>
      <c r="AS25" s="292"/>
      <c r="AT25" s="297">
        <f t="shared" si="22"/>
        <v>95.9</v>
      </c>
      <c r="AU25" s="336">
        <f t="shared" si="17"/>
        <v>1.0865</v>
      </c>
    </row>
    <row r="26" spans="2:47">
      <c r="B26" s="335">
        <v>2009</v>
      </c>
      <c r="C26" s="296">
        <f>VLOOKUP(B26,'Basisreihen Destatis 2020 "alt"'!$B$7:$H$90,2,FALSE)</f>
        <v>88.7</v>
      </c>
      <c r="D26" s="292"/>
      <c r="E26" s="292">
        <f t="shared" si="18"/>
        <v>88.7</v>
      </c>
      <c r="F26" s="292"/>
      <c r="G26" s="297">
        <f t="shared" si="23"/>
        <v>88.7</v>
      </c>
      <c r="H26" s="336">
        <f t="shared" si="13"/>
        <v>1.3348</v>
      </c>
      <c r="J26" s="335">
        <v>2009</v>
      </c>
      <c r="K26" s="296">
        <f>VLOOKUP(J26,'Basisreihen Destatis 2020 "alt"'!$B$7:$H$90,3,FALSE)</f>
        <v>90.5</v>
      </c>
      <c r="L26" s="292"/>
      <c r="M26" s="292">
        <f t="shared" si="2"/>
        <v>90.5</v>
      </c>
      <c r="N26" s="292">
        <f>VLOOKUP(J26,'Basisreihen Destatis 2020 "alt"'!$B$7:$H$90,4,FALSE)</f>
        <v>90.4</v>
      </c>
      <c r="O26" s="292"/>
      <c r="P26" s="292">
        <f t="shared" si="3"/>
        <v>90.4</v>
      </c>
      <c r="Q26" s="297">
        <f t="shared" si="19"/>
        <v>90.5</v>
      </c>
      <c r="R26" s="336">
        <f t="shared" si="14"/>
        <v>1.2597</v>
      </c>
      <c r="S26" s="176"/>
      <c r="T26" s="335">
        <v>2009</v>
      </c>
      <c r="U26" s="296">
        <f>VLOOKUP(T26,'Basisreihen Destatis 2020 "alt"'!$B$7:$H$90,3,FALSE)</f>
        <v>90.5</v>
      </c>
      <c r="V26" s="292"/>
      <c r="W26" s="292">
        <f t="shared" si="20"/>
        <v>90.5</v>
      </c>
      <c r="X26" s="292">
        <f>VLOOKUP(T26,'Basisreihen Destatis 2020 "alt"'!$B$7:$H$90,4,FALSE)</f>
        <v>90.4</v>
      </c>
      <c r="Y26" s="292"/>
      <c r="Z26" s="292">
        <f t="shared" si="6"/>
        <v>90.4</v>
      </c>
      <c r="AA26" s="292">
        <f>VLOOKUP(T26,'Basisreihen Destatis 2020 "alt"'!$B$7:$H$90,5,FALSE)</f>
        <v>104.8</v>
      </c>
      <c r="AB26" s="292"/>
      <c r="AC26" s="292">
        <f t="shared" si="7"/>
        <v>104.8</v>
      </c>
      <c r="AD26" s="297">
        <f t="shared" si="24"/>
        <v>95.5</v>
      </c>
      <c r="AE26" s="336">
        <f t="shared" si="15"/>
        <v>1.1884999999999999</v>
      </c>
      <c r="AG26" s="335">
        <v>2009</v>
      </c>
      <c r="AH26" s="296">
        <f>VLOOKUP(AG26,'Basisreihen Destatis 2020 "alt"'!$B$7:$H$90,3,FALSE)</f>
        <v>90.5</v>
      </c>
      <c r="AI26" s="292"/>
      <c r="AJ26" s="292">
        <f t="shared" si="9"/>
        <v>90.5</v>
      </c>
      <c r="AK26" s="292">
        <f>VLOOKUP(AG26,'Basisreihen Destatis 2020 "alt"'!$B$7:$H$90,6,FALSE)</f>
        <v>95.1</v>
      </c>
      <c r="AL26" s="292"/>
      <c r="AM26" s="292">
        <f t="shared" si="21"/>
        <v>95.1</v>
      </c>
      <c r="AN26" s="297">
        <f t="shared" si="25"/>
        <v>93.5</v>
      </c>
      <c r="AO26" s="336">
        <f t="shared" si="16"/>
        <v>1.1754</v>
      </c>
      <c r="AQ26" s="335">
        <v>2009</v>
      </c>
      <c r="AR26" s="296">
        <f>VLOOKUP(AQ26,'Basisreihen Destatis 2020 "alt"'!$B$7:$H$90,6,FALSE)</f>
        <v>95.1</v>
      </c>
      <c r="AS26" s="292"/>
      <c r="AT26" s="297">
        <f t="shared" si="22"/>
        <v>95.1</v>
      </c>
      <c r="AU26" s="336">
        <f t="shared" si="17"/>
        <v>1.0956999999999999</v>
      </c>
    </row>
    <row r="27" spans="2:47">
      <c r="B27" s="335">
        <v>2008</v>
      </c>
      <c r="C27" s="296">
        <f>VLOOKUP(B27,'Basisreihen Destatis 2020 "alt"'!$B$7:$H$90,2,FALSE)</f>
        <v>87.8</v>
      </c>
      <c r="D27" s="292"/>
      <c r="E27" s="292">
        <f t="shared" si="18"/>
        <v>87.8</v>
      </c>
      <c r="F27" s="292"/>
      <c r="G27" s="297">
        <f t="shared" si="23"/>
        <v>87.8</v>
      </c>
      <c r="H27" s="336">
        <f t="shared" si="13"/>
        <v>1.3485</v>
      </c>
      <c r="J27" s="335">
        <v>2008</v>
      </c>
      <c r="K27" s="296">
        <f>VLOOKUP(J27,'Basisreihen Destatis 2020 "alt"'!$B$7:$H$90,3,FALSE)</f>
        <v>89</v>
      </c>
      <c r="L27" s="292"/>
      <c r="M27" s="292">
        <f t="shared" si="2"/>
        <v>89</v>
      </c>
      <c r="N27" s="292">
        <f>VLOOKUP(J27,'Basisreihen Destatis 2020 "alt"'!$B$7:$H$90,4,FALSE)</f>
        <v>98.7</v>
      </c>
      <c r="O27" s="292"/>
      <c r="P27" s="292">
        <f t="shared" si="3"/>
        <v>98.7</v>
      </c>
      <c r="Q27" s="297">
        <f t="shared" si="19"/>
        <v>91.9</v>
      </c>
      <c r="R27" s="336">
        <f t="shared" si="14"/>
        <v>1.2404999999999999</v>
      </c>
      <c r="S27" s="176"/>
      <c r="T27" s="335">
        <v>2008</v>
      </c>
      <c r="U27" s="296">
        <f>VLOOKUP(T27,'Basisreihen Destatis 2020 "alt"'!$B$7:$H$90,3,FALSE)</f>
        <v>89</v>
      </c>
      <c r="V27" s="292"/>
      <c r="W27" s="292">
        <f t="shared" si="20"/>
        <v>89</v>
      </c>
      <c r="X27" s="292">
        <f>VLOOKUP(T27,'Basisreihen Destatis 2020 "alt"'!$B$7:$H$90,4,FALSE)</f>
        <v>98.7</v>
      </c>
      <c r="Y27" s="292"/>
      <c r="Z27" s="292">
        <f t="shared" si="6"/>
        <v>98.7</v>
      </c>
      <c r="AA27" s="292">
        <f>VLOOKUP(T27,'Basisreihen Destatis 2020 "alt"'!$B$7:$H$90,5,FALSE)</f>
        <v>106.4</v>
      </c>
      <c r="AB27" s="292"/>
      <c r="AC27" s="292">
        <f t="shared" si="7"/>
        <v>106.4</v>
      </c>
      <c r="AD27" s="297">
        <f t="shared" si="24"/>
        <v>96.5</v>
      </c>
      <c r="AE27" s="336">
        <f t="shared" si="15"/>
        <v>1.1761999999999999</v>
      </c>
      <c r="AG27" s="335">
        <v>2008</v>
      </c>
      <c r="AH27" s="296">
        <f>VLOOKUP(AG27,'Basisreihen Destatis 2020 "alt"'!$B$7:$H$90,3,FALSE)</f>
        <v>89</v>
      </c>
      <c r="AI27" s="292"/>
      <c r="AJ27" s="292">
        <f t="shared" si="9"/>
        <v>89</v>
      </c>
      <c r="AK27" s="292">
        <f>VLOOKUP(AG27,'Basisreihen Destatis 2020 "alt"'!$B$7:$H$90,6,FALSE)</f>
        <v>98.4</v>
      </c>
      <c r="AL27" s="292"/>
      <c r="AM27" s="292">
        <f t="shared" si="21"/>
        <v>98.4</v>
      </c>
      <c r="AN27" s="297">
        <f t="shared" si="25"/>
        <v>95.1</v>
      </c>
      <c r="AO27" s="336">
        <f t="shared" si="16"/>
        <v>1.1556</v>
      </c>
      <c r="AQ27" s="335">
        <v>2008</v>
      </c>
      <c r="AR27" s="296">
        <f>VLOOKUP(AQ27,'Basisreihen Destatis 2020 "alt"'!$B$7:$H$90,6,FALSE)</f>
        <v>98.4</v>
      </c>
      <c r="AS27" s="292"/>
      <c r="AT27" s="297">
        <f t="shared" si="22"/>
        <v>98.4</v>
      </c>
      <c r="AU27" s="336">
        <f t="shared" si="17"/>
        <v>1.0589</v>
      </c>
    </row>
    <row r="28" spans="2:47">
      <c r="B28" s="335">
        <v>2007</v>
      </c>
      <c r="C28" s="296">
        <f>VLOOKUP(B28,'Basisreihen Destatis 2020 "alt"'!$B$7:$H$90,2,FALSE)</f>
        <v>84.6</v>
      </c>
      <c r="D28" s="292"/>
      <c r="E28" s="292">
        <f t="shared" si="18"/>
        <v>84.6</v>
      </c>
      <c r="F28" s="292"/>
      <c r="G28" s="297">
        <f t="shared" si="23"/>
        <v>84.6</v>
      </c>
      <c r="H28" s="336">
        <f t="shared" si="13"/>
        <v>1.3995</v>
      </c>
      <c r="J28" s="335">
        <v>2007</v>
      </c>
      <c r="K28" s="296">
        <f>VLOOKUP(J28,'Basisreihen Destatis 2020 "alt"'!$B$7:$H$90,3,FALSE)</f>
        <v>86.4</v>
      </c>
      <c r="L28" s="292"/>
      <c r="M28" s="292">
        <f t="shared" si="2"/>
        <v>86.4</v>
      </c>
      <c r="N28" s="292">
        <f>VLOOKUP(J28,'Basisreihen Destatis 2020 "alt"'!$B$7:$H$90,4,FALSE)</f>
        <v>102</v>
      </c>
      <c r="O28" s="292"/>
      <c r="P28" s="292">
        <f t="shared" si="3"/>
        <v>102</v>
      </c>
      <c r="Q28" s="297">
        <f t="shared" si="19"/>
        <v>91.1</v>
      </c>
      <c r="R28" s="336">
        <f t="shared" si="14"/>
        <v>1.2514000000000001</v>
      </c>
      <c r="S28" s="176"/>
      <c r="T28" s="335">
        <v>2007</v>
      </c>
      <c r="U28" s="296">
        <f>VLOOKUP(T28,'Basisreihen Destatis 2020 "alt"'!$B$7:$H$90,3,FALSE)</f>
        <v>86.4</v>
      </c>
      <c r="V28" s="292"/>
      <c r="W28" s="292">
        <f t="shared" si="20"/>
        <v>86.4</v>
      </c>
      <c r="X28" s="292">
        <f>VLOOKUP(T28,'Basisreihen Destatis 2020 "alt"'!$B$7:$H$90,4,FALSE)</f>
        <v>102</v>
      </c>
      <c r="Y28" s="292"/>
      <c r="Z28" s="292">
        <f t="shared" si="6"/>
        <v>102</v>
      </c>
      <c r="AA28" s="292">
        <f>VLOOKUP(T28,'Basisreihen Destatis 2020 "alt"'!$B$7:$H$90,5,FALSE)</f>
        <v>100.3</v>
      </c>
      <c r="AB28" s="292"/>
      <c r="AC28" s="292">
        <f t="shared" si="7"/>
        <v>100.3</v>
      </c>
      <c r="AD28" s="297">
        <f t="shared" si="24"/>
        <v>93.6</v>
      </c>
      <c r="AE28" s="336">
        <f t="shared" si="15"/>
        <v>1.2125999999999999</v>
      </c>
      <c r="AG28" s="335">
        <v>2007</v>
      </c>
      <c r="AH28" s="296">
        <f>VLOOKUP(AG28,'Basisreihen Destatis 2020 "alt"'!$B$7:$H$90,3,FALSE)</f>
        <v>86.4</v>
      </c>
      <c r="AI28" s="292"/>
      <c r="AJ28" s="292">
        <f t="shared" si="9"/>
        <v>86.4</v>
      </c>
      <c r="AK28" s="292">
        <f>VLOOKUP(AG28,'Basisreihen Destatis 2020 "alt"'!$B$7:$H$90,6,FALSE)</f>
        <v>93.6</v>
      </c>
      <c r="AL28" s="292"/>
      <c r="AM28" s="292">
        <f t="shared" si="21"/>
        <v>93.6</v>
      </c>
      <c r="AN28" s="297">
        <f t="shared" si="25"/>
        <v>91.1</v>
      </c>
      <c r="AO28" s="336">
        <f t="shared" si="16"/>
        <v>1.2063999999999999</v>
      </c>
      <c r="AQ28" s="335">
        <v>2007</v>
      </c>
      <c r="AR28" s="296">
        <f>VLOOKUP(AQ28,'Basisreihen Destatis 2020 "alt"'!$B$7:$H$90,6,FALSE)</f>
        <v>93.6</v>
      </c>
      <c r="AS28" s="292"/>
      <c r="AT28" s="297">
        <f t="shared" si="22"/>
        <v>93.6</v>
      </c>
      <c r="AU28" s="336">
        <f t="shared" si="17"/>
        <v>1.1132</v>
      </c>
    </row>
    <row r="29" spans="2:47">
      <c r="B29" s="335">
        <v>2006</v>
      </c>
      <c r="C29" s="296">
        <f>VLOOKUP(B29,'Basisreihen Destatis 2020 "alt"'!$B$7:$H$90,2,FALSE)</f>
        <v>81.099999999999994</v>
      </c>
      <c r="D29" s="292"/>
      <c r="E29" s="292">
        <f t="shared" si="18"/>
        <v>81.099999999999994</v>
      </c>
      <c r="F29" s="292"/>
      <c r="G29" s="297">
        <f t="shared" si="23"/>
        <v>81.099999999999994</v>
      </c>
      <c r="H29" s="336">
        <f t="shared" si="13"/>
        <v>1.4599</v>
      </c>
      <c r="J29" s="335">
        <v>2006</v>
      </c>
      <c r="K29" s="296">
        <f>VLOOKUP(J29,'Basisreihen Destatis 2020 "alt"'!$B$7:$H$90,3,FALSE)</f>
        <v>83.8</v>
      </c>
      <c r="L29" s="292"/>
      <c r="M29" s="292">
        <f t="shared" si="2"/>
        <v>83.8</v>
      </c>
      <c r="N29" s="292">
        <f>VLOOKUP(J29,'Basisreihen Destatis 2020 "alt"'!$B$7:$H$90,4,FALSE)</f>
        <v>99.8</v>
      </c>
      <c r="O29" s="292"/>
      <c r="P29" s="292">
        <f t="shared" si="3"/>
        <v>99.8</v>
      </c>
      <c r="Q29" s="297">
        <f t="shared" si="19"/>
        <v>88.6</v>
      </c>
      <c r="R29" s="336">
        <f t="shared" si="14"/>
        <v>1.2867</v>
      </c>
      <c r="S29" s="176"/>
      <c r="T29" s="335">
        <v>2006</v>
      </c>
      <c r="U29" s="296">
        <f>VLOOKUP(T29,'Basisreihen Destatis 2020 "alt"'!$B$7:$H$90,3,FALSE)</f>
        <v>83.8</v>
      </c>
      <c r="V29" s="292"/>
      <c r="W29" s="292">
        <f t="shared" si="20"/>
        <v>83.8</v>
      </c>
      <c r="X29" s="292">
        <f>VLOOKUP(T29,'Basisreihen Destatis 2020 "alt"'!$B$7:$H$90,4,FALSE)</f>
        <v>99.8</v>
      </c>
      <c r="Y29" s="292"/>
      <c r="Z29" s="292">
        <f t="shared" si="6"/>
        <v>99.8</v>
      </c>
      <c r="AA29" s="292">
        <f>VLOOKUP(T29,'Basisreihen Destatis 2020 "alt"'!$B$7:$H$90,5,FALSE)</f>
        <v>93.8</v>
      </c>
      <c r="AB29" s="292"/>
      <c r="AC29" s="292">
        <f t="shared" si="7"/>
        <v>93.8</v>
      </c>
      <c r="AD29" s="297">
        <f t="shared" si="24"/>
        <v>89.7</v>
      </c>
      <c r="AE29" s="336">
        <f t="shared" si="15"/>
        <v>1.2653000000000001</v>
      </c>
      <c r="AG29" s="335">
        <v>2006</v>
      </c>
      <c r="AH29" s="296">
        <f>VLOOKUP(AG29,'Basisreihen Destatis 2020 "alt"'!$B$7:$H$90,3,FALSE)</f>
        <v>83.8</v>
      </c>
      <c r="AI29" s="292"/>
      <c r="AJ29" s="292">
        <f t="shared" si="9"/>
        <v>83.8</v>
      </c>
      <c r="AK29" s="292">
        <f>VLOOKUP(AG29,'Basisreihen Destatis 2020 "alt"'!$B$7:$H$90,6,FALSE)</f>
        <v>92.5</v>
      </c>
      <c r="AL29" s="292"/>
      <c r="AM29" s="292">
        <f t="shared" si="21"/>
        <v>92.5</v>
      </c>
      <c r="AN29" s="297">
        <f t="shared" si="25"/>
        <v>89.5</v>
      </c>
      <c r="AO29" s="336">
        <f t="shared" si="16"/>
        <v>1.2279</v>
      </c>
      <c r="AQ29" s="335">
        <v>2006</v>
      </c>
      <c r="AR29" s="296">
        <f>VLOOKUP(AQ29,'Basisreihen Destatis 2020 "alt"'!$B$7:$H$90,6,FALSE)</f>
        <v>92.5</v>
      </c>
      <c r="AS29" s="292"/>
      <c r="AT29" s="297">
        <f t="shared" si="22"/>
        <v>92.5</v>
      </c>
      <c r="AU29" s="336">
        <f t="shared" si="17"/>
        <v>1.1265000000000001</v>
      </c>
    </row>
    <row r="30" spans="2:47">
      <c r="B30" s="335">
        <v>2005</v>
      </c>
      <c r="C30" s="296">
        <f>VLOOKUP(B30,'Basisreihen Destatis 2020 "alt"'!$B$7:$H$90,2,FALSE)</f>
        <v>79.2</v>
      </c>
      <c r="D30" s="292"/>
      <c r="E30" s="292">
        <f t="shared" si="18"/>
        <v>79.2</v>
      </c>
      <c r="F30" s="292"/>
      <c r="G30" s="297">
        <f t="shared" si="23"/>
        <v>79.2</v>
      </c>
      <c r="H30" s="336">
        <f t="shared" si="13"/>
        <v>1.4948999999999999</v>
      </c>
      <c r="J30" s="335">
        <v>2005</v>
      </c>
      <c r="K30" s="296">
        <f>VLOOKUP(J30,'Basisreihen Destatis 2020 "alt"'!$B$7:$H$90,3,FALSE)</f>
        <v>81.8</v>
      </c>
      <c r="L30" s="292"/>
      <c r="M30" s="292">
        <f t="shared" si="2"/>
        <v>81.8</v>
      </c>
      <c r="N30" s="292">
        <f>VLOOKUP(J30,'Basisreihen Destatis 2020 "alt"'!$B$7:$H$90,4,FALSE)</f>
        <v>93.7</v>
      </c>
      <c r="O30" s="292"/>
      <c r="P30" s="292">
        <f t="shared" si="3"/>
        <v>93.7</v>
      </c>
      <c r="Q30" s="297">
        <f t="shared" si="19"/>
        <v>85.4</v>
      </c>
      <c r="R30" s="336">
        <f t="shared" si="14"/>
        <v>1.3349</v>
      </c>
      <c r="S30" s="176"/>
      <c r="T30" s="335">
        <v>2005</v>
      </c>
      <c r="U30" s="296">
        <f>VLOOKUP(T30,'Basisreihen Destatis 2020 "alt"'!$B$7:$H$90,3,FALSE)</f>
        <v>81.8</v>
      </c>
      <c r="V30" s="292"/>
      <c r="W30" s="292">
        <f t="shared" si="20"/>
        <v>81.8</v>
      </c>
      <c r="X30" s="292">
        <f>VLOOKUP(T30,'Basisreihen Destatis 2020 "alt"'!$B$7:$H$90,4,FALSE)</f>
        <v>93.7</v>
      </c>
      <c r="Y30" s="292"/>
      <c r="Z30" s="292">
        <f t="shared" si="6"/>
        <v>93.7</v>
      </c>
      <c r="AA30" s="292">
        <f>VLOOKUP(T30,'Basisreihen Destatis 2020 "alt"'!$B$7:$H$90,5,FALSE)</f>
        <v>93</v>
      </c>
      <c r="AB30" s="292"/>
      <c r="AC30" s="292">
        <f t="shared" si="7"/>
        <v>93</v>
      </c>
      <c r="AD30" s="297">
        <f t="shared" si="24"/>
        <v>87.5</v>
      </c>
      <c r="AE30" s="336">
        <f t="shared" si="15"/>
        <v>1.2970999999999999</v>
      </c>
      <c r="AG30" s="335">
        <v>2005</v>
      </c>
      <c r="AH30" s="296">
        <f>VLOOKUP(AG30,'Basisreihen Destatis 2020 "alt"'!$B$7:$H$90,3,FALSE)</f>
        <v>81.8</v>
      </c>
      <c r="AI30" s="292"/>
      <c r="AJ30" s="292">
        <f t="shared" si="9"/>
        <v>81.8</v>
      </c>
      <c r="AK30" s="292">
        <f>VLOOKUP(AG30,'Basisreihen Destatis 2020 "alt"'!$B$7:$H$90,6,FALSE)</f>
        <v>87.8</v>
      </c>
      <c r="AL30" s="292"/>
      <c r="AM30" s="292">
        <f t="shared" si="21"/>
        <v>87.8</v>
      </c>
      <c r="AN30" s="297">
        <f t="shared" si="25"/>
        <v>85.7</v>
      </c>
      <c r="AO30" s="336">
        <f t="shared" si="16"/>
        <v>1.2824</v>
      </c>
      <c r="AQ30" s="335">
        <v>2005</v>
      </c>
      <c r="AR30" s="296">
        <f>VLOOKUP(AQ30,'Basisreihen Destatis 2020 "alt"'!$B$7:$H$90,6,FALSE)</f>
        <v>87.8</v>
      </c>
      <c r="AS30" s="292"/>
      <c r="AT30" s="297">
        <f t="shared" si="22"/>
        <v>87.8</v>
      </c>
      <c r="AU30" s="336">
        <f t="shared" si="17"/>
        <v>1.1868000000000001</v>
      </c>
    </row>
    <row r="31" spans="2:47">
      <c r="B31" s="335">
        <v>2004</v>
      </c>
      <c r="C31" s="296">
        <f>VLOOKUP(B31,'Basisreihen Destatis 2020 "alt"'!$B$7:$H$90,2,FALSE)</f>
        <v>77.599999999999994</v>
      </c>
      <c r="D31" s="292"/>
      <c r="E31" s="292">
        <f t="shared" si="18"/>
        <v>77.599999999999994</v>
      </c>
      <c r="F31" s="292"/>
      <c r="G31" s="297">
        <f t="shared" si="23"/>
        <v>77.599999999999994</v>
      </c>
      <c r="H31" s="336">
        <f t="shared" si="13"/>
        <v>1.5258</v>
      </c>
      <c r="J31" s="335">
        <v>2004</v>
      </c>
      <c r="K31" s="296">
        <f>VLOOKUP(J31,'Basisreihen Destatis 2020 "alt"'!$B$7:$H$90,3,FALSE)</f>
        <v>81.7</v>
      </c>
      <c r="L31" s="292"/>
      <c r="M31" s="292">
        <f t="shared" si="2"/>
        <v>81.7</v>
      </c>
      <c r="N31" s="292">
        <f>VLOOKUP(J31,'Basisreihen Destatis 2020 "alt"'!$B$7:$H$90,4,FALSE)</f>
        <v>96</v>
      </c>
      <c r="O31" s="292"/>
      <c r="P31" s="292">
        <f t="shared" si="3"/>
        <v>96</v>
      </c>
      <c r="Q31" s="297">
        <f t="shared" si="19"/>
        <v>86</v>
      </c>
      <c r="R31" s="336">
        <f t="shared" si="14"/>
        <v>1.3255999999999999</v>
      </c>
      <c r="S31" s="176"/>
      <c r="T31" s="335">
        <v>2004</v>
      </c>
      <c r="U31" s="296">
        <f>VLOOKUP(T31,'Basisreihen Destatis 2020 "alt"'!$B$7:$H$90,3,FALSE)</f>
        <v>81.7</v>
      </c>
      <c r="V31" s="292"/>
      <c r="W31" s="292">
        <f t="shared" si="20"/>
        <v>81.7</v>
      </c>
      <c r="X31" s="292">
        <f>VLOOKUP(T31,'Basisreihen Destatis 2020 "alt"'!$B$7:$H$90,4,FALSE)</f>
        <v>96</v>
      </c>
      <c r="Y31" s="292"/>
      <c r="Z31" s="292">
        <f t="shared" si="6"/>
        <v>96</v>
      </c>
      <c r="AA31" s="292">
        <f>VLOOKUP(T31,'Basisreihen Destatis 2020 "alt"'!$B$7:$H$90,5,FALSE)</f>
        <v>85</v>
      </c>
      <c r="AB31" s="292"/>
      <c r="AC31" s="292">
        <f t="shared" si="7"/>
        <v>85</v>
      </c>
      <c r="AD31" s="297">
        <f t="shared" si="24"/>
        <v>85</v>
      </c>
      <c r="AE31" s="336">
        <f t="shared" si="15"/>
        <v>1.3352999999999999</v>
      </c>
      <c r="AG31" s="335">
        <v>2004</v>
      </c>
      <c r="AH31" s="296">
        <f>VLOOKUP(AG31,'Basisreihen Destatis 2020 "alt"'!$B$7:$H$90,3,FALSE)</f>
        <v>81.7</v>
      </c>
      <c r="AI31" s="292"/>
      <c r="AJ31" s="292">
        <f t="shared" si="9"/>
        <v>81.7</v>
      </c>
      <c r="AK31" s="292">
        <f>VLOOKUP(AG31,'Basisreihen Destatis 2020 "alt"'!$B$7:$H$90,6,FALSE)</f>
        <v>84.6</v>
      </c>
      <c r="AL31" s="292"/>
      <c r="AM31" s="292">
        <f t="shared" si="21"/>
        <v>84.6</v>
      </c>
      <c r="AN31" s="297">
        <f t="shared" si="25"/>
        <v>83.6</v>
      </c>
      <c r="AO31" s="336">
        <f t="shared" si="16"/>
        <v>1.3146</v>
      </c>
      <c r="AQ31" s="335">
        <v>2004</v>
      </c>
      <c r="AR31" s="296">
        <f>VLOOKUP(AQ31,'Basisreihen Destatis 2020 "alt"'!$B$7:$H$90,6,FALSE)</f>
        <v>84.6</v>
      </c>
      <c r="AS31" s="292"/>
      <c r="AT31" s="297">
        <f t="shared" si="22"/>
        <v>84.6</v>
      </c>
      <c r="AU31" s="336">
        <f t="shared" si="17"/>
        <v>1.2317</v>
      </c>
    </row>
    <row r="32" spans="2:47">
      <c r="B32" s="335">
        <v>2003</v>
      </c>
      <c r="C32" s="296">
        <f>VLOOKUP(B32,'Basisreihen Destatis 2020 "alt"'!$B$7:$H$90,2,FALSE)</f>
        <v>76.5</v>
      </c>
      <c r="D32" s="292"/>
      <c r="E32" s="292">
        <f t="shared" si="18"/>
        <v>76.5</v>
      </c>
      <c r="F32" s="292"/>
      <c r="G32" s="297">
        <f t="shared" si="23"/>
        <v>76.5</v>
      </c>
      <c r="H32" s="336">
        <f t="shared" si="13"/>
        <v>1.5477000000000001</v>
      </c>
      <c r="J32" s="335">
        <v>2003</v>
      </c>
      <c r="K32" s="296">
        <f>VLOOKUP(J32,'Basisreihen Destatis 2020 "alt"'!$B$7:$H$90,3,FALSE)</f>
        <v>81.7</v>
      </c>
      <c r="L32" s="292"/>
      <c r="M32" s="292">
        <f t="shared" si="2"/>
        <v>81.7</v>
      </c>
      <c r="N32" s="292">
        <f>VLOOKUP(J32,'Basisreihen Destatis 2020 "alt"'!$B$7:$H$90,4,FALSE)</f>
        <v>96.2</v>
      </c>
      <c r="O32" s="292"/>
      <c r="P32" s="292">
        <f t="shared" si="3"/>
        <v>96.2</v>
      </c>
      <c r="Q32" s="297">
        <f t="shared" si="19"/>
        <v>86.1</v>
      </c>
      <c r="R32" s="336">
        <f t="shared" si="14"/>
        <v>1.3240000000000001</v>
      </c>
      <c r="S32" s="176"/>
      <c r="T32" s="335">
        <v>2003</v>
      </c>
      <c r="U32" s="296">
        <f>VLOOKUP(T32,'Basisreihen Destatis 2020 "alt"'!$B$7:$H$90,3,FALSE)</f>
        <v>81.7</v>
      </c>
      <c r="V32" s="292"/>
      <c r="W32" s="292">
        <f t="shared" si="20"/>
        <v>81.7</v>
      </c>
      <c r="X32" s="292">
        <f>VLOOKUP(T32,'Basisreihen Destatis 2020 "alt"'!$B$7:$H$90,4,FALSE)</f>
        <v>96.2</v>
      </c>
      <c r="Y32" s="292"/>
      <c r="Z32" s="292">
        <f t="shared" si="6"/>
        <v>96.2</v>
      </c>
      <c r="AA32" s="292">
        <f>VLOOKUP(T32,'Basisreihen Destatis 2020 "alt"'!$B$7:$H$90,5,FALSE)</f>
        <v>80.7</v>
      </c>
      <c r="AB32" s="292"/>
      <c r="AC32" s="292">
        <f t="shared" si="7"/>
        <v>80.7</v>
      </c>
      <c r="AD32" s="297">
        <f t="shared" si="24"/>
        <v>83.5</v>
      </c>
      <c r="AE32" s="336">
        <f t="shared" si="15"/>
        <v>1.3593</v>
      </c>
      <c r="AG32" s="335">
        <v>2003</v>
      </c>
      <c r="AH32" s="296">
        <f>VLOOKUP(AG32,'Basisreihen Destatis 2020 "alt"'!$B$7:$H$90,3,FALSE)</f>
        <v>81.7</v>
      </c>
      <c r="AI32" s="292"/>
      <c r="AJ32" s="292">
        <f t="shared" si="9"/>
        <v>81.7</v>
      </c>
      <c r="AK32" s="292">
        <f>VLOOKUP(AG32,'Basisreihen Destatis 2020 "alt"'!$B$7:$H$90,6,FALSE)</f>
        <v>83.4</v>
      </c>
      <c r="AL32" s="292"/>
      <c r="AM32" s="292">
        <f t="shared" si="21"/>
        <v>83.4</v>
      </c>
      <c r="AN32" s="297">
        <f t="shared" si="25"/>
        <v>82.8</v>
      </c>
      <c r="AO32" s="336">
        <f t="shared" si="16"/>
        <v>1.3272999999999999</v>
      </c>
      <c r="AQ32" s="335">
        <v>2003</v>
      </c>
      <c r="AR32" s="296">
        <f>VLOOKUP(AQ32,'Basisreihen Destatis 2020 "alt"'!$B$7:$H$90,6,FALSE)</f>
        <v>83.4</v>
      </c>
      <c r="AS32" s="292"/>
      <c r="AT32" s="297">
        <f t="shared" si="22"/>
        <v>83.4</v>
      </c>
      <c r="AU32" s="336">
        <f t="shared" si="17"/>
        <v>1.2494000000000001</v>
      </c>
    </row>
    <row r="33" spans="2:47">
      <c r="B33" s="335">
        <v>2002</v>
      </c>
      <c r="C33" s="296">
        <f>VLOOKUP(B33,'Basisreihen Destatis 2020 "alt"'!$B$7:$H$90,2,FALSE)</f>
        <v>76.3</v>
      </c>
      <c r="D33" s="292"/>
      <c r="E33" s="292">
        <f t="shared" si="18"/>
        <v>76.3</v>
      </c>
      <c r="F33" s="292"/>
      <c r="G33" s="297">
        <f t="shared" si="23"/>
        <v>76.3</v>
      </c>
      <c r="H33" s="336">
        <f t="shared" si="13"/>
        <v>1.5518000000000001</v>
      </c>
      <c r="J33" s="335">
        <v>2002</v>
      </c>
      <c r="K33" s="296">
        <f>VLOOKUP(J33,'Basisreihen Destatis 2020 "alt"'!$B$7:$H$90,3,FALSE)</f>
        <v>82</v>
      </c>
      <c r="L33" s="292"/>
      <c r="M33" s="292">
        <f t="shared" si="2"/>
        <v>82</v>
      </c>
      <c r="N33" s="292">
        <f>VLOOKUP(J33,'Basisreihen Destatis 2020 "alt"'!$B$7:$H$90,4,FALSE)</f>
        <v>98.6</v>
      </c>
      <c r="O33" s="292"/>
      <c r="P33" s="292">
        <f t="shared" si="3"/>
        <v>98.6</v>
      </c>
      <c r="Q33" s="297">
        <f t="shared" si="19"/>
        <v>87</v>
      </c>
      <c r="R33" s="336">
        <f t="shared" si="14"/>
        <v>1.3103</v>
      </c>
      <c r="S33" s="176"/>
      <c r="T33" s="335">
        <v>2002</v>
      </c>
      <c r="U33" s="296">
        <f>VLOOKUP(T33,'Basisreihen Destatis 2020 "alt"'!$B$7:$H$90,3,FALSE)</f>
        <v>82</v>
      </c>
      <c r="V33" s="292"/>
      <c r="W33" s="292">
        <f t="shared" si="20"/>
        <v>82</v>
      </c>
      <c r="X33" s="292">
        <f>VLOOKUP(T33,'Basisreihen Destatis 2020 "alt"'!$B$7:$H$90,4,FALSE)</f>
        <v>98.6</v>
      </c>
      <c r="Y33" s="292"/>
      <c r="Z33" s="292">
        <f t="shared" si="6"/>
        <v>98.6</v>
      </c>
      <c r="AA33" s="292">
        <f>VLOOKUP(T33,'Basisreihen Destatis 2020 "alt"'!$B$7:$H$90,5,FALSE)</f>
        <v>83.2</v>
      </c>
      <c r="AB33" s="292"/>
      <c r="AC33" s="292">
        <f t="shared" si="7"/>
        <v>83.2</v>
      </c>
      <c r="AD33" s="297">
        <f t="shared" si="24"/>
        <v>84.9</v>
      </c>
      <c r="AE33" s="336">
        <f t="shared" si="15"/>
        <v>1.3369</v>
      </c>
      <c r="AG33" s="335">
        <v>2002</v>
      </c>
      <c r="AH33" s="296">
        <f>VLOOKUP(AG33,'Basisreihen Destatis 2020 "alt"'!$B$7:$H$90,3,FALSE)</f>
        <v>82</v>
      </c>
      <c r="AI33" s="292"/>
      <c r="AJ33" s="292">
        <f t="shared" si="9"/>
        <v>82</v>
      </c>
      <c r="AK33" s="292">
        <f>VLOOKUP(AG33,'Basisreihen Destatis 2020 "alt"'!$B$7:$H$90,6,FALSE)</f>
        <v>82.2</v>
      </c>
      <c r="AL33" s="292"/>
      <c r="AM33" s="292">
        <f t="shared" si="21"/>
        <v>82.2</v>
      </c>
      <c r="AN33" s="297">
        <f t="shared" si="25"/>
        <v>82.1</v>
      </c>
      <c r="AO33" s="336">
        <f t="shared" si="16"/>
        <v>1.3386</v>
      </c>
      <c r="AQ33" s="335">
        <v>2002</v>
      </c>
      <c r="AR33" s="296">
        <f>VLOOKUP(AQ33,'Basisreihen Destatis 2020 "alt"'!$B$7:$H$90,6,FALSE)</f>
        <v>82.2</v>
      </c>
      <c r="AS33" s="292"/>
      <c r="AT33" s="297">
        <f t="shared" si="22"/>
        <v>82.2</v>
      </c>
      <c r="AU33" s="336">
        <f t="shared" si="17"/>
        <v>1.2676000000000001</v>
      </c>
    </row>
    <row r="34" spans="2:47">
      <c r="B34" s="335">
        <v>2001</v>
      </c>
      <c r="C34" s="296">
        <f>VLOOKUP(B34,'Basisreihen Destatis 2020 "alt"'!$B$7:$H$90,2,FALSE)</f>
        <v>76.099999999999994</v>
      </c>
      <c r="D34" s="292"/>
      <c r="E34" s="292">
        <f t="shared" si="18"/>
        <v>76.099999999999994</v>
      </c>
      <c r="F34" s="292"/>
      <c r="G34" s="297">
        <f t="shared" si="23"/>
        <v>76.099999999999994</v>
      </c>
      <c r="H34" s="336">
        <f t="shared" si="13"/>
        <v>1.5558000000000001</v>
      </c>
      <c r="J34" s="335">
        <v>2001</v>
      </c>
      <c r="K34" s="296">
        <f>VLOOKUP(J34,'Basisreihen Destatis 2020 "alt"'!$B$7:$H$90,3,FALSE)</f>
        <v>82.2</v>
      </c>
      <c r="L34" s="292"/>
      <c r="M34" s="292">
        <f t="shared" si="2"/>
        <v>82.2</v>
      </c>
      <c r="N34" s="292">
        <f>VLOOKUP(J34,'Basisreihen Destatis 2020 "alt"'!$B$7:$H$90,4,FALSE)</f>
        <v>101.1</v>
      </c>
      <c r="O34" s="292"/>
      <c r="P34" s="292">
        <f t="shared" si="3"/>
        <v>101.1</v>
      </c>
      <c r="Q34" s="297">
        <f t="shared" si="19"/>
        <v>87.9</v>
      </c>
      <c r="R34" s="336">
        <f t="shared" si="14"/>
        <v>1.2968999999999999</v>
      </c>
      <c r="S34" s="176"/>
      <c r="T34" s="335">
        <v>2001</v>
      </c>
      <c r="U34" s="296">
        <f>VLOOKUP(T34,'Basisreihen Destatis 2020 "alt"'!$B$7:$H$90,3,FALSE)</f>
        <v>82.2</v>
      </c>
      <c r="V34" s="292"/>
      <c r="W34" s="292">
        <f t="shared" si="20"/>
        <v>82.2</v>
      </c>
      <c r="X34" s="292">
        <f>VLOOKUP(T34,'Basisreihen Destatis 2020 "alt"'!$B$7:$H$90,4,FALSE)</f>
        <v>101.1</v>
      </c>
      <c r="Y34" s="292"/>
      <c r="Z34" s="292">
        <f t="shared" si="6"/>
        <v>101.1</v>
      </c>
      <c r="AA34" s="292">
        <f>VLOOKUP(T34,'Basisreihen Destatis 2020 "alt"'!$B$7:$H$90,5,FALSE)</f>
        <v>86.2</v>
      </c>
      <c r="AB34" s="292"/>
      <c r="AC34" s="292">
        <f t="shared" si="7"/>
        <v>86.2</v>
      </c>
      <c r="AD34" s="297">
        <f t="shared" si="24"/>
        <v>86.4</v>
      </c>
      <c r="AE34" s="336">
        <f t="shared" si="15"/>
        <v>1.3137000000000001</v>
      </c>
      <c r="AG34" s="335">
        <v>2001</v>
      </c>
      <c r="AH34" s="296">
        <f>VLOOKUP(AG34,'Basisreihen Destatis 2020 "alt"'!$B$7:$H$90,3,FALSE)</f>
        <v>82.2</v>
      </c>
      <c r="AI34" s="292"/>
      <c r="AJ34" s="292">
        <f t="shared" si="9"/>
        <v>82.2</v>
      </c>
      <c r="AK34" s="292">
        <f>VLOOKUP(AG34,'Basisreihen Destatis 2020 "alt"'!$B$7:$H$90,6,FALSE)</f>
        <v>82.7</v>
      </c>
      <c r="AL34" s="292"/>
      <c r="AM34" s="292">
        <f t="shared" si="21"/>
        <v>82.7</v>
      </c>
      <c r="AN34" s="297">
        <f t="shared" si="25"/>
        <v>82.5</v>
      </c>
      <c r="AO34" s="336">
        <f t="shared" si="16"/>
        <v>1.3321000000000001</v>
      </c>
      <c r="AQ34" s="335">
        <v>2001</v>
      </c>
      <c r="AR34" s="296">
        <f>VLOOKUP(AQ34,'Basisreihen Destatis 2020 "alt"'!$B$7:$H$90,6,FALSE)</f>
        <v>82.7</v>
      </c>
      <c r="AS34" s="292"/>
      <c r="AT34" s="297">
        <f t="shared" si="22"/>
        <v>82.7</v>
      </c>
      <c r="AU34" s="336">
        <f t="shared" si="17"/>
        <v>1.26</v>
      </c>
    </row>
    <row r="35" spans="2:47">
      <c r="B35" s="335">
        <v>2000</v>
      </c>
      <c r="C35" s="296">
        <f>VLOOKUP(B35,'Basisreihen Destatis 2020 "alt"'!$B$7:$H$90,2,FALSE)</f>
        <v>75.8</v>
      </c>
      <c r="D35" s="292"/>
      <c r="E35" s="292">
        <f t="shared" si="18"/>
        <v>75.8</v>
      </c>
      <c r="F35" s="292"/>
      <c r="G35" s="297">
        <f t="shared" si="23"/>
        <v>75.8</v>
      </c>
      <c r="H35" s="336">
        <f t="shared" si="13"/>
        <v>1.5620000000000001</v>
      </c>
      <c r="J35" s="335">
        <v>2000</v>
      </c>
      <c r="K35" s="296">
        <f>VLOOKUP(J35,'Basisreihen Destatis 2020 "alt"'!$B$7:$H$90,3,FALSE)</f>
        <v>82.4</v>
      </c>
      <c r="L35" s="292"/>
      <c r="M35" s="292">
        <f t="shared" si="2"/>
        <v>82.4</v>
      </c>
      <c r="N35" s="292">
        <f>VLOOKUP(J35,'Basisreihen Destatis 2020 "alt"'!$B$7:$H$90,4,FALSE)</f>
        <v>101.8</v>
      </c>
      <c r="O35" s="292"/>
      <c r="P35" s="292">
        <f t="shared" si="3"/>
        <v>101.8</v>
      </c>
      <c r="Q35" s="297">
        <f t="shared" si="19"/>
        <v>88.2</v>
      </c>
      <c r="R35" s="336">
        <f t="shared" si="14"/>
        <v>1.2925</v>
      </c>
      <c r="S35" s="176"/>
      <c r="T35" s="335">
        <v>2000</v>
      </c>
      <c r="U35" s="296">
        <f>VLOOKUP(T35,'Basisreihen Destatis 2020 "alt"'!$B$7:$H$90,3,FALSE)</f>
        <v>82.4</v>
      </c>
      <c r="V35" s="292"/>
      <c r="W35" s="292">
        <f t="shared" si="20"/>
        <v>82.4</v>
      </c>
      <c r="X35" s="292">
        <f>VLOOKUP(T35,'Basisreihen Destatis 2020 "alt"'!$B$7:$H$90,4,FALSE)</f>
        <v>101.8</v>
      </c>
      <c r="Y35" s="292"/>
      <c r="Z35" s="292">
        <f t="shared" si="6"/>
        <v>101.8</v>
      </c>
      <c r="AA35" s="292">
        <f>VLOOKUP(T35,'Basisreihen Destatis 2020 "alt"'!$B$7:$H$90,5,FALSE)</f>
        <v>85</v>
      </c>
      <c r="AB35" s="292"/>
      <c r="AC35" s="292">
        <f t="shared" si="7"/>
        <v>85</v>
      </c>
      <c r="AD35" s="297">
        <f t="shared" si="24"/>
        <v>86.2</v>
      </c>
      <c r="AE35" s="336">
        <f t="shared" si="15"/>
        <v>1.3167</v>
      </c>
      <c r="AG35" s="335">
        <v>2000</v>
      </c>
      <c r="AH35" s="296">
        <f>VLOOKUP(AG35,'Basisreihen Destatis 2020 "alt"'!$B$7:$H$90,3,FALSE)</f>
        <v>82.4</v>
      </c>
      <c r="AI35" s="292"/>
      <c r="AJ35" s="292">
        <f t="shared" si="9"/>
        <v>82.4</v>
      </c>
      <c r="AK35" s="292">
        <f>VLOOKUP(AG35,'Basisreihen Destatis 2020 "alt"'!$B$7:$H$90,6,FALSE)</f>
        <v>80.099999999999994</v>
      </c>
      <c r="AL35" s="292"/>
      <c r="AM35" s="292">
        <f t="shared" si="21"/>
        <v>80.099999999999994</v>
      </c>
      <c r="AN35" s="297">
        <f t="shared" si="25"/>
        <v>80.900000000000006</v>
      </c>
      <c r="AO35" s="336">
        <f t="shared" si="16"/>
        <v>1.3585</v>
      </c>
      <c r="AQ35" s="335">
        <v>2000</v>
      </c>
      <c r="AR35" s="296">
        <f>VLOOKUP(AQ35,'Basisreihen Destatis 2020 "alt"'!$B$7:$H$90,6,FALSE)</f>
        <v>80.099999999999994</v>
      </c>
      <c r="AS35" s="292"/>
      <c r="AT35" s="297">
        <f t="shared" si="22"/>
        <v>80.099999999999994</v>
      </c>
      <c r="AU35" s="336">
        <f t="shared" si="17"/>
        <v>1.3008999999999999</v>
      </c>
    </row>
    <row r="36" spans="2:47">
      <c r="B36" s="335">
        <v>1999</v>
      </c>
      <c r="C36" s="296">
        <f>VLOOKUP(B36,'Basisreihen Destatis 2020 "alt"'!$B$7:$H$90,2,FALSE)</f>
        <v>75.3</v>
      </c>
      <c r="D36" s="292"/>
      <c r="E36" s="292">
        <f t="shared" si="18"/>
        <v>75.3</v>
      </c>
      <c r="F36" s="292"/>
      <c r="G36" s="297">
        <f t="shared" si="23"/>
        <v>75.3</v>
      </c>
      <c r="H36" s="336">
        <f t="shared" si="13"/>
        <v>1.5724</v>
      </c>
      <c r="J36" s="335">
        <v>1999</v>
      </c>
      <c r="K36" s="296">
        <f>VLOOKUP(J36,'Basisreihen Destatis 2020 "alt"'!$B$7:$H$90,3,FALSE)</f>
        <v>82.2</v>
      </c>
      <c r="L36" s="292"/>
      <c r="M36" s="292">
        <f t="shared" si="2"/>
        <v>82.2</v>
      </c>
      <c r="N36" s="292">
        <f>VLOOKUP(J36,'Basisreihen Destatis 2020 "alt"'!$B$7:$H$90,4,FALSE)</f>
        <v>94.4</v>
      </c>
      <c r="O36" s="292"/>
      <c r="P36" s="292">
        <f t="shared" si="3"/>
        <v>94.4</v>
      </c>
      <c r="Q36" s="297">
        <f t="shared" si="19"/>
        <v>85.9</v>
      </c>
      <c r="R36" s="336">
        <f t="shared" si="14"/>
        <v>1.3270999999999999</v>
      </c>
      <c r="S36" s="176"/>
      <c r="T36" s="335">
        <v>1999</v>
      </c>
      <c r="U36" s="296">
        <f>VLOOKUP(T36,'Basisreihen Destatis 2020 "alt"'!$B$7:$H$90,3,FALSE)</f>
        <v>82.2</v>
      </c>
      <c r="V36" s="292"/>
      <c r="W36" s="292">
        <f t="shared" si="20"/>
        <v>82.2</v>
      </c>
      <c r="X36" s="292">
        <f>VLOOKUP(T36,'Basisreihen Destatis 2020 "alt"'!$B$7:$H$90,4,FALSE)</f>
        <v>94.4</v>
      </c>
      <c r="Y36" s="292"/>
      <c r="Z36" s="292">
        <f t="shared" si="6"/>
        <v>94.4</v>
      </c>
      <c r="AA36" s="292">
        <f>VLOOKUP(T36,'Basisreihen Destatis 2020 "alt"'!$B$7:$H$90,5,FALSE)</f>
        <v>81.400000000000006</v>
      </c>
      <c r="AB36" s="292"/>
      <c r="AC36" s="292">
        <f t="shared" si="7"/>
        <v>81.400000000000006</v>
      </c>
      <c r="AD36" s="297">
        <f t="shared" si="24"/>
        <v>83.8</v>
      </c>
      <c r="AE36" s="336">
        <f t="shared" si="15"/>
        <v>1.3544</v>
      </c>
      <c r="AG36" s="335">
        <v>1999</v>
      </c>
      <c r="AH36" s="296">
        <f>VLOOKUP(AG36,'Basisreihen Destatis 2020 "alt"'!$B$7:$H$90,3,FALSE)</f>
        <v>82.2</v>
      </c>
      <c r="AI36" s="292"/>
      <c r="AJ36" s="292">
        <f t="shared" si="9"/>
        <v>82.2</v>
      </c>
      <c r="AK36" s="292">
        <f>VLOOKUP(AG36,'Basisreihen Destatis 2020 "alt"'!$B$7:$H$90,6,FALSE)</f>
        <v>78.599999999999994</v>
      </c>
      <c r="AL36" s="292"/>
      <c r="AM36" s="292">
        <f t="shared" si="21"/>
        <v>78.599999999999994</v>
      </c>
      <c r="AN36" s="297">
        <f t="shared" si="25"/>
        <v>79.900000000000006</v>
      </c>
      <c r="AO36" s="336">
        <f t="shared" si="16"/>
        <v>1.3754999999999999</v>
      </c>
      <c r="AQ36" s="335">
        <v>1999</v>
      </c>
      <c r="AR36" s="296">
        <f>VLOOKUP(AQ36,'Basisreihen Destatis 2020 "alt"'!$B$7:$H$90,6,FALSE)</f>
        <v>78.599999999999994</v>
      </c>
      <c r="AS36" s="292"/>
      <c r="AT36" s="297">
        <f t="shared" si="22"/>
        <v>78.599999999999994</v>
      </c>
      <c r="AU36" s="336">
        <f t="shared" si="17"/>
        <v>1.3257000000000001</v>
      </c>
    </row>
    <row r="37" spans="2:47">
      <c r="B37" s="335">
        <v>1998</v>
      </c>
      <c r="C37" s="296">
        <f>VLOOKUP(B37,'Basisreihen Destatis 2020 "alt"'!$B$7:$H$90,2,FALSE)</f>
        <v>75.7</v>
      </c>
      <c r="D37" s="292"/>
      <c r="E37" s="292">
        <f t="shared" si="18"/>
        <v>75.7</v>
      </c>
      <c r="F37" s="292"/>
      <c r="G37" s="297">
        <f t="shared" si="23"/>
        <v>75.7</v>
      </c>
      <c r="H37" s="336">
        <f t="shared" si="13"/>
        <v>1.5641</v>
      </c>
      <c r="J37" s="335">
        <v>1998</v>
      </c>
      <c r="K37" s="296">
        <f>VLOOKUP(J37,'Basisreihen Destatis 2020 "alt"'!$B$7:$H$90,3,FALSE)</f>
        <v>82.6</v>
      </c>
      <c r="L37" s="292"/>
      <c r="M37" s="292">
        <f t="shared" si="2"/>
        <v>82.6</v>
      </c>
      <c r="N37" s="292">
        <f>VLOOKUP(J37,'Basisreihen Destatis 2020 "alt"'!$B$7:$H$90,4,FALSE)</f>
        <v>96</v>
      </c>
      <c r="O37" s="292"/>
      <c r="P37" s="292">
        <f t="shared" si="3"/>
        <v>96</v>
      </c>
      <c r="Q37" s="297">
        <f t="shared" si="19"/>
        <v>86.6</v>
      </c>
      <c r="R37" s="336">
        <f t="shared" si="14"/>
        <v>1.3164</v>
      </c>
      <c r="S37" s="176"/>
      <c r="T37" s="335">
        <v>1998</v>
      </c>
      <c r="U37" s="296">
        <f>VLOOKUP(T37,'Basisreihen Destatis 2020 "alt"'!$B$7:$H$90,3,FALSE)</f>
        <v>82.6</v>
      </c>
      <c r="V37" s="292"/>
      <c r="W37" s="292">
        <f t="shared" si="20"/>
        <v>82.6</v>
      </c>
      <c r="X37" s="292">
        <f>VLOOKUP(T37,'Basisreihen Destatis 2020 "alt"'!$B$7:$H$90,4,FALSE)</f>
        <v>96</v>
      </c>
      <c r="Y37" s="292"/>
      <c r="Z37" s="292">
        <f t="shared" si="6"/>
        <v>96</v>
      </c>
      <c r="AA37" s="292">
        <f>VLOOKUP(T37,'Basisreihen Destatis 2020 "alt"'!$B$7:$H$90,5,FALSE)</f>
        <v>79.900000000000006</v>
      </c>
      <c r="AB37" s="292"/>
      <c r="AC37" s="292">
        <f t="shared" si="7"/>
        <v>79.900000000000006</v>
      </c>
      <c r="AD37" s="297">
        <f t="shared" si="24"/>
        <v>83.7</v>
      </c>
      <c r="AE37" s="336">
        <f t="shared" si="15"/>
        <v>1.3560000000000001</v>
      </c>
      <c r="AG37" s="335">
        <v>1998</v>
      </c>
      <c r="AH37" s="296">
        <f>VLOOKUP(AG37,'Basisreihen Destatis 2020 "alt"'!$B$7:$H$90,3,FALSE)</f>
        <v>82.6</v>
      </c>
      <c r="AI37" s="292"/>
      <c r="AJ37" s="292">
        <f t="shared" si="9"/>
        <v>82.6</v>
      </c>
      <c r="AK37" s="292">
        <f>VLOOKUP(AG37,'Basisreihen Destatis 2020 "alt"'!$B$7:$H$90,6,FALSE)</f>
        <v>79.8</v>
      </c>
      <c r="AL37" s="292"/>
      <c r="AM37" s="292">
        <f t="shared" si="21"/>
        <v>79.8</v>
      </c>
      <c r="AN37" s="297">
        <f t="shared" si="25"/>
        <v>80.8</v>
      </c>
      <c r="AO37" s="336">
        <f t="shared" si="16"/>
        <v>1.3601000000000001</v>
      </c>
      <c r="AQ37" s="335">
        <v>1998</v>
      </c>
      <c r="AR37" s="296">
        <f>VLOOKUP(AQ37,'Basisreihen Destatis 2020 "alt"'!$B$7:$H$90,6,FALSE)</f>
        <v>79.8</v>
      </c>
      <c r="AS37" s="292"/>
      <c r="AT37" s="297">
        <f t="shared" si="22"/>
        <v>79.8</v>
      </c>
      <c r="AU37" s="336">
        <f t="shared" si="17"/>
        <v>1.3058000000000001</v>
      </c>
    </row>
    <row r="38" spans="2:47">
      <c r="B38" s="335">
        <v>1997</v>
      </c>
      <c r="C38" s="296">
        <f>VLOOKUP(B38,'Basisreihen Destatis 2020 "alt"'!$B$7:$H$90,2,FALSE)</f>
        <v>76.099999999999994</v>
      </c>
      <c r="D38" s="292"/>
      <c r="E38" s="292">
        <f t="shared" si="18"/>
        <v>76.099999999999994</v>
      </c>
      <c r="F38" s="292"/>
      <c r="G38" s="297">
        <f t="shared" si="23"/>
        <v>76.099999999999994</v>
      </c>
      <c r="H38" s="336">
        <f t="shared" si="13"/>
        <v>1.5558000000000001</v>
      </c>
      <c r="J38" s="335">
        <v>1997</v>
      </c>
      <c r="K38" s="296">
        <f>VLOOKUP(J38,'Basisreihen Destatis 2020 "alt"'!$B$7:$H$90,3,FALSE)</f>
        <v>84.1</v>
      </c>
      <c r="L38" s="292"/>
      <c r="M38" s="292">
        <f t="shared" si="2"/>
        <v>84.1</v>
      </c>
      <c r="N38" s="292">
        <f>VLOOKUP(J38,'Basisreihen Destatis 2020 "alt"'!$B$7:$H$90,4,FALSE)</f>
        <v>98.5</v>
      </c>
      <c r="O38" s="292"/>
      <c r="P38" s="292">
        <f t="shared" si="3"/>
        <v>98.5</v>
      </c>
      <c r="Q38" s="297">
        <f t="shared" si="19"/>
        <v>88.4</v>
      </c>
      <c r="R38" s="336">
        <f t="shared" si="14"/>
        <v>1.2896000000000001</v>
      </c>
      <c r="S38" s="176"/>
      <c r="T38" s="335">
        <v>1997</v>
      </c>
      <c r="U38" s="296">
        <f>VLOOKUP(T38,'Basisreihen Destatis 2020 "alt"'!$B$7:$H$90,3,FALSE)</f>
        <v>84.1</v>
      </c>
      <c r="V38" s="292"/>
      <c r="W38" s="292">
        <f t="shared" si="20"/>
        <v>84.1</v>
      </c>
      <c r="X38" s="292">
        <f>VLOOKUP(T38,'Basisreihen Destatis 2020 "alt"'!$B$7:$H$90,4,FALSE)</f>
        <v>98.5</v>
      </c>
      <c r="Y38" s="292"/>
      <c r="Z38" s="292">
        <f t="shared" si="6"/>
        <v>98.5</v>
      </c>
      <c r="AA38" s="292">
        <f>VLOOKUP(T38,'Basisreihen Destatis 2020 "alt"'!$B$7:$H$90,5,FALSE)</f>
        <v>77.7</v>
      </c>
      <c r="AB38" s="292"/>
      <c r="AC38" s="292">
        <f t="shared" si="7"/>
        <v>77.7</v>
      </c>
      <c r="AD38" s="297">
        <f t="shared" si="24"/>
        <v>84</v>
      </c>
      <c r="AE38" s="336">
        <f t="shared" si="15"/>
        <v>1.3512</v>
      </c>
      <c r="AG38" s="335">
        <v>1997</v>
      </c>
      <c r="AH38" s="296">
        <f>VLOOKUP(AG38,'Basisreihen Destatis 2020 "alt"'!$B$7:$H$90,3,FALSE)</f>
        <v>84.1</v>
      </c>
      <c r="AI38" s="292"/>
      <c r="AJ38" s="292">
        <f t="shared" si="9"/>
        <v>84.1</v>
      </c>
      <c r="AK38" s="292">
        <f>VLOOKUP(AG38,'Basisreihen Destatis 2020 "alt"'!$B$7:$H$90,6,FALSE)</f>
        <v>79.8</v>
      </c>
      <c r="AL38" s="292"/>
      <c r="AM38" s="292">
        <f t="shared" si="21"/>
        <v>79.8</v>
      </c>
      <c r="AN38" s="297">
        <f t="shared" si="25"/>
        <v>81.3</v>
      </c>
      <c r="AO38" s="336">
        <f t="shared" si="16"/>
        <v>1.3517999999999999</v>
      </c>
      <c r="AQ38" s="335">
        <v>1997</v>
      </c>
      <c r="AR38" s="296">
        <f>VLOOKUP(AQ38,'Basisreihen Destatis 2020 "alt"'!$B$7:$H$90,6,FALSE)</f>
        <v>79.8</v>
      </c>
      <c r="AS38" s="292"/>
      <c r="AT38" s="297">
        <f t="shared" si="22"/>
        <v>79.8</v>
      </c>
      <c r="AU38" s="336">
        <f t="shared" si="17"/>
        <v>1.3058000000000001</v>
      </c>
    </row>
    <row r="39" spans="2:47">
      <c r="B39" s="335">
        <v>1996</v>
      </c>
      <c r="C39" s="296">
        <f>VLOOKUP(B39,'Basisreihen Destatis 2020 "alt"'!$B$7:$H$90,2,FALSE)</f>
        <v>76.5</v>
      </c>
      <c r="D39" s="292"/>
      <c r="E39" s="292">
        <f t="shared" si="18"/>
        <v>76.5</v>
      </c>
      <c r="F39" s="292"/>
      <c r="G39" s="297">
        <f t="shared" si="23"/>
        <v>76.5</v>
      </c>
      <c r="H39" s="336">
        <f t="shared" si="13"/>
        <v>1.5477000000000001</v>
      </c>
      <c r="J39" s="335">
        <v>1996</v>
      </c>
      <c r="K39" s="296">
        <f>VLOOKUP(J39,'Basisreihen Destatis 2020 "alt"'!$B$7:$H$90,3,FALSE)</f>
        <v>85.6</v>
      </c>
      <c r="L39" s="292"/>
      <c r="M39" s="292">
        <f t="shared" si="2"/>
        <v>85.6</v>
      </c>
      <c r="N39" s="292">
        <f>VLOOKUP(J39,'Basisreihen Destatis 2020 "alt"'!$B$7:$H$90,4,FALSE)</f>
        <v>107.8</v>
      </c>
      <c r="O39" s="292"/>
      <c r="P39" s="292">
        <f t="shared" si="3"/>
        <v>107.8</v>
      </c>
      <c r="Q39" s="297">
        <f t="shared" si="19"/>
        <v>92.3</v>
      </c>
      <c r="R39" s="336">
        <f t="shared" si="14"/>
        <v>1.2351000000000001</v>
      </c>
      <c r="S39" s="176"/>
      <c r="T39" s="335">
        <v>1996</v>
      </c>
      <c r="U39" s="296">
        <f>VLOOKUP(T39,'Basisreihen Destatis 2020 "alt"'!$B$7:$H$90,3,FALSE)</f>
        <v>85.6</v>
      </c>
      <c r="V39" s="292"/>
      <c r="W39" s="292">
        <f t="shared" si="20"/>
        <v>85.6</v>
      </c>
      <c r="X39" s="292">
        <f>VLOOKUP(T39,'Basisreihen Destatis 2020 "alt"'!$B$7:$H$90,4,FALSE)</f>
        <v>107.8</v>
      </c>
      <c r="Y39" s="292"/>
      <c r="Z39" s="292">
        <f t="shared" si="6"/>
        <v>107.8</v>
      </c>
      <c r="AA39" s="292">
        <f>VLOOKUP(T39,'Basisreihen Destatis 2020 "alt"'!$B$7:$H$90,5,FALSE)</f>
        <v>75.900000000000006</v>
      </c>
      <c r="AB39" s="292"/>
      <c r="AC39" s="292">
        <f t="shared" si="7"/>
        <v>75.900000000000006</v>
      </c>
      <c r="AD39" s="297">
        <f t="shared" si="24"/>
        <v>85.5</v>
      </c>
      <c r="AE39" s="336">
        <f t="shared" si="15"/>
        <v>1.3274999999999999</v>
      </c>
      <c r="AG39" s="335">
        <v>1996</v>
      </c>
      <c r="AH39" s="296">
        <f>VLOOKUP(AG39,'Basisreihen Destatis 2020 "alt"'!$B$7:$H$90,3,FALSE)</f>
        <v>85.6</v>
      </c>
      <c r="AI39" s="292"/>
      <c r="AJ39" s="292">
        <f t="shared" si="9"/>
        <v>85.6</v>
      </c>
      <c r="AK39" s="292">
        <f>VLOOKUP(AG39,'Basisreihen Destatis 2020 "alt"'!$B$7:$H$90,6,FALSE)</f>
        <v>78.900000000000006</v>
      </c>
      <c r="AL39" s="292"/>
      <c r="AM39" s="292">
        <f t="shared" si="21"/>
        <v>78.900000000000006</v>
      </c>
      <c r="AN39" s="297">
        <f t="shared" si="25"/>
        <v>81.2</v>
      </c>
      <c r="AO39" s="336">
        <f t="shared" si="16"/>
        <v>1.3533999999999999</v>
      </c>
      <c r="AQ39" s="335">
        <v>1996</v>
      </c>
      <c r="AR39" s="296">
        <f>VLOOKUP(AQ39,'Basisreihen Destatis 2020 "alt"'!$B$7:$H$90,6,FALSE)</f>
        <v>78.900000000000006</v>
      </c>
      <c r="AS39" s="292"/>
      <c r="AT39" s="297">
        <f t="shared" si="22"/>
        <v>78.900000000000006</v>
      </c>
      <c r="AU39" s="336">
        <f t="shared" si="17"/>
        <v>1.3207</v>
      </c>
    </row>
    <row r="40" spans="2:47">
      <c r="B40" s="335">
        <v>1995</v>
      </c>
      <c r="C40" s="296">
        <f>VLOOKUP(B40,'Basisreihen Destatis 2020 "alt"'!$B$7:$H$90,2,FALSE)</f>
        <v>76.3</v>
      </c>
      <c r="D40" s="292"/>
      <c r="E40" s="292">
        <f t="shared" si="18"/>
        <v>76.3</v>
      </c>
      <c r="F40" s="292"/>
      <c r="G40" s="297">
        <f t="shared" si="23"/>
        <v>76.3</v>
      </c>
      <c r="H40" s="336">
        <f t="shared" si="13"/>
        <v>1.5518000000000001</v>
      </c>
      <c r="J40" s="335">
        <v>1995</v>
      </c>
      <c r="K40" s="296">
        <f>VLOOKUP(J40,'Basisreihen Destatis 2020 "alt"'!$B$7:$H$90,3,FALSE)</f>
        <v>87.1</v>
      </c>
      <c r="L40" s="292"/>
      <c r="M40" s="292">
        <f t="shared" si="2"/>
        <v>87.1</v>
      </c>
      <c r="N40" s="292">
        <f>VLOOKUP(J40,'Basisreihen Destatis 2020 "alt"'!$B$7:$H$90,4,FALSE)</f>
        <v>118</v>
      </c>
      <c r="O40" s="292">
        <f>VLOOKUP(J40,'Basisreihen Destatis 2020 "alt"'!$K$7:$R$86,5,FALSE)</f>
        <v>82.7</v>
      </c>
      <c r="P40" s="292">
        <f>ROUND(IF(N40&gt;0,N40,O40*$N$40/$O$40),1)</f>
        <v>118</v>
      </c>
      <c r="Q40" s="297">
        <f t="shared" si="19"/>
        <v>96.4</v>
      </c>
      <c r="R40" s="336">
        <f t="shared" si="14"/>
        <v>1.1826000000000001</v>
      </c>
      <c r="S40" s="176"/>
      <c r="T40" s="335">
        <v>1995</v>
      </c>
      <c r="U40" s="296">
        <f>VLOOKUP(T40,'Basisreihen Destatis 2020 "alt"'!$B$7:$H$90,3,FALSE)</f>
        <v>87.1</v>
      </c>
      <c r="V40" s="292"/>
      <c r="W40" s="292">
        <f t="shared" si="20"/>
        <v>87.1</v>
      </c>
      <c r="X40" s="292">
        <f>VLOOKUP(T40,'Basisreihen Destatis 2020 "alt"'!$B$7:$H$90,4,FALSE)</f>
        <v>118</v>
      </c>
      <c r="Y40" s="292">
        <f>VLOOKUP(T40,'Basisreihen Destatis 2020 "alt"'!$K$7:$R$86,6,FALSE)</f>
        <v>99.2</v>
      </c>
      <c r="Z40" s="292">
        <f>ROUND(IF(X40&gt;0,X40,Y40*$X$40/$Y$40),1)</f>
        <v>118</v>
      </c>
      <c r="AA40" s="292">
        <f>VLOOKUP(T40,'Basisreihen Destatis 2020 "alt"'!$B$7:$H$90,5,FALSE)</f>
        <v>75.900000000000006</v>
      </c>
      <c r="AB40" s="292"/>
      <c r="AC40" s="292">
        <f t="shared" si="7"/>
        <v>75.900000000000006</v>
      </c>
      <c r="AD40" s="297">
        <f t="shared" si="24"/>
        <v>87.8</v>
      </c>
      <c r="AE40" s="336">
        <f t="shared" si="15"/>
        <v>1.2927</v>
      </c>
      <c r="AG40" s="335">
        <v>1995</v>
      </c>
      <c r="AH40" s="296">
        <f>VLOOKUP(AG40,'Basisreihen Destatis 2020 "alt"'!$B$7:$H$90,3,FALSE)</f>
        <v>87.1</v>
      </c>
      <c r="AI40" s="292"/>
      <c r="AJ40" s="292">
        <f t="shared" si="9"/>
        <v>87.1</v>
      </c>
      <c r="AK40" s="292">
        <f>VLOOKUP(AG40,'Basisreihen Destatis 2020 "alt"'!$B$7:$H$90,6,FALSE)</f>
        <v>80.2</v>
      </c>
      <c r="AL40" s="292"/>
      <c r="AM40" s="292">
        <f t="shared" si="21"/>
        <v>80.2</v>
      </c>
      <c r="AN40" s="297">
        <f t="shared" si="25"/>
        <v>82.6</v>
      </c>
      <c r="AO40" s="336">
        <f t="shared" si="16"/>
        <v>1.3305</v>
      </c>
      <c r="AQ40" s="335">
        <v>1995</v>
      </c>
      <c r="AR40" s="296">
        <f>VLOOKUP(AQ40,'Basisreihen Destatis 2020 "alt"'!$B$7:$H$90,6,FALSE)</f>
        <v>80.2</v>
      </c>
      <c r="AS40" s="292"/>
      <c r="AT40" s="297">
        <f t="shared" si="22"/>
        <v>80.2</v>
      </c>
      <c r="AU40" s="336">
        <f t="shared" si="17"/>
        <v>1.2992999999999999</v>
      </c>
    </row>
    <row r="41" spans="2:47">
      <c r="B41" s="335">
        <v>1994</v>
      </c>
      <c r="C41" s="296">
        <f>VLOOKUP(B41,'Basisreihen Destatis 2020 "alt"'!$B$7:$H$90,2,FALSE)</f>
        <v>74.599999999999994</v>
      </c>
      <c r="D41" s="292"/>
      <c r="E41" s="292">
        <f t="shared" si="18"/>
        <v>74.599999999999994</v>
      </c>
      <c r="F41" s="292"/>
      <c r="G41" s="297">
        <f t="shared" si="23"/>
        <v>74.599999999999994</v>
      </c>
      <c r="H41" s="336">
        <f t="shared" si="13"/>
        <v>1.5871</v>
      </c>
      <c r="J41" s="335">
        <v>1994</v>
      </c>
      <c r="K41" s="296">
        <f>VLOOKUP(J41,'Basisreihen Destatis 2020 "alt"'!$B$7:$H$90,3,FALSE)</f>
        <v>86.3</v>
      </c>
      <c r="L41" s="292"/>
      <c r="M41" s="292">
        <f t="shared" si="2"/>
        <v>86.3</v>
      </c>
      <c r="N41" s="292"/>
      <c r="O41" s="292">
        <f>VLOOKUP(J41,'Basisreihen Destatis 2020 "alt"'!$K$7:$R$86,5,FALSE)</f>
        <v>86.7</v>
      </c>
      <c r="P41" s="292">
        <f t="shared" ref="P41:P77" si="26">ROUND(IF(N41&gt;0,N41,O41*$N$40/$O$40),1)</f>
        <v>123.7</v>
      </c>
      <c r="Q41" s="297">
        <f t="shared" si="19"/>
        <v>97.5</v>
      </c>
      <c r="R41" s="336">
        <f t="shared" si="14"/>
        <v>1.1692</v>
      </c>
      <c r="S41" s="176"/>
      <c r="T41" s="335">
        <v>1994</v>
      </c>
      <c r="U41" s="296">
        <f>VLOOKUP(T41,'Basisreihen Destatis 2020 "alt"'!$B$7:$H$90,3,FALSE)</f>
        <v>86.3</v>
      </c>
      <c r="V41" s="292"/>
      <c r="W41" s="292">
        <f t="shared" si="20"/>
        <v>86.3</v>
      </c>
      <c r="X41" s="292"/>
      <c r="Y41" s="292">
        <f>VLOOKUP(T41,'Basisreihen Destatis 2020 "alt"'!$K$7:$R$86,6,FALSE)</f>
        <v>96.6</v>
      </c>
      <c r="Z41" s="292">
        <f t="shared" ref="Z41:Z77" si="27">ROUND(IF(X41&gt;0,X41,Y41*$X$40/$Y$40),1)</f>
        <v>114.9</v>
      </c>
      <c r="AA41" s="292">
        <f>VLOOKUP(T41,'Basisreihen Destatis 2020 "alt"'!$B$7:$H$90,5,FALSE)</f>
        <v>79.5</v>
      </c>
      <c r="AB41" s="292"/>
      <c r="AC41" s="292">
        <f t="shared" si="7"/>
        <v>79.5</v>
      </c>
      <c r="AD41" s="297">
        <f t="shared" si="24"/>
        <v>88.2</v>
      </c>
      <c r="AE41" s="336">
        <f t="shared" si="15"/>
        <v>1.2867999999999999</v>
      </c>
      <c r="AG41" s="335">
        <v>1994</v>
      </c>
      <c r="AH41" s="296">
        <f>VLOOKUP(AG41,'Basisreihen Destatis 2020 "alt"'!$B$7:$H$90,3,FALSE)</f>
        <v>86.3</v>
      </c>
      <c r="AI41" s="292"/>
      <c r="AJ41" s="292">
        <f t="shared" si="9"/>
        <v>86.3</v>
      </c>
      <c r="AK41" s="292">
        <f>VLOOKUP(AG41,'Basisreihen Destatis 2020 "alt"'!$B$7:$H$90,6,FALSE)</f>
        <v>78.8</v>
      </c>
      <c r="AL41" s="292"/>
      <c r="AM41" s="292">
        <f t="shared" si="21"/>
        <v>78.8</v>
      </c>
      <c r="AN41" s="297">
        <f t="shared" si="25"/>
        <v>81.400000000000006</v>
      </c>
      <c r="AO41" s="336">
        <f t="shared" si="16"/>
        <v>1.3501000000000001</v>
      </c>
      <c r="AQ41" s="335">
        <v>1994</v>
      </c>
      <c r="AR41" s="296">
        <f>VLOOKUP(AQ41,'Basisreihen Destatis 2020 "alt"'!$B$7:$H$90,6,FALSE)</f>
        <v>78.8</v>
      </c>
      <c r="AS41" s="292"/>
      <c r="AT41" s="297">
        <f t="shared" si="22"/>
        <v>78.8</v>
      </c>
      <c r="AU41" s="336">
        <f t="shared" si="17"/>
        <v>1.3223</v>
      </c>
    </row>
    <row r="42" spans="2:47">
      <c r="B42" s="335">
        <v>1993</v>
      </c>
      <c r="C42" s="296">
        <f>VLOOKUP(B42,'Basisreihen Destatis 2020 "alt"'!$B$7:$H$90,2,FALSE)</f>
        <v>73.099999999999994</v>
      </c>
      <c r="D42" s="292"/>
      <c r="E42" s="292">
        <f t="shared" si="18"/>
        <v>73.099999999999994</v>
      </c>
      <c r="F42" s="292"/>
      <c r="G42" s="297">
        <f t="shared" si="23"/>
        <v>73.099999999999994</v>
      </c>
      <c r="H42" s="336">
        <f t="shared" si="13"/>
        <v>1.6196999999999999</v>
      </c>
      <c r="J42" s="335">
        <v>1993</v>
      </c>
      <c r="K42" s="296">
        <f>VLOOKUP(J42,'Basisreihen Destatis 2020 "alt"'!$B$7:$H$90,3,FALSE)</f>
        <v>85.3</v>
      </c>
      <c r="L42" s="292"/>
      <c r="M42" s="292">
        <f t="shared" si="2"/>
        <v>85.3</v>
      </c>
      <c r="N42" s="292"/>
      <c r="O42" s="292">
        <f>VLOOKUP(J42,'Basisreihen Destatis 2020 "alt"'!$K$7:$R$86,5,FALSE)</f>
        <v>90.2</v>
      </c>
      <c r="P42" s="292">
        <f t="shared" si="26"/>
        <v>128.69999999999999</v>
      </c>
      <c r="Q42" s="297">
        <f t="shared" si="19"/>
        <v>98.3</v>
      </c>
      <c r="R42" s="336">
        <f t="shared" si="14"/>
        <v>1.1597</v>
      </c>
      <c r="S42" s="176"/>
      <c r="T42" s="335">
        <v>1993</v>
      </c>
      <c r="U42" s="296">
        <f>VLOOKUP(T42,'Basisreihen Destatis 2020 "alt"'!$B$7:$H$90,3,FALSE)</f>
        <v>85.3</v>
      </c>
      <c r="V42" s="292"/>
      <c r="W42" s="292">
        <f t="shared" si="20"/>
        <v>85.3</v>
      </c>
      <c r="X42" s="292"/>
      <c r="Y42" s="292">
        <f>VLOOKUP(T42,'Basisreihen Destatis 2020 "alt"'!$K$7:$R$86,6,FALSE)</f>
        <v>96.5</v>
      </c>
      <c r="Z42" s="292">
        <f t="shared" si="27"/>
        <v>114.8</v>
      </c>
      <c r="AA42" s="292">
        <f>VLOOKUP(T42,'Basisreihen Destatis 2020 "alt"'!$B$7:$H$90,5,FALSE)</f>
        <v>81.2</v>
      </c>
      <c r="AB42" s="292"/>
      <c r="AC42" s="292">
        <f t="shared" si="7"/>
        <v>81.2</v>
      </c>
      <c r="AD42" s="297">
        <f t="shared" si="24"/>
        <v>88.3</v>
      </c>
      <c r="AE42" s="336">
        <f t="shared" si="15"/>
        <v>1.2854000000000001</v>
      </c>
      <c r="AG42" s="335">
        <v>1993</v>
      </c>
      <c r="AH42" s="296">
        <f>VLOOKUP(AG42,'Basisreihen Destatis 2020 "alt"'!$B$7:$H$90,3,FALSE)</f>
        <v>85.3</v>
      </c>
      <c r="AI42" s="292"/>
      <c r="AJ42" s="292">
        <f t="shared" si="9"/>
        <v>85.3</v>
      </c>
      <c r="AK42" s="292">
        <f>VLOOKUP(AG42,'Basisreihen Destatis 2020 "alt"'!$B$7:$H$90,6,FALSE)</f>
        <v>78.599999999999994</v>
      </c>
      <c r="AL42" s="292"/>
      <c r="AM42" s="292">
        <f t="shared" si="21"/>
        <v>78.599999999999994</v>
      </c>
      <c r="AN42" s="297">
        <f t="shared" si="25"/>
        <v>80.900000000000006</v>
      </c>
      <c r="AO42" s="336">
        <f t="shared" si="16"/>
        <v>1.3585</v>
      </c>
      <c r="AQ42" s="335">
        <v>1993</v>
      </c>
      <c r="AR42" s="296">
        <f>VLOOKUP(AQ42,'Basisreihen Destatis 2020 "alt"'!$B$7:$H$90,6,FALSE)</f>
        <v>78.599999999999994</v>
      </c>
      <c r="AS42" s="292"/>
      <c r="AT42" s="297">
        <f>ROUND(IF(AR42&gt;0,AR42,AS42*$AR$59/$AS$59),1)</f>
        <v>78.599999999999994</v>
      </c>
      <c r="AU42" s="336">
        <f t="shared" si="17"/>
        <v>1.3257000000000001</v>
      </c>
    </row>
    <row r="43" spans="2:47">
      <c r="B43" s="335">
        <v>1992</v>
      </c>
      <c r="C43" s="296">
        <f>VLOOKUP(B43,'Basisreihen Destatis 2020 "alt"'!$B$7:$H$90,2,FALSE)</f>
        <v>70.7</v>
      </c>
      <c r="D43" s="292"/>
      <c r="E43" s="292">
        <f t="shared" si="18"/>
        <v>70.7</v>
      </c>
      <c r="F43" s="292"/>
      <c r="G43" s="297">
        <f t="shared" si="23"/>
        <v>70.7</v>
      </c>
      <c r="H43" s="336">
        <f t="shared" si="13"/>
        <v>1.6747000000000001</v>
      </c>
      <c r="J43" s="335">
        <v>1992</v>
      </c>
      <c r="K43" s="296">
        <f>VLOOKUP(J43,'Basisreihen Destatis 2020 "alt"'!$B$7:$H$90,3,FALSE)</f>
        <v>82.9</v>
      </c>
      <c r="L43" s="292"/>
      <c r="M43" s="292">
        <f t="shared" si="2"/>
        <v>82.9</v>
      </c>
      <c r="N43" s="292"/>
      <c r="O43" s="292">
        <f>VLOOKUP(J43,'Basisreihen Destatis 2020 "alt"'!$K$7:$R$86,5,FALSE)</f>
        <v>96.2</v>
      </c>
      <c r="P43" s="292">
        <f t="shared" si="26"/>
        <v>137.30000000000001</v>
      </c>
      <c r="Q43" s="297">
        <f t="shared" si="19"/>
        <v>99.2</v>
      </c>
      <c r="R43" s="336">
        <f t="shared" si="14"/>
        <v>1.1492</v>
      </c>
      <c r="S43" s="176"/>
      <c r="T43" s="335">
        <v>1992</v>
      </c>
      <c r="U43" s="296">
        <f>VLOOKUP(T43,'Basisreihen Destatis 2020 "alt"'!$B$7:$H$90,3,FALSE)</f>
        <v>82.9</v>
      </c>
      <c r="V43" s="292"/>
      <c r="W43" s="292">
        <f t="shared" si="20"/>
        <v>82.9</v>
      </c>
      <c r="X43" s="292"/>
      <c r="Y43" s="292">
        <f>VLOOKUP(T43,'Basisreihen Destatis 2020 "alt"'!$K$7:$R$86,6,FALSE)</f>
        <v>99.2</v>
      </c>
      <c r="Z43" s="292">
        <f t="shared" si="27"/>
        <v>118</v>
      </c>
      <c r="AA43" s="292">
        <f>VLOOKUP(T43,'Basisreihen Destatis 2020 "alt"'!$B$7:$H$90,5,FALSE)</f>
        <v>82.4</v>
      </c>
      <c r="AB43" s="292"/>
      <c r="AC43" s="292">
        <f t="shared" si="7"/>
        <v>82.4</v>
      </c>
      <c r="AD43" s="297">
        <f t="shared" si="24"/>
        <v>88</v>
      </c>
      <c r="AE43" s="336">
        <f t="shared" si="15"/>
        <v>1.2898000000000001</v>
      </c>
      <c r="AG43" s="335">
        <v>1992</v>
      </c>
      <c r="AH43" s="296">
        <f>VLOOKUP(AG43,'Basisreihen Destatis 2020 "alt"'!$B$7:$H$90,3,FALSE)</f>
        <v>82.9</v>
      </c>
      <c r="AI43" s="292"/>
      <c r="AJ43" s="292">
        <f t="shared" si="9"/>
        <v>82.9</v>
      </c>
      <c r="AK43" s="292">
        <f>VLOOKUP(AG43,'Basisreihen Destatis 2020 "alt"'!$B$7:$H$90,6,FALSE)</f>
        <v>78.5</v>
      </c>
      <c r="AL43" s="292"/>
      <c r="AM43" s="292">
        <f t="shared" si="21"/>
        <v>78.5</v>
      </c>
      <c r="AN43" s="297">
        <f t="shared" si="25"/>
        <v>80</v>
      </c>
      <c r="AO43" s="336">
        <f t="shared" si="16"/>
        <v>1.3737999999999999</v>
      </c>
      <c r="AQ43" s="335">
        <v>1992</v>
      </c>
      <c r="AR43" s="296">
        <f>VLOOKUP(AQ43,'Basisreihen Destatis 2020 "alt"'!$B$7:$H$90,6,FALSE)</f>
        <v>78.5</v>
      </c>
      <c r="AS43" s="292"/>
      <c r="AT43" s="297">
        <f t="shared" si="22"/>
        <v>78.5</v>
      </c>
      <c r="AU43" s="336">
        <f t="shared" si="17"/>
        <v>1.3273999999999999</v>
      </c>
    </row>
    <row r="44" spans="2:47">
      <c r="B44" s="335">
        <v>1991</v>
      </c>
      <c r="C44" s="296">
        <f>VLOOKUP(B44,'Basisreihen Destatis 2020 "alt"'!$B$7:$H$90,2,FALSE)</f>
        <v>66.5</v>
      </c>
      <c r="D44" s="292"/>
      <c r="E44" s="292">
        <f t="shared" si="18"/>
        <v>66.5</v>
      </c>
      <c r="F44" s="292"/>
      <c r="G44" s="297">
        <f t="shared" si="23"/>
        <v>66.5</v>
      </c>
      <c r="H44" s="336">
        <f t="shared" si="13"/>
        <v>1.7805</v>
      </c>
      <c r="J44" s="335">
        <v>1991</v>
      </c>
      <c r="K44" s="296">
        <f>VLOOKUP(J44,'Basisreihen Destatis 2020 "alt"'!$B$7:$H$90,3,FALSE)</f>
        <v>77.900000000000006</v>
      </c>
      <c r="L44" s="292"/>
      <c r="M44" s="292">
        <f t="shared" si="2"/>
        <v>77.900000000000006</v>
      </c>
      <c r="N44" s="292"/>
      <c r="O44" s="292">
        <f>VLOOKUP(J44,'Basisreihen Destatis 2020 "alt"'!$K$7:$R$86,5,FALSE)</f>
        <v>100</v>
      </c>
      <c r="P44" s="292">
        <f t="shared" si="26"/>
        <v>142.69999999999999</v>
      </c>
      <c r="Q44" s="297">
        <f t="shared" si="19"/>
        <v>97.3</v>
      </c>
      <c r="R44" s="336">
        <f t="shared" si="14"/>
        <v>1.1716</v>
      </c>
      <c r="S44" s="176"/>
      <c r="T44" s="335">
        <v>1991</v>
      </c>
      <c r="U44" s="296">
        <f>VLOOKUP(T44,'Basisreihen Destatis 2020 "alt"'!$B$7:$H$90,3,FALSE)</f>
        <v>77.900000000000006</v>
      </c>
      <c r="V44" s="292"/>
      <c r="W44" s="292">
        <f t="shared" si="20"/>
        <v>77.900000000000006</v>
      </c>
      <c r="X44" s="292"/>
      <c r="Y44" s="292">
        <f>VLOOKUP(T44,'Basisreihen Destatis 2020 "alt"'!$K$7:$R$86,6,FALSE)</f>
        <v>100</v>
      </c>
      <c r="Z44" s="292">
        <f t="shared" si="27"/>
        <v>119</v>
      </c>
      <c r="AA44" s="292">
        <f>VLOOKUP(T44,'Basisreihen Destatis 2020 "alt"'!$B$7:$H$90,5,FALSE)</f>
        <v>81.7</v>
      </c>
      <c r="AB44" s="292"/>
      <c r="AC44" s="292">
        <f t="shared" si="7"/>
        <v>81.7</v>
      </c>
      <c r="AD44" s="297">
        <f t="shared" si="24"/>
        <v>85.4</v>
      </c>
      <c r="AE44" s="336">
        <f t="shared" si="15"/>
        <v>1.329</v>
      </c>
      <c r="AG44" s="335">
        <v>1991</v>
      </c>
      <c r="AH44" s="296">
        <f>VLOOKUP(AG44,'Basisreihen Destatis 2020 "alt"'!$B$7:$H$90,3,FALSE)</f>
        <v>77.900000000000006</v>
      </c>
      <c r="AI44" s="292"/>
      <c r="AJ44" s="292">
        <f t="shared" si="9"/>
        <v>77.900000000000006</v>
      </c>
      <c r="AK44" s="292">
        <f>VLOOKUP(AG44,'Basisreihen Destatis 2020 "alt"'!$B$7:$H$90,6,FALSE)</f>
        <v>77.400000000000006</v>
      </c>
      <c r="AL44" s="292"/>
      <c r="AM44" s="292">
        <f t="shared" si="21"/>
        <v>77.400000000000006</v>
      </c>
      <c r="AN44" s="297">
        <f t="shared" si="25"/>
        <v>77.599999999999994</v>
      </c>
      <c r="AO44" s="336">
        <f t="shared" si="16"/>
        <v>1.4161999999999999</v>
      </c>
      <c r="AQ44" s="335">
        <v>1991</v>
      </c>
      <c r="AR44" s="296">
        <f>VLOOKUP(AQ44,'Basisreihen Destatis 2020 "alt"'!$B$7:$H$90,6,FALSE)</f>
        <v>77.400000000000006</v>
      </c>
      <c r="AS44" s="292"/>
      <c r="AT44" s="297">
        <f t="shared" si="22"/>
        <v>77.400000000000006</v>
      </c>
      <c r="AU44" s="336">
        <f t="shared" si="17"/>
        <v>1.3463000000000001</v>
      </c>
    </row>
    <row r="45" spans="2:47">
      <c r="B45" s="335">
        <v>1990</v>
      </c>
      <c r="C45" s="296">
        <f>VLOOKUP(B45,'Basisreihen Destatis 2020 "alt"'!$B$7:$H$90,2,FALSE)</f>
        <v>62.7</v>
      </c>
      <c r="D45" s="292"/>
      <c r="E45" s="292">
        <f t="shared" si="18"/>
        <v>62.7</v>
      </c>
      <c r="F45" s="292"/>
      <c r="G45" s="297">
        <f t="shared" si="23"/>
        <v>62.7</v>
      </c>
      <c r="H45" s="336">
        <f t="shared" si="13"/>
        <v>1.8884000000000001</v>
      </c>
      <c r="J45" s="335">
        <v>1990</v>
      </c>
      <c r="K45" s="296">
        <f>VLOOKUP(J45,'Basisreihen Destatis 2020 "alt"'!$B$7:$H$90,3,FALSE)</f>
        <v>72.599999999999994</v>
      </c>
      <c r="L45" s="292"/>
      <c r="M45" s="292">
        <f t="shared" si="2"/>
        <v>72.599999999999994</v>
      </c>
      <c r="N45" s="292"/>
      <c r="O45" s="292">
        <f>VLOOKUP(J45,'Basisreihen Destatis 2020 "alt"'!$K$7:$R$86,5,FALSE)</f>
        <v>102</v>
      </c>
      <c r="P45" s="292">
        <f t="shared" si="26"/>
        <v>145.5</v>
      </c>
      <c r="Q45" s="297">
        <f t="shared" si="19"/>
        <v>94.5</v>
      </c>
      <c r="R45" s="336">
        <f t="shared" si="14"/>
        <v>1.2062999999999999</v>
      </c>
      <c r="S45" s="176"/>
      <c r="T45" s="335">
        <v>1990</v>
      </c>
      <c r="U45" s="296">
        <f>VLOOKUP(T45,'Basisreihen Destatis 2020 "alt"'!$B$7:$H$90,3,FALSE)</f>
        <v>72.599999999999994</v>
      </c>
      <c r="V45" s="292"/>
      <c r="W45" s="292">
        <f t="shared" si="20"/>
        <v>72.599999999999994</v>
      </c>
      <c r="X45" s="292"/>
      <c r="Y45" s="292">
        <f>VLOOKUP(T45,'Basisreihen Destatis 2020 "alt"'!$K$7:$R$86,6,FALSE)</f>
        <v>100</v>
      </c>
      <c r="Z45" s="292">
        <f t="shared" si="27"/>
        <v>119</v>
      </c>
      <c r="AA45" s="292">
        <f>VLOOKUP(T45,'Basisreihen Destatis 2020 "alt"'!$B$7:$H$90,5,FALSE)</f>
        <v>80.400000000000006</v>
      </c>
      <c r="AB45" s="292"/>
      <c r="AC45" s="292">
        <f t="shared" si="7"/>
        <v>80.400000000000006</v>
      </c>
      <c r="AD45" s="297">
        <f t="shared" si="24"/>
        <v>82.3</v>
      </c>
      <c r="AE45" s="336">
        <f t="shared" si="15"/>
        <v>1.3791</v>
      </c>
      <c r="AG45" s="335">
        <v>1990</v>
      </c>
      <c r="AH45" s="296">
        <f>VLOOKUP(AG45,'Basisreihen Destatis 2020 "alt"'!$B$7:$H$90,3,FALSE)</f>
        <v>72.599999999999994</v>
      </c>
      <c r="AI45" s="292"/>
      <c r="AJ45" s="292">
        <f t="shared" si="9"/>
        <v>72.599999999999994</v>
      </c>
      <c r="AK45" s="292">
        <f>VLOOKUP(AG45,'Basisreihen Destatis 2020 "alt"'!$B$7:$H$90,6,FALSE)</f>
        <v>75.8</v>
      </c>
      <c r="AL45" s="292"/>
      <c r="AM45" s="292">
        <f t="shared" si="21"/>
        <v>75.8</v>
      </c>
      <c r="AN45" s="297">
        <f t="shared" si="25"/>
        <v>74.7</v>
      </c>
      <c r="AO45" s="336">
        <f t="shared" si="16"/>
        <v>1.4712000000000001</v>
      </c>
      <c r="AQ45" s="335">
        <v>1990</v>
      </c>
      <c r="AR45" s="296">
        <f>VLOOKUP(AQ45,'Basisreihen Destatis 2020 "alt"'!$B$7:$H$90,6,FALSE)</f>
        <v>75.8</v>
      </c>
      <c r="AS45" s="292"/>
      <c r="AT45" s="297">
        <f t="shared" si="22"/>
        <v>75.8</v>
      </c>
      <c r="AU45" s="336">
        <f t="shared" si="17"/>
        <v>1.3747</v>
      </c>
    </row>
    <row r="46" spans="2:47">
      <c r="B46" s="335">
        <v>1989</v>
      </c>
      <c r="C46" s="296">
        <f>VLOOKUP(B46,'Basisreihen Destatis 2020 "alt"'!$B$7:$H$90,2,FALSE)</f>
        <v>59.1</v>
      </c>
      <c r="D46" s="292"/>
      <c r="E46" s="292">
        <f t="shared" si="18"/>
        <v>59.1</v>
      </c>
      <c r="F46" s="292"/>
      <c r="G46" s="297">
        <f t="shared" si="23"/>
        <v>59.1</v>
      </c>
      <c r="H46" s="336">
        <f t="shared" si="13"/>
        <v>2.0034000000000001</v>
      </c>
      <c r="J46" s="335">
        <v>1989</v>
      </c>
      <c r="K46" s="296">
        <f>VLOOKUP(J46,'Basisreihen Destatis 2020 "alt"'!$B$7:$H$90,3,FALSE)</f>
        <v>68</v>
      </c>
      <c r="L46" s="292"/>
      <c r="M46" s="292">
        <f t="shared" si="2"/>
        <v>68</v>
      </c>
      <c r="N46" s="292"/>
      <c r="O46" s="292">
        <f>VLOOKUP(J46,'Basisreihen Destatis 2020 "alt"'!$K$7:$R$86,5,FALSE)</f>
        <v>109.4</v>
      </c>
      <c r="P46" s="292">
        <f t="shared" si="26"/>
        <v>156.1</v>
      </c>
      <c r="Q46" s="297">
        <f t="shared" si="19"/>
        <v>94.4</v>
      </c>
      <c r="R46" s="336">
        <f t="shared" si="14"/>
        <v>1.2076</v>
      </c>
      <c r="S46" s="176"/>
      <c r="T46" s="335">
        <v>1989</v>
      </c>
      <c r="U46" s="296">
        <f>VLOOKUP(T46,'Basisreihen Destatis 2020 "alt"'!$B$7:$H$90,3,FALSE)</f>
        <v>68</v>
      </c>
      <c r="V46" s="292"/>
      <c r="W46" s="292">
        <f t="shared" si="20"/>
        <v>68</v>
      </c>
      <c r="X46" s="292"/>
      <c r="Y46" s="292">
        <f>VLOOKUP(T46,'Basisreihen Destatis 2020 "alt"'!$K$7:$R$86,6,FALSE)</f>
        <v>101.5</v>
      </c>
      <c r="Z46" s="292">
        <f t="shared" si="27"/>
        <v>120.7</v>
      </c>
      <c r="AA46" s="292">
        <f>VLOOKUP(T46,'Basisreihen Destatis 2020 "alt"'!$B$7:$H$90,5,FALSE)</f>
        <v>79.599999999999994</v>
      </c>
      <c r="AB46" s="292"/>
      <c r="AC46" s="292">
        <f t="shared" si="7"/>
        <v>79.599999999999994</v>
      </c>
      <c r="AD46" s="297">
        <f t="shared" si="24"/>
        <v>80</v>
      </c>
      <c r="AE46" s="336">
        <f t="shared" si="15"/>
        <v>1.4188000000000001</v>
      </c>
      <c r="AG46" s="335">
        <v>1989</v>
      </c>
      <c r="AH46" s="296">
        <f>VLOOKUP(AG46,'Basisreihen Destatis 2020 "alt"'!$B$7:$H$90,3,FALSE)</f>
        <v>68</v>
      </c>
      <c r="AI46" s="292"/>
      <c r="AJ46" s="292">
        <f t="shared" si="9"/>
        <v>68</v>
      </c>
      <c r="AK46" s="292">
        <f>VLOOKUP(AG46,'Basisreihen Destatis 2020 "alt"'!$B$7:$H$90,6,FALSE)</f>
        <v>74.599999999999994</v>
      </c>
      <c r="AL46" s="292"/>
      <c r="AM46" s="292">
        <f t="shared" si="21"/>
        <v>74.599999999999994</v>
      </c>
      <c r="AN46" s="297">
        <f t="shared" si="25"/>
        <v>72.3</v>
      </c>
      <c r="AO46" s="336">
        <f t="shared" si="16"/>
        <v>1.5201</v>
      </c>
      <c r="AQ46" s="335">
        <v>1989</v>
      </c>
      <c r="AR46" s="296">
        <f>VLOOKUP(AQ46,'Basisreihen Destatis 2020 "alt"'!$B$7:$H$90,6,FALSE)</f>
        <v>74.599999999999994</v>
      </c>
      <c r="AS46" s="292"/>
      <c r="AT46" s="297">
        <f t="shared" si="22"/>
        <v>74.599999999999994</v>
      </c>
      <c r="AU46" s="336">
        <f t="shared" si="17"/>
        <v>1.3968</v>
      </c>
    </row>
    <row r="47" spans="2:47">
      <c r="B47" s="335">
        <v>1988</v>
      </c>
      <c r="C47" s="296">
        <f>VLOOKUP(B47,'Basisreihen Destatis 2020 "alt"'!$B$7:$H$90,2,FALSE)</f>
        <v>57.1</v>
      </c>
      <c r="D47" s="292"/>
      <c r="E47" s="292">
        <f t="shared" si="18"/>
        <v>57.1</v>
      </c>
      <c r="F47" s="292"/>
      <c r="G47" s="297">
        <f t="shared" si="23"/>
        <v>57.1</v>
      </c>
      <c r="H47" s="336">
        <f t="shared" si="13"/>
        <v>2.0735999999999999</v>
      </c>
      <c r="J47" s="335">
        <v>1988</v>
      </c>
      <c r="K47" s="296">
        <f>VLOOKUP(J47,'Basisreihen Destatis 2020 "alt"'!$B$7:$H$90,3,FALSE)</f>
        <v>66</v>
      </c>
      <c r="L47" s="292"/>
      <c r="M47" s="292">
        <f t="shared" si="2"/>
        <v>66</v>
      </c>
      <c r="N47" s="292"/>
      <c r="O47" s="292">
        <f>VLOOKUP(J47,'Basisreihen Destatis 2020 "alt"'!$K$7:$R$86,5,FALSE)</f>
        <v>106.1</v>
      </c>
      <c r="P47" s="292">
        <f t="shared" si="26"/>
        <v>151.4</v>
      </c>
      <c r="Q47" s="297">
        <f t="shared" si="19"/>
        <v>91.6</v>
      </c>
      <c r="R47" s="336">
        <f t="shared" si="14"/>
        <v>1.2444999999999999</v>
      </c>
      <c r="S47" s="176"/>
      <c r="T47" s="335">
        <v>1988</v>
      </c>
      <c r="U47" s="296">
        <f>VLOOKUP(T47,'Basisreihen Destatis 2020 "alt"'!$B$7:$H$90,3,FALSE)</f>
        <v>66</v>
      </c>
      <c r="V47" s="292"/>
      <c r="W47" s="292">
        <f t="shared" si="20"/>
        <v>66</v>
      </c>
      <c r="X47" s="292"/>
      <c r="Y47" s="292">
        <f>VLOOKUP(T47,'Basisreihen Destatis 2020 "alt"'!$K$7:$R$86,6,FALSE)</f>
        <v>97.3</v>
      </c>
      <c r="Z47" s="292">
        <f t="shared" si="27"/>
        <v>115.7</v>
      </c>
      <c r="AA47" s="292">
        <f>VLOOKUP(T47,'Basisreihen Destatis 2020 "alt"'!$B$7:$H$90,5,FALSE)</f>
        <v>78.7</v>
      </c>
      <c r="AB47" s="292"/>
      <c r="AC47" s="292">
        <f t="shared" si="7"/>
        <v>78.7</v>
      </c>
      <c r="AD47" s="297">
        <f t="shared" si="24"/>
        <v>77.900000000000006</v>
      </c>
      <c r="AE47" s="336">
        <f t="shared" si="15"/>
        <v>1.4570000000000001</v>
      </c>
      <c r="AG47" s="335">
        <v>1988</v>
      </c>
      <c r="AH47" s="296">
        <f>VLOOKUP(AG47,'Basisreihen Destatis 2020 "alt"'!$B$7:$H$90,3,FALSE)</f>
        <v>66</v>
      </c>
      <c r="AI47" s="292"/>
      <c r="AJ47" s="292">
        <f t="shared" si="9"/>
        <v>66</v>
      </c>
      <c r="AK47" s="292">
        <f>VLOOKUP(AG47,'Basisreihen Destatis 2020 "alt"'!$B$7:$H$90,6,FALSE)</f>
        <v>72.7</v>
      </c>
      <c r="AL47" s="292"/>
      <c r="AM47" s="292">
        <f t="shared" si="21"/>
        <v>72.7</v>
      </c>
      <c r="AN47" s="297">
        <f t="shared" si="25"/>
        <v>70.400000000000006</v>
      </c>
      <c r="AO47" s="336">
        <f t="shared" si="16"/>
        <v>1.5610999999999999</v>
      </c>
      <c r="AQ47" s="335">
        <v>1988</v>
      </c>
      <c r="AR47" s="296">
        <f>VLOOKUP(AQ47,'Basisreihen Destatis 2020 "alt"'!$B$7:$H$90,6,FALSE)</f>
        <v>72.7</v>
      </c>
      <c r="AS47" s="292"/>
      <c r="AT47" s="297">
        <f t="shared" si="22"/>
        <v>72.7</v>
      </c>
      <c r="AU47" s="336">
        <f t="shared" si="17"/>
        <v>1.4333</v>
      </c>
    </row>
    <row r="48" spans="2:47">
      <c r="B48" s="335">
        <v>1987</v>
      </c>
      <c r="C48" s="296">
        <f>VLOOKUP(B48,'Basisreihen Destatis 2020 "alt"'!$B$7:$H$90,2,FALSE)</f>
        <v>55.8</v>
      </c>
      <c r="D48" s="292"/>
      <c r="E48" s="292">
        <f t="shared" si="18"/>
        <v>55.8</v>
      </c>
      <c r="F48" s="292"/>
      <c r="G48" s="297">
        <f t="shared" si="23"/>
        <v>55.8</v>
      </c>
      <c r="H48" s="336">
        <f t="shared" si="13"/>
        <v>2.1219000000000001</v>
      </c>
      <c r="J48" s="335">
        <v>1987</v>
      </c>
      <c r="K48" s="296">
        <f>VLOOKUP(J48,'Basisreihen Destatis 2020 "alt"'!$B$7:$H$90,3,FALSE)</f>
        <v>65.099999999999994</v>
      </c>
      <c r="L48" s="292"/>
      <c r="M48" s="292">
        <f t="shared" si="2"/>
        <v>65.099999999999994</v>
      </c>
      <c r="N48" s="292"/>
      <c r="O48" s="292">
        <f>VLOOKUP(J48,'Basisreihen Destatis 2020 "alt"'!$K$7:$R$86,5,FALSE)</f>
        <v>99</v>
      </c>
      <c r="P48" s="292">
        <f t="shared" si="26"/>
        <v>141.30000000000001</v>
      </c>
      <c r="Q48" s="297">
        <f t="shared" si="19"/>
        <v>88</v>
      </c>
      <c r="R48" s="336">
        <f t="shared" si="14"/>
        <v>1.2955000000000001</v>
      </c>
      <c r="S48" s="176"/>
      <c r="T48" s="335">
        <v>1987</v>
      </c>
      <c r="U48" s="296">
        <f>VLOOKUP(T48,'Basisreihen Destatis 2020 "alt"'!$B$7:$H$90,3,FALSE)</f>
        <v>65.099999999999994</v>
      </c>
      <c r="V48" s="292"/>
      <c r="W48" s="292">
        <f t="shared" si="20"/>
        <v>65.099999999999994</v>
      </c>
      <c r="X48" s="292"/>
      <c r="Y48" s="292">
        <f>VLOOKUP(T48,'Basisreihen Destatis 2020 "alt"'!$K$7:$R$86,6,FALSE)</f>
        <v>91.8</v>
      </c>
      <c r="Z48" s="292">
        <f t="shared" si="27"/>
        <v>109.2</v>
      </c>
      <c r="AA48" s="292">
        <f>VLOOKUP(T48,'Basisreihen Destatis 2020 "alt"'!$B$7:$H$90,5,FALSE)</f>
        <v>78.099999999999994</v>
      </c>
      <c r="AB48" s="292"/>
      <c r="AC48" s="292">
        <f t="shared" si="7"/>
        <v>78.099999999999994</v>
      </c>
      <c r="AD48" s="297">
        <f t="shared" si="24"/>
        <v>76.3</v>
      </c>
      <c r="AE48" s="336">
        <f t="shared" si="15"/>
        <v>1.4875</v>
      </c>
      <c r="AG48" s="335">
        <v>1987</v>
      </c>
      <c r="AH48" s="296">
        <f>VLOOKUP(AG48,'Basisreihen Destatis 2020 "alt"'!$B$7:$H$90,3,FALSE)</f>
        <v>65.099999999999994</v>
      </c>
      <c r="AI48" s="292"/>
      <c r="AJ48" s="292">
        <f t="shared" si="9"/>
        <v>65.099999999999994</v>
      </c>
      <c r="AK48" s="292">
        <f>VLOOKUP(AG48,'Basisreihen Destatis 2020 "alt"'!$B$7:$H$90,6,FALSE)</f>
        <v>71.599999999999994</v>
      </c>
      <c r="AL48" s="292"/>
      <c r="AM48" s="292">
        <f t="shared" si="21"/>
        <v>71.599999999999994</v>
      </c>
      <c r="AN48" s="297">
        <f t="shared" si="25"/>
        <v>69.3</v>
      </c>
      <c r="AO48" s="336">
        <f t="shared" si="16"/>
        <v>1.5859000000000001</v>
      </c>
      <c r="AQ48" s="335">
        <v>1987</v>
      </c>
      <c r="AR48" s="296">
        <f>VLOOKUP(AQ48,'Basisreihen Destatis 2020 "alt"'!$B$7:$H$90,6,FALSE)</f>
        <v>71.599999999999994</v>
      </c>
      <c r="AS48" s="292"/>
      <c r="AT48" s="297">
        <f t="shared" si="22"/>
        <v>71.599999999999994</v>
      </c>
      <c r="AU48" s="336">
        <f t="shared" si="17"/>
        <v>1.4553</v>
      </c>
    </row>
    <row r="49" spans="2:47">
      <c r="B49" s="335">
        <v>1986</v>
      </c>
      <c r="C49" s="296">
        <f>VLOOKUP(B49,'Basisreihen Destatis 2020 "alt"'!$B$7:$H$90,2,FALSE)</f>
        <v>54.6</v>
      </c>
      <c r="D49" s="292"/>
      <c r="E49" s="292">
        <f t="shared" si="18"/>
        <v>54.6</v>
      </c>
      <c r="F49" s="292"/>
      <c r="G49" s="297">
        <f t="shared" si="23"/>
        <v>54.6</v>
      </c>
      <c r="H49" s="336">
        <f t="shared" si="13"/>
        <v>2.1684999999999999</v>
      </c>
      <c r="J49" s="335">
        <v>1986</v>
      </c>
      <c r="K49" s="296">
        <f>VLOOKUP(J49,'Basisreihen Destatis 2020 "alt"'!$B$7:$H$90,3,FALSE)</f>
        <v>63.9</v>
      </c>
      <c r="L49" s="292"/>
      <c r="M49" s="292">
        <f t="shared" si="2"/>
        <v>63.9</v>
      </c>
      <c r="N49" s="292"/>
      <c r="O49" s="292">
        <f>VLOOKUP(J49,'Basisreihen Destatis 2020 "alt"'!$K$7:$R$86,5,FALSE)</f>
        <v>98.3</v>
      </c>
      <c r="P49" s="292">
        <f t="shared" si="26"/>
        <v>140.30000000000001</v>
      </c>
      <c r="Q49" s="297">
        <f t="shared" si="19"/>
        <v>86.8</v>
      </c>
      <c r="R49" s="336">
        <f t="shared" si="14"/>
        <v>1.3133999999999999</v>
      </c>
      <c r="S49" s="176"/>
      <c r="T49" s="335">
        <v>1986</v>
      </c>
      <c r="U49" s="296">
        <f>VLOOKUP(T49,'Basisreihen Destatis 2020 "alt"'!$B$7:$H$90,3,FALSE)</f>
        <v>63.9</v>
      </c>
      <c r="V49" s="292"/>
      <c r="W49" s="292">
        <f t="shared" si="20"/>
        <v>63.9</v>
      </c>
      <c r="X49" s="292"/>
      <c r="Y49" s="292">
        <f>VLOOKUP(T49,'Basisreihen Destatis 2020 "alt"'!$K$7:$R$86,6,FALSE)</f>
        <v>90.3</v>
      </c>
      <c r="Z49" s="292">
        <f t="shared" si="27"/>
        <v>107.4</v>
      </c>
      <c r="AA49" s="292">
        <f>VLOOKUP(T49,'Basisreihen Destatis 2020 "alt"'!$B$7:$H$90,5,FALSE)</f>
        <v>77</v>
      </c>
      <c r="AB49" s="292"/>
      <c r="AC49" s="292">
        <f t="shared" si="7"/>
        <v>77</v>
      </c>
      <c r="AD49" s="297">
        <f t="shared" si="24"/>
        <v>75</v>
      </c>
      <c r="AE49" s="336">
        <f t="shared" si="15"/>
        <v>1.5133000000000001</v>
      </c>
      <c r="AG49" s="335">
        <v>1986</v>
      </c>
      <c r="AH49" s="296">
        <f>VLOOKUP(AG49,'Basisreihen Destatis 2020 "alt"'!$B$7:$H$90,3,FALSE)</f>
        <v>63.9</v>
      </c>
      <c r="AI49" s="292"/>
      <c r="AJ49" s="292">
        <f t="shared" si="9"/>
        <v>63.9</v>
      </c>
      <c r="AK49" s="292">
        <f>VLOOKUP(AG49,'Basisreihen Destatis 2020 "alt"'!$B$7:$H$90,6,FALSE)</f>
        <v>73.3</v>
      </c>
      <c r="AL49" s="292"/>
      <c r="AM49" s="292">
        <f t="shared" si="21"/>
        <v>73.3</v>
      </c>
      <c r="AN49" s="297">
        <f t="shared" si="25"/>
        <v>70</v>
      </c>
      <c r="AO49" s="336">
        <f t="shared" si="16"/>
        <v>1.57</v>
      </c>
      <c r="AQ49" s="335">
        <v>1986</v>
      </c>
      <c r="AR49" s="296">
        <f>VLOOKUP(AQ49,'Basisreihen Destatis 2020 "alt"'!$B$7:$H$90,6,FALSE)</f>
        <v>73.3</v>
      </c>
      <c r="AS49" s="292"/>
      <c r="AT49" s="297">
        <f t="shared" si="22"/>
        <v>73.3</v>
      </c>
      <c r="AU49" s="336">
        <f t="shared" si="17"/>
        <v>1.4216</v>
      </c>
    </row>
    <row r="50" spans="2:47">
      <c r="B50" s="335">
        <v>1985</v>
      </c>
      <c r="C50" s="296">
        <f>VLOOKUP(B50,'Basisreihen Destatis 2020 "alt"'!$B$7:$H$90,2,FALSE)</f>
        <v>53.5</v>
      </c>
      <c r="D50" s="292"/>
      <c r="E50" s="292">
        <f t="shared" si="18"/>
        <v>53.5</v>
      </c>
      <c r="F50" s="292"/>
      <c r="G50" s="297">
        <f t="shared" si="23"/>
        <v>53.5</v>
      </c>
      <c r="H50" s="336">
        <f t="shared" si="13"/>
        <v>2.2130999999999998</v>
      </c>
      <c r="J50" s="335">
        <v>1985</v>
      </c>
      <c r="K50" s="296">
        <f>VLOOKUP(J50,'Basisreihen Destatis 2020 "alt"'!$B$7:$H$90,3,FALSE)</f>
        <v>62.5</v>
      </c>
      <c r="L50" s="292"/>
      <c r="M50" s="292">
        <f t="shared" si="2"/>
        <v>62.5</v>
      </c>
      <c r="N50" s="292"/>
      <c r="O50" s="292">
        <f>VLOOKUP(J50,'Basisreihen Destatis 2020 "alt"'!$K$7:$R$86,5,FALSE)</f>
        <v>102.9</v>
      </c>
      <c r="P50" s="292">
        <f t="shared" si="26"/>
        <v>146.80000000000001</v>
      </c>
      <c r="Q50" s="297">
        <f t="shared" si="19"/>
        <v>87.8</v>
      </c>
      <c r="R50" s="336">
        <f t="shared" si="14"/>
        <v>1.2984</v>
      </c>
      <c r="S50" s="176"/>
      <c r="T50" s="335">
        <v>1985</v>
      </c>
      <c r="U50" s="296">
        <f>VLOOKUP(T50,'Basisreihen Destatis 2020 "alt"'!$B$7:$H$90,3,FALSE)</f>
        <v>62.5</v>
      </c>
      <c r="V50" s="292"/>
      <c r="W50" s="292">
        <f t="shared" si="20"/>
        <v>62.5</v>
      </c>
      <c r="X50" s="292"/>
      <c r="Y50" s="292">
        <f>VLOOKUP(T50,'Basisreihen Destatis 2020 "alt"'!$K$7:$R$86,6,FALSE)</f>
        <v>93.2</v>
      </c>
      <c r="Z50" s="292">
        <f t="shared" si="27"/>
        <v>110.9</v>
      </c>
      <c r="AA50" s="292">
        <f>VLOOKUP(T50,'Basisreihen Destatis 2020 "alt"'!$B$7:$H$90,5,FALSE)</f>
        <v>74.2</v>
      </c>
      <c r="AB50" s="292"/>
      <c r="AC50" s="292">
        <f t="shared" si="7"/>
        <v>74.2</v>
      </c>
      <c r="AD50" s="297">
        <f t="shared" si="24"/>
        <v>73.900000000000006</v>
      </c>
      <c r="AE50" s="336">
        <f t="shared" si="15"/>
        <v>1.5359</v>
      </c>
      <c r="AG50" s="335">
        <v>1985</v>
      </c>
      <c r="AH50" s="296">
        <f>VLOOKUP(AG50,'Basisreihen Destatis 2020 "alt"'!$B$7:$H$90,3,FALSE)</f>
        <v>62.5</v>
      </c>
      <c r="AI50" s="292"/>
      <c r="AJ50" s="292">
        <f t="shared" si="9"/>
        <v>62.5</v>
      </c>
      <c r="AK50" s="292">
        <f>VLOOKUP(AG50,'Basisreihen Destatis 2020 "alt"'!$B$7:$H$90,6,FALSE)</f>
        <v>73.900000000000006</v>
      </c>
      <c r="AL50" s="292"/>
      <c r="AM50" s="292">
        <f t="shared" si="21"/>
        <v>73.900000000000006</v>
      </c>
      <c r="AN50" s="297">
        <f t="shared" si="25"/>
        <v>69.900000000000006</v>
      </c>
      <c r="AO50" s="336">
        <f t="shared" si="16"/>
        <v>1.5722</v>
      </c>
      <c r="AQ50" s="335">
        <v>1985</v>
      </c>
      <c r="AR50" s="296">
        <f>VLOOKUP(AQ50,'Basisreihen Destatis 2020 "alt"'!$B$7:$H$90,6,FALSE)</f>
        <v>73.900000000000006</v>
      </c>
      <c r="AS50" s="292"/>
      <c r="AT50" s="297">
        <f t="shared" si="22"/>
        <v>73.900000000000006</v>
      </c>
      <c r="AU50" s="336">
        <f t="shared" si="17"/>
        <v>1.41</v>
      </c>
    </row>
    <row r="51" spans="2:47">
      <c r="B51" s="335">
        <v>1984</v>
      </c>
      <c r="C51" s="296">
        <f>VLOOKUP(B51,'Basisreihen Destatis 2020 "alt"'!$B$7:$H$90,2,FALSE)</f>
        <v>53.2</v>
      </c>
      <c r="D51" s="292"/>
      <c r="E51" s="292">
        <f t="shared" si="18"/>
        <v>53.2</v>
      </c>
      <c r="F51" s="292"/>
      <c r="G51" s="297">
        <f t="shared" si="23"/>
        <v>53.2</v>
      </c>
      <c r="H51" s="336">
        <f t="shared" si="13"/>
        <v>2.2256</v>
      </c>
      <c r="J51" s="335">
        <v>1984</v>
      </c>
      <c r="K51" s="296">
        <f>VLOOKUP(J51,'Basisreihen Destatis 2020 "alt"'!$B$7:$H$90,3,FALSE)</f>
        <v>62.4</v>
      </c>
      <c r="L51" s="292"/>
      <c r="M51" s="292">
        <f t="shared" si="2"/>
        <v>62.4</v>
      </c>
      <c r="N51" s="292"/>
      <c r="O51" s="292">
        <f>VLOOKUP(J51,'Basisreihen Destatis 2020 "alt"'!$K$7:$R$86,5,FALSE)</f>
        <v>100.3</v>
      </c>
      <c r="P51" s="292">
        <f t="shared" si="26"/>
        <v>143.1</v>
      </c>
      <c r="Q51" s="297">
        <f t="shared" ref="Q51:Q77" si="28">ROUND(0.7*M51+0.3*P51,1)</f>
        <v>86.6</v>
      </c>
      <c r="R51" s="336">
        <f t="shared" si="14"/>
        <v>1.3164</v>
      </c>
      <c r="S51" s="176"/>
      <c r="T51" s="335">
        <v>1984</v>
      </c>
      <c r="U51" s="296">
        <f>VLOOKUP(T51,'Basisreihen Destatis 2020 "alt"'!$B$7:$H$90,3,FALSE)</f>
        <v>62.4</v>
      </c>
      <c r="V51" s="292"/>
      <c r="W51" s="292">
        <f t="shared" si="20"/>
        <v>62.4</v>
      </c>
      <c r="X51" s="292"/>
      <c r="Y51" s="292">
        <f>VLOOKUP(T51,'Basisreihen Destatis 2020 "alt"'!$K$7:$R$86,6,FALSE)</f>
        <v>92.3</v>
      </c>
      <c r="Z51" s="292">
        <f t="shared" si="27"/>
        <v>109.8</v>
      </c>
      <c r="AA51" s="292">
        <f>VLOOKUP(T51,'Basisreihen Destatis 2020 "alt"'!$B$7:$H$90,5,FALSE)</f>
        <v>73.5</v>
      </c>
      <c r="AB51" s="292"/>
      <c r="AC51" s="292">
        <f t="shared" si="7"/>
        <v>73.5</v>
      </c>
      <c r="AD51" s="297">
        <f>ROUND(0.5*W51+0.15*Z51+0.35*AC51,1)</f>
        <v>73.400000000000006</v>
      </c>
      <c r="AE51" s="336">
        <f t="shared" si="15"/>
        <v>1.5463</v>
      </c>
      <c r="AG51" s="335">
        <v>1984</v>
      </c>
      <c r="AH51" s="296">
        <f>VLOOKUP(AG51,'Basisreihen Destatis 2020 "alt"'!$B$7:$H$90,3,FALSE)</f>
        <v>62.4</v>
      </c>
      <c r="AI51" s="292"/>
      <c r="AJ51" s="292">
        <f t="shared" si="9"/>
        <v>62.4</v>
      </c>
      <c r="AK51" s="292">
        <f>VLOOKUP(AG51,'Basisreihen Destatis 2020 "alt"'!$B$7:$H$90,6,FALSE)</f>
        <v>72.3</v>
      </c>
      <c r="AL51" s="292"/>
      <c r="AM51" s="292">
        <f t="shared" si="21"/>
        <v>72.3</v>
      </c>
      <c r="AN51" s="297">
        <f t="shared" si="25"/>
        <v>68.8</v>
      </c>
      <c r="AO51" s="336">
        <f t="shared" si="16"/>
        <v>1.5973999999999999</v>
      </c>
      <c r="AQ51" s="335">
        <v>1984</v>
      </c>
      <c r="AR51" s="296">
        <f>VLOOKUP(AQ51,'Basisreihen Destatis 2020 "alt"'!$B$7:$H$90,6,FALSE)</f>
        <v>72.3</v>
      </c>
      <c r="AS51" s="292"/>
      <c r="AT51" s="297">
        <f t="shared" si="22"/>
        <v>72.3</v>
      </c>
      <c r="AU51" s="336">
        <f t="shared" si="17"/>
        <v>1.4412</v>
      </c>
    </row>
    <row r="52" spans="2:47">
      <c r="B52" s="335">
        <v>1983</v>
      </c>
      <c r="C52" s="296">
        <f>VLOOKUP(B52,'Basisreihen Destatis 2020 "alt"'!$B$7:$H$90,2,FALSE)</f>
        <v>52.1</v>
      </c>
      <c r="D52" s="292"/>
      <c r="E52" s="292">
        <f t="shared" si="18"/>
        <v>52.1</v>
      </c>
      <c r="F52" s="292"/>
      <c r="G52" s="297">
        <f t="shared" si="23"/>
        <v>52.1</v>
      </c>
      <c r="H52" s="336">
        <f t="shared" si="13"/>
        <v>2.2726000000000002</v>
      </c>
      <c r="J52" s="335">
        <v>1983</v>
      </c>
      <c r="K52" s="296">
        <f>VLOOKUP(J52,'Basisreihen Destatis 2020 "alt"'!$B$7:$H$90,3,FALSE)</f>
        <v>61.6</v>
      </c>
      <c r="L52" s="292"/>
      <c r="M52" s="292">
        <f t="shared" si="2"/>
        <v>61.6</v>
      </c>
      <c r="N52" s="292"/>
      <c r="O52" s="292">
        <f>VLOOKUP(J52,'Basisreihen Destatis 2020 "alt"'!$K$7:$R$86,5,FALSE)</f>
        <v>97.4</v>
      </c>
      <c r="P52" s="292">
        <f t="shared" si="26"/>
        <v>139</v>
      </c>
      <c r="Q52" s="297">
        <f t="shared" si="28"/>
        <v>84.8</v>
      </c>
      <c r="R52" s="336">
        <f t="shared" si="14"/>
        <v>1.3443000000000001</v>
      </c>
      <c r="S52" s="176"/>
      <c r="T52" s="335">
        <v>1983</v>
      </c>
      <c r="U52" s="296">
        <f>VLOOKUP(T52,'Basisreihen Destatis 2020 "alt"'!$B$7:$H$90,3,FALSE)</f>
        <v>61.6</v>
      </c>
      <c r="V52" s="292"/>
      <c r="W52" s="292">
        <f t="shared" si="20"/>
        <v>61.6</v>
      </c>
      <c r="X52" s="292"/>
      <c r="Y52" s="292">
        <f>VLOOKUP(T52,'Basisreihen Destatis 2020 "alt"'!$K$7:$R$86,6,FALSE)</f>
        <v>93.2</v>
      </c>
      <c r="Z52" s="292">
        <f t="shared" si="27"/>
        <v>110.9</v>
      </c>
      <c r="AA52" s="292">
        <f>VLOOKUP(T52,'Basisreihen Destatis 2020 "alt"'!$B$7:$H$90,5,FALSE)</f>
        <v>73.400000000000006</v>
      </c>
      <c r="AB52" s="292"/>
      <c r="AC52" s="292">
        <f t="shared" si="7"/>
        <v>73.400000000000006</v>
      </c>
      <c r="AD52" s="297">
        <f t="shared" si="24"/>
        <v>73.099999999999994</v>
      </c>
      <c r="AE52" s="336">
        <f t="shared" si="15"/>
        <v>1.5527</v>
      </c>
      <c r="AG52" s="335">
        <v>1983</v>
      </c>
      <c r="AH52" s="296">
        <f>VLOOKUP(AG52,'Basisreihen Destatis 2020 "alt"'!$B$7:$H$90,3,FALSE)</f>
        <v>61.6</v>
      </c>
      <c r="AI52" s="292"/>
      <c r="AJ52" s="292">
        <f t="shared" si="9"/>
        <v>61.6</v>
      </c>
      <c r="AK52" s="292">
        <f>VLOOKUP(AG52,'Basisreihen Destatis 2020 "alt"'!$B$7:$H$90,6,FALSE)</f>
        <v>70.3</v>
      </c>
      <c r="AL52" s="292"/>
      <c r="AM52" s="292">
        <f t="shared" si="21"/>
        <v>70.3</v>
      </c>
      <c r="AN52" s="297">
        <f t="shared" si="25"/>
        <v>67.3</v>
      </c>
      <c r="AO52" s="336">
        <f t="shared" si="16"/>
        <v>1.633</v>
      </c>
      <c r="AQ52" s="335">
        <v>1983</v>
      </c>
      <c r="AR52" s="296">
        <f>VLOOKUP(AQ52,'Basisreihen Destatis 2020 "alt"'!$B$7:$H$90,6,FALSE)</f>
        <v>70.3</v>
      </c>
      <c r="AS52" s="292"/>
      <c r="AT52" s="297">
        <f t="shared" si="22"/>
        <v>70.3</v>
      </c>
      <c r="AU52" s="336">
        <f t="shared" si="17"/>
        <v>1.4822</v>
      </c>
    </row>
    <row r="53" spans="2:47">
      <c r="B53" s="335">
        <v>1982</v>
      </c>
      <c r="C53" s="296">
        <f>VLOOKUP(B53,'Basisreihen Destatis 2020 "alt"'!$B$7:$H$90,2,FALSE)</f>
        <v>51.2</v>
      </c>
      <c r="D53" s="292"/>
      <c r="E53" s="292">
        <f t="shared" si="18"/>
        <v>51.2</v>
      </c>
      <c r="F53" s="292"/>
      <c r="G53" s="297">
        <f t="shared" si="23"/>
        <v>51.2</v>
      </c>
      <c r="H53" s="336">
        <f t="shared" si="13"/>
        <v>2.3125</v>
      </c>
      <c r="J53" s="335">
        <v>1982</v>
      </c>
      <c r="K53" s="296">
        <f>VLOOKUP(J53,'Basisreihen Destatis 2020 "alt"'!$B$7:$H$90,3,FALSE)</f>
        <v>61.9</v>
      </c>
      <c r="L53" s="292"/>
      <c r="M53" s="292">
        <f t="shared" si="2"/>
        <v>61.9</v>
      </c>
      <c r="N53" s="292"/>
      <c r="O53" s="292">
        <f>VLOOKUP(J53,'Basisreihen Destatis 2020 "alt"'!$K$7:$R$86,5,FALSE)</f>
        <v>92</v>
      </c>
      <c r="P53" s="292">
        <f t="shared" si="26"/>
        <v>131.30000000000001</v>
      </c>
      <c r="Q53" s="297">
        <f t="shared" si="28"/>
        <v>82.7</v>
      </c>
      <c r="R53" s="336">
        <f t="shared" si="14"/>
        <v>1.3785000000000001</v>
      </c>
      <c r="S53" s="176"/>
      <c r="T53" s="335">
        <v>1982</v>
      </c>
      <c r="U53" s="296">
        <f>VLOOKUP(T53,'Basisreihen Destatis 2020 "alt"'!$B$7:$H$90,3,FALSE)</f>
        <v>61.9</v>
      </c>
      <c r="V53" s="292"/>
      <c r="W53" s="292">
        <f t="shared" si="20"/>
        <v>61.9</v>
      </c>
      <c r="X53" s="292"/>
      <c r="Y53" s="292">
        <f>VLOOKUP(T53,'Basisreihen Destatis 2020 "alt"'!$K$7:$R$86,6,FALSE)</f>
        <v>93.9</v>
      </c>
      <c r="Z53" s="292">
        <f t="shared" si="27"/>
        <v>111.7</v>
      </c>
      <c r="AA53" s="292">
        <f>VLOOKUP(T53,'Basisreihen Destatis 2020 "alt"'!$B$7:$H$90,5,FALSE)</f>
        <v>72.900000000000006</v>
      </c>
      <c r="AB53" s="292"/>
      <c r="AC53" s="292">
        <f t="shared" si="7"/>
        <v>72.900000000000006</v>
      </c>
      <c r="AD53" s="297">
        <f t="shared" si="24"/>
        <v>73.2</v>
      </c>
      <c r="AE53" s="336">
        <f t="shared" si="15"/>
        <v>1.5505</v>
      </c>
      <c r="AG53" s="335">
        <v>1982</v>
      </c>
      <c r="AH53" s="296">
        <f>VLOOKUP(AG53,'Basisreihen Destatis 2020 "alt"'!$B$7:$H$90,3,FALSE)</f>
        <v>61.9</v>
      </c>
      <c r="AI53" s="292"/>
      <c r="AJ53" s="292">
        <f t="shared" si="9"/>
        <v>61.9</v>
      </c>
      <c r="AK53" s="292">
        <f>VLOOKUP(AG53,'Basisreihen Destatis 2020 "alt"'!$B$7:$H$90,6,FALSE)</f>
        <v>69.099999999999994</v>
      </c>
      <c r="AL53" s="292"/>
      <c r="AM53" s="292">
        <f t="shared" si="21"/>
        <v>69.099999999999994</v>
      </c>
      <c r="AN53" s="297">
        <f t="shared" si="25"/>
        <v>66.599999999999994</v>
      </c>
      <c r="AO53" s="336">
        <f t="shared" si="16"/>
        <v>1.6501999999999999</v>
      </c>
      <c r="AQ53" s="335">
        <v>1982</v>
      </c>
      <c r="AR53" s="296">
        <f>VLOOKUP(AQ53,'Basisreihen Destatis 2020 "alt"'!$B$7:$H$90,6,FALSE)</f>
        <v>69.099999999999994</v>
      </c>
      <c r="AS53" s="292"/>
      <c r="AT53" s="297">
        <f t="shared" si="22"/>
        <v>69.099999999999994</v>
      </c>
      <c r="AU53" s="336">
        <f t="shared" si="17"/>
        <v>1.508</v>
      </c>
    </row>
    <row r="54" spans="2:47">
      <c r="B54" s="335">
        <v>1981</v>
      </c>
      <c r="C54" s="296">
        <f>VLOOKUP(B54,'Basisreihen Destatis 2020 "alt"'!$B$7:$H$90,2,FALSE)</f>
        <v>49.2</v>
      </c>
      <c r="D54" s="292"/>
      <c r="E54" s="292">
        <f t="shared" si="18"/>
        <v>49.2</v>
      </c>
      <c r="F54" s="292"/>
      <c r="G54" s="297">
        <f t="shared" si="23"/>
        <v>49.2</v>
      </c>
      <c r="H54" s="336">
        <f t="shared" si="13"/>
        <v>2.4064999999999999</v>
      </c>
      <c r="J54" s="335">
        <v>1981</v>
      </c>
      <c r="K54" s="296">
        <f>VLOOKUP(J54,'Basisreihen Destatis 2020 "alt"'!$B$7:$H$90,3,FALSE)</f>
        <v>63.1</v>
      </c>
      <c r="L54" s="292"/>
      <c r="M54" s="292">
        <f t="shared" si="2"/>
        <v>63.1</v>
      </c>
      <c r="N54" s="292"/>
      <c r="O54" s="292">
        <f>VLOOKUP(J54,'Basisreihen Destatis 2020 "alt"'!$K$7:$R$86,5,FALSE)</f>
        <v>89.9</v>
      </c>
      <c r="P54" s="292">
        <f t="shared" si="26"/>
        <v>128.30000000000001</v>
      </c>
      <c r="Q54" s="297">
        <f t="shared" si="28"/>
        <v>82.7</v>
      </c>
      <c r="R54" s="336">
        <f t="shared" si="14"/>
        <v>1.3785000000000001</v>
      </c>
      <c r="S54" s="176"/>
      <c r="T54" s="335">
        <v>1981</v>
      </c>
      <c r="U54" s="296">
        <f>VLOOKUP(T54,'Basisreihen Destatis 2020 "alt"'!$B$7:$H$90,3,FALSE)</f>
        <v>63.1</v>
      </c>
      <c r="V54" s="292"/>
      <c r="W54" s="292">
        <f t="shared" si="20"/>
        <v>63.1</v>
      </c>
      <c r="X54" s="292"/>
      <c r="Y54" s="292">
        <f>VLOOKUP(T54,'Basisreihen Destatis 2020 "alt"'!$K$7:$R$86,6,FALSE)</f>
        <v>94.3</v>
      </c>
      <c r="Z54" s="292">
        <f t="shared" si="27"/>
        <v>112.2</v>
      </c>
      <c r="AA54" s="292">
        <f>VLOOKUP(T54,'Basisreihen Destatis 2020 "alt"'!$B$7:$H$90,5,FALSE)</f>
        <v>65.5</v>
      </c>
      <c r="AB54" s="292"/>
      <c r="AC54" s="292">
        <f t="shared" si="7"/>
        <v>65.5</v>
      </c>
      <c r="AD54" s="297">
        <f t="shared" si="24"/>
        <v>71.3</v>
      </c>
      <c r="AE54" s="336">
        <f t="shared" si="15"/>
        <v>1.5919000000000001</v>
      </c>
      <c r="AG54" s="335">
        <v>1981</v>
      </c>
      <c r="AH54" s="296">
        <f>VLOOKUP(AG54,'Basisreihen Destatis 2020 "alt"'!$B$7:$H$90,3,FALSE)</f>
        <v>63.1</v>
      </c>
      <c r="AI54" s="292"/>
      <c r="AJ54" s="292">
        <f t="shared" si="9"/>
        <v>63.1</v>
      </c>
      <c r="AK54" s="292">
        <f>VLOOKUP(AG54,'Basisreihen Destatis 2020 "alt"'!$B$7:$H$90,6,FALSE)</f>
        <v>65</v>
      </c>
      <c r="AL54" s="292"/>
      <c r="AM54" s="292">
        <f t="shared" si="21"/>
        <v>65</v>
      </c>
      <c r="AN54" s="297">
        <f t="shared" si="25"/>
        <v>64.3</v>
      </c>
      <c r="AO54" s="336">
        <f t="shared" si="16"/>
        <v>1.7092000000000001</v>
      </c>
      <c r="AQ54" s="335">
        <v>1981</v>
      </c>
      <c r="AR54" s="296">
        <f>VLOOKUP(AQ54,'Basisreihen Destatis 2020 "alt"'!$B$7:$H$90,6,FALSE)</f>
        <v>65</v>
      </c>
      <c r="AS54" s="292"/>
      <c r="AT54" s="297">
        <f t="shared" si="22"/>
        <v>65</v>
      </c>
      <c r="AU54" s="336">
        <f t="shared" si="17"/>
        <v>1.6031</v>
      </c>
    </row>
    <row r="55" spans="2:47">
      <c r="B55" s="335">
        <v>1980</v>
      </c>
      <c r="C55" s="296">
        <f>VLOOKUP(B55,'Basisreihen Destatis 2020 "alt"'!$B$7:$H$90,2,FALSE)</f>
        <v>46.4</v>
      </c>
      <c r="D55" s="292"/>
      <c r="E55" s="292">
        <f t="shared" si="18"/>
        <v>46.4</v>
      </c>
      <c r="F55" s="292"/>
      <c r="G55" s="297">
        <f t="shared" si="23"/>
        <v>46.4</v>
      </c>
      <c r="H55" s="336">
        <f t="shared" si="13"/>
        <v>2.5516999999999999</v>
      </c>
      <c r="J55" s="335">
        <v>1980</v>
      </c>
      <c r="K55" s="296">
        <f>VLOOKUP(J55,'Basisreihen Destatis 2020 "alt"'!$B$7:$H$90,3,FALSE)</f>
        <v>61.4</v>
      </c>
      <c r="L55" s="292"/>
      <c r="M55" s="292">
        <f t="shared" si="2"/>
        <v>61.4</v>
      </c>
      <c r="N55" s="292"/>
      <c r="O55" s="292">
        <f>VLOOKUP(J55,'Basisreihen Destatis 2020 "alt"'!$K$7:$R$86,5,FALSE)</f>
        <v>86.1</v>
      </c>
      <c r="P55" s="292">
        <f t="shared" si="26"/>
        <v>122.9</v>
      </c>
      <c r="Q55" s="297">
        <f t="shared" si="28"/>
        <v>79.900000000000006</v>
      </c>
      <c r="R55" s="336">
        <f t="shared" si="14"/>
        <v>1.4268000000000001</v>
      </c>
      <c r="S55" s="176"/>
      <c r="T55" s="335">
        <v>1980</v>
      </c>
      <c r="U55" s="296">
        <f>VLOOKUP(T55,'Basisreihen Destatis 2020 "alt"'!$B$7:$H$90,3,FALSE)</f>
        <v>61.4</v>
      </c>
      <c r="V55" s="292"/>
      <c r="W55" s="292">
        <f t="shared" si="20"/>
        <v>61.4</v>
      </c>
      <c r="X55" s="292"/>
      <c r="Y55" s="292">
        <f>VLOOKUP(T55,'Basisreihen Destatis 2020 "alt"'!$K$7:$R$86,6,FALSE)</f>
        <v>89</v>
      </c>
      <c r="Z55" s="292">
        <f t="shared" si="27"/>
        <v>105.9</v>
      </c>
      <c r="AA55" s="292">
        <f>VLOOKUP(T55,'Basisreihen Destatis 2020 "alt"'!$B$7:$H$90,5,FALSE)</f>
        <v>60.6</v>
      </c>
      <c r="AB55" s="292"/>
      <c r="AC55" s="292">
        <f t="shared" si="7"/>
        <v>60.6</v>
      </c>
      <c r="AD55" s="297">
        <f t="shared" si="24"/>
        <v>67.8</v>
      </c>
      <c r="AE55" s="336">
        <f t="shared" si="15"/>
        <v>1.6739999999999999</v>
      </c>
      <c r="AG55" s="335">
        <v>1980</v>
      </c>
      <c r="AH55" s="296">
        <f>VLOOKUP(AG55,'Basisreihen Destatis 2020 "alt"'!$B$7:$H$90,3,FALSE)</f>
        <v>61.4</v>
      </c>
      <c r="AI55" s="292"/>
      <c r="AJ55" s="292">
        <f t="shared" si="9"/>
        <v>61.4</v>
      </c>
      <c r="AK55" s="292">
        <f>VLOOKUP(AG55,'Basisreihen Destatis 2020 "alt"'!$B$7:$H$90,6,FALSE)</f>
        <v>60.9</v>
      </c>
      <c r="AL55" s="292"/>
      <c r="AM55" s="292">
        <f t="shared" si="21"/>
        <v>60.9</v>
      </c>
      <c r="AN55" s="297">
        <f t="shared" si="25"/>
        <v>61.1</v>
      </c>
      <c r="AO55" s="336">
        <f t="shared" si="16"/>
        <v>1.7987</v>
      </c>
      <c r="AQ55" s="335">
        <v>1980</v>
      </c>
      <c r="AR55" s="296">
        <f>VLOOKUP(AQ55,'Basisreihen Destatis 2020 "alt"'!$B$7:$H$90,6,FALSE)</f>
        <v>60.9</v>
      </c>
      <c r="AS55" s="292"/>
      <c r="AT55" s="297">
        <f t="shared" si="22"/>
        <v>60.9</v>
      </c>
      <c r="AU55" s="336">
        <f t="shared" si="17"/>
        <v>1.7110000000000001</v>
      </c>
    </row>
    <row r="56" spans="2:47">
      <c r="B56" s="335">
        <v>1979</v>
      </c>
      <c r="C56" s="296">
        <f>VLOOKUP(B56,'Basisreihen Destatis 2020 "alt"'!$B$7:$H$90,2,FALSE)</f>
        <v>42.1</v>
      </c>
      <c r="D56" s="292"/>
      <c r="E56" s="292">
        <f t="shared" si="18"/>
        <v>42.1</v>
      </c>
      <c r="F56" s="292"/>
      <c r="G56" s="297">
        <f t="shared" si="23"/>
        <v>42.1</v>
      </c>
      <c r="H56" s="336">
        <f t="shared" si="13"/>
        <v>2.8123999999999998</v>
      </c>
      <c r="J56" s="335">
        <v>1979</v>
      </c>
      <c r="K56" s="296">
        <f>VLOOKUP(J56,'Basisreihen Destatis 2020 "alt"'!$B$7:$H$90,3,FALSE)</f>
        <v>55.5</v>
      </c>
      <c r="L56" s="292"/>
      <c r="M56" s="292">
        <f t="shared" si="2"/>
        <v>55.5</v>
      </c>
      <c r="N56" s="292"/>
      <c r="O56" s="292">
        <f>VLOOKUP(J56,'Basisreihen Destatis 2020 "alt"'!$K$7:$R$86,5,FALSE)</f>
        <v>80</v>
      </c>
      <c r="P56" s="292">
        <f t="shared" si="26"/>
        <v>114.1</v>
      </c>
      <c r="Q56" s="297">
        <f t="shared" si="28"/>
        <v>73.099999999999994</v>
      </c>
      <c r="R56" s="336">
        <f t="shared" si="14"/>
        <v>1.5595000000000001</v>
      </c>
      <c r="S56" s="176"/>
      <c r="T56" s="335">
        <v>1979</v>
      </c>
      <c r="U56" s="296">
        <f>VLOOKUP(T56,'Basisreihen Destatis 2020 "alt"'!$B$7:$H$90,3,FALSE)</f>
        <v>55.5</v>
      </c>
      <c r="V56" s="292"/>
      <c r="W56" s="292">
        <f t="shared" si="20"/>
        <v>55.5</v>
      </c>
      <c r="X56" s="292"/>
      <c r="Y56" s="292">
        <f>VLOOKUP(T56,'Basisreihen Destatis 2020 "alt"'!$K$7:$R$86,6,FALSE)</f>
        <v>77.2</v>
      </c>
      <c r="Z56" s="292">
        <f t="shared" si="27"/>
        <v>91.8</v>
      </c>
      <c r="AA56" s="292">
        <f>VLOOKUP(T56,'Basisreihen Destatis 2020 "alt"'!$B$7:$H$90,5,FALSE)</f>
        <v>57.1</v>
      </c>
      <c r="AB56" s="292"/>
      <c r="AC56" s="292">
        <f t="shared" si="7"/>
        <v>57.1</v>
      </c>
      <c r="AD56" s="297">
        <f t="shared" si="24"/>
        <v>61.5</v>
      </c>
      <c r="AE56" s="336">
        <f t="shared" si="15"/>
        <v>1.8454999999999999</v>
      </c>
      <c r="AG56" s="335">
        <v>1979</v>
      </c>
      <c r="AH56" s="296">
        <f>VLOOKUP(AG56,'Basisreihen Destatis 2020 "alt"'!$B$7:$H$90,3,FALSE)</f>
        <v>55.5</v>
      </c>
      <c r="AI56" s="292"/>
      <c r="AJ56" s="292">
        <f t="shared" si="9"/>
        <v>55.5</v>
      </c>
      <c r="AK56" s="292">
        <f>VLOOKUP(AG56,'Basisreihen Destatis 2020 "alt"'!$B$7:$H$90,6,FALSE)</f>
        <v>57.1</v>
      </c>
      <c r="AL56" s="292"/>
      <c r="AM56" s="292">
        <f t="shared" si="21"/>
        <v>57.1</v>
      </c>
      <c r="AN56" s="297">
        <f t="shared" si="25"/>
        <v>56.5</v>
      </c>
      <c r="AO56" s="336">
        <f t="shared" si="16"/>
        <v>1.9451000000000001</v>
      </c>
      <c r="AQ56" s="335">
        <v>1979</v>
      </c>
      <c r="AR56" s="296">
        <f>VLOOKUP(AQ56,'Basisreihen Destatis 2020 "alt"'!$B$7:$H$90,6,FALSE)</f>
        <v>57.1</v>
      </c>
      <c r="AS56" s="292"/>
      <c r="AT56" s="297">
        <f t="shared" si="22"/>
        <v>57.1</v>
      </c>
      <c r="AU56" s="336">
        <f t="shared" si="17"/>
        <v>1.8249</v>
      </c>
    </row>
    <row r="57" spans="2:47">
      <c r="B57" s="335">
        <v>1978</v>
      </c>
      <c r="C57" s="296">
        <f>VLOOKUP(B57,'Basisreihen Destatis 2020 "alt"'!$B$7:$H$90,2,FALSE)</f>
        <v>39.200000000000003</v>
      </c>
      <c r="D57" s="292"/>
      <c r="E57" s="292">
        <f t="shared" si="18"/>
        <v>39.200000000000003</v>
      </c>
      <c r="F57" s="292"/>
      <c r="G57" s="297">
        <f t="shared" si="23"/>
        <v>39.200000000000003</v>
      </c>
      <c r="H57" s="336">
        <f t="shared" si="13"/>
        <v>3.0204</v>
      </c>
      <c r="J57" s="335">
        <v>1978</v>
      </c>
      <c r="K57" s="296">
        <f>VLOOKUP(J57,'Basisreihen Destatis 2020 "alt"'!$B$7:$H$90,3,FALSE)</f>
        <v>50.5</v>
      </c>
      <c r="L57" s="292"/>
      <c r="M57" s="292">
        <f t="shared" si="2"/>
        <v>50.5</v>
      </c>
      <c r="N57" s="292"/>
      <c r="O57" s="292">
        <f>VLOOKUP(J57,'Basisreihen Destatis 2020 "alt"'!$K$7:$R$86,5,FALSE)</f>
        <v>74.3</v>
      </c>
      <c r="P57" s="292">
        <f t="shared" si="26"/>
        <v>106</v>
      </c>
      <c r="Q57" s="297">
        <f t="shared" si="28"/>
        <v>67.2</v>
      </c>
      <c r="R57" s="336">
        <f t="shared" si="14"/>
        <v>1.6963999999999999</v>
      </c>
      <c r="S57" s="176"/>
      <c r="T57" s="335">
        <v>1978</v>
      </c>
      <c r="U57" s="296">
        <f>VLOOKUP(T57,'Basisreihen Destatis 2020 "alt"'!$B$7:$H$90,3,FALSE)</f>
        <v>50.5</v>
      </c>
      <c r="V57" s="292"/>
      <c r="W57" s="292">
        <f t="shared" si="20"/>
        <v>50.5</v>
      </c>
      <c r="X57" s="292"/>
      <c r="Y57" s="292">
        <f>VLOOKUP(T57,'Basisreihen Destatis 2020 "alt"'!$K$7:$R$86,6,FALSE)</f>
        <v>70.3</v>
      </c>
      <c r="Z57" s="292">
        <f t="shared" si="27"/>
        <v>83.6</v>
      </c>
      <c r="AA57" s="292">
        <f>VLOOKUP(T57,'Basisreihen Destatis 2020 "alt"'!$B$7:$H$90,5,FALSE)</f>
        <v>55.3</v>
      </c>
      <c r="AB57" s="292"/>
      <c r="AC57" s="292">
        <f t="shared" si="7"/>
        <v>55.3</v>
      </c>
      <c r="AD57" s="297">
        <f t="shared" si="24"/>
        <v>57.1</v>
      </c>
      <c r="AE57" s="336">
        <f t="shared" si="15"/>
        <v>1.9877</v>
      </c>
      <c r="AG57" s="335">
        <v>1978</v>
      </c>
      <c r="AH57" s="296">
        <f>VLOOKUP(AG57,'Basisreihen Destatis 2020 "alt"'!$B$7:$H$90,3,FALSE)</f>
        <v>50.5</v>
      </c>
      <c r="AI57" s="292"/>
      <c r="AJ57" s="292">
        <f t="shared" si="9"/>
        <v>50.5</v>
      </c>
      <c r="AK57" s="292">
        <f>VLOOKUP(AG57,'Basisreihen Destatis 2020 "alt"'!$B$7:$H$90,6,FALSE)</f>
        <v>55.1</v>
      </c>
      <c r="AL57" s="292"/>
      <c r="AM57" s="292">
        <f t="shared" si="21"/>
        <v>55.1</v>
      </c>
      <c r="AN57" s="297">
        <f t="shared" si="25"/>
        <v>53.5</v>
      </c>
      <c r="AO57" s="336">
        <f t="shared" si="16"/>
        <v>2.0541999999999998</v>
      </c>
      <c r="AQ57" s="335">
        <v>1978</v>
      </c>
      <c r="AR57" s="296">
        <f>VLOOKUP(AQ57,'Basisreihen Destatis 2020 "alt"'!$B$7:$H$90,6,FALSE)</f>
        <v>55.1</v>
      </c>
      <c r="AS57" s="292"/>
      <c r="AT57" s="297">
        <f t="shared" si="22"/>
        <v>55.1</v>
      </c>
      <c r="AU57" s="336">
        <f t="shared" si="17"/>
        <v>1.8911</v>
      </c>
    </row>
    <row r="58" spans="2:47">
      <c r="B58" s="335">
        <v>1977</v>
      </c>
      <c r="C58" s="296">
        <f>VLOOKUP(B58,'Basisreihen Destatis 2020 "alt"'!$B$7:$H$90,2,FALSE)</f>
        <v>37.5</v>
      </c>
      <c r="D58" s="292"/>
      <c r="E58" s="292">
        <f t="shared" si="18"/>
        <v>37.5</v>
      </c>
      <c r="F58" s="292"/>
      <c r="G58" s="297">
        <f t="shared" si="23"/>
        <v>37.5</v>
      </c>
      <c r="H58" s="336">
        <f t="shared" si="13"/>
        <v>3.1573000000000002</v>
      </c>
      <c r="J58" s="335">
        <v>1977</v>
      </c>
      <c r="K58" s="296">
        <f>VLOOKUP(J58,'Basisreihen Destatis 2020 "alt"'!$B$7:$H$90,3,FALSE)</f>
        <v>47.8</v>
      </c>
      <c r="L58" s="292"/>
      <c r="M58" s="292">
        <f t="shared" si="2"/>
        <v>47.8</v>
      </c>
      <c r="N58" s="292"/>
      <c r="O58" s="292">
        <f>VLOOKUP(J58,'Basisreihen Destatis 2020 "alt"'!$K$7:$R$86,5,FALSE)</f>
        <v>75.2</v>
      </c>
      <c r="P58" s="292">
        <f t="shared" si="26"/>
        <v>107.3</v>
      </c>
      <c r="Q58" s="297">
        <f t="shared" si="28"/>
        <v>65.7</v>
      </c>
      <c r="R58" s="336">
        <f t="shared" si="14"/>
        <v>1.7352000000000001</v>
      </c>
      <c r="S58" s="176"/>
      <c r="T58" s="335">
        <v>1977</v>
      </c>
      <c r="U58" s="296">
        <f>VLOOKUP(T58,'Basisreihen Destatis 2020 "alt"'!$B$7:$H$90,3,FALSE)</f>
        <v>47.8</v>
      </c>
      <c r="V58" s="292"/>
      <c r="W58" s="292">
        <f t="shared" si="20"/>
        <v>47.8</v>
      </c>
      <c r="X58" s="292"/>
      <c r="Y58" s="292">
        <f>VLOOKUP(T58,'Basisreihen Destatis 2020 "alt"'!$K$7:$R$86,6,FALSE)</f>
        <v>74.599999999999994</v>
      </c>
      <c r="Z58" s="292">
        <f t="shared" si="27"/>
        <v>88.7</v>
      </c>
      <c r="AA58" s="292">
        <f>VLOOKUP(T58,'Basisreihen Destatis 2020 "alt"'!$B$7:$H$90,5,FALSE)</f>
        <v>58</v>
      </c>
      <c r="AB58" s="292"/>
      <c r="AC58" s="292">
        <f t="shared" si="7"/>
        <v>58</v>
      </c>
      <c r="AD58" s="297">
        <f t="shared" si="24"/>
        <v>57.5</v>
      </c>
      <c r="AE58" s="336">
        <f t="shared" si="15"/>
        <v>1.9739</v>
      </c>
      <c r="AG58" s="335">
        <v>1977</v>
      </c>
      <c r="AH58" s="296">
        <f>VLOOKUP(AG58,'Basisreihen Destatis 2020 "alt"'!$B$7:$H$90,3,FALSE)</f>
        <v>47.8</v>
      </c>
      <c r="AI58" s="292"/>
      <c r="AJ58" s="292">
        <f t="shared" si="9"/>
        <v>47.8</v>
      </c>
      <c r="AK58" s="292">
        <f>VLOOKUP(AG58,'Basisreihen Destatis 2020 "alt"'!$B$7:$H$90,6,FALSE)</f>
        <v>54.5</v>
      </c>
      <c r="AL58" s="292"/>
      <c r="AM58" s="292">
        <f t="shared" si="21"/>
        <v>54.5</v>
      </c>
      <c r="AN58" s="297">
        <f t="shared" si="25"/>
        <v>52.2</v>
      </c>
      <c r="AO58" s="336">
        <f t="shared" si="16"/>
        <v>2.1053999999999999</v>
      </c>
      <c r="AQ58" s="335">
        <v>1977</v>
      </c>
      <c r="AR58" s="296">
        <f>VLOOKUP(AQ58,'Basisreihen Destatis 2020 "alt"'!$B$7:$H$90,6,FALSE)</f>
        <v>54.5</v>
      </c>
      <c r="AS58" s="292"/>
      <c r="AT58" s="297">
        <f t="shared" si="22"/>
        <v>54.5</v>
      </c>
      <c r="AU58" s="336">
        <f t="shared" si="17"/>
        <v>1.9118999999999999</v>
      </c>
    </row>
    <row r="59" spans="2:47">
      <c r="B59" s="335">
        <v>1976</v>
      </c>
      <c r="C59" s="296">
        <f>VLOOKUP(B59,'Basisreihen Destatis 2020 "alt"'!$B$7:$H$90,2,FALSE)</f>
        <v>36</v>
      </c>
      <c r="D59" s="292"/>
      <c r="E59" s="292">
        <f t="shared" si="18"/>
        <v>36</v>
      </c>
      <c r="F59" s="292"/>
      <c r="G59" s="297">
        <f t="shared" si="23"/>
        <v>36</v>
      </c>
      <c r="H59" s="336">
        <f t="shared" si="13"/>
        <v>3.2888999999999999</v>
      </c>
      <c r="J59" s="335">
        <v>1976</v>
      </c>
      <c r="K59" s="296">
        <f>VLOOKUP(J59,'Basisreihen Destatis 2020 "alt"'!$B$7:$H$90,3,FALSE)</f>
        <v>46.2</v>
      </c>
      <c r="L59" s="292"/>
      <c r="M59" s="292">
        <f t="shared" si="2"/>
        <v>46.2</v>
      </c>
      <c r="N59" s="292"/>
      <c r="O59" s="292">
        <f>VLOOKUP(J59,'Basisreihen Destatis 2020 "alt"'!$K$7:$R$86,5,FALSE)</f>
        <v>76.400000000000006</v>
      </c>
      <c r="P59" s="292">
        <f t="shared" si="26"/>
        <v>109</v>
      </c>
      <c r="Q59" s="297">
        <f t="shared" si="28"/>
        <v>65</v>
      </c>
      <c r="R59" s="336">
        <f t="shared" si="14"/>
        <v>1.7538</v>
      </c>
      <c r="S59" s="176"/>
      <c r="T59" s="335">
        <v>1976</v>
      </c>
      <c r="U59" s="296">
        <f>VLOOKUP(T59,'Basisreihen Destatis 2020 "alt"'!$B$7:$H$90,3,FALSE)</f>
        <v>46.2</v>
      </c>
      <c r="V59" s="292"/>
      <c r="W59" s="292">
        <f t="shared" si="20"/>
        <v>46.2</v>
      </c>
      <c r="X59" s="292"/>
      <c r="Y59" s="292">
        <f>VLOOKUP(T59,'Basisreihen Destatis 2020 "alt"'!$K$7:$R$86,6,FALSE)</f>
        <v>79.8</v>
      </c>
      <c r="Z59" s="292">
        <f t="shared" si="27"/>
        <v>94.9</v>
      </c>
      <c r="AA59" s="292">
        <f>VLOOKUP(T59,'Basisreihen Destatis 2020 "alt"'!$B$7:$H$90,5,FALSE)</f>
        <v>55.3</v>
      </c>
      <c r="AB59" s="292">
        <f>VLOOKUP(T59,'Basisreihen Destatis 2020 "alt"'!$K$7:$R$86,7,FALSE)</f>
        <v>60.8</v>
      </c>
      <c r="AC59" s="292">
        <f>ROUND(IF(AA59&gt;0,AA59,AB59*$AA$59/$AB$59),1)</f>
        <v>55.3</v>
      </c>
      <c r="AD59" s="297">
        <f t="shared" si="24"/>
        <v>56.7</v>
      </c>
      <c r="AE59" s="336">
        <f t="shared" si="15"/>
        <v>2.0017999999999998</v>
      </c>
      <c r="AG59" s="335">
        <v>1976</v>
      </c>
      <c r="AH59" s="296">
        <f>VLOOKUP(AG59,'Basisreihen Destatis 2020 "alt"'!$B$7:$H$90,3,FALSE)</f>
        <v>46.2</v>
      </c>
      <c r="AI59" s="292"/>
      <c r="AJ59" s="292">
        <f t="shared" si="9"/>
        <v>46.2</v>
      </c>
      <c r="AK59" s="292">
        <f>VLOOKUP(AG59,'Basisreihen Destatis 2020 "alt"'!$B$7:$H$90,6,FALSE)</f>
        <v>52.9</v>
      </c>
      <c r="AL59" s="292">
        <f>VLOOKUP(AG59,'Basisreihen Destatis 2020 "alt"'!$K$7:$R$86,8,FALSE)</f>
        <v>51.1</v>
      </c>
      <c r="AM59" s="292">
        <f>ROUND(IF(AK59&gt;0,AK59,AL59*$AK$59/$AL$59),1)</f>
        <v>52.9</v>
      </c>
      <c r="AN59" s="297">
        <f t="shared" si="25"/>
        <v>50.6</v>
      </c>
      <c r="AO59" s="336">
        <f t="shared" si="16"/>
        <v>2.1718999999999999</v>
      </c>
      <c r="AQ59" s="335">
        <v>1976</v>
      </c>
      <c r="AR59" s="296">
        <f>VLOOKUP(AQ59,'Basisreihen Destatis 2020 "alt"'!$B$7:$H$90,6,FALSE)</f>
        <v>52.9</v>
      </c>
      <c r="AS59" s="292">
        <f>VLOOKUP(AQ59,'Basisreihen Destatis 2020 "alt"'!$K$7:$R$86,8,FALSE)</f>
        <v>51.1</v>
      </c>
      <c r="AT59" s="297">
        <f>ROUND(IF(AR59&gt;0,AR59,AS59*$AR$59/$AS$59),1)</f>
        <v>52.9</v>
      </c>
      <c r="AU59" s="336">
        <f t="shared" si="17"/>
        <v>1.9698</v>
      </c>
    </row>
    <row r="60" spans="2:47">
      <c r="B60" s="335">
        <v>1975</v>
      </c>
      <c r="C60" s="296">
        <f>VLOOKUP(B60,'Basisreihen Destatis 2020 "alt"'!$B$7:$H$90,2,FALSE)</f>
        <v>34.700000000000003</v>
      </c>
      <c r="D60" s="292"/>
      <c r="E60" s="292">
        <f t="shared" si="18"/>
        <v>34.700000000000003</v>
      </c>
      <c r="F60" s="292"/>
      <c r="G60" s="297">
        <f t="shared" si="23"/>
        <v>34.700000000000003</v>
      </c>
      <c r="H60" s="336">
        <f t="shared" si="13"/>
        <v>3.4121000000000001</v>
      </c>
      <c r="J60" s="335">
        <v>1975</v>
      </c>
      <c r="K60" s="296">
        <f>VLOOKUP(J60,'Basisreihen Destatis 2020 "alt"'!$B$7:$H$90,3,FALSE)</f>
        <v>45.2</v>
      </c>
      <c r="L60" s="292"/>
      <c r="M60" s="292">
        <f t="shared" si="2"/>
        <v>45.2</v>
      </c>
      <c r="N60" s="292"/>
      <c r="O60" s="292">
        <f>VLOOKUP(J60,'Basisreihen Destatis 2020 "alt"'!$K$7:$R$86,5,FALSE)</f>
        <v>74.5</v>
      </c>
      <c r="P60" s="292">
        <f t="shared" si="26"/>
        <v>106.3</v>
      </c>
      <c r="Q60" s="297">
        <f t="shared" si="28"/>
        <v>63.5</v>
      </c>
      <c r="R60" s="336">
        <f t="shared" si="14"/>
        <v>1.7952999999999999</v>
      </c>
      <c r="S60" s="176"/>
      <c r="T60" s="335">
        <v>1975</v>
      </c>
      <c r="U60" s="296">
        <f>VLOOKUP(T60,'Basisreihen Destatis 2020 "alt"'!$B$7:$H$90,3,FALSE)</f>
        <v>45.2</v>
      </c>
      <c r="V60" s="292"/>
      <c r="W60" s="292">
        <f t="shared" si="20"/>
        <v>45.2</v>
      </c>
      <c r="X60" s="292"/>
      <c r="Y60" s="292">
        <f>VLOOKUP(T60,'Basisreihen Destatis 2020 "alt"'!$K$7:$R$86,6,FALSE)</f>
        <v>75.8</v>
      </c>
      <c r="Z60" s="292">
        <f t="shared" si="27"/>
        <v>90.2</v>
      </c>
      <c r="AA60" s="292"/>
      <c r="AB60" s="292">
        <f>VLOOKUP(T60,'Basisreihen Destatis 2020 "alt"'!$K$7:$R$86,7,FALSE)</f>
        <v>58.6</v>
      </c>
      <c r="AC60" s="292">
        <f t="shared" ref="AC60:AC77" si="29">ROUND(IF(AA60&gt;0,AA60,AB60*$AA$59/$AB$59),1)</f>
        <v>53.3</v>
      </c>
      <c r="AD60" s="297">
        <f t="shared" si="24"/>
        <v>54.8</v>
      </c>
      <c r="AE60" s="336">
        <f t="shared" si="15"/>
        <v>2.0712000000000002</v>
      </c>
      <c r="AG60" s="335">
        <v>1975</v>
      </c>
      <c r="AH60" s="296">
        <f>VLOOKUP(AG60,'Basisreihen Destatis 2020 "alt"'!$B$7:$H$90,3,FALSE)</f>
        <v>45.2</v>
      </c>
      <c r="AI60" s="292"/>
      <c r="AJ60" s="292">
        <f t="shared" si="9"/>
        <v>45.2</v>
      </c>
      <c r="AK60" s="292"/>
      <c r="AL60" s="292">
        <f>VLOOKUP(AG60,'Basisreihen Destatis 2020 "alt"'!$K$7:$R$86,8,FALSE)</f>
        <v>49.3</v>
      </c>
      <c r="AM60" s="292">
        <f>ROUND(IF(AK60&gt;0,AK60,AL60*$AK$59/$AL$59),1)</f>
        <v>51</v>
      </c>
      <c r="AN60" s="297">
        <f>ROUND(0.35*AJ60+0.65*AM60,1)</f>
        <v>49</v>
      </c>
      <c r="AO60" s="336">
        <f t="shared" si="16"/>
        <v>2.2429000000000001</v>
      </c>
      <c r="AQ60" s="335">
        <v>1975</v>
      </c>
      <c r="AR60" s="296"/>
      <c r="AS60" s="292">
        <f>VLOOKUP(AQ60,'Basisreihen Destatis 2020 "alt"'!$K$7:$R$86,8,FALSE)</f>
        <v>49.3</v>
      </c>
      <c r="AT60" s="297">
        <f t="shared" ref="AT60:AT86" si="30">ROUND(IF(AR60&gt;0,AR60,AS60*$AR$59/$AS$59),1)</f>
        <v>51</v>
      </c>
      <c r="AU60" s="336">
        <f t="shared" si="17"/>
        <v>2.0430999999999999</v>
      </c>
    </row>
    <row r="61" spans="2:47">
      <c r="B61" s="335">
        <v>1974</v>
      </c>
      <c r="C61" s="296">
        <f>VLOOKUP(B61,'Basisreihen Destatis 2020 "alt"'!$B$7:$H$90,2,FALSE)</f>
        <v>33.799999999999997</v>
      </c>
      <c r="D61" s="292"/>
      <c r="E61" s="292">
        <f t="shared" si="18"/>
        <v>33.799999999999997</v>
      </c>
      <c r="F61" s="292"/>
      <c r="G61" s="297">
        <f t="shared" si="23"/>
        <v>33.799999999999997</v>
      </c>
      <c r="H61" s="336">
        <f t="shared" si="13"/>
        <v>3.5030000000000001</v>
      </c>
      <c r="J61" s="335">
        <v>1974</v>
      </c>
      <c r="K61" s="296">
        <f>VLOOKUP(J61,'Basisreihen Destatis 2020 "alt"'!$B$7:$H$90,3,FALSE)</f>
        <v>44.4</v>
      </c>
      <c r="L61" s="292"/>
      <c r="M61" s="292">
        <f t="shared" si="2"/>
        <v>44.4</v>
      </c>
      <c r="N61" s="292"/>
      <c r="O61" s="292">
        <f>VLOOKUP(J61,'Basisreihen Destatis 2020 "alt"'!$K$7:$R$86,5,FALSE)</f>
        <v>83.1</v>
      </c>
      <c r="P61" s="292">
        <f t="shared" si="26"/>
        <v>118.6</v>
      </c>
      <c r="Q61" s="297">
        <f t="shared" si="28"/>
        <v>66.7</v>
      </c>
      <c r="R61" s="336">
        <f t="shared" si="14"/>
        <v>1.7091000000000001</v>
      </c>
      <c r="S61" s="176"/>
      <c r="T61" s="335">
        <v>1974</v>
      </c>
      <c r="U61" s="296">
        <f>VLOOKUP(T61,'Basisreihen Destatis 2020 "alt"'!$B$7:$H$90,3,FALSE)</f>
        <v>44.4</v>
      </c>
      <c r="V61" s="292"/>
      <c r="W61" s="292">
        <f t="shared" si="20"/>
        <v>44.4</v>
      </c>
      <c r="X61" s="292"/>
      <c r="Y61" s="292">
        <f>VLOOKUP(T61,'Basisreihen Destatis 2020 "alt"'!$K$7:$R$86,6,FALSE)</f>
        <v>97.3</v>
      </c>
      <c r="Z61" s="292">
        <f t="shared" si="27"/>
        <v>115.7</v>
      </c>
      <c r="AA61" s="292"/>
      <c r="AB61" s="292">
        <f>VLOOKUP(T61,'Basisreihen Destatis 2020 "alt"'!$K$7:$R$86,7,FALSE)</f>
        <v>55</v>
      </c>
      <c r="AC61" s="292">
        <f t="shared" si="29"/>
        <v>50</v>
      </c>
      <c r="AD61" s="297">
        <f t="shared" si="24"/>
        <v>57.1</v>
      </c>
      <c r="AE61" s="336">
        <f t="shared" si="15"/>
        <v>1.9877</v>
      </c>
      <c r="AG61" s="335">
        <v>1974</v>
      </c>
      <c r="AH61" s="296">
        <f>VLOOKUP(AG61,'Basisreihen Destatis 2020 "alt"'!$B$7:$H$90,3,FALSE)</f>
        <v>44.4</v>
      </c>
      <c r="AI61" s="292"/>
      <c r="AJ61" s="292">
        <f t="shared" si="9"/>
        <v>44.4</v>
      </c>
      <c r="AK61" s="292"/>
      <c r="AL61" s="292">
        <f>VLOOKUP(AG61,'Basisreihen Destatis 2020 "alt"'!$K$7:$R$86,8,FALSE)</f>
        <v>47.1</v>
      </c>
      <c r="AM61" s="292">
        <f>ROUND(IF(AK61&gt;0,AK61,AL61*$AK$59/$AL$59),1)</f>
        <v>48.8</v>
      </c>
      <c r="AN61" s="297">
        <f t="shared" si="25"/>
        <v>47.3</v>
      </c>
      <c r="AO61" s="336">
        <f t="shared" si="16"/>
        <v>2.3235000000000001</v>
      </c>
      <c r="AQ61" s="335">
        <v>1974</v>
      </c>
      <c r="AR61" s="296"/>
      <c r="AS61" s="292">
        <f>VLOOKUP(AQ61,'Basisreihen Destatis 2020 "alt"'!$K$7:$R$86,8,FALSE)</f>
        <v>47.1</v>
      </c>
      <c r="AT61" s="297">
        <f t="shared" si="30"/>
        <v>48.8</v>
      </c>
      <c r="AU61" s="336">
        <f t="shared" si="17"/>
        <v>2.1352000000000002</v>
      </c>
    </row>
    <row r="62" spans="2:47">
      <c r="B62" s="335">
        <v>1973</v>
      </c>
      <c r="C62" s="296">
        <f>VLOOKUP(B62,'Basisreihen Destatis 2020 "alt"'!$B$7:$H$90,2,FALSE)</f>
        <v>31.9</v>
      </c>
      <c r="D62" s="292"/>
      <c r="E62" s="292">
        <f t="shared" si="18"/>
        <v>31.9</v>
      </c>
      <c r="F62" s="292"/>
      <c r="G62" s="297">
        <f t="shared" si="23"/>
        <v>31.9</v>
      </c>
      <c r="H62" s="336">
        <f t="shared" si="13"/>
        <v>3.7115999999999998</v>
      </c>
      <c r="J62" s="335">
        <v>1973</v>
      </c>
      <c r="K62" s="296">
        <f>VLOOKUP(J62,'Basisreihen Destatis 2020 "alt"'!$B$7:$H$90,3,FALSE)</f>
        <v>41.6</v>
      </c>
      <c r="L62" s="292"/>
      <c r="M62" s="292">
        <f t="shared" si="2"/>
        <v>41.6</v>
      </c>
      <c r="N62" s="292"/>
      <c r="O62" s="292">
        <f>VLOOKUP(J62,'Basisreihen Destatis 2020 "alt"'!$K$7:$R$86,5,FALSE)</f>
        <v>78.599999999999994</v>
      </c>
      <c r="P62" s="292">
        <f t="shared" si="26"/>
        <v>112.1</v>
      </c>
      <c r="Q62" s="297">
        <f t="shared" si="28"/>
        <v>62.8</v>
      </c>
      <c r="R62" s="336">
        <f t="shared" si="14"/>
        <v>1.8152999999999999</v>
      </c>
      <c r="S62" s="176"/>
      <c r="T62" s="335">
        <v>1973</v>
      </c>
      <c r="U62" s="296">
        <f>VLOOKUP(T62,'Basisreihen Destatis 2020 "alt"'!$B$7:$H$90,3,FALSE)</f>
        <v>41.6</v>
      </c>
      <c r="V62" s="292"/>
      <c r="W62" s="292">
        <f t="shared" si="20"/>
        <v>41.6</v>
      </c>
      <c r="X62" s="292"/>
      <c r="Y62" s="292">
        <f>VLOOKUP(T62,'Basisreihen Destatis 2020 "alt"'!$K$7:$R$86,6,FALSE)</f>
        <v>90.3</v>
      </c>
      <c r="Z62" s="292">
        <f t="shared" si="27"/>
        <v>107.4</v>
      </c>
      <c r="AA62" s="292"/>
      <c r="AB62" s="292">
        <f>VLOOKUP(T62,'Basisreihen Destatis 2020 "alt"'!$K$7:$R$86,7,FALSE)</f>
        <v>51.9</v>
      </c>
      <c r="AC62" s="292">
        <f t="shared" si="29"/>
        <v>47.2</v>
      </c>
      <c r="AD62" s="297">
        <f t="shared" si="24"/>
        <v>53.4</v>
      </c>
      <c r="AE62" s="336">
        <f t="shared" si="15"/>
        <v>2.1255000000000002</v>
      </c>
      <c r="AG62" s="335">
        <v>1973</v>
      </c>
      <c r="AH62" s="296">
        <f>VLOOKUP(AG62,'Basisreihen Destatis 2020 "alt"'!$B$7:$H$90,3,FALSE)</f>
        <v>41.6</v>
      </c>
      <c r="AI62" s="292"/>
      <c r="AJ62" s="292">
        <f t="shared" si="9"/>
        <v>41.6</v>
      </c>
      <c r="AK62" s="292"/>
      <c r="AL62" s="292">
        <f>VLOOKUP(AG62,'Basisreihen Destatis 2020 "alt"'!$K$7:$R$86,8,FALSE)</f>
        <v>41.5</v>
      </c>
      <c r="AM62" s="292">
        <f t="shared" ref="AM62:AM77" si="31">ROUND(IF(AK62&gt;0,AK62,AL62*$AK$59/$AL$59),1)</f>
        <v>43</v>
      </c>
      <c r="AN62" s="297">
        <f t="shared" si="25"/>
        <v>42.5</v>
      </c>
      <c r="AO62" s="336">
        <f t="shared" si="16"/>
        <v>2.5859000000000001</v>
      </c>
      <c r="AQ62" s="335">
        <v>1973</v>
      </c>
      <c r="AR62" s="296"/>
      <c r="AS62" s="292">
        <f>VLOOKUP(AQ62,'Basisreihen Destatis 2020 "alt"'!$K$7:$R$86,8,FALSE)</f>
        <v>41.5</v>
      </c>
      <c r="AT62" s="297">
        <f t="shared" si="30"/>
        <v>43</v>
      </c>
      <c r="AU62" s="336">
        <f t="shared" si="17"/>
        <v>2.4232999999999998</v>
      </c>
    </row>
    <row r="63" spans="2:47">
      <c r="B63" s="335">
        <v>1972</v>
      </c>
      <c r="C63" s="296">
        <f>VLOOKUP(B63,'Basisreihen Destatis 2020 "alt"'!$B$7:$H$90,2,FALSE)</f>
        <v>30</v>
      </c>
      <c r="D63" s="292"/>
      <c r="E63" s="292">
        <f t="shared" si="18"/>
        <v>30</v>
      </c>
      <c r="F63" s="292"/>
      <c r="G63" s="297">
        <f t="shared" si="23"/>
        <v>30</v>
      </c>
      <c r="H63" s="336">
        <f t="shared" si="13"/>
        <v>3.9466999999999999</v>
      </c>
      <c r="J63" s="335">
        <v>1972</v>
      </c>
      <c r="K63" s="296">
        <f>VLOOKUP(J63,'Basisreihen Destatis 2020 "alt"'!$B$7:$H$90,3,FALSE)</f>
        <v>40</v>
      </c>
      <c r="L63" s="292"/>
      <c r="M63" s="292">
        <f t="shared" si="2"/>
        <v>40</v>
      </c>
      <c r="N63" s="292"/>
      <c r="O63" s="292">
        <f>VLOOKUP(J63,'Basisreihen Destatis 2020 "alt"'!$K$7:$R$86,5,FALSE)</f>
        <v>74</v>
      </c>
      <c r="P63" s="292">
        <f t="shared" si="26"/>
        <v>105.6</v>
      </c>
      <c r="Q63" s="297">
        <f t="shared" si="28"/>
        <v>59.7</v>
      </c>
      <c r="R63" s="336">
        <f t="shared" si="14"/>
        <v>1.9095</v>
      </c>
      <c r="S63" s="176"/>
      <c r="T63" s="335">
        <v>1972</v>
      </c>
      <c r="U63" s="296">
        <f>VLOOKUP(T63,'Basisreihen Destatis 2020 "alt"'!$B$7:$H$90,3,FALSE)</f>
        <v>40</v>
      </c>
      <c r="V63" s="292"/>
      <c r="W63" s="292">
        <f t="shared" si="20"/>
        <v>40</v>
      </c>
      <c r="X63" s="292"/>
      <c r="Y63" s="292">
        <f>VLOOKUP(T63,'Basisreihen Destatis 2020 "alt"'!$K$7:$R$86,6,FALSE)</f>
        <v>84.4</v>
      </c>
      <c r="Z63" s="292">
        <f t="shared" si="27"/>
        <v>100.4</v>
      </c>
      <c r="AA63" s="292"/>
      <c r="AB63" s="292">
        <f>VLOOKUP(T63,'Basisreihen Destatis 2020 "alt"'!$K$7:$R$86,7,FALSE)</f>
        <v>50.8</v>
      </c>
      <c r="AC63" s="292">
        <f t="shared" si="29"/>
        <v>46.2</v>
      </c>
      <c r="AD63" s="297">
        <f t="shared" si="24"/>
        <v>51.2</v>
      </c>
      <c r="AE63" s="336">
        <f t="shared" si="15"/>
        <v>2.2168000000000001</v>
      </c>
      <c r="AG63" s="335">
        <v>1972</v>
      </c>
      <c r="AH63" s="296">
        <f>VLOOKUP(AG63,'Basisreihen Destatis 2020 "alt"'!$B$7:$H$90,3,FALSE)</f>
        <v>40</v>
      </c>
      <c r="AI63" s="292"/>
      <c r="AJ63" s="292">
        <f t="shared" si="9"/>
        <v>40</v>
      </c>
      <c r="AK63" s="292"/>
      <c r="AL63" s="292">
        <f>VLOOKUP(AG63,'Basisreihen Destatis 2020 "alt"'!$K$7:$R$86,8,FALSE)</f>
        <v>39</v>
      </c>
      <c r="AM63" s="292">
        <f t="shared" si="31"/>
        <v>40.4</v>
      </c>
      <c r="AN63" s="297">
        <f t="shared" si="25"/>
        <v>40.299999999999997</v>
      </c>
      <c r="AO63" s="336">
        <f t="shared" si="16"/>
        <v>2.7269999999999999</v>
      </c>
      <c r="AQ63" s="335">
        <v>1972</v>
      </c>
      <c r="AR63" s="296"/>
      <c r="AS63" s="292">
        <f>VLOOKUP(AQ63,'Basisreihen Destatis 2020 "alt"'!$K$7:$R$86,8,FALSE)</f>
        <v>39</v>
      </c>
      <c r="AT63" s="297">
        <f t="shared" si="30"/>
        <v>40.4</v>
      </c>
      <c r="AU63" s="336">
        <f t="shared" si="17"/>
        <v>2.5792000000000002</v>
      </c>
    </row>
    <row r="64" spans="2:47">
      <c r="B64" s="335">
        <v>1971</v>
      </c>
      <c r="C64" s="296">
        <f>VLOOKUP(B64,'Basisreihen Destatis 2020 "alt"'!$B$7:$H$90,2,FALSE)</f>
        <v>28.6</v>
      </c>
      <c r="D64" s="292"/>
      <c r="E64" s="292">
        <f>ROUND(IF(C64&gt;0,C64,D64*$C$67/$D$67),1)</f>
        <v>28.6</v>
      </c>
      <c r="F64" s="292"/>
      <c r="G64" s="297">
        <f t="shared" si="23"/>
        <v>28.6</v>
      </c>
      <c r="H64" s="336">
        <f t="shared" si="13"/>
        <v>4.1398999999999999</v>
      </c>
      <c r="J64" s="335">
        <v>1971</v>
      </c>
      <c r="K64" s="296">
        <f>VLOOKUP(J64,'Basisreihen Destatis 2020 "alt"'!$B$7:$H$90,3,FALSE)</f>
        <v>38.700000000000003</v>
      </c>
      <c r="L64" s="292"/>
      <c r="M64" s="292">
        <f t="shared" si="2"/>
        <v>38.700000000000003</v>
      </c>
      <c r="N64" s="292"/>
      <c r="O64" s="292">
        <f>VLOOKUP(J64,'Basisreihen Destatis 2020 "alt"'!$K$7:$R$86,5,FALSE)</f>
        <v>75.3</v>
      </c>
      <c r="P64" s="292">
        <f t="shared" si="26"/>
        <v>107.4</v>
      </c>
      <c r="Q64" s="297">
        <f t="shared" si="28"/>
        <v>59.3</v>
      </c>
      <c r="R64" s="336">
        <f t="shared" si="14"/>
        <v>1.9224000000000001</v>
      </c>
      <c r="S64" s="176"/>
      <c r="T64" s="335">
        <v>1971</v>
      </c>
      <c r="U64" s="296">
        <f>VLOOKUP(T64,'Basisreihen Destatis 2020 "alt"'!$B$7:$H$90,3,FALSE)</f>
        <v>38.700000000000003</v>
      </c>
      <c r="V64" s="292"/>
      <c r="W64" s="292">
        <f t="shared" si="20"/>
        <v>38.700000000000003</v>
      </c>
      <c r="X64" s="292"/>
      <c r="Y64" s="292">
        <f>VLOOKUP(T64,'Basisreihen Destatis 2020 "alt"'!$K$7:$R$86,6,FALSE)</f>
        <v>89.5</v>
      </c>
      <c r="Z64" s="292">
        <f t="shared" si="27"/>
        <v>106.5</v>
      </c>
      <c r="AA64" s="292"/>
      <c r="AB64" s="292">
        <f>VLOOKUP(T64,'Basisreihen Destatis 2020 "alt"'!$K$7:$R$86,7,FALSE)</f>
        <v>50.8</v>
      </c>
      <c r="AC64" s="292">
        <f t="shared" si="29"/>
        <v>46.2</v>
      </c>
      <c r="AD64" s="297">
        <f t="shared" si="24"/>
        <v>51.5</v>
      </c>
      <c r="AE64" s="336">
        <f t="shared" si="15"/>
        <v>2.2039</v>
      </c>
      <c r="AG64" s="335">
        <v>1971</v>
      </c>
      <c r="AH64" s="296">
        <f>VLOOKUP(AG64,'Basisreihen Destatis 2020 "alt"'!$B$7:$H$90,3,FALSE)</f>
        <v>38.700000000000003</v>
      </c>
      <c r="AI64" s="292"/>
      <c r="AJ64" s="292">
        <f t="shared" si="9"/>
        <v>38.700000000000003</v>
      </c>
      <c r="AK64" s="292"/>
      <c r="AL64" s="292">
        <f>VLOOKUP(AG64,'Basisreihen Destatis 2020 "alt"'!$K$7:$R$86,8,FALSE)</f>
        <v>37.9</v>
      </c>
      <c r="AM64" s="292">
        <f t="shared" si="31"/>
        <v>39.200000000000003</v>
      </c>
      <c r="AN64" s="297">
        <f t="shared" si="25"/>
        <v>39</v>
      </c>
      <c r="AO64" s="336">
        <f t="shared" si="16"/>
        <v>2.8178999999999998</v>
      </c>
      <c r="AQ64" s="335">
        <v>1971</v>
      </c>
      <c r="AR64" s="296"/>
      <c r="AS64" s="292">
        <f>VLOOKUP(AQ64,'Basisreihen Destatis 2020 "alt"'!$K$7:$R$86,8,FALSE)</f>
        <v>37.9</v>
      </c>
      <c r="AT64" s="297">
        <f t="shared" si="30"/>
        <v>39.200000000000003</v>
      </c>
      <c r="AU64" s="336">
        <f t="shared" si="17"/>
        <v>2.6581999999999999</v>
      </c>
    </row>
    <row r="65" spans="2:47">
      <c r="B65" s="335">
        <v>1970</v>
      </c>
      <c r="C65" s="296">
        <f>VLOOKUP(B65,'Basisreihen Destatis 2020 "alt"'!$B$7:$H$90,2,FALSE)</f>
        <v>25.8</v>
      </c>
      <c r="D65" s="292"/>
      <c r="E65" s="292">
        <f t="shared" si="18"/>
        <v>25.8</v>
      </c>
      <c r="F65" s="292"/>
      <c r="G65" s="297">
        <f t="shared" si="23"/>
        <v>25.8</v>
      </c>
      <c r="H65" s="336">
        <f t="shared" si="13"/>
        <v>4.5891000000000002</v>
      </c>
      <c r="J65" s="335">
        <v>1970</v>
      </c>
      <c r="K65" s="296">
        <f>VLOOKUP(J65,'Basisreihen Destatis 2020 "alt"'!$B$7:$H$90,3,FALSE)</f>
        <v>35.799999999999997</v>
      </c>
      <c r="L65" s="292"/>
      <c r="M65" s="292">
        <f t="shared" si="2"/>
        <v>35.799999999999997</v>
      </c>
      <c r="N65" s="292"/>
      <c r="O65" s="292">
        <f>VLOOKUP(J65,'Basisreihen Destatis 2020 "alt"'!$K$7:$R$86,5,FALSE)</f>
        <v>83.8</v>
      </c>
      <c r="P65" s="292">
        <f t="shared" si="26"/>
        <v>119.6</v>
      </c>
      <c r="Q65" s="297">
        <f t="shared" si="28"/>
        <v>60.9</v>
      </c>
      <c r="R65" s="336">
        <f t="shared" si="14"/>
        <v>1.8718999999999999</v>
      </c>
      <c r="S65" s="176"/>
      <c r="T65" s="335">
        <v>1970</v>
      </c>
      <c r="U65" s="296">
        <f>VLOOKUP(T65,'Basisreihen Destatis 2020 "alt"'!$B$7:$H$90,3,FALSE)</f>
        <v>35.799999999999997</v>
      </c>
      <c r="V65" s="292"/>
      <c r="W65" s="292">
        <f t="shared" si="20"/>
        <v>35.799999999999997</v>
      </c>
      <c r="X65" s="292"/>
      <c r="Y65" s="292">
        <f>VLOOKUP(T65,'Basisreihen Destatis 2020 "alt"'!$K$7:$R$86,6,FALSE)</f>
        <v>105.3</v>
      </c>
      <c r="Z65" s="292">
        <f t="shared" si="27"/>
        <v>125.3</v>
      </c>
      <c r="AA65" s="292"/>
      <c r="AB65" s="292">
        <f>VLOOKUP(T65,'Basisreihen Destatis 2020 "alt"'!$K$7:$R$86,7,FALSE)</f>
        <v>47.6</v>
      </c>
      <c r="AC65" s="292">
        <f t="shared" si="29"/>
        <v>43.3</v>
      </c>
      <c r="AD65" s="297">
        <f t="shared" si="24"/>
        <v>51.9</v>
      </c>
      <c r="AE65" s="336">
        <f t="shared" si="15"/>
        <v>2.1869000000000001</v>
      </c>
      <c r="AG65" s="335">
        <v>1970</v>
      </c>
      <c r="AH65" s="296">
        <f>VLOOKUP(AG65,'Basisreihen Destatis 2020 "alt"'!$B$7:$H$90,3,FALSE)</f>
        <v>35.799999999999997</v>
      </c>
      <c r="AI65" s="292"/>
      <c r="AJ65" s="292">
        <f t="shared" si="9"/>
        <v>35.799999999999997</v>
      </c>
      <c r="AK65" s="292"/>
      <c r="AL65" s="292">
        <f>VLOOKUP(AG65,'Basisreihen Destatis 2020 "alt"'!$K$7:$R$86,8,FALSE)</f>
        <v>36.4</v>
      </c>
      <c r="AM65" s="292">
        <f t="shared" si="31"/>
        <v>37.700000000000003</v>
      </c>
      <c r="AN65" s="297">
        <f t="shared" si="25"/>
        <v>37</v>
      </c>
      <c r="AO65" s="336">
        <f t="shared" si="16"/>
        <v>2.9702999999999999</v>
      </c>
      <c r="AQ65" s="335">
        <v>1970</v>
      </c>
      <c r="AR65" s="296"/>
      <c r="AS65" s="292">
        <f>VLOOKUP(AQ65,'Basisreihen Destatis 2020 "alt"'!$K$7:$R$86,8,FALSE)</f>
        <v>36.4</v>
      </c>
      <c r="AT65" s="297">
        <f t="shared" si="30"/>
        <v>37.700000000000003</v>
      </c>
      <c r="AU65" s="336">
        <f t="shared" si="17"/>
        <v>2.7639</v>
      </c>
    </row>
    <row r="66" spans="2:47">
      <c r="B66" s="335">
        <v>1969</v>
      </c>
      <c r="C66" s="296">
        <f>VLOOKUP(B66,'Basisreihen Destatis 2020 "alt"'!$B$7:$H$90,2,FALSE)</f>
        <v>21.8</v>
      </c>
      <c r="D66" s="292"/>
      <c r="E66" s="292">
        <f t="shared" si="18"/>
        <v>21.8</v>
      </c>
      <c r="F66" s="292"/>
      <c r="G66" s="297">
        <f t="shared" si="23"/>
        <v>21.8</v>
      </c>
      <c r="H66" s="336">
        <f t="shared" si="13"/>
        <v>5.4311999999999996</v>
      </c>
      <c r="J66" s="335">
        <v>1969</v>
      </c>
      <c r="K66" s="296">
        <f>VLOOKUP(J66,'Basisreihen Destatis 2020 "alt"'!$B$7:$H$90,3,FALSE)</f>
        <v>30.6</v>
      </c>
      <c r="L66" s="292"/>
      <c r="M66" s="292">
        <f t="shared" si="2"/>
        <v>30.6</v>
      </c>
      <c r="N66" s="292"/>
      <c r="O66" s="292">
        <f>VLOOKUP(J66,'Basisreihen Destatis 2020 "alt"'!$K$7:$R$86,5,FALSE)</f>
        <v>82.1</v>
      </c>
      <c r="P66" s="292">
        <f t="shared" si="26"/>
        <v>117.1</v>
      </c>
      <c r="Q66" s="297">
        <f t="shared" si="28"/>
        <v>56.6</v>
      </c>
      <c r="R66" s="336">
        <f t="shared" si="14"/>
        <v>2.0141</v>
      </c>
      <c r="S66" s="176"/>
      <c r="T66" s="335">
        <v>1969</v>
      </c>
      <c r="U66" s="296">
        <f>VLOOKUP(T66,'Basisreihen Destatis 2020 "alt"'!$B$7:$H$90,3,FALSE)</f>
        <v>30.6</v>
      </c>
      <c r="V66" s="292"/>
      <c r="W66" s="292">
        <f t="shared" si="20"/>
        <v>30.6</v>
      </c>
      <c r="X66" s="292"/>
      <c r="Y66" s="292">
        <f>VLOOKUP(T66,'Basisreihen Destatis 2020 "alt"'!$K$7:$R$86,6,FALSE)</f>
        <v>101.6</v>
      </c>
      <c r="Z66" s="292">
        <f t="shared" si="27"/>
        <v>120.9</v>
      </c>
      <c r="AA66" s="292"/>
      <c r="AB66" s="292">
        <f>VLOOKUP(T66,'Basisreihen Destatis 2020 "alt"'!$K$7:$R$86,7,FALSE)</f>
        <v>40.799999999999997</v>
      </c>
      <c r="AC66" s="292">
        <f t="shared" si="29"/>
        <v>37.1</v>
      </c>
      <c r="AD66" s="297">
        <f t="shared" si="24"/>
        <v>46.4</v>
      </c>
      <c r="AE66" s="336">
        <f t="shared" si="15"/>
        <v>2.4460999999999999</v>
      </c>
      <c r="AG66" s="335">
        <v>1969</v>
      </c>
      <c r="AH66" s="296">
        <f>VLOOKUP(AG66,'Basisreihen Destatis 2020 "alt"'!$B$7:$H$90,3,FALSE)</f>
        <v>30.6</v>
      </c>
      <c r="AI66" s="292"/>
      <c r="AJ66" s="292">
        <f t="shared" si="9"/>
        <v>30.6</v>
      </c>
      <c r="AK66" s="292"/>
      <c r="AL66" s="292">
        <f>VLOOKUP(AG66,'Basisreihen Destatis 2020 "alt"'!$K$7:$R$86,8,FALSE)</f>
        <v>34.700000000000003</v>
      </c>
      <c r="AM66" s="292">
        <f t="shared" si="31"/>
        <v>35.9</v>
      </c>
      <c r="AN66" s="297">
        <f t="shared" si="25"/>
        <v>34</v>
      </c>
      <c r="AO66" s="336">
        <f t="shared" si="16"/>
        <v>3.2324000000000002</v>
      </c>
      <c r="AQ66" s="335">
        <v>1969</v>
      </c>
      <c r="AR66" s="296"/>
      <c r="AS66" s="292">
        <f>VLOOKUP(AQ66,'Basisreihen Destatis 2020 "alt"'!$K$7:$R$86,8,FALSE)</f>
        <v>34.700000000000003</v>
      </c>
      <c r="AT66" s="297">
        <f t="shared" si="30"/>
        <v>35.9</v>
      </c>
      <c r="AU66" s="336">
        <f t="shared" si="17"/>
        <v>2.9024999999999999</v>
      </c>
    </row>
    <row r="67" spans="2:47">
      <c r="B67" s="335">
        <v>1968</v>
      </c>
      <c r="C67" s="296">
        <f>VLOOKUP(B67,'Basisreihen Destatis 2020 "alt"'!$B$7:$H$90,2,FALSE)</f>
        <v>20.3</v>
      </c>
      <c r="D67" s="292">
        <f>VLOOKUP(B67,'Basisreihen Destatis 2020 "alt"'!$T$7:$W$120,2,FALSE)</f>
        <v>18.7</v>
      </c>
      <c r="E67" s="292">
        <f>ROUND(IF(C67&gt;0,C67,D67*$C$67/$D$67),1)</f>
        <v>20.3</v>
      </c>
      <c r="F67" s="292"/>
      <c r="G67" s="297">
        <f t="shared" si="23"/>
        <v>20.3</v>
      </c>
      <c r="H67" s="336">
        <f t="shared" si="13"/>
        <v>5.8324999999999996</v>
      </c>
      <c r="J67" s="335">
        <v>1968</v>
      </c>
      <c r="K67" s="296">
        <f>VLOOKUP(J67,'Basisreihen Destatis 2020 "alt"'!$B$7:$H$90,3,FALSE)</f>
        <v>29.3</v>
      </c>
      <c r="L67" s="292">
        <f>VLOOKUP(J67,'Basisreihen Destatis 2020 "alt"'!$T$7:$W$120,3,FALSE)</f>
        <v>27.2</v>
      </c>
      <c r="M67" s="292">
        <f>ROUND(IF(K67&gt;0,K67,L67*$K$67/$L$67),1)</f>
        <v>29.3</v>
      </c>
      <c r="N67" s="292"/>
      <c r="O67" s="292">
        <f>VLOOKUP(J67,'Basisreihen Destatis 2020 "alt"'!$K$7:$R$86,5,FALSE)</f>
        <v>78.5</v>
      </c>
      <c r="P67" s="292">
        <f t="shared" si="26"/>
        <v>112</v>
      </c>
      <c r="Q67" s="297">
        <f t="shared" si="28"/>
        <v>54.1</v>
      </c>
      <c r="R67" s="336">
        <f t="shared" si="14"/>
        <v>2.1072000000000002</v>
      </c>
      <c r="S67" s="176"/>
      <c r="T67" s="335">
        <v>1968</v>
      </c>
      <c r="U67" s="296">
        <f>VLOOKUP(T67,'Basisreihen Destatis 2020 "alt"'!$B$7:$H$90,3,FALSE)</f>
        <v>29.3</v>
      </c>
      <c r="V67" s="292">
        <f>VLOOKUP(T67,'Basisreihen Destatis 2020 "alt"'!$T$7:$W$120,3,FALSE)</f>
        <v>27.2</v>
      </c>
      <c r="W67" s="292">
        <f>ROUND(IF(U67&gt;0,U67,V67*$U$67/$V$67),1)</f>
        <v>29.3</v>
      </c>
      <c r="X67" s="292"/>
      <c r="Y67" s="292">
        <f>VLOOKUP(T67,'Basisreihen Destatis 2020 "alt"'!$K$7:$R$86,6,FALSE)</f>
        <v>93.9</v>
      </c>
      <c r="Z67" s="292">
        <f t="shared" si="27"/>
        <v>111.7</v>
      </c>
      <c r="AA67" s="292"/>
      <c r="AB67" s="292">
        <f>VLOOKUP(T67,'Basisreihen Destatis 2020 "alt"'!$K$7:$R$86,7,FALSE)</f>
        <v>36.1</v>
      </c>
      <c r="AC67" s="292">
        <f t="shared" si="29"/>
        <v>32.799999999999997</v>
      </c>
      <c r="AD67" s="297">
        <f t="shared" si="24"/>
        <v>42.9</v>
      </c>
      <c r="AE67" s="336">
        <f t="shared" si="15"/>
        <v>2.6457000000000002</v>
      </c>
      <c r="AG67" s="335">
        <v>1968</v>
      </c>
      <c r="AH67" s="296">
        <f>VLOOKUP(AG67,'Basisreihen Destatis 2020 "alt"'!$B$7:$H$90,3,FALSE)</f>
        <v>29.3</v>
      </c>
      <c r="AI67" s="292">
        <f>VLOOKUP(AG67,'Basisreihen Destatis 2020 "alt"'!$T$7:$W$120,3,FALSE)</f>
        <v>27.2</v>
      </c>
      <c r="AJ67" s="292">
        <f>ROUND(IF(AH67&gt;0,AH67,AI67*$AH$67/$AI$67),1)</f>
        <v>29.3</v>
      </c>
      <c r="AK67" s="292"/>
      <c r="AL67" s="292">
        <f>VLOOKUP(AG67,'Basisreihen Destatis 2020 "alt"'!$K$7:$R$86,8,FALSE)</f>
        <v>34.1</v>
      </c>
      <c r="AM67" s="292">
        <f t="shared" si="31"/>
        <v>35.299999999999997</v>
      </c>
      <c r="AN67" s="297">
        <f t="shared" si="25"/>
        <v>33.200000000000003</v>
      </c>
      <c r="AO67" s="336">
        <f t="shared" si="16"/>
        <v>3.3102</v>
      </c>
      <c r="AQ67" s="335">
        <v>1968</v>
      </c>
      <c r="AR67" s="296"/>
      <c r="AS67" s="292">
        <f>VLOOKUP(AQ67,'Basisreihen Destatis 2020 "alt"'!$K$7:$R$86,8,FALSE)</f>
        <v>34.1</v>
      </c>
      <c r="AT67" s="297">
        <f t="shared" si="30"/>
        <v>35.299999999999997</v>
      </c>
      <c r="AU67" s="336">
        <f t="shared" si="17"/>
        <v>2.9518</v>
      </c>
    </row>
    <row r="68" spans="2:47">
      <c r="B68" s="335">
        <v>1967</v>
      </c>
      <c r="C68" s="296"/>
      <c r="D68" s="292">
        <f>VLOOKUP(B68,'Basisreihen Destatis 2020 "alt"'!$T$7:$W$120,2,FALSE)</f>
        <v>17.8</v>
      </c>
      <c r="E68" s="292">
        <f>ROUND(IF(C68&gt;0,C68,D68*$C$67/$D$67),1)</f>
        <v>19.3</v>
      </c>
      <c r="F68" s="292"/>
      <c r="G68" s="297">
        <f t="shared" si="23"/>
        <v>19.3</v>
      </c>
      <c r="H68" s="336">
        <f t="shared" si="13"/>
        <v>6.1346999999999996</v>
      </c>
      <c r="J68" s="335">
        <v>1967</v>
      </c>
      <c r="K68" s="296"/>
      <c r="L68" s="292">
        <f>VLOOKUP(J68,'Basisreihen Destatis 2020 "alt"'!$T$7:$W$120,3,FALSE)</f>
        <v>25.8</v>
      </c>
      <c r="M68" s="292">
        <f t="shared" ref="M68:M77" si="32">ROUND(IF(K68&gt;0,K68,L68*$K$67/$L$67),1)</f>
        <v>27.8</v>
      </c>
      <c r="N68" s="292"/>
      <c r="O68" s="292">
        <f>VLOOKUP(J68,'Basisreihen Destatis 2020 "alt"'!$K$7:$R$86,5,FALSE)</f>
        <v>80.599999999999994</v>
      </c>
      <c r="P68" s="292">
        <f t="shared" si="26"/>
        <v>115</v>
      </c>
      <c r="Q68" s="297">
        <f t="shared" si="28"/>
        <v>54</v>
      </c>
      <c r="R68" s="336">
        <f t="shared" si="14"/>
        <v>2.1111</v>
      </c>
      <c r="S68" s="176"/>
      <c r="T68" s="335">
        <v>1967</v>
      </c>
      <c r="U68" s="296"/>
      <c r="V68" s="292">
        <f>VLOOKUP(T68,'Basisreihen Destatis 2020 "alt"'!$T$7:$W$120,3,FALSE)</f>
        <v>25.8</v>
      </c>
      <c r="W68" s="292">
        <f>ROUND(IF(U68&gt;0,U68,V68*$U$67/$V$67),1)</f>
        <v>27.8</v>
      </c>
      <c r="X68" s="292"/>
      <c r="Y68" s="292">
        <f>VLOOKUP(T68,'Basisreihen Destatis 2020 "alt"'!$K$7:$R$86,6,FALSE)</f>
        <v>101.4</v>
      </c>
      <c r="Z68" s="292">
        <f t="shared" si="27"/>
        <v>120.6</v>
      </c>
      <c r="AA68" s="292"/>
      <c r="AB68" s="292">
        <f>VLOOKUP(T68,'Basisreihen Destatis 2020 "alt"'!$K$7:$R$86,7,FALSE)</f>
        <v>36.200000000000003</v>
      </c>
      <c r="AC68" s="292">
        <f t="shared" si="29"/>
        <v>32.9</v>
      </c>
      <c r="AD68" s="297">
        <f t="shared" si="24"/>
        <v>43.5</v>
      </c>
      <c r="AE68" s="336">
        <f t="shared" si="15"/>
        <v>2.6092</v>
      </c>
      <c r="AG68" s="335">
        <v>1967</v>
      </c>
      <c r="AH68" s="296"/>
      <c r="AI68" s="292">
        <f>VLOOKUP(AG68,'Basisreihen Destatis 2020 "alt"'!$T$7:$W$120,3,FALSE)</f>
        <v>25.8</v>
      </c>
      <c r="AJ68" s="292">
        <f t="shared" ref="AJ68:AJ77" si="33">ROUND(IF(AH68&gt;0,AH68,AI68*$AH$67/$AI$67),1)</f>
        <v>27.8</v>
      </c>
      <c r="AK68" s="292"/>
      <c r="AL68" s="292">
        <f>VLOOKUP(AG68,'Basisreihen Destatis 2020 "alt"'!$K$7:$R$86,8,FALSE)</f>
        <v>34.200000000000003</v>
      </c>
      <c r="AM68" s="292">
        <f t="shared" si="31"/>
        <v>35.4</v>
      </c>
      <c r="AN68" s="297">
        <f t="shared" si="25"/>
        <v>32.700000000000003</v>
      </c>
      <c r="AO68" s="336">
        <f t="shared" si="16"/>
        <v>3.3609</v>
      </c>
      <c r="AQ68" s="335">
        <v>1967</v>
      </c>
      <c r="AR68" s="296"/>
      <c r="AS68" s="292">
        <f>VLOOKUP(AQ68,'Basisreihen Destatis 2020 "alt"'!$K$7:$R$86,8,FALSE)</f>
        <v>34.200000000000003</v>
      </c>
      <c r="AT68" s="297">
        <f t="shared" si="30"/>
        <v>35.4</v>
      </c>
      <c r="AU68" s="336">
        <f t="shared" si="17"/>
        <v>2.9434999999999998</v>
      </c>
    </row>
    <row r="69" spans="2:47">
      <c r="B69" s="335">
        <v>1966</v>
      </c>
      <c r="C69" s="296"/>
      <c r="D69" s="292">
        <f>VLOOKUP(B69,'Basisreihen Destatis 2020 "alt"'!$T$7:$W$120,2,FALSE)</f>
        <v>18.7</v>
      </c>
      <c r="E69" s="292">
        <f t="shared" ref="E69:E77" si="34">ROUND(IF(C69&gt;0,C69,D69*$C$67/$D$67),1)</f>
        <v>20.3</v>
      </c>
      <c r="F69" s="292"/>
      <c r="G69" s="297">
        <f t="shared" si="23"/>
        <v>20.3</v>
      </c>
      <c r="H69" s="336">
        <f t="shared" si="13"/>
        <v>5.8324999999999996</v>
      </c>
      <c r="J69" s="335">
        <v>1966</v>
      </c>
      <c r="K69" s="296"/>
      <c r="L69" s="292">
        <f>VLOOKUP(J69,'Basisreihen Destatis 2020 "alt"'!$T$7:$W$120,3,FALSE)</f>
        <v>26.9</v>
      </c>
      <c r="M69" s="292">
        <f t="shared" si="32"/>
        <v>29</v>
      </c>
      <c r="N69" s="292"/>
      <c r="O69" s="292">
        <f>VLOOKUP(J69,'Basisreihen Destatis 2020 "alt"'!$K$7:$R$86,5,FALSE)</f>
        <v>90.8</v>
      </c>
      <c r="P69" s="292">
        <f t="shared" si="26"/>
        <v>129.6</v>
      </c>
      <c r="Q69" s="297">
        <f t="shared" si="28"/>
        <v>59.2</v>
      </c>
      <c r="R69" s="336">
        <f t="shared" si="14"/>
        <v>1.9257</v>
      </c>
      <c r="S69" s="176"/>
      <c r="T69" s="335">
        <v>1966</v>
      </c>
      <c r="U69" s="296"/>
      <c r="V69" s="292">
        <f>VLOOKUP(T69,'Basisreihen Destatis 2020 "alt"'!$T$7:$W$120,3,FALSE)</f>
        <v>26.9</v>
      </c>
      <c r="W69" s="292">
        <f t="shared" ref="W69:W76" si="35">ROUND(IF(U69&gt;0,U69,V69*$U$67/$V$67),1)</f>
        <v>29</v>
      </c>
      <c r="X69" s="292"/>
      <c r="Y69" s="292">
        <f>VLOOKUP(T69,'Basisreihen Destatis 2020 "alt"'!$K$7:$R$86,6,FALSE)</f>
        <v>115.2</v>
      </c>
      <c r="Z69" s="292">
        <f t="shared" si="27"/>
        <v>137</v>
      </c>
      <c r="AA69" s="292"/>
      <c r="AB69" s="292">
        <f>VLOOKUP(T69,'Basisreihen Destatis 2020 "alt"'!$K$7:$R$86,7,FALSE)</f>
        <v>40.5</v>
      </c>
      <c r="AC69" s="292">
        <f t="shared" si="29"/>
        <v>36.799999999999997</v>
      </c>
      <c r="AD69" s="297">
        <f t="shared" si="24"/>
        <v>47.9</v>
      </c>
      <c r="AE69" s="336">
        <f t="shared" si="15"/>
        <v>2.3694999999999999</v>
      </c>
      <c r="AG69" s="335">
        <v>1966</v>
      </c>
      <c r="AH69" s="296"/>
      <c r="AI69" s="292">
        <f>VLOOKUP(AG69,'Basisreihen Destatis 2020 "alt"'!$T$7:$W$120,3,FALSE)</f>
        <v>26.9</v>
      </c>
      <c r="AJ69" s="292">
        <f>ROUND(IF(AH69&gt;0,AH69,AI69*$AH$67/$AI$67),1)</f>
        <v>29</v>
      </c>
      <c r="AK69" s="292"/>
      <c r="AL69" s="292">
        <f>VLOOKUP(AG69,'Basisreihen Destatis 2020 "alt"'!$K$7:$R$86,8,FALSE)</f>
        <v>34.6</v>
      </c>
      <c r="AM69" s="292">
        <f t="shared" si="31"/>
        <v>35.799999999999997</v>
      </c>
      <c r="AN69" s="297">
        <f t="shared" si="25"/>
        <v>33.4</v>
      </c>
      <c r="AO69" s="336">
        <f t="shared" si="16"/>
        <v>3.2904</v>
      </c>
      <c r="AQ69" s="335">
        <v>1966</v>
      </c>
      <c r="AR69" s="296"/>
      <c r="AS69" s="292">
        <f>VLOOKUP(AQ69,'Basisreihen Destatis 2020 "alt"'!$K$7:$R$86,8,FALSE)</f>
        <v>34.6</v>
      </c>
      <c r="AT69" s="297">
        <f t="shared" si="30"/>
        <v>35.799999999999997</v>
      </c>
      <c r="AU69" s="336">
        <f t="shared" si="17"/>
        <v>2.9106000000000001</v>
      </c>
    </row>
    <row r="70" spans="2:47">
      <c r="B70" s="335">
        <v>1965</v>
      </c>
      <c r="C70" s="296"/>
      <c r="D70" s="292">
        <f>VLOOKUP(B70,'Basisreihen Destatis 2020 "alt"'!$T$7:$W$120,2,FALSE)</f>
        <v>18.2</v>
      </c>
      <c r="E70" s="292">
        <f t="shared" si="34"/>
        <v>19.8</v>
      </c>
      <c r="F70" s="292"/>
      <c r="G70" s="297">
        <f t="shared" si="23"/>
        <v>19.8</v>
      </c>
      <c r="H70" s="336">
        <f t="shared" si="13"/>
        <v>5.9798</v>
      </c>
      <c r="J70" s="335">
        <v>1965</v>
      </c>
      <c r="K70" s="296"/>
      <c r="L70" s="292">
        <f>VLOOKUP(J70,'Basisreihen Destatis 2020 "alt"'!$T$7:$W$120,3,FALSE)</f>
        <v>26.7</v>
      </c>
      <c r="M70" s="292">
        <f t="shared" si="32"/>
        <v>28.8</v>
      </c>
      <c r="N70" s="292"/>
      <c r="O70" s="292">
        <f>VLOOKUP(J70,'Basisreihen Destatis 2020 "alt"'!$K$7:$R$86,5,FALSE)</f>
        <v>82.4</v>
      </c>
      <c r="P70" s="292">
        <f t="shared" si="26"/>
        <v>117.6</v>
      </c>
      <c r="Q70" s="297">
        <f t="shared" si="28"/>
        <v>55.4</v>
      </c>
      <c r="R70" s="336">
        <f t="shared" si="14"/>
        <v>2.0577999999999999</v>
      </c>
      <c r="S70" s="176"/>
      <c r="T70" s="335">
        <v>1965</v>
      </c>
      <c r="U70" s="296"/>
      <c r="V70" s="292">
        <f>VLOOKUP(T70,'Basisreihen Destatis 2020 "alt"'!$T$7:$W$120,3,FALSE)</f>
        <v>26.7</v>
      </c>
      <c r="W70" s="292">
        <f t="shared" si="35"/>
        <v>28.8</v>
      </c>
      <c r="X70" s="292"/>
      <c r="Y70" s="292">
        <f>VLOOKUP(T70,'Basisreihen Destatis 2020 "alt"'!$K$7:$R$86,6,FALSE)</f>
        <v>101.3</v>
      </c>
      <c r="Z70" s="292">
        <f t="shared" si="27"/>
        <v>120.5</v>
      </c>
      <c r="AA70" s="292"/>
      <c r="AB70" s="292">
        <f>VLOOKUP(T70,'Basisreihen Destatis 2020 "alt"'!$K$7:$R$86,7,FALSE)</f>
        <v>40</v>
      </c>
      <c r="AC70" s="292">
        <f t="shared" si="29"/>
        <v>36.4</v>
      </c>
      <c r="AD70" s="297">
        <f t="shared" si="24"/>
        <v>45.2</v>
      </c>
      <c r="AE70" s="336">
        <f t="shared" si="15"/>
        <v>2.5110999999999999</v>
      </c>
      <c r="AG70" s="335">
        <v>1965</v>
      </c>
      <c r="AH70" s="296"/>
      <c r="AI70" s="292">
        <f>VLOOKUP(AG70,'Basisreihen Destatis 2020 "alt"'!$T$7:$W$120,3,FALSE)</f>
        <v>26.7</v>
      </c>
      <c r="AJ70" s="292">
        <f t="shared" si="33"/>
        <v>28.8</v>
      </c>
      <c r="AK70" s="292"/>
      <c r="AL70" s="292">
        <f>VLOOKUP(AG70,'Basisreihen Destatis 2020 "alt"'!$K$7:$R$86,8,FALSE)</f>
        <v>34.1</v>
      </c>
      <c r="AM70" s="292">
        <f t="shared" si="31"/>
        <v>35.299999999999997</v>
      </c>
      <c r="AN70" s="297">
        <f t="shared" si="25"/>
        <v>33</v>
      </c>
      <c r="AO70" s="336">
        <f t="shared" si="16"/>
        <v>3.3302999999999998</v>
      </c>
      <c r="AQ70" s="335">
        <v>1965</v>
      </c>
      <c r="AR70" s="296"/>
      <c r="AS70" s="292">
        <f>VLOOKUP(AQ70,'Basisreihen Destatis 2020 "alt"'!$K$7:$R$86,8,FALSE)</f>
        <v>34.1</v>
      </c>
      <c r="AT70" s="297">
        <f t="shared" si="30"/>
        <v>35.299999999999997</v>
      </c>
      <c r="AU70" s="336">
        <f t="shared" si="17"/>
        <v>2.9518</v>
      </c>
    </row>
    <row r="71" spans="2:47">
      <c r="B71" s="335">
        <v>1964</v>
      </c>
      <c r="C71" s="296"/>
      <c r="D71" s="292">
        <f>VLOOKUP(B71,'Basisreihen Destatis 2020 "alt"'!$T$7:$W$120,2,FALSE)</f>
        <v>17.5</v>
      </c>
      <c r="E71" s="292">
        <f t="shared" si="34"/>
        <v>19</v>
      </c>
      <c r="F71" s="292"/>
      <c r="G71" s="297">
        <f t="shared" si="23"/>
        <v>19</v>
      </c>
      <c r="H71" s="336">
        <f t="shared" si="13"/>
        <v>6.2316000000000003</v>
      </c>
      <c r="J71" s="335">
        <v>1964</v>
      </c>
      <c r="K71" s="296"/>
      <c r="L71" s="292">
        <f>VLOOKUP(J71,'Basisreihen Destatis 2020 "alt"'!$T$7:$W$120,3,FALSE)</f>
        <v>27.4</v>
      </c>
      <c r="M71" s="292">
        <f t="shared" si="32"/>
        <v>29.5</v>
      </c>
      <c r="N71" s="292"/>
      <c r="O71" s="292">
        <f>VLOOKUP(J71,'Basisreihen Destatis 2020 "alt"'!$K$7:$R$86,5,FALSE)</f>
        <v>74</v>
      </c>
      <c r="P71" s="292">
        <f t="shared" si="26"/>
        <v>105.6</v>
      </c>
      <c r="Q71" s="297">
        <f t="shared" si="28"/>
        <v>52.3</v>
      </c>
      <c r="R71" s="336">
        <f t="shared" si="14"/>
        <v>2.1797</v>
      </c>
      <c r="S71" s="176"/>
      <c r="T71" s="335">
        <v>1964</v>
      </c>
      <c r="U71" s="296"/>
      <c r="V71" s="292">
        <f>VLOOKUP(T71,'Basisreihen Destatis 2020 "alt"'!$T$7:$W$120,3,FALSE)</f>
        <v>27.4</v>
      </c>
      <c r="W71" s="292">
        <f>ROUND(IF(U71&gt;0,U71,V71*$U$67/$V$67),1)</f>
        <v>29.5</v>
      </c>
      <c r="X71" s="292"/>
      <c r="Y71" s="292">
        <f>VLOOKUP(T71,'Basisreihen Destatis 2020 "alt"'!$K$7:$R$86,6,FALSE)</f>
        <v>92.4</v>
      </c>
      <c r="Z71" s="292">
        <f t="shared" si="27"/>
        <v>109.9</v>
      </c>
      <c r="AA71" s="292"/>
      <c r="AB71" s="292">
        <f>VLOOKUP(T71,'Basisreihen Destatis 2020 "alt"'!$K$7:$R$86,7,FALSE)</f>
        <v>38.6</v>
      </c>
      <c r="AC71" s="292">
        <f t="shared" si="29"/>
        <v>35.1</v>
      </c>
      <c r="AD71" s="297">
        <f t="shared" si="24"/>
        <v>43.5</v>
      </c>
      <c r="AE71" s="336">
        <f t="shared" si="15"/>
        <v>2.6092</v>
      </c>
      <c r="AG71" s="335">
        <v>1964</v>
      </c>
      <c r="AH71" s="296"/>
      <c r="AI71" s="292">
        <f>VLOOKUP(AG71,'Basisreihen Destatis 2020 "alt"'!$T$7:$W$120,3,FALSE)</f>
        <v>27.4</v>
      </c>
      <c r="AJ71" s="292">
        <f t="shared" si="33"/>
        <v>29.5</v>
      </c>
      <c r="AK71" s="292"/>
      <c r="AL71" s="292">
        <f>VLOOKUP(AG71,'Basisreihen Destatis 2020 "alt"'!$K$7:$R$86,8,FALSE)</f>
        <v>33.299999999999997</v>
      </c>
      <c r="AM71" s="292">
        <f t="shared" si="31"/>
        <v>34.5</v>
      </c>
      <c r="AN71" s="297">
        <f t="shared" si="25"/>
        <v>32.799999999999997</v>
      </c>
      <c r="AO71" s="336">
        <f t="shared" si="16"/>
        <v>3.3506</v>
      </c>
      <c r="AQ71" s="335">
        <v>1964</v>
      </c>
      <c r="AR71" s="296"/>
      <c r="AS71" s="292">
        <f>VLOOKUP(AQ71,'Basisreihen Destatis 2020 "alt"'!$K$7:$R$86,8,FALSE)</f>
        <v>33.299999999999997</v>
      </c>
      <c r="AT71" s="297">
        <f t="shared" si="30"/>
        <v>34.5</v>
      </c>
      <c r="AU71" s="336">
        <f t="shared" si="17"/>
        <v>3.0203000000000002</v>
      </c>
    </row>
    <row r="72" spans="2:47">
      <c r="B72" s="335">
        <v>1963</v>
      </c>
      <c r="C72" s="296"/>
      <c r="D72" s="292">
        <f>VLOOKUP(B72,'Basisreihen Destatis 2020 "alt"'!$T$7:$W$120,2,FALSE)</f>
        <v>16.8</v>
      </c>
      <c r="E72" s="292">
        <f t="shared" si="34"/>
        <v>18.2</v>
      </c>
      <c r="F72" s="292"/>
      <c r="G72" s="297">
        <f t="shared" si="23"/>
        <v>18.2</v>
      </c>
      <c r="H72" s="336">
        <f t="shared" si="13"/>
        <v>6.5054999999999996</v>
      </c>
      <c r="J72" s="335">
        <v>1963</v>
      </c>
      <c r="K72" s="296"/>
      <c r="L72" s="292">
        <f>VLOOKUP(J72,'Basisreihen Destatis 2020 "alt"'!$T$7:$W$120,3,FALSE)</f>
        <v>27</v>
      </c>
      <c r="M72" s="292">
        <f t="shared" si="32"/>
        <v>29.1</v>
      </c>
      <c r="N72" s="292"/>
      <c r="O72" s="292">
        <f>VLOOKUP(J72,'Basisreihen Destatis 2020 "alt"'!$K$7:$R$86,5,FALSE)</f>
        <v>65.099999999999994</v>
      </c>
      <c r="P72" s="292">
        <f t="shared" si="26"/>
        <v>92.9</v>
      </c>
      <c r="Q72" s="297">
        <f t="shared" si="28"/>
        <v>48.2</v>
      </c>
      <c r="R72" s="336">
        <f t="shared" si="14"/>
        <v>2.3651</v>
      </c>
      <c r="S72" s="176"/>
      <c r="T72" s="335">
        <v>1963</v>
      </c>
      <c r="U72" s="296"/>
      <c r="V72" s="292">
        <f>VLOOKUP(T72,'Basisreihen Destatis 2020 "alt"'!$T$7:$W$120,3,FALSE)</f>
        <v>27</v>
      </c>
      <c r="W72" s="292">
        <f t="shared" si="35"/>
        <v>29.1</v>
      </c>
      <c r="X72" s="292"/>
      <c r="Y72" s="292">
        <f>VLOOKUP(T72,'Basisreihen Destatis 2020 "alt"'!$K$7:$R$86,6,FALSE)</f>
        <v>84.8</v>
      </c>
      <c r="Z72" s="292">
        <f t="shared" si="27"/>
        <v>100.9</v>
      </c>
      <c r="AA72" s="292"/>
      <c r="AB72" s="292">
        <f>VLOOKUP(T72,'Basisreihen Destatis 2020 "alt"'!$K$7:$R$86,7,FALSE)</f>
        <v>38.6</v>
      </c>
      <c r="AC72" s="292">
        <f t="shared" si="29"/>
        <v>35.1</v>
      </c>
      <c r="AD72" s="297">
        <f t="shared" si="24"/>
        <v>42</v>
      </c>
      <c r="AE72" s="336">
        <f t="shared" si="15"/>
        <v>2.7023999999999999</v>
      </c>
      <c r="AG72" s="335">
        <v>1963</v>
      </c>
      <c r="AH72" s="296"/>
      <c r="AI72" s="292">
        <f>VLOOKUP(AG72,'Basisreihen Destatis 2020 "alt"'!$T$7:$W$120,3,FALSE)</f>
        <v>27</v>
      </c>
      <c r="AJ72" s="292">
        <f t="shared" si="33"/>
        <v>29.1</v>
      </c>
      <c r="AK72" s="292"/>
      <c r="AL72" s="292">
        <f>VLOOKUP(AG72,'Basisreihen Destatis 2020 "alt"'!$K$7:$R$86,8,FALSE)</f>
        <v>32.799999999999997</v>
      </c>
      <c r="AM72" s="292">
        <f t="shared" si="31"/>
        <v>34</v>
      </c>
      <c r="AN72" s="297">
        <f t="shared" si="25"/>
        <v>32.299999999999997</v>
      </c>
      <c r="AO72" s="336">
        <f t="shared" si="16"/>
        <v>3.4024999999999999</v>
      </c>
      <c r="AQ72" s="335">
        <v>1963</v>
      </c>
      <c r="AR72" s="296"/>
      <c r="AS72" s="292">
        <f>VLOOKUP(AQ72,'Basisreihen Destatis 2020 "alt"'!$K$7:$R$86,8,FALSE)</f>
        <v>32.799999999999997</v>
      </c>
      <c r="AT72" s="297">
        <f t="shared" si="30"/>
        <v>34</v>
      </c>
      <c r="AU72" s="336">
        <f t="shared" si="17"/>
        <v>3.0647000000000002</v>
      </c>
    </row>
    <row r="73" spans="2:47">
      <c r="B73" s="335">
        <v>1962</v>
      </c>
      <c r="C73" s="296"/>
      <c r="D73" s="292">
        <f>VLOOKUP(B73,'Basisreihen Destatis 2020 "alt"'!$T$7:$W$120,2,FALSE)</f>
        <v>16.100000000000001</v>
      </c>
      <c r="E73" s="292">
        <f t="shared" si="34"/>
        <v>17.5</v>
      </c>
      <c r="F73" s="292"/>
      <c r="G73" s="297">
        <f t="shared" si="23"/>
        <v>17.5</v>
      </c>
      <c r="H73" s="336">
        <f t="shared" si="13"/>
        <v>6.7656999999999998</v>
      </c>
      <c r="J73" s="335">
        <v>1962</v>
      </c>
      <c r="K73" s="296"/>
      <c r="L73" s="292">
        <f>VLOOKUP(J73,'Basisreihen Destatis 2020 "alt"'!$T$7:$W$120,3,FALSE)</f>
        <v>25.8</v>
      </c>
      <c r="M73" s="292">
        <f t="shared" si="32"/>
        <v>27.8</v>
      </c>
      <c r="N73" s="292"/>
      <c r="O73" s="292">
        <f>VLOOKUP(J73,'Basisreihen Destatis 2020 "alt"'!$K$7:$R$86,5,FALSE)</f>
        <v>65.900000000000006</v>
      </c>
      <c r="P73" s="292">
        <f t="shared" si="26"/>
        <v>94</v>
      </c>
      <c r="Q73" s="297">
        <f t="shared" si="28"/>
        <v>47.7</v>
      </c>
      <c r="R73" s="336">
        <f t="shared" si="14"/>
        <v>2.3898999999999999</v>
      </c>
      <c r="S73" s="176"/>
      <c r="T73" s="335">
        <v>1962</v>
      </c>
      <c r="U73" s="296"/>
      <c r="V73" s="292">
        <f>VLOOKUP(T73,'Basisreihen Destatis 2020 "alt"'!$T$7:$W$120,3,FALSE)</f>
        <v>25.8</v>
      </c>
      <c r="W73" s="292">
        <f t="shared" si="35"/>
        <v>27.8</v>
      </c>
      <c r="X73" s="292"/>
      <c r="Y73" s="292">
        <f>VLOOKUP(T73,'Basisreihen Destatis 2020 "alt"'!$K$7:$R$86,6,FALSE)</f>
        <v>89.2</v>
      </c>
      <c r="Z73" s="292">
        <f t="shared" si="27"/>
        <v>106.1</v>
      </c>
      <c r="AA73" s="292"/>
      <c r="AB73" s="292">
        <f>VLOOKUP(T73,'Basisreihen Destatis 2020 "alt"'!$K$7:$R$86,7,FALSE)</f>
        <v>39.1</v>
      </c>
      <c r="AC73" s="292">
        <f t="shared" si="29"/>
        <v>35.6</v>
      </c>
      <c r="AD73" s="297">
        <f t="shared" si="24"/>
        <v>42.3</v>
      </c>
      <c r="AE73" s="336">
        <f t="shared" si="15"/>
        <v>2.6831999999999998</v>
      </c>
      <c r="AG73" s="335">
        <v>1962</v>
      </c>
      <c r="AH73" s="296"/>
      <c r="AI73" s="292">
        <f>VLOOKUP(AG73,'Basisreihen Destatis 2020 "alt"'!$T$7:$W$120,3,FALSE)</f>
        <v>25.8</v>
      </c>
      <c r="AJ73" s="292">
        <f t="shared" si="33"/>
        <v>27.8</v>
      </c>
      <c r="AK73" s="292"/>
      <c r="AL73" s="292">
        <f>VLOOKUP(AG73,'Basisreihen Destatis 2020 "alt"'!$K$7:$R$86,8,FALSE)</f>
        <v>32.6</v>
      </c>
      <c r="AM73" s="292">
        <f t="shared" si="31"/>
        <v>33.700000000000003</v>
      </c>
      <c r="AN73" s="297">
        <f t="shared" si="25"/>
        <v>31.6</v>
      </c>
      <c r="AO73" s="336">
        <f t="shared" si="16"/>
        <v>3.4777999999999998</v>
      </c>
      <c r="AQ73" s="335">
        <v>1962</v>
      </c>
      <c r="AR73" s="296"/>
      <c r="AS73" s="292">
        <f>VLOOKUP(AQ73,'Basisreihen Destatis 2020 "alt"'!$K$7:$R$86,8,FALSE)</f>
        <v>32.6</v>
      </c>
      <c r="AT73" s="297">
        <f t="shared" si="30"/>
        <v>33.700000000000003</v>
      </c>
      <c r="AU73" s="336">
        <f t="shared" si="17"/>
        <v>3.0920000000000001</v>
      </c>
    </row>
    <row r="74" spans="2:47">
      <c r="B74" s="335">
        <v>1961</v>
      </c>
      <c r="C74" s="296"/>
      <c r="D74" s="292">
        <f>VLOOKUP(B74,'Basisreihen Destatis 2020 "alt"'!$T$7:$W$120,2,FALSE)</f>
        <v>15</v>
      </c>
      <c r="E74" s="292">
        <f t="shared" si="34"/>
        <v>16.3</v>
      </c>
      <c r="F74" s="292"/>
      <c r="G74" s="297">
        <f t="shared" si="23"/>
        <v>16.3</v>
      </c>
      <c r="H74" s="336">
        <f t="shared" si="13"/>
        <v>7.2637999999999998</v>
      </c>
      <c r="J74" s="335">
        <v>1961</v>
      </c>
      <c r="K74" s="296"/>
      <c r="L74" s="292">
        <f>VLOOKUP(J74,'Basisreihen Destatis 2020 "alt"'!$T$7:$W$120,3,FALSE)</f>
        <v>24.2</v>
      </c>
      <c r="M74" s="292">
        <f t="shared" si="32"/>
        <v>26.1</v>
      </c>
      <c r="N74" s="292"/>
      <c r="O74" s="292">
        <f>VLOOKUP(J74,'Basisreihen Destatis 2020 "alt"'!$K$7:$R$86,5,FALSE)</f>
        <v>66.2</v>
      </c>
      <c r="P74" s="292">
        <f t="shared" si="26"/>
        <v>94.5</v>
      </c>
      <c r="Q74" s="297">
        <f t="shared" si="28"/>
        <v>46.6</v>
      </c>
      <c r="R74" s="336">
        <f t="shared" si="14"/>
        <v>2.4464000000000001</v>
      </c>
      <c r="S74" s="176"/>
      <c r="T74" s="335">
        <v>1961</v>
      </c>
      <c r="U74" s="296"/>
      <c r="V74" s="292">
        <f>VLOOKUP(T74,'Basisreihen Destatis 2020 "alt"'!$T$7:$W$120,3,FALSE)</f>
        <v>24.2</v>
      </c>
      <c r="W74" s="292">
        <f t="shared" si="35"/>
        <v>26.1</v>
      </c>
      <c r="X74" s="292"/>
      <c r="Y74" s="292">
        <f>VLOOKUP(T74,'Basisreihen Destatis 2020 "alt"'!$K$7:$R$86,6,FALSE)</f>
        <v>92.9</v>
      </c>
      <c r="Z74" s="292">
        <f t="shared" si="27"/>
        <v>110.5</v>
      </c>
      <c r="AA74" s="292"/>
      <c r="AB74" s="292">
        <f>VLOOKUP(T74,'Basisreihen Destatis 2020 "alt"'!$K$7:$R$86,7,FALSE)</f>
        <v>37</v>
      </c>
      <c r="AC74" s="292">
        <f t="shared" si="29"/>
        <v>33.700000000000003</v>
      </c>
      <c r="AD74" s="297">
        <f t="shared" si="24"/>
        <v>41.4</v>
      </c>
      <c r="AE74" s="336">
        <f t="shared" si="15"/>
        <v>2.7414999999999998</v>
      </c>
      <c r="AG74" s="335">
        <v>1961</v>
      </c>
      <c r="AH74" s="296"/>
      <c r="AI74" s="292">
        <f>VLOOKUP(AG74,'Basisreihen Destatis 2020 "alt"'!$T$7:$W$120,3,FALSE)</f>
        <v>24.2</v>
      </c>
      <c r="AJ74" s="292">
        <f t="shared" si="33"/>
        <v>26.1</v>
      </c>
      <c r="AK74" s="292"/>
      <c r="AL74" s="292">
        <f>VLOOKUP(AG74,'Basisreihen Destatis 2020 "alt"'!$K$7:$R$86,8,FALSE)</f>
        <v>32.4</v>
      </c>
      <c r="AM74" s="292">
        <f t="shared" si="31"/>
        <v>33.5</v>
      </c>
      <c r="AN74" s="297">
        <f t="shared" si="25"/>
        <v>30.9</v>
      </c>
      <c r="AO74" s="336">
        <f t="shared" si="16"/>
        <v>3.5566</v>
      </c>
      <c r="AQ74" s="335">
        <v>1961</v>
      </c>
      <c r="AR74" s="296"/>
      <c r="AS74" s="292">
        <f>VLOOKUP(AQ74,'Basisreihen Destatis 2020 "alt"'!$K$7:$R$86,8,FALSE)</f>
        <v>32.4</v>
      </c>
      <c r="AT74" s="297">
        <f t="shared" si="30"/>
        <v>33.5</v>
      </c>
      <c r="AU74" s="336">
        <f t="shared" si="17"/>
        <v>3.1103999999999998</v>
      </c>
    </row>
    <row r="75" spans="2:47">
      <c r="B75" s="335">
        <v>1960</v>
      </c>
      <c r="C75" s="296"/>
      <c r="D75" s="292">
        <f>VLOOKUP(B75,'Basisreihen Destatis 2020 "alt"'!$T$7:$W$120,2,FALSE)</f>
        <v>14.1</v>
      </c>
      <c r="E75" s="292">
        <f t="shared" si="34"/>
        <v>15.3</v>
      </c>
      <c r="F75" s="292"/>
      <c r="G75" s="297">
        <f t="shared" si="23"/>
        <v>15.3</v>
      </c>
      <c r="H75" s="336">
        <f t="shared" si="13"/>
        <v>7.7385999999999999</v>
      </c>
      <c r="J75" s="335">
        <v>1960</v>
      </c>
      <c r="K75" s="296"/>
      <c r="L75" s="292">
        <f>VLOOKUP(J75,'Basisreihen Destatis 2020 "alt"'!$T$7:$W$120,3,FALSE)</f>
        <v>22.5</v>
      </c>
      <c r="M75" s="292">
        <f t="shared" si="32"/>
        <v>24.2</v>
      </c>
      <c r="N75" s="292"/>
      <c r="O75" s="292">
        <f>VLOOKUP(J75,'Basisreihen Destatis 2020 "alt"'!$K$7:$R$86,5,FALSE)</f>
        <v>70</v>
      </c>
      <c r="P75" s="292">
        <f t="shared" si="26"/>
        <v>99.9</v>
      </c>
      <c r="Q75" s="297">
        <f t="shared" si="28"/>
        <v>46.9</v>
      </c>
      <c r="R75" s="336">
        <f t="shared" si="14"/>
        <v>2.4306999999999999</v>
      </c>
      <c r="S75" s="176"/>
      <c r="T75" s="335">
        <v>1960</v>
      </c>
      <c r="U75" s="296"/>
      <c r="V75" s="292">
        <f>VLOOKUP(T75,'Basisreihen Destatis 2020 "alt"'!$T$7:$W$120,3,FALSE)</f>
        <v>22.5</v>
      </c>
      <c r="W75" s="292">
        <f t="shared" si="35"/>
        <v>24.2</v>
      </c>
      <c r="X75" s="292"/>
      <c r="Y75" s="292">
        <f>VLOOKUP(T75,'Basisreihen Destatis 2020 "alt"'!$K$7:$R$86,6,FALSE)</f>
        <v>95</v>
      </c>
      <c r="Z75" s="292">
        <f t="shared" si="27"/>
        <v>113</v>
      </c>
      <c r="AA75" s="292"/>
      <c r="AB75" s="292">
        <f>VLOOKUP(T75,'Basisreihen Destatis 2020 "alt"'!$K$7:$R$86,7,FALSE)</f>
        <v>35.6</v>
      </c>
      <c r="AC75" s="292">
        <f t="shared" si="29"/>
        <v>32.4</v>
      </c>
      <c r="AD75" s="297">
        <f t="shared" si="24"/>
        <v>40.4</v>
      </c>
      <c r="AE75" s="336">
        <f t="shared" si="15"/>
        <v>2.8094000000000001</v>
      </c>
      <c r="AG75" s="335">
        <v>1960</v>
      </c>
      <c r="AH75" s="296"/>
      <c r="AI75" s="292">
        <f>VLOOKUP(AG75,'Basisreihen Destatis 2020 "alt"'!$T$7:$W$120,3,FALSE)</f>
        <v>22.5</v>
      </c>
      <c r="AJ75" s="292">
        <f t="shared" si="33"/>
        <v>24.2</v>
      </c>
      <c r="AK75" s="292"/>
      <c r="AL75" s="292">
        <f>VLOOKUP(AG75,'Basisreihen Destatis 2020 "alt"'!$K$7:$R$86,8,FALSE)</f>
        <v>32</v>
      </c>
      <c r="AM75" s="292">
        <f t="shared" si="31"/>
        <v>33.1</v>
      </c>
      <c r="AN75" s="297">
        <f t="shared" si="25"/>
        <v>30</v>
      </c>
      <c r="AO75" s="336">
        <f t="shared" si="16"/>
        <v>3.6633</v>
      </c>
      <c r="AQ75" s="335">
        <v>1960</v>
      </c>
      <c r="AR75" s="296"/>
      <c r="AS75" s="292">
        <f>VLOOKUP(AQ75,'Basisreihen Destatis 2020 "alt"'!$K$7:$R$86,8,FALSE)</f>
        <v>32</v>
      </c>
      <c r="AT75" s="297">
        <f t="shared" si="30"/>
        <v>33.1</v>
      </c>
      <c r="AU75" s="336">
        <f t="shared" si="17"/>
        <v>3.1480000000000001</v>
      </c>
    </row>
    <row r="76" spans="2:47">
      <c r="B76" s="335">
        <v>1959</v>
      </c>
      <c r="C76" s="296"/>
      <c r="D76" s="292">
        <f>VLOOKUP(B76,'Basisreihen Destatis 2020 "alt"'!$T$7:$W$120,2,FALSE)</f>
        <v>13.2</v>
      </c>
      <c r="E76" s="292">
        <f t="shared" si="34"/>
        <v>14.3</v>
      </c>
      <c r="F76" s="292"/>
      <c r="G76" s="297">
        <f>ROUND(IF(E76&gt;0,E76,F76*$E$77/$F$77),1)</f>
        <v>14.3</v>
      </c>
      <c r="H76" s="336">
        <f t="shared" si="13"/>
        <v>8.2797000000000001</v>
      </c>
      <c r="J76" s="335">
        <v>1959</v>
      </c>
      <c r="K76" s="296"/>
      <c r="L76" s="292">
        <f>VLOOKUP(J76,'Basisreihen Destatis 2020 "alt"'!$T$7:$W$120,3,FALSE)</f>
        <v>20.9</v>
      </c>
      <c r="M76" s="292">
        <f t="shared" si="32"/>
        <v>22.5</v>
      </c>
      <c r="N76" s="292"/>
      <c r="O76" s="292">
        <f>VLOOKUP(J76,'Basisreihen Destatis 2020 "alt"'!$K$7:$R$86,5,FALSE)</f>
        <v>69.599999999999994</v>
      </c>
      <c r="P76" s="292">
        <f t="shared" si="26"/>
        <v>99.3</v>
      </c>
      <c r="Q76" s="297">
        <f t="shared" si="28"/>
        <v>45.5</v>
      </c>
      <c r="R76" s="336">
        <f t="shared" si="14"/>
        <v>2.5055000000000001</v>
      </c>
      <c r="S76" s="176"/>
      <c r="T76" s="335">
        <v>1959</v>
      </c>
      <c r="U76" s="296"/>
      <c r="V76" s="292">
        <f>VLOOKUP(T76,'Basisreihen Destatis 2020 "alt"'!$T$7:$W$120,3,FALSE)</f>
        <v>20.9</v>
      </c>
      <c r="W76" s="292">
        <f t="shared" si="35"/>
        <v>22.5</v>
      </c>
      <c r="X76" s="292"/>
      <c r="Y76" s="292">
        <f>VLOOKUP(T76,'Basisreihen Destatis 2020 "alt"'!$K$7:$R$86,6,FALSE)</f>
        <v>93</v>
      </c>
      <c r="Z76" s="292">
        <f t="shared" si="27"/>
        <v>110.6</v>
      </c>
      <c r="AA76" s="292"/>
      <c r="AB76" s="292">
        <f>VLOOKUP(T76,'Basisreihen Destatis 2020 "alt"'!$K$7:$R$86,7,FALSE)</f>
        <v>34.200000000000003</v>
      </c>
      <c r="AC76" s="292">
        <f t="shared" si="29"/>
        <v>31.1</v>
      </c>
      <c r="AD76" s="297">
        <f t="shared" si="24"/>
        <v>38.700000000000003</v>
      </c>
      <c r="AE76" s="336">
        <f t="shared" si="15"/>
        <v>2.9327999999999999</v>
      </c>
      <c r="AG76" s="335">
        <v>1959</v>
      </c>
      <c r="AH76" s="296"/>
      <c r="AI76" s="292">
        <f>VLOOKUP(AG76,'Basisreihen Destatis 2020 "alt"'!$T$7:$W$120,3,FALSE)</f>
        <v>20.9</v>
      </c>
      <c r="AJ76" s="292">
        <f t="shared" si="33"/>
        <v>22.5</v>
      </c>
      <c r="AK76" s="292"/>
      <c r="AL76" s="292">
        <f>VLOOKUP(AG76,'Basisreihen Destatis 2020 "alt"'!$K$7:$R$86,8,FALSE)</f>
        <v>31.6</v>
      </c>
      <c r="AM76" s="292">
        <f t="shared" si="31"/>
        <v>32.700000000000003</v>
      </c>
      <c r="AN76" s="297">
        <f t="shared" si="25"/>
        <v>29.1</v>
      </c>
      <c r="AO76" s="336">
        <f t="shared" si="16"/>
        <v>3.7766000000000002</v>
      </c>
      <c r="AQ76" s="335">
        <v>1959</v>
      </c>
      <c r="AR76" s="296"/>
      <c r="AS76" s="292">
        <f>VLOOKUP(AQ76,'Basisreihen Destatis 2020 "alt"'!$K$7:$R$86,8,FALSE)</f>
        <v>31.6</v>
      </c>
      <c r="AT76" s="297">
        <f t="shared" si="30"/>
        <v>32.700000000000003</v>
      </c>
      <c r="AU76" s="336">
        <f t="shared" si="17"/>
        <v>3.1865000000000001</v>
      </c>
    </row>
    <row r="77" spans="2:47">
      <c r="B77" s="335">
        <v>1958</v>
      </c>
      <c r="C77" s="296"/>
      <c r="D77" s="292">
        <f>VLOOKUP(B77,'Basisreihen Destatis 2020 "alt"'!$T$7:$W$120,2,FALSE)</f>
        <v>12.7</v>
      </c>
      <c r="E77" s="292">
        <f t="shared" si="34"/>
        <v>13.8</v>
      </c>
      <c r="F77" s="293">
        <f>VLOOKUP(B77,'Basisreihen Destatis 2020 "alt"'!$T$61:$W$120,4,FALSE)</f>
        <v>3.4689999999999999</v>
      </c>
      <c r="G77" s="297">
        <f>ROUND(IF(E77&gt;0,E77,F77*$E$77/$F$77),1)</f>
        <v>13.8</v>
      </c>
      <c r="H77" s="336">
        <f t="shared" si="13"/>
        <v>8.5797000000000008</v>
      </c>
      <c r="J77" s="337">
        <v>1958</v>
      </c>
      <c r="K77" s="338"/>
      <c r="L77" s="339">
        <f>VLOOKUP(J77,'Basisreihen Destatis 2020 "alt"'!$T$7:$W$120,3,FALSE)</f>
        <v>19.399999999999999</v>
      </c>
      <c r="M77" s="339">
        <f t="shared" si="32"/>
        <v>20.9</v>
      </c>
      <c r="N77" s="339"/>
      <c r="O77" s="339">
        <f>VLOOKUP(J77,'Basisreihen Destatis 2020 "alt"'!$K$7:$R$86,5,FALSE)</f>
        <v>68.3</v>
      </c>
      <c r="P77" s="339">
        <f t="shared" si="26"/>
        <v>97.5</v>
      </c>
      <c r="Q77" s="341">
        <f t="shared" si="28"/>
        <v>43.9</v>
      </c>
      <c r="R77" s="342">
        <f>ROUND($Q$15/Q77,4)</f>
        <v>2.5968</v>
      </c>
      <c r="S77" s="176"/>
      <c r="T77" s="337">
        <v>1958</v>
      </c>
      <c r="U77" s="338"/>
      <c r="V77" s="339">
        <f>VLOOKUP(T77,'Basisreihen Destatis 2020 "alt"'!$T$7:$W$120,3,FALSE)</f>
        <v>19.399999999999999</v>
      </c>
      <c r="W77" s="339">
        <f>ROUND(IF(U77&gt;0,U77,V77*$U$67/$V$67),1)</f>
        <v>20.9</v>
      </c>
      <c r="X77" s="339"/>
      <c r="Y77" s="339">
        <f>VLOOKUP(T77,'Basisreihen Destatis 2020 "alt"'!$K$7:$R$86,6,FALSE)</f>
        <v>91.1</v>
      </c>
      <c r="Z77" s="339">
        <f t="shared" si="27"/>
        <v>108.4</v>
      </c>
      <c r="AA77" s="339"/>
      <c r="AB77" s="339">
        <f>VLOOKUP(T77,'Basisreihen Destatis 2020 "alt"'!$K$7:$R$86,7,FALSE)</f>
        <v>35</v>
      </c>
      <c r="AC77" s="339">
        <f t="shared" si="29"/>
        <v>31.8</v>
      </c>
      <c r="AD77" s="341">
        <f t="shared" si="24"/>
        <v>37.799999999999997</v>
      </c>
      <c r="AE77" s="342">
        <f>ROUND($AD$15/AD77,4)</f>
        <v>3.0026000000000002</v>
      </c>
      <c r="AG77" s="337">
        <v>1958</v>
      </c>
      <c r="AH77" s="338"/>
      <c r="AI77" s="339">
        <f>VLOOKUP(AG77,'Basisreihen Destatis 2020 "alt"'!$T$7:$W$120,3,FALSE)</f>
        <v>19.399999999999999</v>
      </c>
      <c r="AJ77" s="339">
        <f t="shared" si="33"/>
        <v>20.9</v>
      </c>
      <c r="AK77" s="339"/>
      <c r="AL77" s="339">
        <f>VLOOKUP(AG77,'Basisreihen Destatis 2020 "alt"'!$K$7:$R$86,8,FALSE)</f>
        <v>31.8</v>
      </c>
      <c r="AM77" s="339">
        <f t="shared" si="31"/>
        <v>32.9</v>
      </c>
      <c r="AN77" s="341">
        <f t="shared" si="25"/>
        <v>28.7</v>
      </c>
      <c r="AO77" s="342">
        <f>ROUND($AN$15/AN77,4)</f>
        <v>3.8292999999999999</v>
      </c>
      <c r="AQ77" s="335">
        <v>1958</v>
      </c>
      <c r="AR77" s="296"/>
      <c r="AS77" s="292">
        <f>VLOOKUP(AQ77,'Basisreihen Destatis 2020 "alt"'!$K$7:$R$86,8,FALSE)</f>
        <v>31.8</v>
      </c>
      <c r="AT77" s="297">
        <f t="shared" si="30"/>
        <v>32.9</v>
      </c>
      <c r="AU77" s="336">
        <f t="shared" si="17"/>
        <v>3.1671999999999998</v>
      </c>
    </row>
    <row r="78" spans="2:47">
      <c r="B78" s="335">
        <v>1957</v>
      </c>
      <c r="C78" s="296"/>
      <c r="D78" s="292"/>
      <c r="E78" s="292"/>
      <c r="F78" s="293">
        <f>VLOOKUP(B78,'Basisreihen Destatis 2020 "alt"'!$T$61:$W$120,4,FALSE)</f>
        <v>3.3610000000000002</v>
      </c>
      <c r="G78" s="297">
        <f>ROUND(IF(E78&gt;0,E78,F78*$E$77/$F$77),1)</f>
        <v>13.4</v>
      </c>
      <c r="H78" s="336">
        <f t="shared" si="13"/>
        <v>8.8358000000000008</v>
      </c>
      <c r="K78" s="239"/>
      <c r="L78" s="239"/>
      <c r="M78" s="239"/>
      <c r="N78" s="239"/>
      <c r="O78" s="239"/>
      <c r="P78" s="239"/>
      <c r="Q78" s="239"/>
      <c r="U78" s="239"/>
      <c r="V78" s="239"/>
      <c r="W78" s="239"/>
      <c r="X78" s="239"/>
      <c r="Y78" s="239"/>
      <c r="Z78" s="239"/>
      <c r="AA78" s="239"/>
      <c r="AB78" s="239"/>
      <c r="AC78" s="239"/>
      <c r="AD78" s="239"/>
      <c r="AQ78" s="335">
        <v>1957</v>
      </c>
      <c r="AR78" s="296"/>
      <c r="AS78" s="292">
        <f>VLOOKUP(AQ78,'Basisreihen Destatis 2020 "alt"'!$K$7:$R$86,8,FALSE)</f>
        <v>32</v>
      </c>
      <c r="AT78" s="297">
        <f t="shared" si="30"/>
        <v>33.1</v>
      </c>
      <c r="AU78" s="336">
        <f t="shared" si="17"/>
        <v>3.1480000000000001</v>
      </c>
    </row>
    <row r="79" spans="2:47">
      <c r="B79" s="335">
        <v>1956</v>
      </c>
      <c r="C79" s="296"/>
      <c r="D79" s="292"/>
      <c r="E79" s="292"/>
      <c r="F79" s="293">
        <f>VLOOKUP(B79,'Basisreihen Destatis 2020 "alt"'!$T$61:$W$120,4,FALSE)</f>
        <v>3.2450000000000001</v>
      </c>
      <c r="G79" s="297">
        <f t="shared" si="23"/>
        <v>12.9</v>
      </c>
      <c r="H79" s="336">
        <f t="shared" si="13"/>
        <v>9.1783000000000001</v>
      </c>
      <c r="K79" s="239"/>
      <c r="L79" s="239"/>
      <c r="M79" s="239"/>
      <c r="N79" s="239"/>
      <c r="O79" s="239"/>
      <c r="P79" s="239"/>
      <c r="Q79" s="239"/>
      <c r="R79" s="243"/>
      <c r="U79" s="239"/>
      <c r="V79" s="239"/>
      <c r="W79" s="239"/>
      <c r="X79" s="239"/>
      <c r="Y79" s="239"/>
      <c r="Z79" s="239"/>
      <c r="AA79" s="239"/>
      <c r="AB79" s="239"/>
      <c r="AC79" s="239"/>
      <c r="AD79" s="239"/>
      <c r="AE79" s="243"/>
      <c r="AQ79" s="335">
        <v>1956</v>
      </c>
      <c r="AR79" s="296"/>
      <c r="AS79" s="292">
        <f>VLOOKUP(AQ79,'Basisreihen Destatis 2020 "alt"'!$K$7:$R$86,8,FALSE)</f>
        <v>31.4</v>
      </c>
      <c r="AT79" s="297">
        <f t="shared" si="30"/>
        <v>32.5</v>
      </c>
      <c r="AU79" s="336">
        <f t="shared" si="17"/>
        <v>3.2061999999999999</v>
      </c>
    </row>
    <row r="80" spans="2:47">
      <c r="B80" s="335">
        <v>1955</v>
      </c>
      <c r="C80" s="296"/>
      <c r="D80" s="292"/>
      <c r="E80" s="292"/>
      <c r="F80" s="293">
        <f>VLOOKUP(B80,'Basisreihen Destatis 2020 "alt"'!$T$61:$W$120,4,FALSE)</f>
        <v>3.1629999999999998</v>
      </c>
      <c r="G80" s="297">
        <f t="shared" si="23"/>
        <v>12.6</v>
      </c>
      <c r="H80" s="336">
        <f t="shared" si="13"/>
        <v>9.3968000000000007</v>
      </c>
      <c r="K80" s="239"/>
      <c r="L80" s="239"/>
      <c r="M80" s="239"/>
      <c r="N80" s="239"/>
      <c r="O80" s="239"/>
      <c r="P80" s="239"/>
      <c r="Q80" s="239"/>
      <c r="R80" s="243"/>
      <c r="U80" s="239"/>
      <c r="V80" s="239"/>
      <c r="W80" s="239"/>
      <c r="X80" s="239"/>
      <c r="Y80" s="239"/>
      <c r="Z80" s="239"/>
      <c r="AA80" s="239"/>
      <c r="AB80" s="239"/>
      <c r="AC80" s="239"/>
      <c r="AD80" s="239"/>
      <c r="AE80" s="243"/>
      <c r="AQ80" s="335">
        <v>1955</v>
      </c>
      <c r="AR80" s="296"/>
      <c r="AS80" s="292">
        <f>VLOOKUP(AQ80,'Basisreihen Destatis 2020 "alt"'!$K$7:$R$86,8,FALSE)</f>
        <v>30.9</v>
      </c>
      <c r="AT80" s="297">
        <f t="shared" si="30"/>
        <v>32</v>
      </c>
      <c r="AU80" s="336">
        <f t="shared" si="17"/>
        <v>3.2563</v>
      </c>
    </row>
    <row r="81" spans="2:47">
      <c r="B81" s="335">
        <v>1954</v>
      </c>
      <c r="C81" s="296"/>
      <c r="D81" s="292"/>
      <c r="E81" s="292"/>
      <c r="F81" s="293">
        <f>VLOOKUP(B81,'Basisreihen Destatis 2020 "alt"'!$T$61:$W$120,4,FALSE)</f>
        <v>3</v>
      </c>
      <c r="G81" s="297">
        <f t="shared" si="23"/>
        <v>11.9</v>
      </c>
      <c r="H81" s="336">
        <f t="shared" ref="H81:H90" si="36">ROUND($G$15/G81,4)</f>
        <v>9.9496000000000002</v>
      </c>
      <c r="K81" s="239"/>
      <c r="L81" s="239"/>
      <c r="M81" s="239"/>
      <c r="N81" s="239"/>
      <c r="O81" s="239"/>
      <c r="P81" s="239"/>
      <c r="Q81" s="239"/>
      <c r="R81" s="243"/>
      <c r="U81" s="239"/>
      <c r="V81" s="239"/>
      <c r="W81" s="239"/>
      <c r="X81" s="239"/>
      <c r="Y81" s="239"/>
      <c r="Z81" s="239"/>
      <c r="AA81" s="239"/>
      <c r="AB81" s="239"/>
      <c r="AC81" s="239"/>
      <c r="AD81" s="239"/>
      <c r="AE81" s="243"/>
      <c r="AQ81" s="335">
        <v>1954</v>
      </c>
      <c r="AR81" s="296"/>
      <c r="AS81" s="292">
        <f>VLOOKUP(AQ81,'Basisreihen Destatis 2020 "alt"'!$K$7:$R$86,8,FALSE)</f>
        <v>30.3</v>
      </c>
      <c r="AT81" s="297">
        <f t="shared" si="30"/>
        <v>31.4</v>
      </c>
      <c r="AU81" s="336">
        <f t="shared" ref="AU81:AU85" si="37">ROUND($AT$15/AT81,4)</f>
        <v>3.3184999999999998</v>
      </c>
    </row>
    <row r="82" spans="2:47">
      <c r="B82" s="335">
        <v>1953</v>
      </c>
      <c r="C82" s="296"/>
      <c r="D82" s="292"/>
      <c r="E82" s="292"/>
      <c r="F82" s="293">
        <f>VLOOKUP(B82,'Basisreihen Destatis 2020 "alt"'!$T$61:$W$120,4,FALSE)</f>
        <v>2.9860000000000002</v>
      </c>
      <c r="G82" s="297">
        <f t="shared" si="23"/>
        <v>11.9</v>
      </c>
      <c r="H82" s="336">
        <f t="shared" si="36"/>
        <v>9.9496000000000002</v>
      </c>
      <c r="K82" s="239"/>
      <c r="L82" s="239"/>
      <c r="M82" s="239"/>
      <c r="N82" s="239"/>
      <c r="O82" s="239"/>
      <c r="P82" s="239"/>
      <c r="Q82" s="239"/>
      <c r="R82" s="243"/>
      <c r="U82" s="239"/>
      <c r="V82" s="239"/>
      <c r="W82" s="239"/>
      <c r="X82" s="239"/>
      <c r="Y82" s="239"/>
      <c r="Z82" s="239"/>
      <c r="AA82" s="239"/>
      <c r="AB82" s="239"/>
      <c r="AC82" s="239"/>
      <c r="AD82" s="239"/>
      <c r="AE82" s="243"/>
      <c r="AQ82" s="335">
        <v>1953</v>
      </c>
      <c r="AR82" s="296"/>
      <c r="AS82" s="292">
        <f>VLOOKUP(AQ82,'Basisreihen Destatis 2020 "alt"'!$K$7:$R$86,8,FALSE)</f>
        <v>30.8</v>
      </c>
      <c r="AT82" s="297">
        <f t="shared" si="30"/>
        <v>31.9</v>
      </c>
      <c r="AU82" s="336">
        <f t="shared" si="37"/>
        <v>3.2665000000000002</v>
      </c>
    </row>
    <row r="83" spans="2:47">
      <c r="B83" s="335">
        <v>1952</v>
      </c>
      <c r="C83" s="296"/>
      <c r="D83" s="292"/>
      <c r="E83" s="292"/>
      <c r="F83" s="293">
        <f>VLOOKUP(B83,'Basisreihen Destatis 2020 "alt"'!$T$61:$W$120,4,FALSE)</f>
        <v>3.0880000000000001</v>
      </c>
      <c r="G83" s="297">
        <f t="shared" si="23"/>
        <v>12.3</v>
      </c>
      <c r="H83" s="336">
        <f t="shared" si="36"/>
        <v>9.6259999999999994</v>
      </c>
      <c r="K83" s="239"/>
      <c r="L83" s="239"/>
      <c r="M83" s="239"/>
      <c r="N83" s="239"/>
      <c r="O83" s="239"/>
      <c r="P83" s="239"/>
      <c r="Q83" s="239"/>
      <c r="R83" s="243"/>
      <c r="U83" s="239"/>
      <c r="V83" s="239"/>
      <c r="W83" s="239"/>
      <c r="X83" s="239"/>
      <c r="Y83" s="239"/>
      <c r="Z83" s="239"/>
      <c r="AA83" s="239"/>
      <c r="AB83" s="239"/>
      <c r="AC83" s="239"/>
      <c r="AD83" s="239"/>
      <c r="AE83" s="243"/>
      <c r="AQ83" s="335">
        <v>1952</v>
      </c>
      <c r="AR83" s="296"/>
      <c r="AS83" s="292">
        <f>VLOOKUP(AQ83,'Basisreihen Destatis 2020 "alt"'!$K$7:$R$86,8,FALSE)</f>
        <v>31.6</v>
      </c>
      <c r="AT83" s="297">
        <f t="shared" si="30"/>
        <v>32.700000000000003</v>
      </c>
      <c r="AU83" s="336">
        <f t="shared" si="37"/>
        <v>3.1865000000000001</v>
      </c>
    </row>
    <row r="84" spans="2:47">
      <c r="B84" s="335">
        <v>1951</v>
      </c>
      <c r="C84" s="296"/>
      <c r="D84" s="292"/>
      <c r="E84" s="292"/>
      <c r="F84" s="293">
        <f>VLOOKUP(B84,'Basisreihen Destatis 2020 "alt"'!$T$61:$W$120,4,FALSE)</f>
        <v>2.8980000000000001</v>
      </c>
      <c r="G84" s="297">
        <f>ROUND(IF(E84&gt;0,E84,F84*$E$77/$F$77),1)</f>
        <v>11.5</v>
      </c>
      <c r="H84" s="336">
        <f t="shared" si="36"/>
        <v>10.2957</v>
      </c>
      <c r="K84" s="239"/>
      <c r="L84" s="239"/>
      <c r="M84" s="239"/>
      <c r="N84" s="239"/>
      <c r="O84" s="239"/>
      <c r="P84" s="239"/>
      <c r="Q84" s="239"/>
      <c r="R84" s="243"/>
      <c r="U84" s="239"/>
      <c r="V84" s="239"/>
      <c r="W84" s="239"/>
      <c r="X84" s="239"/>
      <c r="Y84" s="239"/>
      <c r="Z84" s="239"/>
      <c r="AA84" s="239"/>
      <c r="AB84" s="239"/>
      <c r="AC84" s="239"/>
      <c r="AD84" s="239"/>
      <c r="AE84" s="243"/>
      <c r="AQ84" s="335">
        <v>1951</v>
      </c>
      <c r="AR84" s="296"/>
      <c r="AS84" s="292">
        <f>VLOOKUP(AQ84,'Basisreihen Destatis 2020 "alt"'!$K$7:$R$86,8,FALSE)</f>
        <v>30.9</v>
      </c>
      <c r="AT84" s="297">
        <f t="shared" si="30"/>
        <v>32</v>
      </c>
      <c r="AU84" s="336">
        <f t="shared" si="37"/>
        <v>3.2563</v>
      </c>
    </row>
    <row r="85" spans="2:47">
      <c r="B85" s="335">
        <v>1950</v>
      </c>
      <c r="C85" s="296"/>
      <c r="D85" s="292"/>
      <c r="E85" s="292"/>
      <c r="F85" s="293">
        <f>VLOOKUP(B85,'Basisreihen Destatis 2020 "alt"'!$T$61:$W$120,4,FALSE)</f>
        <v>2.5030000000000001</v>
      </c>
      <c r="G85" s="297">
        <f t="shared" ref="G85:G91" si="38">ROUND(IF(E85&gt;0,E85,F85*$E$77/$F$77),1)</f>
        <v>10</v>
      </c>
      <c r="H85" s="336">
        <f t="shared" si="36"/>
        <v>11.84</v>
      </c>
      <c r="K85" s="239"/>
      <c r="L85" s="239"/>
      <c r="M85" s="239"/>
      <c r="N85" s="239"/>
      <c r="O85" s="239"/>
      <c r="P85" s="239"/>
      <c r="Q85" s="239"/>
      <c r="R85" s="243"/>
      <c r="U85" s="239"/>
      <c r="V85" s="239"/>
      <c r="W85" s="239"/>
      <c r="X85" s="239"/>
      <c r="Y85" s="239"/>
      <c r="Z85" s="239"/>
      <c r="AA85" s="239"/>
      <c r="AB85" s="239"/>
      <c r="AC85" s="239"/>
      <c r="AD85" s="239"/>
      <c r="AE85" s="243"/>
      <c r="AQ85" s="335">
        <v>1950</v>
      </c>
      <c r="AR85" s="296"/>
      <c r="AS85" s="292">
        <f>VLOOKUP(AQ85,'Basisreihen Destatis 2020 "alt"'!$K$7:$R$86,8,FALSE)</f>
        <v>26.1</v>
      </c>
      <c r="AT85" s="297">
        <f t="shared" si="30"/>
        <v>27</v>
      </c>
      <c r="AU85" s="336">
        <f t="shared" si="37"/>
        <v>3.8593000000000002</v>
      </c>
    </row>
    <row r="86" spans="2:47">
      <c r="B86" s="335">
        <v>1949</v>
      </c>
      <c r="C86" s="296"/>
      <c r="D86" s="292"/>
      <c r="E86" s="292"/>
      <c r="F86" s="293">
        <f>VLOOKUP(B86,'Basisreihen Destatis 2020 "alt"'!$T$61:$W$120,4,FALSE)</f>
        <v>2.6259999999999999</v>
      </c>
      <c r="G86" s="297">
        <f t="shared" si="38"/>
        <v>10.4</v>
      </c>
      <c r="H86" s="336">
        <f t="shared" si="36"/>
        <v>11.384600000000001</v>
      </c>
      <c r="K86" s="239"/>
      <c r="L86" s="239"/>
      <c r="M86" s="239"/>
      <c r="N86" s="239"/>
      <c r="O86" s="239"/>
      <c r="P86" s="239"/>
      <c r="Q86" s="239"/>
      <c r="R86" s="243"/>
      <c r="U86" s="239"/>
      <c r="V86" s="239"/>
      <c r="W86" s="239"/>
      <c r="X86" s="239"/>
      <c r="Y86" s="239"/>
      <c r="Z86" s="239"/>
      <c r="AA86" s="239"/>
      <c r="AB86" s="239"/>
      <c r="AC86" s="239"/>
      <c r="AD86" s="239"/>
      <c r="AE86" s="243"/>
      <c r="AQ86" s="337">
        <v>1949</v>
      </c>
      <c r="AR86" s="338"/>
      <c r="AS86" s="339">
        <f>VLOOKUP(AQ86,'Basisreihen Destatis 2020 "alt"'!$K$7:$R$86,8,FALSE)</f>
        <v>26.8</v>
      </c>
      <c r="AT86" s="341">
        <f t="shared" si="30"/>
        <v>27.7</v>
      </c>
      <c r="AU86" s="342">
        <f>ROUND($AT$15/AT86,4)</f>
        <v>3.7616999999999998</v>
      </c>
    </row>
    <row r="87" spans="2:47">
      <c r="B87" s="335">
        <v>1948</v>
      </c>
      <c r="C87" s="296"/>
      <c r="D87" s="292"/>
      <c r="E87" s="292"/>
      <c r="F87" s="293">
        <f>VLOOKUP(B87,'Basisreihen Destatis 2020 "alt"'!$T$61:$W$120,4,FALSE)</f>
        <v>2.3199999999999998</v>
      </c>
      <c r="G87" s="297">
        <f t="shared" si="38"/>
        <v>9.1999999999999993</v>
      </c>
      <c r="H87" s="336">
        <f t="shared" si="36"/>
        <v>12.8696</v>
      </c>
      <c r="K87" s="239"/>
      <c r="L87" s="239"/>
      <c r="M87" s="239"/>
      <c r="N87" s="239"/>
      <c r="O87" s="239"/>
      <c r="P87" s="239"/>
      <c r="Q87" s="239"/>
      <c r="R87" s="243"/>
      <c r="U87" s="239"/>
      <c r="V87" s="239"/>
      <c r="W87" s="239"/>
      <c r="X87" s="239"/>
      <c r="Y87" s="239"/>
      <c r="Z87" s="239"/>
      <c r="AA87" s="239"/>
      <c r="AB87" s="239"/>
      <c r="AC87" s="239"/>
      <c r="AD87" s="239"/>
      <c r="AE87" s="243"/>
    </row>
    <row r="88" spans="2:47">
      <c r="B88" s="335">
        <v>1947</v>
      </c>
      <c r="C88" s="296"/>
      <c r="D88" s="292"/>
      <c r="E88" s="292"/>
      <c r="F88" s="293">
        <f>VLOOKUP(B88,'Basisreihen Destatis 2020 "alt"'!$T$61:$W$120,4,FALSE)</f>
        <v>2.129</v>
      </c>
      <c r="G88" s="297">
        <f t="shared" si="38"/>
        <v>8.5</v>
      </c>
      <c r="H88" s="336">
        <f t="shared" si="36"/>
        <v>13.929399999999999</v>
      </c>
      <c r="K88" s="239"/>
      <c r="L88" s="239"/>
      <c r="M88" s="239"/>
      <c r="N88" s="239"/>
      <c r="O88" s="239"/>
      <c r="P88" s="239"/>
      <c r="Q88" s="239"/>
      <c r="R88" s="243"/>
      <c r="U88" s="239"/>
      <c r="V88" s="239"/>
      <c r="W88" s="239"/>
      <c r="X88" s="239"/>
      <c r="Y88" s="239"/>
      <c r="Z88" s="239"/>
      <c r="AA88" s="239"/>
      <c r="AB88" s="239"/>
      <c r="AC88" s="239"/>
      <c r="AD88" s="239"/>
      <c r="AE88" s="243"/>
      <c r="AU88" s="176"/>
    </row>
    <row r="89" spans="2:47">
      <c r="B89" s="335">
        <v>1946</v>
      </c>
      <c r="C89" s="296"/>
      <c r="D89" s="292"/>
      <c r="E89" s="292"/>
      <c r="F89" s="293">
        <f>VLOOKUP(B89,'Basisreihen Destatis 2020 "alt"'!$T$61:$W$120,4,FALSE)</f>
        <v>1.823</v>
      </c>
      <c r="G89" s="297">
        <f t="shared" si="38"/>
        <v>7.3</v>
      </c>
      <c r="H89" s="336">
        <f t="shared" si="36"/>
        <v>16.219200000000001</v>
      </c>
      <c r="K89" s="239"/>
      <c r="L89" s="239"/>
      <c r="M89" s="239"/>
      <c r="N89" s="239"/>
      <c r="O89" s="239"/>
      <c r="P89" s="239"/>
      <c r="Q89" s="239"/>
      <c r="R89" s="243"/>
      <c r="U89" s="239"/>
      <c r="V89" s="239"/>
      <c r="W89" s="239"/>
      <c r="X89" s="239"/>
      <c r="Y89" s="239"/>
      <c r="Z89" s="239"/>
      <c r="AA89" s="239"/>
      <c r="AB89" s="239"/>
      <c r="AC89" s="239"/>
      <c r="AD89" s="239"/>
      <c r="AE89" s="243"/>
      <c r="AU89" s="176"/>
    </row>
    <row r="90" spans="2:47">
      <c r="B90" s="335">
        <v>1945</v>
      </c>
      <c r="C90" s="296"/>
      <c r="D90" s="292"/>
      <c r="E90" s="292"/>
      <c r="F90" s="293">
        <f>VLOOKUP(B90,'Basisreihen Destatis 2020 "alt"'!$T$61:$W$120,4,FALSE)</f>
        <v>1.7070000000000001</v>
      </c>
      <c r="G90" s="297">
        <f t="shared" si="38"/>
        <v>6.8</v>
      </c>
      <c r="H90" s="336">
        <f t="shared" si="36"/>
        <v>17.411799999999999</v>
      </c>
      <c r="K90" s="239"/>
      <c r="L90" s="239"/>
      <c r="M90" s="239"/>
      <c r="N90" s="239"/>
      <c r="O90" s="239"/>
      <c r="P90" s="239"/>
      <c r="Q90" s="239"/>
      <c r="R90" s="243"/>
      <c r="U90" s="239"/>
      <c r="V90" s="239"/>
      <c r="W90" s="239"/>
      <c r="X90" s="239"/>
      <c r="Y90" s="239"/>
      <c r="Z90" s="239"/>
      <c r="AA90" s="239"/>
      <c r="AB90" s="239"/>
      <c r="AC90" s="239"/>
      <c r="AD90" s="239"/>
      <c r="AE90" s="243"/>
      <c r="AU90" s="176"/>
    </row>
    <row r="91" spans="2:47">
      <c r="B91" s="335">
        <v>1944</v>
      </c>
      <c r="C91" s="296"/>
      <c r="D91" s="292"/>
      <c r="E91" s="292"/>
      <c r="F91" s="293">
        <f>VLOOKUP(B91,'Basisreihen Destatis 2020 "alt"'!$T$61:$W$120,4,FALSE)</f>
        <v>1.653</v>
      </c>
      <c r="G91" s="297">
        <f t="shared" si="38"/>
        <v>6.6</v>
      </c>
      <c r="H91" s="336">
        <f>ROUND($G$15/G91,4)</f>
        <v>17.939399999999999</v>
      </c>
      <c r="K91" s="243"/>
      <c r="L91" s="239"/>
      <c r="M91" s="239"/>
      <c r="N91" s="239"/>
      <c r="O91" s="239"/>
      <c r="P91" s="239"/>
      <c r="Q91" s="239"/>
      <c r="R91" s="243"/>
      <c r="U91" s="239"/>
      <c r="V91" s="239"/>
      <c r="W91" s="239"/>
      <c r="X91" s="239"/>
      <c r="Y91" s="239"/>
      <c r="Z91" s="239"/>
      <c r="AA91" s="239"/>
      <c r="AB91" s="239"/>
      <c r="AC91" s="239"/>
      <c r="AD91" s="239"/>
      <c r="AE91" s="243"/>
      <c r="AU91" s="176"/>
    </row>
    <row r="92" spans="2:47">
      <c r="B92" s="335">
        <v>1943</v>
      </c>
      <c r="C92" s="296"/>
      <c r="D92" s="292"/>
      <c r="E92" s="292"/>
      <c r="F92" s="293">
        <f>VLOOKUP(B92,'Basisreihen Destatis 2020 "alt"'!$T$61:$W$120,4,FALSE)</f>
        <v>1.619</v>
      </c>
      <c r="G92" s="297">
        <f t="shared" ref="G92:G93" si="39">ROUND(IF(E92&gt;0,E92,F92*$E$77/$F$77),1)</f>
        <v>6.4</v>
      </c>
      <c r="H92" s="336">
        <f t="shared" ref="H92:H93" si="40">ROUND($G$15/G92,4)</f>
        <v>18.5</v>
      </c>
    </row>
    <row r="93" spans="2:47">
      <c r="B93" s="337">
        <v>1942</v>
      </c>
      <c r="C93" s="338"/>
      <c r="D93" s="339"/>
      <c r="E93" s="339"/>
      <c r="F93" s="340">
        <f>VLOOKUP(B93,'Basisreihen Destatis 2020 "alt"'!$T$61:$W$120,4,FALSE)</f>
        <v>1.585</v>
      </c>
      <c r="G93" s="341">
        <f t="shared" si="39"/>
        <v>6.3</v>
      </c>
      <c r="H93" s="342">
        <f t="shared" si="40"/>
        <v>18.793700000000001</v>
      </c>
      <c r="L93" s="177"/>
    </row>
    <row r="94" spans="2:47">
      <c r="L94" s="177"/>
    </row>
    <row r="95" spans="2:47">
      <c r="L95" s="177"/>
    </row>
    <row r="96" spans="2:47">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cyIZgq64BWw78ifaem6v8xE9yXbkhdPn18xDhFwM6GtPfl87mFxUqx7XPKogr16wVIUvB6l95W3eoKS+XRbPNw==" saltValue="4DtAqpOO4YErJF+XtsVEag=="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8" scale="51" fitToWidth="3" orientation="landscape" cellComments="asDisplayed" r:id="rId1"/>
  <headerFooter>
    <oddHeader>&amp;R&amp;"Arial,Kursiv"&amp;8&amp;K00-049© &amp;K00-045Copyright by ANPLICON GmbH  &amp;G</oddHeader>
    <oddFooter>&amp;L&amp;"Arial,Standard"&amp;9&amp;K00-046&amp;F / &amp;A&amp;C&amp;"Arial,Standard"&amp;9&amp;K00-046&amp;D&amp;R&amp;"Arial,Standard"&amp;9&amp;K00-046Seite &amp;P von &amp;N</oddFooter>
  </headerFooter>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7033"/>
    <pageSetUpPr fitToPage="1"/>
  </sheetPr>
  <dimension ref="A1:CB99"/>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outlineLevelCol="1"/>
  <cols>
    <col min="1" max="1" width="6.7109375" style="156" customWidth="1"/>
    <col min="2" max="2" width="27.7109375" style="156" customWidth="1"/>
    <col min="3" max="3" width="9.7109375" style="156" customWidth="1"/>
    <col min="4" max="9" width="11.42578125" style="156" customWidth="1" outlineLevel="1"/>
    <col min="10" max="16384" width="11.42578125" style="156"/>
  </cols>
  <sheetData>
    <row r="1" spans="1:80">
      <c r="A1" s="595" t="s">
        <v>71</v>
      </c>
    </row>
    <row r="2" spans="1:80">
      <c r="A2" s="595"/>
    </row>
    <row r="5" spans="1:80">
      <c r="B5" s="162" t="s">
        <v>430</v>
      </c>
    </row>
    <row r="7" spans="1:80" s="154" customFormat="1">
      <c r="B7" s="155" t="s">
        <v>431</v>
      </c>
    </row>
    <row r="9" spans="1:80">
      <c r="B9" s="158" t="s">
        <v>506</v>
      </c>
    </row>
    <row r="10" spans="1:80" s="158" customFormat="1">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row>
    <row r="11" spans="1:80">
      <c r="A11" s="234">
        <v>1</v>
      </c>
      <c r="B11" s="178" t="s">
        <v>135</v>
      </c>
      <c r="D11" s="179">
        <f>VLOOKUP(D10,'Preisindizes Gas 2020'!$B$8:$H$91,7,FALSE)</f>
        <v>17.939399999999999</v>
      </c>
      <c r="E11" s="179">
        <f>VLOOKUP(E10,'Preisindizes Gas 2020'!$B$8:$H$91,7,FALSE)</f>
        <v>17.411799999999999</v>
      </c>
      <c r="F11" s="179">
        <f>VLOOKUP(F10,'Preisindizes Gas 2020'!$B$8:$H$91,7,FALSE)</f>
        <v>16.219200000000001</v>
      </c>
      <c r="G11" s="179">
        <f>VLOOKUP(G10,'Preisindizes Gas 2020'!$B$8:$H$91,7,FALSE)</f>
        <v>13.929399999999999</v>
      </c>
      <c r="H11" s="179">
        <f>VLOOKUP(H10,'Preisindizes Gas 2020'!$B$8:$H$91,7,FALSE)</f>
        <v>12.8696</v>
      </c>
      <c r="I11" s="179">
        <f>VLOOKUP(I10,'Preisindizes Gas 2020'!$B$8:$H$91,7,FALSE)</f>
        <v>11.384600000000001</v>
      </c>
      <c r="J11" s="179">
        <f>VLOOKUP(J10,'Preisindizes Gas 2020'!$B$8:$H$91,7,FALSE)</f>
        <v>11.84</v>
      </c>
      <c r="K11" s="179">
        <f>VLOOKUP(K10,'Preisindizes Gas 2020'!$B$8:$H$91,7,FALSE)</f>
        <v>10.2957</v>
      </c>
      <c r="L11" s="179">
        <f>VLOOKUP(L10,'Preisindizes Gas 2020'!$B$8:$H$91,7,FALSE)</f>
        <v>9.6259999999999994</v>
      </c>
      <c r="M11" s="179">
        <f>VLOOKUP(M10,'Preisindizes Gas 2020'!$B$8:$H$91,7,FALSE)</f>
        <v>9.9496000000000002</v>
      </c>
      <c r="N11" s="179">
        <f>VLOOKUP(N10,'Preisindizes Gas 2020'!$B$8:$H$91,7,FALSE)</f>
        <v>9.9496000000000002</v>
      </c>
      <c r="O11" s="179">
        <f>VLOOKUP(O10,'Preisindizes Gas 2020'!$B$8:$H$91,7,FALSE)</f>
        <v>9.3968000000000007</v>
      </c>
      <c r="P11" s="179">
        <f>VLOOKUP(P10,'Preisindizes Gas 2020'!$B$8:$H$91,7,FALSE)</f>
        <v>9.1783000000000001</v>
      </c>
      <c r="Q11" s="179">
        <f>VLOOKUP(Q10,'Preisindizes Gas 2020'!$B$8:$H$91,7,FALSE)</f>
        <v>8.8358000000000008</v>
      </c>
      <c r="R11" s="179">
        <f>VLOOKUP(R10,'Preisindizes Gas 2020'!$B$8:$H$91,7,FALSE)</f>
        <v>8.5797000000000008</v>
      </c>
      <c r="S11" s="179">
        <f>VLOOKUP(S10,'Preisindizes Gas 2020'!$B$8:$H$91,7,FALSE)</f>
        <v>8.2797000000000001</v>
      </c>
      <c r="T11" s="179">
        <f>VLOOKUP(T10,'Preisindizes Gas 2020'!$B$8:$H$91,7,FALSE)</f>
        <v>7.7385999999999999</v>
      </c>
      <c r="U11" s="179">
        <f>VLOOKUP(U10,'Preisindizes Gas 2020'!$B$8:$H$91,7,FALSE)</f>
        <v>7.2637999999999998</v>
      </c>
      <c r="V11" s="179">
        <f>VLOOKUP(V10,'Preisindizes Gas 2020'!$B$8:$H$91,7,FALSE)</f>
        <v>6.7656999999999998</v>
      </c>
      <c r="W11" s="179">
        <f>VLOOKUP(W10,'Preisindizes Gas 2020'!$B$8:$H$91,7,FALSE)</f>
        <v>6.5054999999999996</v>
      </c>
      <c r="X11" s="179">
        <f>VLOOKUP(X10,'Preisindizes Gas 2020'!$B$8:$H$91,7,FALSE)</f>
        <v>6.2316000000000003</v>
      </c>
      <c r="Y11" s="179">
        <f>VLOOKUP(Y10,'Preisindizes Gas 2020'!$B$8:$H$91,7,FALSE)</f>
        <v>5.9798</v>
      </c>
      <c r="Z11" s="179">
        <f>VLOOKUP(Z10,'Preisindizes Gas 2020'!$B$8:$H$91,7,FALSE)</f>
        <v>5.8324999999999996</v>
      </c>
      <c r="AA11" s="179">
        <f>VLOOKUP(AA10,'Preisindizes Gas 2020'!$B$8:$H$91,7,FALSE)</f>
        <v>6.1346999999999996</v>
      </c>
      <c r="AB11" s="179">
        <f>VLOOKUP(AB10,'Preisindizes Gas 2020'!$B$8:$H$91,7,FALSE)</f>
        <v>5.8324999999999996</v>
      </c>
      <c r="AC11" s="179">
        <f>VLOOKUP(AC10,'Preisindizes Gas 2020'!$B$8:$H$91,7,FALSE)</f>
        <v>5.4311999999999996</v>
      </c>
      <c r="AD11" s="179">
        <f>VLOOKUP(AD10,'Preisindizes Gas 2020'!$B$8:$H$91,7,FALSE)</f>
        <v>4.5891000000000002</v>
      </c>
      <c r="AE11" s="179">
        <f>VLOOKUP(AE10,'Preisindizes Gas 2020'!$B$8:$H$91,7,FALSE)</f>
        <v>4.1398999999999999</v>
      </c>
      <c r="AF11" s="179">
        <f>VLOOKUP(AF10,'Preisindizes Gas 2020'!$B$8:$H$91,7,FALSE)</f>
        <v>3.9466999999999999</v>
      </c>
      <c r="AG11" s="179">
        <f>VLOOKUP(AG10,'Preisindizes Gas 2020'!$B$8:$H$91,7,FALSE)</f>
        <v>3.7115999999999998</v>
      </c>
      <c r="AH11" s="179">
        <f>VLOOKUP(AH10,'Preisindizes Gas 2020'!$B$8:$H$91,7,FALSE)</f>
        <v>3.5030000000000001</v>
      </c>
      <c r="AI11" s="179">
        <f>VLOOKUP(AI10,'Preisindizes Gas 2020'!$B$8:$H$91,7,FALSE)</f>
        <v>3.4121000000000001</v>
      </c>
      <c r="AJ11" s="179">
        <f>VLOOKUP(AJ10,'Preisindizes Gas 2020'!$B$8:$H$91,7,FALSE)</f>
        <v>3.2888999999999999</v>
      </c>
      <c r="AK11" s="179">
        <f>VLOOKUP(AK10,'Preisindizes Gas 2020'!$B$8:$H$91,7,FALSE)</f>
        <v>3.1573000000000002</v>
      </c>
      <c r="AL11" s="179">
        <f>VLOOKUP(AL10,'Preisindizes Gas 2020'!$B$8:$H$91,7,FALSE)</f>
        <v>3.0204</v>
      </c>
      <c r="AM11" s="179">
        <f>VLOOKUP(AM10,'Preisindizes Gas 2020'!$B$8:$H$91,7,FALSE)</f>
        <v>2.8123999999999998</v>
      </c>
      <c r="AN11" s="179">
        <f>VLOOKUP(AN10,'Preisindizes Gas 2020'!$B$8:$H$91,7,FALSE)</f>
        <v>2.5516999999999999</v>
      </c>
      <c r="AO11" s="179">
        <f>VLOOKUP(AO10,'Preisindizes Gas 2020'!$B$8:$H$91,7,FALSE)</f>
        <v>2.4064999999999999</v>
      </c>
      <c r="AP11" s="179">
        <f>VLOOKUP(AP10,'Preisindizes Gas 2020'!$B$8:$H$91,7,FALSE)</f>
        <v>2.3125</v>
      </c>
      <c r="AQ11" s="179">
        <f>VLOOKUP(AQ10,'Preisindizes Gas 2020'!$B$8:$H$91,7,FALSE)</f>
        <v>2.2726000000000002</v>
      </c>
      <c r="AR11" s="179">
        <f>VLOOKUP(AR10,'Preisindizes Gas 2020'!$B$8:$H$91,7,FALSE)</f>
        <v>2.2256</v>
      </c>
      <c r="AS11" s="179">
        <f>VLOOKUP(AS10,'Preisindizes Gas 2020'!$B$8:$H$91,7,FALSE)</f>
        <v>2.2130999999999998</v>
      </c>
      <c r="AT11" s="179">
        <f>VLOOKUP(AT10,'Preisindizes Gas 2020'!$B$8:$H$91,7,FALSE)</f>
        <v>2.1684999999999999</v>
      </c>
      <c r="AU11" s="179">
        <f>VLOOKUP(AU10,'Preisindizes Gas 2020'!$B$8:$H$91,7,FALSE)</f>
        <v>2.1219000000000001</v>
      </c>
      <c r="AV11" s="179">
        <f>VLOOKUP(AV10,'Preisindizes Gas 2020'!$B$8:$H$91,7,FALSE)</f>
        <v>2.0735999999999999</v>
      </c>
      <c r="AW11" s="179">
        <f>VLOOKUP(AW10,'Preisindizes Gas 2020'!$B$8:$H$91,7,FALSE)</f>
        <v>2.0034000000000001</v>
      </c>
      <c r="AX11" s="179">
        <f>VLOOKUP(AX10,'Preisindizes Gas 2020'!$B$8:$H$91,7,FALSE)</f>
        <v>1.8884000000000001</v>
      </c>
      <c r="AY11" s="179">
        <f>VLOOKUP(AY10,'Preisindizes Gas 2020'!$B$8:$H$91,7,FALSE)</f>
        <v>1.7805</v>
      </c>
      <c r="AZ11" s="179">
        <f>VLOOKUP(AZ10,'Preisindizes Gas 2020'!$B$8:$H$91,7,FALSE)</f>
        <v>1.6747000000000001</v>
      </c>
      <c r="BA11" s="179">
        <f>VLOOKUP(BA10,'Preisindizes Gas 2020'!$B$8:$H$91,7,FALSE)</f>
        <v>1.6196999999999999</v>
      </c>
      <c r="BB11" s="179">
        <f>VLOOKUP(BB10,'Preisindizes Gas 2020'!$B$8:$H$91,7,FALSE)</f>
        <v>1.5871</v>
      </c>
      <c r="BC11" s="179">
        <f>VLOOKUP(BC10,'Preisindizes Gas 2020'!$B$8:$H$91,7,FALSE)</f>
        <v>1.5518000000000001</v>
      </c>
      <c r="BD11" s="179">
        <f>VLOOKUP(BD10,'Preisindizes Gas 2020'!$B$8:$H$91,7,FALSE)</f>
        <v>1.5477000000000001</v>
      </c>
      <c r="BE11" s="179">
        <f>VLOOKUP(BE10,'Preisindizes Gas 2020'!$B$8:$H$91,7,FALSE)</f>
        <v>1.5558000000000001</v>
      </c>
      <c r="BF11" s="179">
        <f>VLOOKUP(BF10,'Preisindizes Gas 2020'!$B$8:$H$91,7,FALSE)</f>
        <v>1.5641</v>
      </c>
      <c r="BG11" s="179">
        <f>VLOOKUP(BG10,'Preisindizes Gas 2020'!$B$8:$H$91,7,FALSE)</f>
        <v>1.5724</v>
      </c>
      <c r="BH11" s="179">
        <f>VLOOKUP(BH10,'Preisindizes Gas 2020'!$B$8:$H$91,7,FALSE)</f>
        <v>1.5620000000000001</v>
      </c>
      <c r="BI11" s="179">
        <f>VLOOKUP(BI10,'Preisindizes Gas 2020'!$B$8:$H$91,7,FALSE)</f>
        <v>1.5558000000000001</v>
      </c>
      <c r="BJ11" s="179">
        <f>VLOOKUP(BJ10,'Preisindizes Gas 2020'!$B$8:$H$91,7,FALSE)</f>
        <v>1.5518000000000001</v>
      </c>
      <c r="BK11" s="179">
        <f>VLOOKUP(BK10,'Preisindizes Gas 2020'!$B$8:$H$91,7,FALSE)</f>
        <v>1.5477000000000001</v>
      </c>
      <c r="BL11" s="179">
        <f>VLOOKUP(BL10,'Preisindizes Gas 2020'!$B$8:$H$91,7,FALSE)</f>
        <v>1.5258</v>
      </c>
      <c r="BM11" s="179">
        <f>VLOOKUP(BM10,'Preisindizes Gas 2020'!$B$8:$H$91,7,FALSE)</f>
        <v>1.4948999999999999</v>
      </c>
      <c r="BN11" s="179">
        <f>VLOOKUP(BN10,'Preisindizes Gas 2020'!$B$8:$H$91,7,FALSE)</f>
        <v>1.4599</v>
      </c>
      <c r="BO11" s="179">
        <f>VLOOKUP(BO10,'Preisindizes Gas 2020'!$B$8:$H$91,7,FALSE)</f>
        <v>1.3995</v>
      </c>
      <c r="BP11" s="179">
        <f>VLOOKUP(BP10,'Preisindizes Gas 2020'!$B$8:$H$91,7,FALSE)</f>
        <v>1.3485</v>
      </c>
      <c r="BQ11" s="179">
        <f>VLOOKUP(BQ10,'Preisindizes Gas 2020'!$B$8:$H$91,7,FALSE)</f>
        <v>1.3348</v>
      </c>
      <c r="BR11" s="179">
        <f>VLOOKUP(BR10,'Preisindizes Gas 2020'!$B$8:$H$91,7,FALSE)</f>
        <v>1.32</v>
      </c>
      <c r="BS11" s="179">
        <f>VLOOKUP(BS10,'Preisindizes Gas 2020'!$B$8:$H$91,7,FALSE)</f>
        <v>1.28</v>
      </c>
      <c r="BT11" s="179">
        <f>VLOOKUP(BT10,'Preisindizes Gas 2020'!$B$8:$H$91,7,FALSE)</f>
        <v>1.2488999999999999</v>
      </c>
      <c r="BU11" s="179">
        <f>VLOOKUP(BU10,'Preisindizes Gas 2020'!$B$8:$H$91,7,FALSE)</f>
        <v>1.2257</v>
      </c>
      <c r="BV11" s="179">
        <f>VLOOKUP(BV10,'Preisindizes Gas 2020'!$B$8:$H$91,7,FALSE)</f>
        <v>1.2033</v>
      </c>
      <c r="BW11" s="179">
        <f>VLOOKUP(BW10,'Preisindizes Gas 2020'!$B$8:$H$91,7,FALSE)</f>
        <v>1.1839999999999999</v>
      </c>
      <c r="BX11" s="179">
        <f>VLOOKUP(BX10,'Preisindizes Gas 2020'!$B$8:$H$91,7,FALSE)</f>
        <v>1.1596</v>
      </c>
      <c r="BY11" s="179">
        <f>VLOOKUP(BY10,'Preisindizes Gas 2020'!$B$8:$H$91,7,FALSE)</f>
        <v>1.1223000000000001</v>
      </c>
      <c r="BZ11" s="179">
        <f>VLOOKUP(BZ10,'Preisindizes Gas 2020'!$B$8:$H$91,7,FALSE)</f>
        <v>1.0744</v>
      </c>
      <c r="CA11" s="179">
        <f>VLOOKUP(CA10,'Preisindizes Gas 2020'!$B$8:$H$91,7,FALSE)</f>
        <v>1.0286999999999999</v>
      </c>
      <c r="CB11" s="179">
        <f>VLOOKUP(CB10,'Preisindizes Gas 2020'!$B$8:$H$91,7,FALSE)</f>
        <v>1</v>
      </c>
    </row>
    <row r="12" spans="1:80">
      <c r="A12" s="234">
        <v>2</v>
      </c>
      <c r="B12" s="178" t="s">
        <v>394</v>
      </c>
      <c r="D12" s="179">
        <f>IF(ISNA(VLOOKUP(D10,'Preisindizes Gas 2020'!$J$8:$P$86,7,FALSE)),0,VLOOKUP(D10,'Preisindizes Gas 2020'!$J$8:$P$86,7,FALSE))</f>
        <v>0</v>
      </c>
      <c r="E12" s="179">
        <f>IF(ISNA(VLOOKUP(E10,'Preisindizes Gas 2020'!$J$8:$P$86,7,FALSE)),0,VLOOKUP(E10,'Preisindizes Gas 2020'!$J$8:$P$86,7,FALSE))</f>
        <v>0</v>
      </c>
      <c r="F12" s="179">
        <f>IF(ISNA(VLOOKUP(F10,'Preisindizes Gas 2020'!$J$8:$P$86,7,FALSE)),0,VLOOKUP(F10,'Preisindizes Gas 2020'!$J$8:$P$86,7,FALSE))</f>
        <v>0</v>
      </c>
      <c r="G12" s="179">
        <f>IF(ISNA(VLOOKUP(G10,'Preisindizes Gas 2020'!$J$8:$P$86,7,FALSE)),0,VLOOKUP(G10,'Preisindizes Gas 2020'!$J$8:$P$86,7,FALSE))</f>
        <v>0</v>
      </c>
      <c r="H12" s="179">
        <f>IF(ISNA(VLOOKUP(H10,'Preisindizes Gas 2020'!$J$8:$P$86,7,FALSE)),0,VLOOKUP(H10,'Preisindizes Gas 2020'!$J$8:$P$86,7,FALSE))</f>
        <v>0</v>
      </c>
      <c r="I12" s="179">
        <f>VLOOKUP(I10,'Preisindizes Gas 2020'!$J$8:$P$86,7,FALSE)</f>
        <v>7.6203000000000003</v>
      </c>
      <c r="J12" s="179">
        <f>VLOOKUP(J10,'Preisindizes Gas 2020'!$J$8:$P$86,7,FALSE)</f>
        <v>7.9734999999999996</v>
      </c>
      <c r="K12" s="179">
        <f>VLOOKUP(K10,'Preisindizes Gas 2020'!$J$8:$P$86,7,FALSE)</f>
        <v>6.88</v>
      </c>
      <c r="L12" s="179">
        <f>VLOOKUP(L10,'Preisindizes Gas 2020'!$J$8:$P$86,7,FALSE)</f>
        <v>6.4730999999999996</v>
      </c>
      <c r="M12" s="179">
        <f>VLOOKUP(M10,'Preisindizes Gas 2020'!$J$8:$P$86,7,FALSE)</f>
        <v>6.6889000000000003</v>
      </c>
      <c r="N12" s="179">
        <f>VLOOKUP(N10,'Preisindizes Gas 2020'!$J$8:$P$86,7,FALSE)</f>
        <v>6.6519000000000004</v>
      </c>
      <c r="O12" s="179">
        <f>VLOOKUP(O10,'Preisindizes Gas 2020'!$J$8:$P$86,7,FALSE)</f>
        <v>6.3037000000000001</v>
      </c>
      <c r="P12" s="179">
        <f>VLOOKUP(P10,'Preisindizes Gas 2020'!$J$8:$P$86,7,FALSE)</f>
        <v>6.1429</v>
      </c>
      <c r="Q12" s="179">
        <f>VLOOKUP(Q10,'Preisindizes Gas 2020'!$J$8:$P$86,7,FALSE)</f>
        <v>5.9603999999999999</v>
      </c>
      <c r="R12" s="179">
        <f>VLOOKUP(R10,'Preisindizes Gas 2020'!$J$8:$P$86,7,FALSE)</f>
        <v>5.7607999999999997</v>
      </c>
      <c r="S12" s="179">
        <f>VLOOKUP(S10,'Preisindizes Gas 2020'!$J$8:$P$86,7,FALSE)</f>
        <v>5.3510999999999997</v>
      </c>
      <c r="T12" s="179">
        <f>VLOOKUP(T10,'Preisindizes Gas 2020'!$J$8:$P$86,7,FALSE)</f>
        <v>4.9752000000000001</v>
      </c>
      <c r="U12" s="179">
        <f>VLOOKUP(U10,'Preisindizes Gas 2020'!$J$8:$P$86,7,FALSE)</f>
        <v>4.6130000000000004</v>
      </c>
      <c r="V12" s="179">
        <f>VLOOKUP(V10,'Preisindizes Gas 2020'!$J$8:$P$86,7,FALSE)</f>
        <v>4.3308999999999997</v>
      </c>
      <c r="W12" s="179">
        <f>VLOOKUP(W10,'Preisindizes Gas 2020'!$J$8:$P$86,7,FALSE)</f>
        <v>4.1375000000000002</v>
      </c>
      <c r="X12" s="179">
        <f>VLOOKUP(X10,'Preisindizes Gas 2020'!$J$8:$P$86,7,FALSE)</f>
        <v>4.0814000000000004</v>
      </c>
      <c r="Y12" s="179">
        <f>VLOOKUP(Y10,'Preisindizes Gas 2020'!$J$8:$P$86,7,FALSE)</f>
        <v>4.1806000000000001</v>
      </c>
      <c r="Z12" s="179">
        <f>VLOOKUP(Z10,'Preisindizes Gas 2020'!$J$8:$P$86,7,FALSE)</f>
        <v>4.1516999999999999</v>
      </c>
      <c r="AA12" s="179">
        <f>VLOOKUP(AA10,'Preisindizes Gas 2020'!$J$8:$P$86,7,FALSE)</f>
        <v>4.3308999999999997</v>
      </c>
      <c r="AB12" s="179">
        <f>VLOOKUP(AB10,'Preisindizes Gas 2020'!$J$8:$P$86,7,FALSE)</f>
        <v>4.1092000000000004</v>
      </c>
      <c r="AC12" s="179">
        <f>VLOOKUP(AC10,'Preisindizes Gas 2020'!$J$8:$P$86,7,FALSE)</f>
        <v>3.9346000000000001</v>
      </c>
      <c r="AD12" s="179">
        <f>VLOOKUP(AD10,'Preisindizes Gas 2020'!$J$8:$P$86,7,FALSE)</f>
        <v>3.3631000000000002</v>
      </c>
      <c r="AE12" s="179">
        <f>VLOOKUP(AE10,'Preisindizes Gas 2020'!$J$8:$P$86,7,FALSE)</f>
        <v>3.1111</v>
      </c>
      <c r="AF12" s="179">
        <f>VLOOKUP(AF10,'Preisindizes Gas 2020'!$J$8:$P$86,7,FALSE)</f>
        <v>3.01</v>
      </c>
      <c r="AG12" s="179">
        <f>VLOOKUP(AG10,'Preisindizes Gas 2020'!$J$8:$P$86,7,FALSE)</f>
        <v>2.8942000000000001</v>
      </c>
      <c r="AH12" s="179">
        <f>VLOOKUP(AH10,'Preisindizes Gas 2020'!$J$8:$P$86,7,FALSE)</f>
        <v>2.7117</v>
      </c>
      <c r="AI12" s="179">
        <f>VLOOKUP(AI10,'Preisindizes Gas 2020'!$J$8:$P$86,7,FALSE)</f>
        <v>2.6637</v>
      </c>
      <c r="AJ12" s="179">
        <f>VLOOKUP(AJ10,'Preisindizes Gas 2020'!$J$8:$P$86,7,FALSE)</f>
        <v>2.6061000000000001</v>
      </c>
      <c r="AK12" s="179">
        <f>VLOOKUP(AK10,'Preisindizes Gas 2020'!$J$8:$P$86,7,FALSE)</f>
        <v>2.5188000000000001</v>
      </c>
      <c r="AL12" s="179">
        <f>VLOOKUP(AL10,'Preisindizes Gas 2020'!$J$8:$P$86,7,FALSE)</f>
        <v>2.3841999999999999</v>
      </c>
      <c r="AM12" s="179">
        <f>VLOOKUP(AM10,'Preisindizes Gas 2020'!$J$8:$P$86,7,FALSE)</f>
        <v>2.1694</v>
      </c>
      <c r="AN12" s="179">
        <f>VLOOKUP(AN10,'Preisindizes Gas 2020'!$J$8:$P$86,7,FALSE)</f>
        <v>1.9609000000000001</v>
      </c>
      <c r="AO12" s="179">
        <f>VLOOKUP(AO10,'Preisindizes Gas 2020'!$J$8:$P$86,7,FALSE)</f>
        <v>1.9080999999999999</v>
      </c>
      <c r="AP12" s="179">
        <f>VLOOKUP(AP10,'Preisindizes Gas 2020'!$J$8:$P$86,7,FALSE)</f>
        <v>1.9451000000000001</v>
      </c>
      <c r="AQ12" s="179">
        <f>VLOOKUP(AQ10,'Preisindizes Gas 2020'!$J$8:$P$86,7,FALSE)</f>
        <v>1.9544999999999999</v>
      </c>
      <c r="AR12" s="179">
        <f>VLOOKUP(AR10,'Preisindizes Gas 2020'!$J$8:$P$86,7,FALSE)</f>
        <v>1.9295</v>
      </c>
      <c r="AS12" s="179">
        <f>VLOOKUP(AS10,'Preisindizes Gas 2020'!$J$8:$P$86,7,FALSE)</f>
        <v>1.9263999999999999</v>
      </c>
      <c r="AT12" s="179">
        <f>VLOOKUP(AT10,'Preisindizes Gas 2020'!$J$8:$P$86,7,FALSE)</f>
        <v>1.8842000000000001</v>
      </c>
      <c r="AU12" s="179">
        <f>VLOOKUP(AU10,'Preisindizes Gas 2020'!$J$8:$P$86,7,FALSE)</f>
        <v>1.8494999999999999</v>
      </c>
      <c r="AV12" s="179">
        <f>VLOOKUP(AV10,'Preisindizes Gas 2020'!$J$8:$P$86,7,FALSE)</f>
        <v>1.8242</v>
      </c>
      <c r="AW12" s="179">
        <f>VLOOKUP(AW10,'Preisindizes Gas 2020'!$J$8:$P$86,7,FALSE)</f>
        <v>1.7706</v>
      </c>
      <c r="AX12" s="179">
        <f>VLOOKUP(AX10,'Preisindizes Gas 2020'!$J$8:$P$86,7,FALSE)</f>
        <v>1.6584000000000001</v>
      </c>
      <c r="AY12" s="179">
        <f>VLOOKUP(AY10,'Preisindizes Gas 2020'!$J$8:$P$86,7,FALSE)</f>
        <v>1.5456000000000001</v>
      </c>
      <c r="AZ12" s="179">
        <f>VLOOKUP(AZ10,'Preisindizes Gas 2020'!$J$8:$P$86,7,FALSE)</f>
        <v>1.4523999999999999</v>
      </c>
      <c r="BA12" s="179">
        <f>VLOOKUP(BA10,'Preisindizes Gas 2020'!$J$8:$P$86,7,FALSE)</f>
        <v>1.4115</v>
      </c>
      <c r="BB12" s="179">
        <f>VLOOKUP(BB10,'Preisindizes Gas 2020'!$J$8:$P$86,7,FALSE)</f>
        <v>1.3951</v>
      </c>
      <c r="BC12" s="179">
        <f>VLOOKUP(BC10,'Preisindizes Gas 2020'!$J$8:$P$86,7,FALSE)</f>
        <v>1.3823000000000001</v>
      </c>
      <c r="BD12" s="179">
        <f>VLOOKUP(BD10,'Preisindizes Gas 2020'!$J$8:$P$86,7,FALSE)</f>
        <v>1.4065000000000001</v>
      </c>
      <c r="BE12" s="179">
        <f>VLOOKUP(BE10,'Preisindizes Gas 2020'!$J$8:$P$86,7,FALSE)</f>
        <v>1.4316</v>
      </c>
      <c r="BF12" s="179">
        <f>VLOOKUP(BF10,'Preisindizes Gas 2020'!$J$8:$P$86,7,FALSE)</f>
        <v>1.4576</v>
      </c>
      <c r="BG12" s="179">
        <f>VLOOKUP(BG10,'Preisindizes Gas 2020'!$J$8:$P$86,7,FALSE)</f>
        <v>1.4646999999999999</v>
      </c>
      <c r="BH12" s="179">
        <f>VLOOKUP(BH10,'Preisindizes Gas 2020'!$J$8:$P$86,7,FALSE)</f>
        <v>1.4612000000000001</v>
      </c>
      <c r="BI12" s="179">
        <f>VLOOKUP(BI10,'Preisindizes Gas 2020'!$J$8:$P$86,7,FALSE)</f>
        <v>1.4646999999999999</v>
      </c>
      <c r="BJ12" s="179">
        <f>VLOOKUP(BJ10,'Preisindizes Gas 2020'!$J$8:$P$86,7,FALSE)</f>
        <v>1.4682999999999999</v>
      </c>
      <c r="BK12" s="179">
        <f>VLOOKUP(BK10,'Preisindizes Gas 2020'!$J$8:$P$86,7,FALSE)</f>
        <v>1.4737</v>
      </c>
      <c r="BL12" s="179">
        <f>VLOOKUP(BL10,'Preisindizes Gas 2020'!$J$8:$P$86,7,FALSE)</f>
        <v>1.4737</v>
      </c>
      <c r="BM12" s="179">
        <f>VLOOKUP(BM10,'Preisindizes Gas 2020'!$J$8:$P$86,7,FALSE)</f>
        <v>1.4719</v>
      </c>
      <c r="BN12" s="179">
        <f>VLOOKUP(BN10,'Preisindizes Gas 2020'!$J$8:$P$86,7,FALSE)</f>
        <v>1.4368000000000001</v>
      </c>
      <c r="BO12" s="179">
        <f>VLOOKUP(BO10,'Preisindizes Gas 2020'!$J$8:$P$86,7,FALSE)</f>
        <v>1.3935</v>
      </c>
      <c r="BP12" s="179">
        <f>VLOOKUP(BP10,'Preisindizes Gas 2020'!$J$8:$P$86,7,FALSE)</f>
        <v>1.3528</v>
      </c>
      <c r="BQ12" s="179">
        <f>VLOOKUP(BQ10,'Preisindizes Gas 2020'!$J$8:$P$86,7,FALSE)</f>
        <v>1.3304</v>
      </c>
      <c r="BR12" s="179">
        <f>VLOOKUP(BR10,'Preisindizes Gas 2020'!$J$8:$P$86,7,FALSE)</f>
        <v>1.3230999999999999</v>
      </c>
      <c r="BS12" s="179">
        <f>VLOOKUP(BS10,'Preisindizes Gas 2020'!$J$8:$P$86,7,FALSE)</f>
        <v>1.2988</v>
      </c>
      <c r="BT12" s="179">
        <f>VLOOKUP(BT10,'Preisindizes Gas 2020'!$J$8:$P$86,7,FALSE)</f>
        <v>1.266</v>
      </c>
      <c r="BU12" s="179">
        <f>VLOOKUP(BU10,'Preisindizes Gas 2020'!$J$8:$P$86,7,FALSE)</f>
        <v>1.2451000000000001</v>
      </c>
      <c r="BV12" s="179">
        <f>VLOOKUP(BV10,'Preisindizes Gas 2020'!$J$8:$P$86,7,FALSE)</f>
        <v>1.2261</v>
      </c>
      <c r="BW12" s="179">
        <f>VLOOKUP(BW10,'Preisindizes Gas 2020'!$J$8:$P$86,7,FALSE)</f>
        <v>1.204</v>
      </c>
      <c r="BX12" s="179">
        <f>VLOOKUP(BX10,'Preisindizes Gas 2020'!$J$8:$P$86,7,FALSE)</f>
        <v>1.1839</v>
      </c>
      <c r="BY12" s="179">
        <f>VLOOKUP(BY10,'Preisindizes Gas 2020'!$J$8:$P$86,7,FALSE)</f>
        <v>1.1434</v>
      </c>
      <c r="BZ12" s="179">
        <f>VLOOKUP(BZ10,'Preisindizes Gas 2020'!$J$8:$P$86,7,FALSE)</f>
        <v>1.0798000000000001</v>
      </c>
      <c r="CA12" s="179">
        <f>VLOOKUP(CA10,'Preisindizes Gas 2020'!$J$8:$P$86,7,FALSE)</f>
        <v>1.0228999999999999</v>
      </c>
      <c r="CB12" s="179">
        <f>VLOOKUP(CB10,'Preisindizes Gas 2020'!$J$8:$P$86,7,FALSE)</f>
        <v>1</v>
      </c>
    </row>
    <row r="13" spans="1:80">
      <c r="A13" s="234">
        <v>3</v>
      </c>
      <c r="B13" s="178" t="s">
        <v>136</v>
      </c>
      <c r="D13" s="179">
        <f>IF(ISNA(VLOOKUP(D10,'Preisindizes Gas 2020'!$R$8:$AD$86,15,FALSE)),0,VLOOKUP(D10,'Preisindizes Gas 2020'!$R$8:$AD$86,15,FALSE))</f>
        <v>0</v>
      </c>
      <c r="E13" s="179">
        <f>IF(ISNA(VLOOKUP(E10,'Preisindizes Gas 2020'!$R$8:$AD$86,15,FALSE)),0,VLOOKUP(E10,'Preisindizes Gas 2020'!$R$8:$AD$86,15,FALSE))</f>
        <v>0</v>
      </c>
      <c r="F13" s="179">
        <f>IF(ISNA(VLOOKUP(F10,'Preisindizes Gas 2020'!$R$8:$AD$86,15,FALSE)),0,VLOOKUP(F10,'Preisindizes Gas 2020'!$R$8:$AD$86,15,FALSE))</f>
        <v>0</v>
      </c>
      <c r="G13" s="179">
        <f>IF(ISNA(VLOOKUP(G10,'Preisindizes Gas 2020'!$R$8:$AD$86,15,FALSE)),0,VLOOKUP(G10,'Preisindizes Gas 2020'!$R$8:$AD$86,15,FALSE))</f>
        <v>0</v>
      </c>
      <c r="H13" s="179">
        <f>IF(ISNA(VLOOKUP(H10,'Preisindizes Gas 2020'!$R$8:$AD$86,15,FALSE)),0,VLOOKUP(H10,'Preisindizes Gas 2020'!$R$8:$AD$86,15,FALSE))</f>
        <v>0</v>
      </c>
      <c r="I13" s="179">
        <f>VLOOKUP(I10,'Preisindizes Gas 2020'!$R$8:$AD$86,13,FALSE)</f>
        <v>6.5454999999999997</v>
      </c>
      <c r="J13" s="179">
        <f>VLOOKUP(J10,'Preisindizes Gas 2020'!$R$8:$AD$86,13,FALSE)</f>
        <v>6.5829000000000004</v>
      </c>
      <c r="K13" s="179">
        <f>VLOOKUP(K10,'Preisindizes Gas 2020'!$R$8:$AD$86,13,FALSE)</f>
        <v>5.5119999999999996</v>
      </c>
      <c r="L13" s="179">
        <f>VLOOKUP(L10,'Preisindizes Gas 2020'!$R$8:$AD$86,13,FALSE)</f>
        <v>4.5</v>
      </c>
      <c r="M13" s="179">
        <f>VLOOKUP(M10,'Preisindizes Gas 2020'!$R$8:$AD$86,13,FALSE)</f>
        <v>4.4650999999999996</v>
      </c>
      <c r="N13" s="179">
        <f>VLOOKUP(N10,'Preisindizes Gas 2020'!$R$8:$AD$86,13,FALSE)</f>
        <v>4.5354000000000001</v>
      </c>
      <c r="O13" s="179">
        <f>VLOOKUP(O10,'Preisindizes Gas 2020'!$R$8:$AD$86,13,FALSE)</f>
        <v>4.3472</v>
      </c>
      <c r="P13" s="179">
        <f>VLOOKUP(P10,'Preisindizes Gas 2020'!$R$8:$AD$86,13,FALSE)</f>
        <v>4.2352999999999996</v>
      </c>
      <c r="Q13" s="179">
        <f>VLOOKUP(Q10,'Preisindizes Gas 2020'!$R$8:$AD$86,13,FALSE)</f>
        <v>4.0420999999999996</v>
      </c>
      <c r="R13" s="179">
        <f>VLOOKUP(R10,'Preisindizes Gas 2020'!$R$8:$AD$86,13,FALSE)</f>
        <v>3.9451999999999998</v>
      </c>
      <c r="S13" s="179">
        <f>VLOOKUP(S10,'Preisindizes Gas 2020'!$R$8:$AD$86,13,FALSE)</f>
        <v>3.84</v>
      </c>
      <c r="T13" s="179">
        <f>VLOOKUP(T10,'Preisindizes Gas 2020'!$R$8:$AD$86,13,FALSE)</f>
        <v>3.7161</v>
      </c>
      <c r="U13" s="179">
        <f>VLOOKUP(U10,'Preisindizes Gas 2020'!$R$8:$AD$86,13,FALSE)</f>
        <v>3.5888</v>
      </c>
      <c r="V13" s="179">
        <f>VLOOKUP(V10,'Preisindizes Gas 2020'!$R$8:$AD$86,13,FALSE)</f>
        <v>3.5015000000000001</v>
      </c>
      <c r="W13" s="179">
        <f>VLOOKUP(W10,'Preisindizes Gas 2020'!$R$8:$AD$86,13,FALSE)</f>
        <v>3.4491000000000001</v>
      </c>
      <c r="X13" s="179">
        <f>VLOOKUP(X10,'Preisindizes Gas 2020'!$R$8:$AD$86,13,FALSE)</f>
        <v>3.4184000000000001</v>
      </c>
      <c r="Y13" s="179">
        <f>VLOOKUP(Y10,'Preisindizes Gas 2020'!$R$8:$AD$86,13,FALSE)</f>
        <v>3.4699</v>
      </c>
      <c r="Z13" s="179">
        <f>VLOOKUP(Z10,'Preisindizes Gas 2020'!$R$8:$AD$86,13,FALSE)</f>
        <v>3.4594999999999998</v>
      </c>
      <c r="AA13" s="179">
        <f>VLOOKUP(AA10,'Preisindizes Gas 2020'!$R$8:$AD$86,13,FALSE)</f>
        <v>3.6456</v>
      </c>
      <c r="AB13" s="179">
        <f>VLOOKUP(AB10,'Preisindizes Gas 2020'!$R$8:$AD$86,13,FALSE)</f>
        <v>3.5666000000000002</v>
      </c>
      <c r="AC13" s="179">
        <f>VLOOKUP(AC10,'Preisindizes Gas 2020'!$R$8:$AD$86,13,FALSE)</f>
        <v>3.4388000000000001</v>
      </c>
      <c r="AD13" s="179">
        <f>VLOOKUP(AD10,'Preisindizes Gas 2020'!$R$8:$AD$86,13,FALSE)</f>
        <v>3.0638000000000001</v>
      </c>
      <c r="AE13" s="179">
        <f>VLOOKUP(AE10,'Preisindizes Gas 2020'!$R$8:$AD$86,13,FALSE)</f>
        <v>2.9018000000000002</v>
      </c>
      <c r="AF13" s="179">
        <f>VLOOKUP(AF10,'Preisindizes Gas 2020'!$R$8:$AD$86,13,FALSE)</f>
        <v>2.8515000000000001</v>
      </c>
      <c r="AG13" s="179">
        <f>VLOOKUP(AG10,'Preisindizes Gas 2020'!$R$8:$AD$86,13,FALSE)</f>
        <v>2.6916000000000002</v>
      </c>
      <c r="AH13" s="179">
        <f>VLOOKUP(AH10,'Preisindizes Gas 2020'!$R$8:$AD$86,13,FALSE)</f>
        <v>2.4510999999999998</v>
      </c>
      <c r="AI13" s="179">
        <f>VLOOKUP(AI10,'Preisindizes Gas 2020'!$R$8:$AD$86,13,FALSE)</f>
        <v>2.4668000000000001</v>
      </c>
      <c r="AJ13" s="179">
        <f>VLOOKUP(AJ10,'Preisindizes Gas 2020'!$R$8:$AD$86,13,FALSE)</f>
        <v>2.4049999999999998</v>
      </c>
      <c r="AK13" s="179">
        <f>VLOOKUP(AK10,'Preisindizes Gas 2020'!$R$8:$AD$86,13,FALSE)</f>
        <v>2.3851</v>
      </c>
      <c r="AL13" s="179">
        <f>VLOOKUP(AL10,'Preisindizes Gas 2020'!$R$8:$AD$86,13,FALSE)</f>
        <v>2.2812000000000001</v>
      </c>
      <c r="AM13" s="179">
        <f>VLOOKUP(AM10,'Preisindizes Gas 2020'!$R$8:$AD$86,13,FALSE)</f>
        <v>2.1453000000000002</v>
      </c>
      <c r="AN13" s="179">
        <f>VLOOKUP(AN10,'Preisindizes Gas 2020'!$R$8:$AD$86,13,FALSE)</f>
        <v>2.0070000000000001</v>
      </c>
      <c r="AO13" s="179">
        <f>VLOOKUP(AO10,'Preisindizes Gas 2020'!$R$8:$AD$86,13,FALSE)</f>
        <v>1.9592000000000001</v>
      </c>
      <c r="AP13" s="179">
        <f>VLOOKUP(AP10,'Preisindizes Gas 2020'!$R$8:$AD$86,13,FALSE)</f>
        <v>1.8824000000000001</v>
      </c>
      <c r="AQ13" s="179">
        <f>VLOOKUP(AQ10,'Preisindizes Gas 2020'!$R$8:$AD$86,13,FALSE)</f>
        <v>1.92</v>
      </c>
      <c r="AR13" s="179">
        <f>VLOOKUP(AR10,'Preisindizes Gas 2020'!$R$8:$AD$86,13,FALSE)</f>
        <v>1.8915999999999999</v>
      </c>
      <c r="AS13" s="179">
        <f>VLOOKUP(AS10,'Preisindizes Gas 2020'!$R$8:$AD$86,13,FALSE)</f>
        <v>1.8403</v>
      </c>
      <c r="AT13" s="179">
        <f>VLOOKUP(AT10,'Preisindizes Gas 2020'!$R$8:$AD$86,13,FALSE)</f>
        <v>1.8028</v>
      </c>
      <c r="AU13" s="179">
        <f>VLOOKUP(AU10,'Preisindizes Gas 2020'!$R$8:$AD$86,13,FALSE)</f>
        <v>1.8169999999999999</v>
      </c>
      <c r="AV13" s="179">
        <f>VLOOKUP(AV10,'Preisindizes Gas 2020'!$R$8:$AD$86,13,FALSE)</f>
        <v>1.7916000000000001</v>
      </c>
      <c r="AW13" s="179">
        <f>VLOOKUP(AW10,'Preisindizes Gas 2020'!$R$8:$AD$86,13,FALSE)</f>
        <v>1.7271000000000001</v>
      </c>
      <c r="AX13" s="179">
        <f>VLOOKUP(AX10,'Preisindizes Gas 2020'!$R$8:$AD$86,13,FALSE)</f>
        <v>1.6504000000000001</v>
      </c>
      <c r="AY13" s="179">
        <f>VLOOKUP(AY10,'Preisindizes Gas 2020'!$R$8:$AD$86,13,FALSE)</f>
        <v>1.5846</v>
      </c>
      <c r="AZ13" s="179">
        <f>VLOOKUP(AZ10,'Preisindizes Gas 2020'!$R$8:$AD$86,13,FALSE)</f>
        <v>1.5218</v>
      </c>
      <c r="BA13" s="179">
        <f>VLOOKUP(BA10,'Preisindizes Gas 2020'!$R$8:$AD$86,13,FALSE)</f>
        <v>1.5442</v>
      </c>
      <c r="BB13" s="179">
        <f>VLOOKUP(BB10,'Preisindizes Gas 2020'!$R$8:$AD$86,13,FALSE)</f>
        <v>1.5258</v>
      </c>
      <c r="BC13" s="179">
        <f>VLOOKUP(BC10,'Preisindizes Gas 2020'!$R$8:$AD$86,13,FALSE)</f>
        <v>1.4713000000000001</v>
      </c>
      <c r="BD13" s="179">
        <f>VLOOKUP(BD10,'Preisindizes Gas 2020'!$R$8:$AD$86,13,FALSE)</f>
        <v>1.502</v>
      </c>
      <c r="BE13" s="179">
        <f>VLOOKUP(BE10,'Preisindizes Gas 2020'!$R$8:$AD$86,13,FALSE)</f>
        <v>1.5218</v>
      </c>
      <c r="BF13" s="179">
        <f>VLOOKUP(BF10,'Preisindizes Gas 2020'!$R$8:$AD$86,13,FALSE)</f>
        <v>1.5299</v>
      </c>
      <c r="BG13" s="179">
        <f>VLOOKUP(BG10,'Preisindizes Gas 2020'!$R$8:$AD$86,13,FALSE)</f>
        <v>1.5526</v>
      </c>
      <c r="BH13" s="179">
        <f>VLOOKUP(BH10,'Preisindizes Gas 2020'!$R$8:$AD$86,13,FALSE)</f>
        <v>1.5138</v>
      </c>
      <c r="BI13" s="179">
        <f>VLOOKUP(BI10,'Preisindizes Gas 2020'!$R$8:$AD$86,13,FALSE)</f>
        <v>1.4922</v>
      </c>
      <c r="BJ13" s="179">
        <f>VLOOKUP(BJ10,'Preisindizes Gas 2020'!$R$8:$AD$86,13,FALSE)</f>
        <v>1.4961</v>
      </c>
      <c r="BK13" s="179">
        <f>VLOOKUP(BK10,'Preisindizes Gas 2020'!$R$8:$AD$86,13,FALSE)</f>
        <v>1.4844999999999999</v>
      </c>
      <c r="BL13" s="179">
        <f>VLOOKUP(BL10,'Preisindizes Gas 2020'!$R$8:$AD$86,13,FALSE)</f>
        <v>1.4117999999999999</v>
      </c>
      <c r="BM13" s="179">
        <f>VLOOKUP(BM10,'Preisindizes Gas 2020'!$R$8:$AD$86,13,FALSE)</f>
        <v>1.3442000000000001</v>
      </c>
      <c r="BN13" s="179">
        <f>VLOOKUP(BN10,'Preisindizes Gas 2020'!$R$8:$AD$86,13,FALSE)</f>
        <v>1.3136000000000001</v>
      </c>
      <c r="BO13" s="179">
        <f>VLOOKUP(BO10,'Preisindizes Gas 2020'!$R$8:$AD$86,13,FALSE)</f>
        <v>1.2374000000000001</v>
      </c>
      <c r="BP13" s="179">
        <f>VLOOKUP(BP10,'Preisindizes Gas 2020'!$R$8:$AD$86,13,FALSE)</f>
        <v>1.1755</v>
      </c>
      <c r="BQ13" s="179">
        <f>VLOOKUP(BQ10,'Preisindizes Gas 2020'!$R$8:$AD$86,13,FALSE)</f>
        <v>1.2164999999999999</v>
      </c>
      <c r="BR13" s="179">
        <f>VLOOKUP(BR10,'Preisindizes Gas 2020'!$R$8:$AD$86,13,FALSE)</f>
        <v>1.2216</v>
      </c>
      <c r="BS13" s="179">
        <f>VLOOKUP(BS10,'Preisindizes Gas 2020'!$R$8:$AD$86,13,FALSE)</f>
        <v>1.1648000000000001</v>
      </c>
      <c r="BT13" s="179">
        <f>VLOOKUP(BT10,'Preisindizes Gas 2020'!$R$8:$AD$86,13,FALSE)</f>
        <v>1.1463000000000001</v>
      </c>
      <c r="BU13" s="179">
        <f>VLOOKUP(BU10,'Preisindizes Gas 2020'!$R$8:$AD$86,13,FALSE)</f>
        <v>1.1577999999999999</v>
      </c>
      <c r="BV13" s="179">
        <f>VLOOKUP(BV10,'Preisindizes Gas 2020'!$R$8:$AD$86,13,FALSE)</f>
        <v>1.1532</v>
      </c>
      <c r="BW13" s="179">
        <f>VLOOKUP(BW10,'Preisindizes Gas 2020'!$R$8:$AD$86,13,FALSE)</f>
        <v>1.1519999999999999</v>
      </c>
      <c r="BX13" s="179">
        <f>VLOOKUP(BX10,'Preisindizes Gas 2020'!$R$8:$AD$86,13,FALSE)</f>
        <v>1.159</v>
      </c>
      <c r="BY13" s="179">
        <f>VLOOKUP(BY10,'Preisindizes Gas 2020'!$R$8:$AD$86,13,FALSE)</f>
        <v>1.1012999999999999</v>
      </c>
      <c r="BZ13" s="179">
        <f>VLOOKUP(BZ10,'Preisindizes Gas 2020'!$R$8:$AD$86,13,FALSE)</f>
        <v>1.0349999999999999</v>
      </c>
      <c r="CA13" s="179">
        <f>VLOOKUP(CA10,'Preisindizes Gas 2020'!$R$8:$AD$86,13,FALSE)</f>
        <v>1.0008999999999999</v>
      </c>
      <c r="CB13" s="179">
        <f>VLOOKUP(CB10,'Preisindizes Gas 2020'!$R$8:$AD$86,13,FALSE)</f>
        <v>1</v>
      </c>
    </row>
    <row r="14" spans="1:80">
      <c r="A14" s="234">
        <v>4</v>
      </c>
      <c r="B14" s="178" t="s">
        <v>137</v>
      </c>
      <c r="D14" s="179">
        <f>IF(ISNA(VLOOKUP(D10,'Preisindizes Gas 2020'!$AF$8:$AJ$86,5,FALSE)),0,VLOOKUP(D10,'Preisindizes Gas 2020'!$AF$8:$AJ$86,5,FALSE))</f>
        <v>0</v>
      </c>
      <c r="E14" s="179">
        <f>IF(ISNA(VLOOKUP(E10,'Preisindizes Gas 2020'!$AF$8:$AJ$86,5,FALSE)),0,VLOOKUP(E10,'Preisindizes Gas 2020'!$AF$8:$AJ$86,5,FALSE))</f>
        <v>0</v>
      </c>
      <c r="F14" s="179">
        <f>IF(ISNA(VLOOKUP(F10,'Preisindizes Gas 2020'!$AF$8:$AJ$86,5,FALSE)),0,VLOOKUP(F10,'Preisindizes Gas 2020'!$AF$8:$AJ$86,5,FALSE))</f>
        <v>0</v>
      </c>
      <c r="G14" s="179">
        <f>IF(ISNA(VLOOKUP(G10,'Preisindizes Gas 2020'!$AF$8:$AJ$86,5,FALSE)),0,VLOOKUP(G10,'Preisindizes Gas 2020'!$AF$8:$AJ$86,5,FALSE))</f>
        <v>0</v>
      </c>
      <c r="H14" s="179">
        <f>IF(ISNA(VLOOKUP(H10,'Preisindizes Gas 2020'!$AF$8:$AJ$86,5,FALSE)),0,VLOOKUP(H10,'Preisindizes Gas 2020'!$AF$8:$AJ$86,5,FALSE))</f>
        <v>0</v>
      </c>
      <c r="I14" s="179">
        <f>VLOOKUP(I10,'Preisindizes Gas 2020'!$AF$8:$AJ$86,5,FALSE)</f>
        <v>3.7616999999999998</v>
      </c>
      <c r="J14" s="179">
        <f>VLOOKUP(J10,'Preisindizes Gas 2020'!$AF$8:$AJ$86,5,FALSE)</f>
        <v>3.8593000000000002</v>
      </c>
      <c r="K14" s="179">
        <f>VLOOKUP(K10,'Preisindizes Gas 2020'!$AF$8:$AJ$86,5,FALSE)</f>
        <v>3.2563</v>
      </c>
      <c r="L14" s="179">
        <f>VLOOKUP(L10,'Preisindizes Gas 2020'!$AF$8:$AJ$86,5,FALSE)</f>
        <v>3.1865000000000001</v>
      </c>
      <c r="M14" s="179">
        <f>VLOOKUP(M10,'Preisindizes Gas 2020'!$AF$8:$AJ$86,5,FALSE)</f>
        <v>3.2665000000000002</v>
      </c>
      <c r="N14" s="179">
        <f>VLOOKUP(N10,'Preisindizes Gas 2020'!$AF$8:$AJ$86,5,FALSE)</f>
        <v>3.3184999999999998</v>
      </c>
      <c r="O14" s="179">
        <f>VLOOKUP(O10,'Preisindizes Gas 2020'!$AF$8:$AJ$86,5,FALSE)</f>
        <v>3.2563</v>
      </c>
      <c r="P14" s="179">
        <f>VLOOKUP(P10,'Preisindizes Gas 2020'!$AF$8:$AJ$86,5,FALSE)</f>
        <v>3.2061999999999999</v>
      </c>
      <c r="Q14" s="179">
        <f>VLOOKUP(Q10,'Preisindizes Gas 2020'!$AF$8:$AJ$86,5,FALSE)</f>
        <v>3.1480000000000001</v>
      </c>
      <c r="R14" s="179">
        <f>VLOOKUP(R10,'Preisindizes Gas 2020'!$AF$8:$AJ$86,5,FALSE)</f>
        <v>3.1671999999999998</v>
      </c>
      <c r="S14" s="179">
        <f>VLOOKUP(S10,'Preisindizes Gas 2020'!$AF$8:$AJ$86,5,FALSE)</f>
        <v>3.1865000000000001</v>
      </c>
      <c r="T14" s="179">
        <f>VLOOKUP(T10,'Preisindizes Gas 2020'!$AF$8:$AJ$86,5,FALSE)</f>
        <v>3.1480000000000001</v>
      </c>
      <c r="U14" s="179">
        <f>VLOOKUP(U10,'Preisindizes Gas 2020'!$AF$8:$AJ$86,5,FALSE)</f>
        <v>3.1103999999999998</v>
      </c>
      <c r="V14" s="179">
        <f>VLOOKUP(V10,'Preisindizes Gas 2020'!$AF$8:$AJ$86,5,FALSE)</f>
        <v>3.0920000000000001</v>
      </c>
      <c r="W14" s="179">
        <f>VLOOKUP(W10,'Preisindizes Gas 2020'!$AF$8:$AJ$86,5,FALSE)</f>
        <v>3.0647000000000002</v>
      </c>
      <c r="X14" s="179">
        <f>VLOOKUP(X10,'Preisindizes Gas 2020'!$AF$8:$AJ$86,5,FALSE)</f>
        <v>3.0203000000000002</v>
      </c>
      <c r="Y14" s="179">
        <f>VLOOKUP(Y10,'Preisindizes Gas 2020'!$AF$8:$AJ$86,5,FALSE)</f>
        <v>2.9518</v>
      </c>
      <c r="Z14" s="179">
        <f>VLOOKUP(Z10,'Preisindizes Gas 2020'!$AF$8:$AJ$86,5,FALSE)</f>
        <v>2.9106000000000001</v>
      </c>
      <c r="AA14" s="179">
        <f>VLOOKUP(AA10,'Preisindizes Gas 2020'!$AF$8:$AJ$86,5,FALSE)</f>
        <v>2.9434999999999998</v>
      </c>
      <c r="AB14" s="179">
        <f>VLOOKUP(AB10,'Preisindizes Gas 2020'!$AF$8:$AJ$86,5,FALSE)</f>
        <v>2.9518</v>
      </c>
      <c r="AC14" s="179">
        <f>VLOOKUP(AC10,'Preisindizes Gas 2020'!$AF$8:$AJ$86,5,FALSE)</f>
        <v>2.9024999999999999</v>
      </c>
      <c r="AD14" s="179">
        <f>VLOOKUP(AD10,'Preisindizes Gas 2020'!$AF$8:$AJ$86,5,FALSE)</f>
        <v>2.7639</v>
      </c>
      <c r="AE14" s="179">
        <f>VLOOKUP(AE10,'Preisindizes Gas 2020'!$AF$8:$AJ$86,5,FALSE)</f>
        <v>2.6581999999999999</v>
      </c>
      <c r="AF14" s="179">
        <f>VLOOKUP(AF10,'Preisindizes Gas 2020'!$AF$8:$AJ$86,5,FALSE)</f>
        <v>2.5792000000000002</v>
      </c>
      <c r="AG14" s="179">
        <f>VLOOKUP(AG10,'Preisindizes Gas 2020'!$AF$8:$AJ$86,5,FALSE)</f>
        <v>2.4232999999999998</v>
      </c>
      <c r="AH14" s="179">
        <f>VLOOKUP(AH10,'Preisindizes Gas 2020'!$AF$8:$AJ$86,5,FALSE)</f>
        <v>2.1352000000000002</v>
      </c>
      <c r="AI14" s="179">
        <f>VLOOKUP(AI10,'Preisindizes Gas 2020'!$AF$8:$AJ$86,5,FALSE)</f>
        <v>2.0430999999999999</v>
      </c>
      <c r="AJ14" s="179">
        <f>VLOOKUP(AJ10,'Preisindizes Gas 2020'!$AF$8:$AJ$86,5,FALSE)</f>
        <v>1.9698</v>
      </c>
      <c r="AK14" s="179">
        <f>VLOOKUP(AK10,'Preisindizes Gas 2020'!$AF$8:$AJ$86,5,FALSE)</f>
        <v>1.9118999999999999</v>
      </c>
      <c r="AL14" s="179">
        <f>VLOOKUP(AL10,'Preisindizes Gas 2020'!$AF$8:$AJ$86,5,FALSE)</f>
        <v>1.8911</v>
      </c>
      <c r="AM14" s="179">
        <f>VLOOKUP(AM10,'Preisindizes Gas 2020'!$AF$8:$AJ$86,5,FALSE)</f>
        <v>1.8249</v>
      </c>
      <c r="AN14" s="179">
        <f>VLOOKUP(AN10,'Preisindizes Gas 2020'!$AF$8:$AJ$86,5,FALSE)</f>
        <v>1.7110000000000001</v>
      </c>
      <c r="AO14" s="179">
        <f>VLOOKUP(AO10,'Preisindizes Gas 2020'!$AF$8:$AJ$86,5,FALSE)</f>
        <v>1.6031</v>
      </c>
      <c r="AP14" s="179">
        <f>VLOOKUP(AP10,'Preisindizes Gas 2020'!$AF$8:$AJ$86,5,FALSE)</f>
        <v>1.508</v>
      </c>
      <c r="AQ14" s="179">
        <f>VLOOKUP(AQ10,'Preisindizes Gas 2020'!$AF$8:$AJ$86,5,FALSE)</f>
        <v>1.4822</v>
      </c>
      <c r="AR14" s="179">
        <f>VLOOKUP(AR10,'Preisindizes Gas 2020'!$AF$8:$AJ$86,5,FALSE)</f>
        <v>1.4412</v>
      </c>
      <c r="AS14" s="179">
        <f>VLOOKUP(AS10,'Preisindizes Gas 2020'!$AF$8:$AJ$86,5,FALSE)</f>
        <v>1.41</v>
      </c>
      <c r="AT14" s="179">
        <f>VLOOKUP(AT10,'Preisindizes Gas 2020'!$AF$8:$AJ$86,5,FALSE)</f>
        <v>1.4216</v>
      </c>
      <c r="AU14" s="179">
        <f>VLOOKUP(AU10,'Preisindizes Gas 2020'!$AF$8:$AJ$86,5,FALSE)</f>
        <v>1.4553</v>
      </c>
      <c r="AV14" s="179">
        <f>VLOOKUP(AV10,'Preisindizes Gas 2020'!$AF$8:$AJ$86,5,FALSE)</f>
        <v>1.4333</v>
      </c>
      <c r="AW14" s="179">
        <f>VLOOKUP(AW10,'Preisindizes Gas 2020'!$AF$8:$AJ$86,5,FALSE)</f>
        <v>1.3968</v>
      </c>
      <c r="AX14" s="179">
        <f>VLOOKUP(AX10,'Preisindizes Gas 2020'!$AF$8:$AJ$86,5,FALSE)</f>
        <v>1.3747</v>
      </c>
      <c r="AY14" s="179">
        <f>VLOOKUP(AY10,'Preisindizes Gas 2020'!$AF$8:$AJ$86,5,FALSE)</f>
        <v>1.3463000000000001</v>
      </c>
      <c r="AZ14" s="179">
        <f>VLOOKUP(AZ10,'Preisindizes Gas 2020'!$AF$8:$AJ$86,5,FALSE)</f>
        <v>1.3273999999999999</v>
      </c>
      <c r="BA14" s="179">
        <f>VLOOKUP(BA10,'Preisindizes Gas 2020'!$AF$8:$AJ$86,5,FALSE)</f>
        <v>1.3257000000000001</v>
      </c>
      <c r="BB14" s="179">
        <f>VLOOKUP(BB10,'Preisindizes Gas 2020'!$AF$8:$AJ$86,5,FALSE)</f>
        <v>1.3223</v>
      </c>
      <c r="BC14" s="179">
        <f>VLOOKUP(BC10,'Preisindizes Gas 2020'!$AF$8:$AJ$86,5,FALSE)</f>
        <v>1.2992999999999999</v>
      </c>
      <c r="BD14" s="179">
        <f>VLOOKUP(BD10,'Preisindizes Gas 2020'!$AF$8:$AJ$86,5,FALSE)</f>
        <v>1.3207</v>
      </c>
      <c r="BE14" s="179">
        <f>VLOOKUP(BE10,'Preisindizes Gas 2020'!$AF$8:$AJ$86,5,FALSE)</f>
        <v>1.3058000000000001</v>
      </c>
      <c r="BF14" s="179">
        <f>VLOOKUP(BF10,'Preisindizes Gas 2020'!$AF$8:$AJ$86,5,FALSE)</f>
        <v>1.3058000000000001</v>
      </c>
      <c r="BG14" s="179">
        <f>VLOOKUP(BG10,'Preisindizes Gas 2020'!$AF$8:$AJ$86,5,FALSE)</f>
        <v>1.3257000000000001</v>
      </c>
      <c r="BH14" s="179">
        <f>VLOOKUP(BH10,'Preisindizes Gas 2020'!$AF$8:$AJ$86,5,FALSE)</f>
        <v>1.3008999999999999</v>
      </c>
      <c r="BI14" s="179">
        <f>VLOOKUP(BI10,'Preisindizes Gas 2020'!$AF$8:$AJ$86,5,FALSE)</f>
        <v>1.26</v>
      </c>
      <c r="BJ14" s="179">
        <f>VLOOKUP(BJ10,'Preisindizes Gas 2020'!$AF$8:$AJ$86,5,FALSE)</f>
        <v>1.2676000000000001</v>
      </c>
      <c r="BK14" s="179">
        <f>VLOOKUP(BK10,'Preisindizes Gas 2020'!$AF$8:$AJ$86,5,FALSE)</f>
        <v>1.2494000000000001</v>
      </c>
      <c r="BL14" s="179">
        <f>VLOOKUP(BL10,'Preisindizes Gas 2020'!$AF$8:$AJ$86,5,FALSE)</f>
        <v>1.2317</v>
      </c>
      <c r="BM14" s="179">
        <f>VLOOKUP(BM10,'Preisindizes Gas 2020'!$AF$8:$AJ$86,5,FALSE)</f>
        <v>1.1868000000000001</v>
      </c>
      <c r="BN14" s="179">
        <f>VLOOKUP(BN10,'Preisindizes Gas 2020'!$AF$8:$AJ$86,5,FALSE)</f>
        <v>1.1265000000000001</v>
      </c>
      <c r="BO14" s="179">
        <f>VLOOKUP(BO10,'Preisindizes Gas 2020'!$AF$8:$AJ$86,5,FALSE)</f>
        <v>1.1132</v>
      </c>
      <c r="BP14" s="179">
        <f>VLOOKUP(BP10,'Preisindizes Gas 2020'!$AF$8:$AJ$86,5,FALSE)</f>
        <v>1.0589</v>
      </c>
      <c r="BQ14" s="179">
        <f>VLOOKUP(BQ10,'Preisindizes Gas 2020'!$AF$8:$AJ$86,5,FALSE)</f>
        <v>1.0956999999999999</v>
      </c>
      <c r="BR14" s="179">
        <f>VLOOKUP(BR10,'Preisindizes Gas 2020'!$AF$8:$AJ$86,5,FALSE)</f>
        <v>1.0865</v>
      </c>
      <c r="BS14" s="179">
        <f>VLOOKUP(BS10,'Preisindizes Gas 2020'!$AF$8:$AJ$86,5,FALSE)</f>
        <v>1.0367999999999999</v>
      </c>
      <c r="BT14" s="179">
        <f>VLOOKUP(BT10,'Preisindizes Gas 2020'!$AF$8:$AJ$86,5,FALSE)</f>
        <v>1.0226</v>
      </c>
      <c r="BU14" s="179">
        <f>VLOOKUP(BU10,'Preisindizes Gas 2020'!$AF$8:$AJ$86,5,FALSE)</f>
        <v>1.0216000000000001</v>
      </c>
      <c r="BV14" s="179">
        <f>VLOOKUP(BV10,'Preisindizes Gas 2020'!$AF$8:$AJ$86,5,FALSE)</f>
        <v>1.0286</v>
      </c>
      <c r="BW14" s="179">
        <f>VLOOKUP(BW10,'Preisindizes Gas 2020'!$AF$8:$AJ$86,5,FALSE)</f>
        <v>1.042</v>
      </c>
      <c r="BX14" s="179">
        <f>VLOOKUP(BX10,'Preisindizes Gas 2020'!$AF$8:$AJ$86,5,FALSE)</f>
        <v>1.0568</v>
      </c>
      <c r="BY14" s="179">
        <f>VLOOKUP(BY10,'Preisindizes Gas 2020'!$AF$8:$AJ$86,5,FALSE)</f>
        <v>1.0306999999999999</v>
      </c>
      <c r="BZ14" s="179">
        <f>VLOOKUP(BZ10,'Preisindizes Gas 2020'!$AF$8:$AJ$86,5,FALSE)</f>
        <v>1.0067999999999999</v>
      </c>
      <c r="CA14" s="179">
        <f>VLOOKUP(CA10,'Preisindizes Gas 2020'!$AF$8:$AJ$86,5,FALSE)</f>
        <v>0.99519999999999997</v>
      </c>
      <c r="CB14" s="179">
        <f>VLOOKUP(CB10,'Preisindizes Gas 2020'!$AF$8:$AJ$86,5,FALSE)</f>
        <v>1</v>
      </c>
    </row>
    <row r="17" spans="2:80">
      <c r="B17" s="158" t="s">
        <v>125</v>
      </c>
      <c r="D17" s="172"/>
    </row>
    <row r="18" spans="2:80" outlineLevel="1">
      <c r="B18" s="163">
        <v>2020</v>
      </c>
    </row>
    <row r="19" spans="2:80" outlineLevel="1">
      <c r="B19" s="178" t="s">
        <v>135</v>
      </c>
      <c r="D19" s="186">
        <v>17.671600000000002</v>
      </c>
      <c r="E19" s="186">
        <v>17.671600000000002</v>
      </c>
      <c r="F19" s="186">
        <v>16.676100000000002</v>
      </c>
      <c r="G19" s="186">
        <v>14.2651</v>
      </c>
      <c r="H19" s="186">
        <v>13.010999999999999</v>
      </c>
      <c r="I19" s="186">
        <v>11.495100000000001</v>
      </c>
      <c r="J19" s="186">
        <v>11.9596</v>
      </c>
      <c r="K19" s="186">
        <v>10.385999999999999</v>
      </c>
      <c r="L19" s="186">
        <v>9.7049000000000003</v>
      </c>
      <c r="M19" s="186">
        <v>10.033899999999999</v>
      </c>
      <c r="N19" s="186">
        <v>10.033899999999999</v>
      </c>
      <c r="O19" s="186">
        <v>9.3968000000000007</v>
      </c>
      <c r="P19" s="186">
        <v>9.3968000000000007</v>
      </c>
      <c r="Q19" s="186">
        <v>8.8358000000000008</v>
      </c>
      <c r="R19" s="186">
        <v>8.5797000000000008</v>
      </c>
      <c r="S19" s="186">
        <v>8.2797000000000001</v>
      </c>
      <c r="T19" s="186">
        <v>7.6882999999999999</v>
      </c>
      <c r="U19" s="186">
        <v>7.2637999999999998</v>
      </c>
      <c r="V19" s="186">
        <v>6.7656999999999998</v>
      </c>
      <c r="W19" s="186">
        <v>6.4699</v>
      </c>
      <c r="X19" s="186">
        <v>6.2316000000000003</v>
      </c>
      <c r="Y19" s="186">
        <v>6.0102000000000002</v>
      </c>
      <c r="Z19" s="186">
        <v>5.8324999999999996</v>
      </c>
      <c r="AA19" s="186">
        <v>6.1346999999999996</v>
      </c>
      <c r="AB19" s="186">
        <v>5.8324999999999996</v>
      </c>
      <c r="AC19" s="186">
        <v>5.4311999999999996</v>
      </c>
      <c r="AD19" s="186">
        <v>4.5891000000000002</v>
      </c>
      <c r="AE19" s="186">
        <v>4.1398999999999999</v>
      </c>
      <c r="AF19" s="186">
        <v>3.9466999999999999</v>
      </c>
      <c r="AG19" s="186">
        <v>3.7115999999999998</v>
      </c>
      <c r="AH19" s="186">
        <v>3.5030000000000001</v>
      </c>
      <c r="AI19" s="186">
        <v>3.4121000000000001</v>
      </c>
      <c r="AJ19" s="186">
        <v>3.2888999999999999</v>
      </c>
      <c r="AK19" s="186">
        <v>3.1573000000000002</v>
      </c>
      <c r="AL19" s="186">
        <v>3.0204</v>
      </c>
      <c r="AM19" s="186">
        <v>2.8123999999999998</v>
      </c>
      <c r="AN19" s="186">
        <v>2.5516999999999999</v>
      </c>
      <c r="AO19" s="186">
        <v>2.4064999999999999</v>
      </c>
      <c r="AP19" s="186">
        <v>2.3125</v>
      </c>
      <c r="AQ19" s="186">
        <v>2.2726000000000002</v>
      </c>
      <c r="AR19" s="186">
        <v>2.2256</v>
      </c>
      <c r="AS19" s="186">
        <v>2.2130999999999998</v>
      </c>
      <c r="AT19" s="186">
        <v>2.1684999999999999</v>
      </c>
      <c r="AU19" s="186">
        <v>2.1219000000000001</v>
      </c>
      <c r="AV19" s="186">
        <v>2.0735999999999999</v>
      </c>
      <c r="AW19" s="186">
        <v>2.0034000000000001</v>
      </c>
      <c r="AX19" s="186">
        <v>1.8884000000000001</v>
      </c>
      <c r="AY19" s="186">
        <v>1.7805</v>
      </c>
      <c r="AZ19" s="186">
        <v>1.6747000000000001</v>
      </c>
      <c r="BA19" s="186">
        <v>1.6196999999999999</v>
      </c>
      <c r="BB19" s="186">
        <v>1.5871</v>
      </c>
      <c r="BC19" s="186">
        <v>1.5518000000000001</v>
      </c>
      <c r="BD19" s="186">
        <v>1.5477000000000001</v>
      </c>
      <c r="BE19" s="186">
        <v>1.5558000000000001</v>
      </c>
      <c r="BF19" s="186">
        <v>1.5641</v>
      </c>
      <c r="BG19" s="186">
        <v>1.5724</v>
      </c>
      <c r="BH19" s="186">
        <v>1.5620000000000001</v>
      </c>
      <c r="BI19" s="186">
        <v>1.5558000000000001</v>
      </c>
      <c r="BJ19" s="186">
        <v>1.5518000000000001</v>
      </c>
      <c r="BK19" s="186">
        <v>1.5477000000000001</v>
      </c>
      <c r="BL19" s="186">
        <v>1.5258</v>
      </c>
      <c r="BM19" s="186">
        <v>1.4948999999999999</v>
      </c>
      <c r="BN19" s="186">
        <v>1.4599</v>
      </c>
      <c r="BO19" s="186">
        <v>1.3995</v>
      </c>
      <c r="BP19" s="186">
        <v>1.3485</v>
      </c>
      <c r="BQ19" s="186">
        <v>1.3348</v>
      </c>
      <c r="BR19" s="186">
        <v>1.32</v>
      </c>
      <c r="BS19" s="186">
        <v>1.28</v>
      </c>
      <c r="BT19" s="186">
        <v>1.2488999999999999</v>
      </c>
      <c r="BU19" s="186">
        <v>1.2257</v>
      </c>
      <c r="BV19" s="186">
        <v>1.2033</v>
      </c>
      <c r="BW19" s="186">
        <v>1.1839999999999999</v>
      </c>
      <c r="BX19" s="186">
        <v>1.1596</v>
      </c>
      <c r="BY19" s="186">
        <v>1.1223000000000001</v>
      </c>
      <c r="BZ19" s="186">
        <v>1.0744</v>
      </c>
      <c r="CA19" s="186">
        <v>1.0286999999999999</v>
      </c>
      <c r="CB19" s="186">
        <v>1</v>
      </c>
    </row>
    <row r="20" spans="2:80" outlineLevel="1">
      <c r="B20" s="178" t="s">
        <v>394</v>
      </c>
      <c r="D20" s="186">
        <v>0</v>
      </c>
      <c r="E20" s="186">
        <v>0</v>
      </c>
      <c r="F20" s="186">
        <v>0</v>
      </c>
      <c r="G20" s="186">
        <v>0</v>
      </c>
      <c r="H20" s="186">
        <v>0</v>
      </c>
      <c r="I20" s="186">
        <v>7.7676999999999996</v>
      </c>
      <c r="J20" s="186">
        <v>8.0805000000000007</v>
      </c>
      <c r="K20" s="186">
        <v>6.9595000000000002</v>
      </c>
      <c r="L20" s="186">
        <v>6.5080999999999998</v>
      </c>
      <c r="M20" s="186">
        <v>6.7263000000000002</v>
      </c>
      <c r="N20" s="186">
        <v>6.7263000000000002</v>
      </c>
      <c r="O20" s="186">
        <v>6.3037000000000001</v>
      </c>
      <c r="P20" s="186">
        <v>6.3037000000000001</v>
      </c>
      <c r="Q20" s="186">
        <v>5.931</v>
      </c>
      <c r="R20" s="186">
        <v>5.7607999999999997</v>
      </c>
      <c r="S20" s="186">
        <v>5.3510999999999997</v>
      </c>
      <c r="T20" s="186">
        <v>4.9546999999999999</v>
      </c>
      <c r="U20" s="186">
        <v>4.6130000000000004</v>
      </c>
      <c r="V20" s="186">
        <v>4.3308999999999997</v>
      </c>
      <c r="W20" s="186">
        <v>4.1516999999999999</v>
      </c>
      <c r="X20" s="186">
        <v>4.0675999999999997</v>
      </c>
      <c r="Y20" s="186">
        <v>4.1661000000000001</v>
      </c>
      <c r="Z20" s="186">
        <v>4.1516999999999999</v>
      </c>
      <c r="AA20" s="186">
        <v>4.3308999999999997</v>
      </c>
      <c r="AB20" s="186">
        <v>4.1092000000000004</v>
      </c>
      <c r="AC20" s="186">
        <v>3.9346000000000001</v>
      </c>
      <c r="AD20" s="186">
        <v>3.3631000000000002</v>
      </c>
      <c r="AE20" s="186">
        <v>3.1111</v>
      </c>
      <c r="AF20" s="186">
        <v>3.01</v>
      </c>
      <c r="AG20" s="186">
        <v>2.8942000000000001</v>
      </c>
      <c r="AH20" s="186">
        <v>2.7117</v>
      </c>
      <c r="AI20" s="186">
        <v>2.6637</v>
      </c>
      <c r="AJ20" s="186">
        <v>2.6061000000000001</v>
      </c>
      <c r="AK20" s="186">
        <v>2.5188000000000001</v>
      </c>
      <c r="AL20" s="186">
        <v>2.3841999999999999</v>
      </c>
      <c r="AM20" s="186">
        <v>2.1694</v>
      </c>
      <c r="AN20" s="186">
        <v>1.9609000000000001</v>
      </c>
      <c r="AO20" s="186">
        <v>1.9080999999999999</v>
      </c>
      <c r="AP20" s="186">
        <v>1.9451000000000001</v>
      </c>
      <c r="AQ20" s="186">
        <v>1.9544999999999999</v>
      </c>
      <c r="AR20" s="186">
        <v>1.9295</v>
      </c>
      <c r="AS20" s="186">
        <v>1.9263999999999999</v>
      </c>
      <c r="AT20" s="186">
        <v>1.8842000000000001</v>
      </c>
      <c r="AU20" s="186">
        <v>1.8494999999999999</v>
      </c>
      <c r="AV20" s="186">
        <v>1.8242</v>
      </c>
      <c r="AW20" s="186">
        <v>1.7706</v>
      </c>
      <c r="AX20" s="186">
        <v>1.6584000000000001</v>
      </c>
      <c r="AY20" s="186">
        <v>1.5456000000000001</v>
      </c>
      <c r="AZ20" s="186">
        <v>1.4523999999999999</v>
      </c>
      <c r="BA20" s="186">
        <v>1.4115</v>
      </c>
      <c r="BB20" s="186">
        <v>1.3951</v>
      </c>
      <c r="BC20" s="186">
        <v>1.3823000000000001</v>
      </c>
      <c r="BD20" s="186">
        <v>1.4065000000000001</v>
      </c>
      <c r="BE20" s="186">
        <v>1.4316</v>
      </c>
      <c r="BF20" s="186">
        <v>1.4576</v>
      </c>
      <c r="BG20" s="186">
        <v>1.4646999999999999</v>
      </c>
      <c r="BH20" s="186">
        <v>1.4612000000000001</v>
      </c>
      <c r="BI20" s="186">
        <v>1.4646999999999999</v>
      </c>
      <c r="BJ20" s="186">
        <v>1.4682999999999999</v>
      </c>
      <c r="BK20" s="186">
        <v>1.4737</v>
      </c>
      <c r="BL20" s="186">
        <v>1.4737</v>
      </c>
      <c r="BM20" s="186">
        <v>1.4719</v>
      </c>
      <c r="BN20" s="186">
        <v>1.4368000000000001</v>
      </c>
      <c r="BO20" s="186">
        <v>1.3935</v>
      </c>
      <c r="BP20" s="186">
        <v>1.3528</v>
      </c>
      <c r="BQ20" s="186">
        <v>1.3304</v>
      </c>
      <c r="BR20" s="186">
        <v>1.3230999999999999</v>
      </c>
      <c r="BS20" s="186">
        <v>1.2988</v>
      </c>
      <c r="BT20" s="186">
        <v>1.266</v>
      </c>
      <c r="BU20" s="186">
        <v>1.2451000000000001</v>
      </c>
      <c r="BV20" s="186">
        <v>1.2261</v>
      </c>
      <c r="BW20" s="186">
        <v>1.204</v>
      </c>
      <c r="BX20" s="186">
        <v>1.1839</v>
      </c>
      <c r="BY20" s="186">
        <v>1.1434</v>
      </c>
      <c r="BZ20" s="186">
        <v>1.0798000000000001</v>
      </c>
      <c r="CA20" s="186">
        <v>1.0228999999999999</v>
      </c>
      <c r="CB20" s="186">
        <v>1</v>
      </c>
    </row>
    <row r="21" spans="2:80" outlineLevel="1">
      <c r="B21" s="178" t="s">
        <v>136</v>
      </c>
      <c r="D21" s="186">
        <v>0</v>
      </c>
      <c r="E21" s="186">
        <v>0</v>
      </c>
      <c r="F21" s="186">
        <v>0</v>
      </c>
      <c r="G21" s="186">
        <v>0</v>
      </c>
      <c r="H21" s="186">
        <v>0</v>
      </c>
      <c r="I21" s="186">
        <v>6.5829000000000004</v>
      </c>
      <c r="J21" s="186">
        <v>6.6207000000000003</v>
      </c>
      <c r="K21" s="186">
        <v>5.5651999999999999</v>
      </c>
      <c r="L21" s="186">
        <v>4.5175999999999998</v>
      </c>
      <c r="M21" s="186">
        <v>4.4650999999999996</v>
      </c>
      <c r="N21" s="186">
        <v>4.5533999999999999</v>
      </c>
      <c r="O21" s="186">
        <v>4.3472</v>
      </c>
      <c r="P21" s="186">
        <v>4.2824999999999998</v>
      </c>
      <c r="Q21" s="186">
        <v>4.0420999999999996</v>
      </c>
      <c r="R21" s="186">
        <v>3.9451999999999998</v>
      </c>
      <c r="S21" s="186">
        <v>3.84</v>
      </c>
      <c r="T21" s="186">
        <v>3.7042000000000002</v>
      </c>
      <c r="U21" s="186">
        <v>3.5888</v>
      </c>
      <c r="V21" s="186">
        <v>3.5015000000000001</v>
      </c>
      <c r="W21" s="186">
        <v>3.4491000000000001</v>
      </c>
      <c r="X21" s="186">
        <v>3.4184000000000001</v>
      </c>
      <c r="Y21" s="186">
        <v>3.4699</v>
      </c>
      <c r="Z21" s="186">
        <v>3.4594999999999998</v>
      </c>
      <c r="AA21" s="186">
        <v>3.6456</v>
      </c>
      <c r="AB21" s="186">
        <v>3.5666000000000002</v>
      </c>
      <c r="AC21" s="186">
        <v>3.4388000000000001</v>
      </c>
      <c r="AD21" s="186">
        <v>3.0556999999999999</v>
      </c>
      <c r="AE21" s="186">
        <v>2.9018000000000002</v>
      </c>
      <c r="AF21" s="186">
        <v>2.8515000000000001</v>
      </c>
      <c r="AG21" s="186">
        <v>2.6852999999999998</v>
      </c>
      <c r="AH21" s="186">
        <v>2.4510999999999998</v>
      </c>
      <c r="AI21" s="186">
        <v>2.4615</v>
      </c>
      <c r="AJ21" s="186">
        <v>2.4049999999999998</v>
      </c>
      <c r="AK21" s="186">
        <v>2.3801999999999999</v>
      </c>
      <c r="AL21" s="186">
        <v>2.2812000000000001</v>
      </c>
      <c r="AM21" s="186">
        <v>2.1453000000000002</v>
      </c>
      <c r="AN21" s="186">
        <v>2.0070000000000001</v>
      </c>
      <c r="AO21" s="186">
        <v>1.9592000000000001</v>
      </c>
      <c r="AP21" s="186">
        <v>1.8824000000000001</v>
      </c>
      <c r="AQ21" s="186">
        <v>1.92</v>
      </c>
      <c r="AR21" s="186">
        <v>1.8885000000000001</v>
      </c>
      <c r="AS21" s="186">
        <v>1.8372999999999999</v>
      </c>
      <c r="AT21" s="186">
        <v>1.8</v>
      </c>
      <c r="AU21" s="186">
        <v>1.8169999999999999</v>
      </c>
      <c r="AV21" s="186">
        <v>1.7887999999999999</v>
      </c>
      <c r="AW21" s="186">
        <v>1.7245999999999999</v>
      </c>
      <c r="AX21" s="186">
        <v>1.6504000000000001</v>
      </c>
      <c r="AY21" s="186">
        <v>1.5824</v>
      </c>
      <c r="AZ21" s="186">
        <v>1.5218</v>
      </c>
      <c r="BA21" s="186">
        <v>1.5442</v>
      </c>
      <c r="BB21" s="186">
        <v>1.5258</v>
      </c>
      <c r="BC21" s="186">
        <v>1.4694</v>
      </c>
      <c r="BD21" s="186">
        <v>1.502</v>
      </c>
      <c r="BE21" s="186">
        <v>1.5218</v>
      </c>
      <c r="BF21" s="186">
        <v>1.5299</v>
      </c>
      <c r="BG21" s="186">
        <v>1.5526</v>
      </c>
      <c r="BH21" s="186">
        <v>1.5118</v>
      </c>
      <c r="BI21" s="186">
        <v>1.4922</v>
      </c>
      <c r="BJ21" s="186">
        <v>1.4961</v>
      </c>
      <c r="BK21" s="186">
        <v>1.4825999999999999</v>
      </c>
      <c r="BL21" s="186">
        <v>1.4117999999999999</v>
      </c>
      <c r="BM21" s="186">
        <v>1.3442000000000001</v>
      </c>
      <c r="BN21" s="186">
        <v>1.3136000000000001</v>
      </c>
      <c r="BO21" s="186">
        <v>1.2374000000000001</v>
      </c>
      <c r="BP21" s="186">
        <v>1.1755</v>
      </c>
      <c r="BQ21" s="186">
        <v>1.2164999999999999</v>
      </c>
      <c r="BR21" s="186">
        <v>1.2216</v>
      </c>
      <c r="BS21" s="186">
        <v>1.1648000000000001</v>
      </c>
      <c r="BT21" s="186">
        <v>1.1463000000000001</v>
      </c>
      <c r="BU21" s="186">
        <v>1.1577999999999999</v>
      </c>
      <c r="BV21" s="186">
        <v>1.1532</v>
      </c>
      <c r="BW21" s="186">
        <v>1.1519999999999999</v>
      </c>
      <c r="BX21" s="186">
        <v>1.159</v>
      </c>
      <c r="BY21" s="186">
        <v>1.1012999999999999</v>
      </c>
      <c r="BZ21" s="186">
        <v>1.0349999999999999</v>
      </c>
      <c r="CA21" s="186">
        <v>1.0008999999999999</v>
      </c>
      <c r="CB21" s="186">
        <v>1</v>
      </c>
    </row>
    <row r="22" spans="2:80" outlineLevel="1">
      <c r="B22" s="178" t="s">
        <v>137</v>
      </c>
      <c r="D22" s="186">
        <v>0</v>
      </c>
      <c r="E22" s="186">
        <v>0</v>
      </c>
      <c r="F22" s="186">
        <v>0</v>
      </c>
      <c r="G22" s="186">
        <v>0</v>
      </c>
      <c r="H22" s="186">
        <v>0</v>
      </c>
      <c r="I22" s="186">
        <v>3.7616999999999998</v>
      </c>
      <c r="J22" s="186">
        <v>3.8593000000000002</v>
      </c>
      <c r="K22" s="186">
        <v>3.2563</v>
      </c>
      <c r="L22" s="186">
        <v>3.1865000000000001</v>
      </c>
      <c r="M22" s="186">
        <v>3.2665000000000002</v>
      </c>
      <c r="N22" s="186">
        <v>3.3184999999999998</v>
      </c>
      <c r="O22" s="186">
        <v>3.2563</v>
      </c>
      <c r="P22" s="186">
        <v>3.2061999999999999</v>
      </c>
      <c r="Q22" s="186">
        <v>3.1480000000000001</v>
      </c>
      <c r="R22" s="186">
        <v>3.1671999999999998</v>
      </c>
      <c r="S22" s="186">
        <v>3.1865000000000001</v>
      </c>
      <c r="T22" s="186">
        <v>3.1480000000000001</v>
      </c>
      <c r="U22" s="186">
        <v>3.1012</v>
      </c>
      <c r="V22" s="186">
        <v>3.0828000000000002</v>
      </c>
      <c r="W22" s="186">
        <v>3.0647000000000002</v>
      </c>
      <c r="X22" s="186">
        <v>3.0203000000000002</v>
      </c>
      <c r="Y22" s="186">
        <v>2.9518</v>
      </c>
      <c r="Z22" s="186">
        <v>2.9106000000000001</v>
      </c>
      <c r="AA22" s="186">
        <v>2.9434999999999998</v>
      </c>
      <c r="AB22" s="186">
        <v>2.9518</v>
      </c>
      <c r="AC22" s="186">
        <v>2.9024999999999999</v>
      </c>
      <c r="AD22" s="186">
        <v>2.7639</v>
      </c>
      <c r="AE22" s="186">
        <v>2.6514000000000002</v>
      </c>
      <c r="AF22" s="186">
        <v>2.5855999999999999</v>
      </c>
      <c r="AG22" s="186">
        <v>2.4289000000000001</v>
      </c>
      <c r="AH22" s="186">
        <v>2.1396000000000002</v>
      </c>
      <c r="AI22" s="186">
        <v>2.0430999999999999</v>
      </c>
      <c r="AJ22" s="186">
        <v>1.9698</v>
      </c>
      <c r="AK22" s="186">
        <v>1.9118999999999999</v>
      </c>
      <c r="AL22" s="186">
        <v>1.8911</v>
      </c>
      <c r="AM22" s="186">
        <v>1.8249</v>
      </c>
      <c r="AN22" s="186">
        <v>1.7110000000000001</v>
      </c>
      <c r="AO22" s="186">
        <v>1.6031</v>
      </c>
      <c r="AP22" s="186">
        <v>1.508</v>
      </c>
      <c r="AQ22" s="186">
        <v>1.4822</v>
      </c>
      <c r="AR22" s="186">
        <v>1.4412</v>
      </c>
      <c r="AS22" s="186">
        <v>1.41</v>
      </c>
      <c r="AT22" s="186">
        <v>1.4216</v>
      </c>
      <c r="AU22" s="186">
        <v>1.4553</v>
      </c>
      <c r="AV22" s="186">
        <v>1.4333</v>
      </c>
      <c r="AW22" s="186">
        <v>1.3968</v>
      </c>
      <c r="AX22" s="186">
        <v>1.3747</v>
      </c>
      <c r="AY22" s="186">
        <v>1.3463000000000001</v>
      </c>
      <c r="AZ22" s="186">
        <v>1.3273999999999999</v>
      </c>
      <c r="BA22" s="186">
        <v>1.3257000000000001</v>
      </c>
      <c r="BB22" s="186">
        <v>1.3223</v>
      </c>
      <c r="BC22" s="186">
        <v>1.2992999999999999</v>
      </c>
      <c r="BD22" s="186">
        <v>1.3207</v>
      </c>
      <c r="BE22" s="186">
        <v>1.3058000000000001</v>
      </c>
      <c r="BF22" s="186">
        <v>1.3058000000000001</v>
      </c>
      <c r="BG22" s="186">
        <v>1.3257000000000001</v>
      </c>
      <c r="BH22" s="186">
        <v>1.3008999999999999</v>
      </c>
      <c r="BI22" s="186">
        <v>1.26</v>
      </c>
      <c r="BJ22" s="186">
        <v>1.2676000000000001</v>
      </c>
      <c r="BK22" s="186">
        <v>1.2494000000000001</v>
      </c>
      <c r="BL22" s="186">
        <v>1.2317</v>
      </c>
      <c r="BM22" s="186">
        <v>1.1868000000000001</v>
      </c>
      <c r="BN22" s="186">
        <v>1.1265000000000001</v>
      </c>
      <c r="BO22" s="186">
        <v>1.1132</v>
      </c>
      <c r="BP22" s="186">
        <v>1.0589</v>
      </c>
      <c r="BQ22" s="186">
        <v>1.0956999999999999</v>
      </c>
      <c r="BR22" s="186">
        <v>1.0865</v>
      </c>
      <c r="BS22" s="186">
        <v>1.0367999999999999</v>
      </c>
      <c r="BT22" s="186">
        <v>1.0226</v>
      </c>
      <c r="BU22" s="186">
        <v>1.0216000000000001</v>
      </c>
      <c r="BV22" s="186">
        <v>1.0286</v>
      </c>
      <c r="BW22" s="186">
        <v>1.042</v>
      </c>
      <c r="BX22" s="186">
        <v>1.0568</v>
      </c>
      <c r="BY22" s="186">
        <v>1.0306999999999999</v>
      </c>
      <c r="BZ22" s="186">
        <v>1.0067999999999999</v>
      </c>
      <c r="CA22" s="186">
        <v>0.99519999999999997</v>
      </c>
      <c r="CB22" s="186">
        <v>1</v>
      </c>
    </row>
    <row r="23" spans="2:80" outlineLevel="1">
      <c r="B23" s="158" t="s">
        <v>4</v>
      </c>
    </row>
    <row r="24" spans="2:80" outlineLevel="1">
      <c r="B24" s="178" t="s">
        <v>135</v>
      </c>
      <c r="D24" s="179">
        <f>D11-D19</f>
        <v>0.2677999999999976</v>
      </c>
      <c r="E24" s="179">
        <f t="shared" ref="E24:BP27" si="0">E11-E19</f>
        <v>-0.25980000000000203</v>
      </c>
      <c r="F24" s="179">
        <f t="shared" si="0"/>
        <v>-0.45690000000000097</v>
      </c>
      <c r="G24" s="179">
        <f t="shared" si="0"/>
        <v>-0.335700000000001</v>
      </c>
      <c r="H24" s="179">
        <f t="shared" si="0"/>
        <v>-0.14139999999999908</v>
      </c>
      <c r="I24" s="179">
        <f t="shared" si="0"/>
        <v>-0.11050000000000004</v>
      </c>
      <c r="J24" s="179">
        <f t="shared" si="0"/>
        <v>-0.11960000000000015</v>
      </c>
      <c r="K24" s="179">
        <f t="shared" si="0"/>
        <v>-9.0299999999999159E-2</v>
      </c>
      <c r="L24" s="179">
        <f t="shared" si="0"/>
        <v>-7.8900000000000858E-2</v>
      </c>
      <c r="M24" s="179">
        <f t="shared" si="0"/>
        <v>-8.4299999999998931E-2</v>
      </c>
      <c r="N24" s="179">
        <f>N11-N19</f>
        <v>-8.4299999999998931E-2</v>
      </c>
      <c r="O24" s="179">
        <f t="shared" si="0"/>
        <v>0</v>
      </c>
      <c r="P24" s="179">
        <f t="shared" si="0"/>
        <v>-0.21850000000000058</v>
      </c>
      <c r="Q24" s="179">
        <f t="shared" si="0"/>
        <v>0</v>
      </c>
      <c r="R24" s="179">
        <f t="shared" si="0"/>
        <v>0</v>
      </c>
      <c r="S24" s="179">
        <f t="shared" si="0"/>
        <v>0</v>
      </c>
      <c r="T24" s="179">
        <f t="shared" si="0"/>
        <v>5.0300000000000011E-2</v>
      </c>
      <c r="U24" s="179">
        <f t="shared" si="0"/>
        <v>0</v>
      </c>
      <c r="V24" s="179">
        <f t="shared" si="0"/>
        <v>0</v>
      </c>
      <c r="W24" s="179">
        <f t="shared" si="0"/>
        <v>3.5599999999999632E-2</v>
      </c>
      <c r="X24" s="179">
        <f t="shared" si="0"/>
        <v>0</v>
      </c>
      <c r="Y24" s="179">
        <f t="shared" si="0"/>
        <v>-3.0400000000000205E-2</v>
      </c>
      <c r="Z24" s="179">
        <f t="shared" si="0"/>
        <v>0</v>
      </c>
      <c r="AA24" s="179">
        <f t="shared" si="0"/>
        <v>0</v>
      </c>
      <c r="AB24" s="179">
        <f t="shared" si="0"/>
        <v>0</v>
      </c>
      <c r="AC24" s="179">
        <f t="shared" si="0"/>
        <v>0</v>
      </c>
      <c r="AD24" s="179">
        <f t="shared" si="0"/>
        <v>0</v>
      </c>
      <c r="AE24" s="179">
        <f t="shared" si="0"/>
        <v>0</v>
      </c>
      <c r="AF24" s="179">
        <f t="shared" si="0"/>
        <v>0</v>
      </c>
      <c r="AG24" s="179">
        <f t="shared" si="0"/>
        <v>0</v>
      </c>
      <c r="AH24" s="179">
        <f t="shared" si="0"/>
        <v>0</v>
      </c>
      <c r="AI24" s="179">
        <f t="shared" si="0"/>
        <v>0</v>
      </c>
      <c r="AJ24" s="179">
        <f t="shared" si="0"/>
        <v>0</v>
      </c>
      <c r="AK24" s="179">
        <f t="shared" si="0"/>
        <v>0</v>
      </c>
      <c r="AL24" s="179">
        <f t="shared" si="0"/>
        <v>0</v>
      </c>
      <c r="AM24" s="179">
        <f t="shared" si="0"/>
        <v>0</v>
      </c>
      <c r="AN24" s="179">
        <f t="shared" si="0"/>
        <v>0</v>
      </c>
      <c r="AO24" s="179">
        <f t="shared" si="0"/>
        <v>0</v>
      </c>
      <c r="AP24" s="179">
        <f t="shared" si="0"/>
        <v>0</v>
      </c>
      <c r="AQ24" s="179">
        <f t="shared" si="0"/>
        <v>0</v>
      </c>
      <c r="AR24" s="179">
        <f t="shared" si="0"/>
        <v>0</v>
      </c>
      <c r="AS24" s="179">
        <f t="shared" si="0"/>
        <v>0</v>
      </c>
      <c r="AT24" s="179">
        <f t="shared" si="0"/>
        <v>0</v>
      </c>
      <c r="AU24" s="179">
        <f t="shared" si="0"/>
        <v>0</v>
      </c>
      <c r="AV24" s="179">
        <f t="shared" si="0"/>
        <v>0</v>
      </c>
      <c r="AW24" s="179">
        <f t="shared" si="0"/>
        <v>0</v>
      </c>
      <c r="AX24" s="179">
        <f t="shared" si="0"/>
        <v>0</v>
      </c>
      <c r="AY24" s="179">
        <f t="shared" si="0"/>
        <v>0</v>
      </c>
      <c r="AZ24" s="179">
        <f t="shared" si="0"/>
        <v>0</v>
      </c>
      <c r="BA24" s="179">
        <f t="shared" si="0"/>
        <v>0</v>
      </c>
      <c r="BB24" s="179">
        <f t="shared" si="0"/>
        <v>0</v>
      </c>
      <c r="BC24" s="179">
        <f t="shared" si="0"/>
        <v>0</v>
      </c>
      <c r="BD24" s="179">
        <f t="shared" si="0"/>
        <v>0</v>
      </c>
      <c r="BE24" s="179">
        <f t="shared" si="0"/>
        <v>0</v>
      </c>
      <c r="BF24" s="179">
        <f t="shared" si="0"/>
        <v>0</v>
      </c>
      <c r="BG24" s="179">
        <f t="shared" si="0"/>
        <v>0</v>
      </c>
      <c r="BH24" s="179">
        <f t="shared" si="0"/>
        <v>0</v>
      </c>
      <c r="BI24" s="179">
        <f t="shared" si="0"/>
        <v>0</v>
      </c>
      <c r="BJ24" s="179">
        <f t="shared" si="0"/>
        <v>0</v>
      </c>
      <c r="BK24" s="179">
        <f t="shared" si="0"/>
        <v>0</v>
      </c>
      <c r="BL24" s="179">
        <f t="shared" si="0"/>
        <v>0</v>
      </c>
      <c r="BM24" s="179">
        <f t="shared" si="0"/>
        <v>0</v>
      </c>
      <c r="BN24" s="179">
        <f t="shared" si="0"/>
        <v>0</v>
      </c>
      <c r="BO24" s="179">
        <f t="shared" si="0"/>
        <v>0</v>
      </c>
      <c r="BP24" s="179">
        <f t="shared" si="0"/>
        <v>0</v>
      </c>
      <c r="BQ24" s="179">
        <f t="shared" ref="BQ24:CB27" si="1">BQ11-BQ19</f>
        <v>0</v>
      </c>
      <c r="BR24" s="179">
        <f t="shared" si="1"/>
        <v>0</v>
      </c>
      <c r="BS24" s="179">
        <f t="shared" si="1"/>
        <v>0</v>
      </c>
      <c r="BT24" s="179">
        <f t="shared" si="1"/>
        <v>0</v>
      </c>
      <c r="BU24" s="179">
        <f t="shared" si="1"/>
        <v>0</v>
      </c>
      <c r="BV24" s="179">
        <f t="shared" si="1"/>
        <v>0</v>
      </c>
      <c r="BW24" s="179">
        <f t="shared" si="1"/>
        <v>0</v>
      </c>
      <c r="BX24" s="179">
        <f t="shared" si="1"/>
        <v>0</v>
      </c>
      <c r="BY24" s="179">
        <f t="shared" si="1"/>
        <v>0</v>
      </c>
      <c r="BZ24" s="179">
        <f t="shared" si="1"/>
        <v>0</v>
      </c>
      <c r="CA24" s="179">
        <f t="shared" si="1"/>
        <v>0</v>
      </c>
      <c r="CB24" s="179">
        <f t="shared" si="1"/>
        <v>0</v>
      </c>
    </row>
    <row r="25" spans="2:80" outlineLevel="1">
      <c r="B25" s="178" t="s">
        <v>394</v>
      </c>
      <c r="D25" s="179">
        <f t="shared" ref="D25:AI27" si="2">D12-D20</f>
        <v>0</v>
      </c>
      <c r="E25" s="179">
        <f t="shared" si="2"/>
        <v>0</v>
      </c>
      <c r="F25" s="179">
        <f t="shared" si="2"/>
        <v>0</v>
      </c>
      <c r="G25" s="179">
        <f t="shared" si="2"/>
        <v>0</v>
      </c>
      <c r="H25" s="179">
        <f t="shared" si="2"/>
        <v>0</v>
      </c>
      <c r="I25" s="179">
        <f t="shared" si="2"/>
        <v>-0.14739999999999931</v>
      </c>
      <c r="J25" s="179">
        <f t="shared" si="2"/>
        <v>-0.10700000000000109</v>
      </c>
      <c r="K25" s="179">
        <f t="shared" si="2"/>
        <v>-7.9500000000000348E-2</v>
      </c>
      <c r="L25" s="179">
        <f t="shared" si="2"/>
        <v>-3.5000000000000142E-2</v>
      </c>
      <c r="M25" s="179">
        <f t="shared" si="2"/>
        <v>-3.7399999999999878E-2</v>
      </c>
      <c r="N25" s="179">
        <f t="shared" si="2"/>
        <v>-7.43999999999998E-2</v>
      </c>
      <c r="O25" s="179">
        <f t="shared" si="2"/>
        <v>0</v>
      </c>
      <c r="P25" s="179">
        <f t="shared" si="2"/>
        <v>-0.16080000000000005</v>
      </c>
      <c r="Q25" s="179">
        <f t="shared" si="2"/>
        <v>2.9399999999999871E-2</v>
      </c>
      <c r="R25" s="179">
        <f t="shared" si="2"/>
        <v>0</v>
      </c>
      <c r="S25" s="179">
        <f t="shared" si="2"/>
        <v>0</v>
      </c>
      <c r="T25" s="179">
        <f t="shared" si="2"/>
        <v>2.0500000000000185E-2</v>
      </c>
      <c r="U25" s="179">
        <f t="shared" si="2"/>
        <v>0</v>
      </c>
      <c r="V25" s="179">
        <f t="shared" si="2"/>
        <v>0</v>
      </c>
      <c r="W25" s="179">
        <f t="shared" si="2"/>
        <v>-1.4199999999999768E-2</v>
      </c>
      <c r="X25" s="179">
        <f t="shared" si="2"/>
        <v>1.3800000000000701E-2</v>
      </c>
      <c r="Y25" s="179">
        <f t="shared" si="2"/>
        <v>1.4499999999999957E-2</v>
      </c>
      <c r="Z25" s="179">
        <f t="shared" si="2"/>
        <v>0</v>
      </c>
      <c r="AA25" s="179">
        <f t="shared" si="2"/>
        <v>0</v>
      </c>
      <c r="AB25" s="179">
        <f t="shared" si="2"/>
        <v>0</v>
      </c>
      <c r="AC25" s="179">
        <f t="shared" si="2"/>
        <v>0</v>
      </c>
      <c r="AD25" s="179">
        <f t="shared" si="2"/>
        <v>0</v>
      </c>
      <c r="AE25" s="179">
        <f t="shared" si="2"/>
        <v>0</v>
      </c>
      <c r="AF25" s="179">
        <f t="shared" si="2"/>
        <v>0</v>
      </c>
      <c r="AG25" s="179">
        <f t="shared" si="2"/>
        <v>0</v>
      </c>
      <c r="AH25" s="179">
        <f t="shared" si="2"/>
        <v>0</v>
      </c>
      <c r="AI25" s="179">
        <f t="shared" si="2"/>
        <v>0</v>
      </c>
      <c r="AJ25" s="179">
        <f t="shared" si="0"/>
        <v>0</v>
      </c>
      <c r="AK25" s="179">
        <f t="shared" si="0"/>
        <v>0</v>
      </c>
      <c r="AL25" s="179">
        <f t="shared" si="0"/>
        <v>0</v>
      </c>
      <c r="AM25" s="179">
        <f t="shared" si="0"/>
        <v>0</v>
      </c>
      <c r="AN25" s="179">
        <f t="shared" si="0"/>
        <v>0</v>
      </c>
      <c r="AO25" s="179">
        <f t="shared" si="0"/>
        <v>0</v>
      </c>
      <c r="AP25" s="179">
        <f t="shared" si="0"/>
        <v>0</v>
      </c>
      <c r="AQ25" s="179">
        <f t="shared" si="0"/>
        <v>0</v>
      </c>
      <c r="AR25" s="179">
        <f t="shared" si="0"/>
        <v>0</v>
      </c>
      <c r="AS25" s="179">
        <f t="shared" si="0"/>
        <v>0</v>
      </c>
      <c r="AT25" s="179">
        <f t="shared" si="0"/>
        <v>0</v>
      </c>
      <c r="AU25" s="179">
        <f t="shared" si="0"/>
        <v>0</v>
      </c>
      <c r="AV25" s="179">
        <f t="shared" si="0"/>
        <v>0</v>
      </c>
      <c r="AW25" s="179">
        <f t="shared" si="0"/>
        <v>0</v>
      </c>
      <c r="AX25" s="179">
        <f t="shared" si="0"/>
        <v>0</v>
      </c>
      <c r="AY25" s="179">
        <f t="shared" si="0"/>
        <v>0</v>
      </c>
      <c r="AZ25" s="179">
        <f t="shared" si="0"/>
        <v>0</v>
      </c>
      <c r="BA25" s="179">
        <f t="shared" si="0"/>
        <v>0</v>
      </c>
      <c r="BB25" s="179">
        <f t="shared" si="0"/>
        <v>0</v>
      </c>
      <c r="BC25" s="179">
        <f t="shared" si="0"/>
        <v>0</v>
      </c>
      <c r="BD25" s="179">
        <f t="shared" si="0"/>
        <v>0</v>
      </c>
      <c r="BE25" s="179">
        <f t="shared" si="0"/>
        <v>0</v>
      </c>
      <c r="BF25" s="179">
        <f t="shared" si="0"/>
        <v>0</v>
      </c>
      <c r="BG25" s="179">
        <f t="shared" si="0"/>
        <v>0</v>
      </c>
      <c r="BH25" s="179">
        <f t="shared" si="0"/>
        <v>0</v>
      </c>
      <c r="BI25" s="179">
        <f t="shared" si="0"/>
        <v>0</v>
      </c>
      <c r="BJ25" s="179">
        <f t="shared" si="0"/>
        <v>0</v>
      </c>
      <c r="BK25" s="179">
        <f t="shared" si="0"/>
        <v>0</v>
      </c>
      <c r="BL25" s="179">
        <f t="shared" si="0"/>
        <v>0</v>
      </c>
      <c r="BM25" s="179">
        <f t="shared" si="0"/>
        <v>0</v>
      </c>
      <c r="BN25" s="179">
        <f t="shared" si="0"/>
        <v>0</v>
      </c>
      <c r="BO25" s="179">
        <f t="shared" si="0"/>
        <v>0</v>
      </c>
      <c r="BP25" s="179">
        <f t="shared" si="0"/>
        <v>0</v>
      </c>
      <c r="BQ25" s="179">
        <f t="shared" si="1"/>
        <v>0</v>
      </c>
      <c r="BR25" s="179">
        <f t="shared" si="1"/>
        <v>0</v>
      </c>
      <c r="BS25" s="179">
        <f t="shared" si="1"/>
        <v>0</v>
      </c>
      <c r="BT25" s="179">
        <f t="shared" si="1"/>
        <v>0</v>
      </c>
      <c r="BU25" s="179">
        <f t="shared" si="1"/>
        <v>0</v>
      </c>
      <c r="BV25" s="179">
        <f t="shared" si="1"/>
        <v>0</v>
      </c>
      <c r="BW25" s="179">
        <f t="shared" si="1"/>
        <v>0</v>
      </c>
      <c r="BX25" s="179">
        <f>BX12-BX20</f>
        <v>0</v>
      </c>
      <c r="BY25" s="179">
        <f t="shared" si="1"/>
        <v>0</v>
      </c>
      <c r="BZ25" s="179">
        <f t="shared" si="1"/>
        <v>0</v>
      </c>
      <c r="CA25" s="179">
        <f t="shared" si="1"/>
        <v>0</v>
      </c>
      <c r="CB25" s="179">
        <f t="shared" si="1"/>
        <v>0</v>
      </c>
    </row>
    <row r="26" spans="2:80" outlineLevel="1">
      <c r="B26" s="178" t="s">
        <v>136</v>
      </c>
      <c r="D26" s="179">
        <f t="shared" si="2"/>
        <v>0</v>
      </c>
      <c r="E26" s="179">
        <f t="shared" si="2"/>
        <v>0</v>
      </c>
      <c r="F26" s="179">
        <f t="shared" si="2"/>
        <v>0</v>
      </c>
      <c r="G26" s="179">
        <f t="shared" si="2"/>
        <v>0</v>
      </c>
      <c r="H26" s="179">
        <f t="shared" si="2"/>
        <v>0</v>
      </c>
      <c r="I26" s="179">
        <f t="shared" si="2"/>
        <v>-3.7400000000000766E-2</v>
      </c>
      <c r="J26" s="179">
        <f t="shared" si="2"/>
        <v>-3.7799999999999834E-2</v>
      </c>
      <c r="K26" s="179">
        <f t="shared" si="2"/>
        <v>-5.3200000000000358E-2</v>
      </c>
      <c r="L26" s="179">
        <f t="shared" si="2"/>
        <v>-1.7599999999999838E-2</v>
      </c>
      <c r="M26" s="179">
        <f t="shared" si="2"/>
        <v>0</v>
      </c>
      <c r="N26" s="179">
        <f t="shared" si="2"/>
        <v>-1.7999999999999794E-2</v>
      </c>
      <c r="O26" s="179">
        <f t="shared" si="2"/>
        <v>0</v>
      </c>
      <c r="P26" s="179">
        <f t="shared" si="2"/>
        <v>-4.7200000000000131E-2</v>
      </c>
      <c r="Q26" s="179">
        <f t="shared" si="2"/>
        <v>0</v>
      </c>
      <c r="R26" s="179">
        <f t="shared" si="2"/>
        <v>0</v>
      </c>
      <c r="S26" s="179">
        <f t="shared" si="2"/>
        <v>0</v>
      </c>
      <c r="T26" s="179">
        <f t="shared" si="2"/>
        <v>1.18999999999998E-2</v>
      </c>
      <c r="U26" s="179">
        <f t="shared" si="2"/>
        <v>0</v>
      </c>
      <c r="V26" s="179">
        <f t="shared" si="2"/>
        <v>0</v>
      </c>
      <c r="W26" s="179">
        <f t="shared" si="2"/>
        <v>0</v>
      </c>
      <c r="X26" s="179">
        <f t="shared" si="2"/>
        <v>0</v>
      </c>
      <c r="Y26" s="179">
        <f t="shared" si="2"/>
        <v>0</v>
      </c>
      <c r="Z26" s="179">
        <f t="shared" si="2"/>
        <v>0</v>
      </c>
      <c r="AA26" s="179">
        <f t="shared" si="2"/>
        <v>0</v>
      </c>
      <c r="AB26" s="179">
        <f t="shared" si="2"/>
        <v>0</v>
      </c>
      <c r="AC26" s="179">
        <f t="shared" si="2"/>
        <v>0</v>
      </c>
      <c r="AD26" s="179">
        <f t="shared" si="2"/>
        <v>8.1000000000002181E-3</v>
      </c>
      <c r="AE26" s="179">
        <f t="shared" si="2"/>
        <v>0</v>
      </c>
      <c r="AF26" s="179">
        <f t="shared" si="2"/>
        <v>0</v>
      </c>
      <c r="AG26" s="179">
        <f t="shared" si="2"/>
        <v>6.3000000000004164E-3</v>
      </c>
      <c r="AH26" s="179">
        <f t="shared" si="2"/>
        <v>0</v>
      </c>
      <c r="AI26" s="179">
        <f t="shared" si="2"/>
        <v>5.3000000000000824E-3</v>
      </c>
      <c r="AJ26" s="179">
        <f t="shared" si="0"/>
        <v>0</v>
      </c>
      <c r="AK26" s="179">
        <f t="shared" si="0"/>
        <v>4.9000000000001265E-3</v>
      </c>
      <c r="AL26" s="179">
        <f t="shared" si="0"/>
        <v>0</v>
      </c>
      <c r="AM26" s="179">
        <f t="shared" si="0"/>
        <v>0</v>
      </c>
      <c r="AN26" s="179">
        <f t="shared" si="0"/>
        <v>0</v>
      </c>
      <c r="AO26" s="179">
        <f t="shared" si="0"/>
        <v>0</v>
      </c>
      <c r="AP26" s="179">
        <f t="shared" si="0"/>
        <v>0</v>
      </c>
      <c r="AQ26" s="179">
        <f t="shared" si="0"/>
        <v>0</v>
      </c>
      <c r="AR26" s="179">
        <f t="shared" si="0"/>
        <v>3.0999999999998806E-3</v>
      </c>
      <c r="AS26" s="179">
        <f t="shared" si="0"/>
        <v>3.0000000000001137E-3</v>
      </c>
      <c r="AT26" s="179">
        <f t="shared" si="0"/>
        <v>2.7999999999999137E-3</v>
      </c>
      <c r="AU26" s="179">
        <f t="shared" si="0"/>
        <v>0</v>
      </c>
      <c r="AV26" s="179">
        <f t="shared" si="0"/>
        <v>2.8000000000001357E-3</v>
      </c>
      <c r="AW26" s="179">
        <f t="shared" si="0"/>
        <v>2.5000000000001688E-3</v>
      </c>
      <c r="AX26" s="179">
        <f t="shared" si="0"/>
        <v>0</v>
      </c>
      <c r="AY26" s="179">
        <f t="shared" si="0"/>
        <v>2.1999999999999797E-3</v>
      </c>
      <c r="AZ26" s="179">
        <f t="shared" si="0"/>
        <v>0</v>
      </c>
      <c r="BA26" s="179">
        <f t="shared" si="0"/>
        <v>0</v>
      </c>
      <c r="BB26" s="179">
        <f t="shared" si="0"/>
        <v>0</v>
      </c>
      <c r="BC26" s="179">
        <f t="shared" si="0"/>
        <v>1.9000000000000128E-3</v>
      </c>
      <c r="BD26" s="179">
        <f t="shared" si="0"/>
        <v>0</v>
      </c>
      <c r="BE26" s="179">
        <f t="shared" si="0"/>
        <v>0</v>
      </c>
      <c r="BF26" s="179">
        <f t="shared" si="0"/>
        <v>0</v>
      </c>
      <c r="BG26" s="179">
        <f t="shared" si="0"/>
        <v>0</v>
      </c>
      <c r="BH26" s="179">
        <f t="shared" si="0"/>
        <v>2.0000000000000018E-3</v>
      </c>
      <c r="BI26" s="179">
        <f t="shared" si="0"/>
        <v>0</v>
      </c>
      <c r="BJ26" s="179">
        <f t="shared" si="0"/>
        <v>0</v>
      </c>
      <c r="BK26" s="179">
        <f t="shared" si="0"/>
        <v>1.9000000000000128E-3</v>
      </c>
      <c r="BL26" s="179">
        <f t="shared" si="0"/>
        <v>0</v>
      </c>
      <c r="BM26" s="179">
        <f t="shared" si="0"/>
        <v>0</v>
      </c>
      <c r="BN26" s="179">
        <f t="shared" si="0"/>
        <v>0</v>
      </c>
      <c r="BO26" s="179">
        <f t="shared" si="0"/>
        <v>0</v>
      </c>
      <c r="BP26" s="179">
        <f t="shared" si="0"/>
        <v>0</v>
      </c>
      <c r="BQ26" s="179">
        <f t="shared" si="1"/>
        <v>0</v>
      </c>
      <c r="BR26" s="179">
        <f t="shared" si="1"/>
        <v>0</v>
      </c>
      <c r="BS26" s="179">
        <f t="shared" si="1"/>
        <v>0</v>
      </c>
      <c r="BT26" s="179">
        <f t="shared" si="1"/>
        <v>0</v>
      </c>
      <c r="BU26" s="179">
        <f t="shared" si="1"/>
        <v>0</v>
      </c>
      <c r="BV26" s="179">
        <f t="shared" si="1"/>
        <v>0</v>
      </c>
      <c r="BW26" s="179">
        <f t="shared" si="1"/>
        <v>0</v>
      </c>
      <c r="BX26" s="179">
        <f t="shared" si="1"/>
        <v>0</v>
      </c>
      <c r="BY26" s="179">
        <f t="shared" si="1"/>
        <v>0</v>
      </c>
      <c r="BZ26" s="179">
        <f t="shared" si="1"/>
        <v>0</v>
      </c>
      <c r="CA26" s="179">
        <f t="shared" si="1"/>
        <v>0</v>
      </c>
      <c r="CB26" s="179">
        <f t="shared" si="1"/>
        <v>0</v>
      </c>
    </row>
    <row r="27" spans="2:80" outlineLevel="1">
      <c r="B27" s="178" t="s">
        <v>137</v>
      </c>
      <c r="D27" s="179">
        <f t="shared" si="2"/>
        <v>0</v>
      </c>
      <c r="E27" s="179">
        <f t="shared" si="2"/>
        <v>0</v>
      </c>
      <c r="F27" s="179">
        <f t="shared" si="2"/>
        <v>0</v>
      </c>
      <c r="G27" s="179">
        <f t="shared" si="2"/>
        <v>0</v>
      </c>
      <c r="H27" s="179">
        <f t="shared" si="2"/>
        <v>0</v>
      </c>
      <c r="I27" s="179">
        <f t="shared" si="2"/>
        <v>0</v>
      </c>
      <c r="J27" s="179">
        <f t="shared" si="2"/>
        <v>0</v>
      </c>
      <c r="K27" s="179">
        <f t="shared" si="2"/>
        <v>0</v>
      </c>
      <c r="L27" s="179">
        <f t="shared" si="2"/>
        <v>0</v>
      </c>
      <c r="M27" s="179">
        <f t="shared" si="2"/>
        <v>0</v>
      </c>
      <c r="N27" s="179">
        <f t="shared" si="2"/>
        <v>0</v>
      </c>
      <c r="O27" s="179">
        <f t="shared" si="2"/>
        <v>0</v>
      </c>
      <c r="P27" s="179">
        <f t="shared" si="2"/>
        <v>0</v>
      </c>
      <c r="Q27" s="179">
        <f t="shared" si="2"/>
        <v>0</v>
      </c>
      <c r="R27" s="179">
        <f t="shared" si="2"/>
        <v>0</v>
      </c>
      <c r="S27" s="179">
        <f t="shared" si="2"/>
        <v>0</v>
      </c>
      <c r="T27" s="179">
        <f t="shared" si="2"/>
        <v>0</v>
      </c>
      <c r="U27" s="179">
        <f t="shared" si="2"/>
        <v>9.1999999999998749E-3</v>
      </c>
      <c r="V27" s="179">
        <f t="shared" si="2"/>
        <v>9.1999999999998749E-3</v>
      </c>
      <c r="W27" s="179">
        <f t="shared" si="2"/>
        <v>0</v>
      </c>
      <c r="X27" s="179">
        <f t="shared" si="2"/>
        <v>0</v>
      </c>
      <c r="Y27" s="179">
        <f t="shared" si="2"/>
        <v>0</v>
      </c>
      <c r="Z27" s="179">
        <f t="shared" si="2"/>
        <v>0</v>
      </c>
      <c r="AA27" s="179">
        <f t="shared" si="2"/>
        <v>0</v>
      </c>
      <c r="AB27" s="179">
        <f t="shared" si="2"/>
        <v>0</v>
      </c>
      <c r="AC27" s="179">
        <f t="shared" si="2"/>
        <v>0</v>
      </c>
      <c r="AD27" s="179">
        <f t="shared" si="2"/>
        <v>0</v>
      </c>
      <c r="AE27" s="179">
        <f t="shared" si="2"/>
        <v>6.7999999999996952E-3</v>
      </c>
      <c r="AF27" s="179">
        <f t="shared" si="2"/>
        <v>-6.3999999999997392E-3</v>
      </c>
      <c r="AG27" s="179">
        <f t="shared" si="2"/>
        <v>-5.6000000000002714E-3</v>
      </c>
      <c r="AH27" s="179">
        <f t="shared" si="2"/>
        <v>-4.3999999999999595E-3</v>
      </c>
      <c r="AI27" s="179">
        <f t="shared" si="2"/>
        <v>0</v>
      </c>
      <c r="AJ27" s="179">
        <f t="shared" si="0"/>
        <v>0</v>
      </c>
      <c r="AK27" s="179">
        <f t="shared" si="0"/>
        <v>0</v>
      </c>
      <c r="AL27" s="179">
        <f t="shared" si="0"/>
        <v>0</v>
      </c>
      <c r="AM27" s="179">
        <f t="shared" si="0"/>
        <v>0</v>
      </c>
      <c r="AN27" s="179">
        <f t="shared" si="0"/>
        <v>0</v>
      </c>
      <c r="AO27" s="179">
        <f t="shared" si="0"/>
        <v>0</v>
      </c>
      <c r="AP27" s="179">
        <f t="shared" si="0"/>
        <v>0</v>
      </c>
      <c r="AQ27" s="179">
        <f t="shared" si="0"/>
        <v>0</v>
      </c>
      <c r="AR27" s="179">
        <f t="shared" si="0"/>
        <v>0</v>
      </c>
      <c r="AS27" s="179">
        <f t="shared" si="0"/>
        <v>0</v>
      </c>
      <c r="AT27" s="179">
        <f t="shared" si="0"/>
        <v>0</v>
      </c>
      <c r="AU27" s="179">
        <f t="shared" si="0"/>
        <v>0</v>
      </c>
      <c r="AV27" s="179">
        <f t="shared" si="0"/>
        <v>0</v>
      </c>
      <c r="AW27" s="179">
        <f t="shared" si="0"/>
        <v>0</v>
      </c>
      <c r="AX27" s="179">
        <f t="shared" si="0"/>
        <v>0</v>
      </c>
      <c r="AY27" s="179">
        <f t="shared" si="0"/>
        <v>0</v>
      </c>
      <c r="AZ27" s="179">
        <f t="shared" si="0"/>
        <v>0</v>
      </c>
      <c r="BA27" s="179">
        <f t="shared" si="0"/>
        <v>0</v>
      </c>
      <c r="BB27" s="179">
        <f t="shared" si="0"/>
        <v>0</v>
      </c>
      <c r="BC27" s="179">
        <f t="shared" si="0"/>
        <v>0</v>
      </c>
      <c r="BD27" s="179">
        <f t="shared" si="0"/>
        <v>0</v>
      </c>
      <c r="BE27" s="179">
        <f t="shared" si="0"/>
        <v>0</v>
      </c>
      <c r="BF27" s="179">
        <f t="shared" si="0"/>
        <v>0</v>
      </c>
      <c r="BG27" s="179">
        <f t="shared" si="0"/>
        <v>0</v>
      </c>
      <c r="BH27" s="179">
        <f t="shared" si="0"/>
        <v>0</v>
      </c>
      <c r="BI27" s="179">
        <f t="shared" si="0"/>
        <v>0</v>
      </c>
      <c r="BJ27" s="179">
        <f t="shared" si="0"/>
        <v>0</v>
      </c>
      <c r="BK27" s="179">
        <f t="shared" si="0"/>
        <v>0</v>
      </c>
      <c r="BL27" s="179">
        <f t="shared" si="0"/>
        <v>0</v>
      </c>
      <c r="BM27" s="179">
        <f t="shared" si="0"/>
        <v>0</v>
      </c>
      <c r="BN27" s="179">
        <f t="shared" si="0"/>
        <v>0</v>
      </c>
      <c r="BO27" s="179">
        <f t="shared" si="0"/>
        <v>0</v>
      </c>
      <c r="BP27" s="179">
        <f t="shared" si="0"/>
        <v>0</v>
      </c>
      <c r="BQ27" s="179">
        <f t="shared" si="1"/>
        <v>0</v>
      </c>
      <c r="BR27" s="179">
        <f t="shared" si="1"/>
        <v>0</v>
      </c>
      <c r="BS27" s="179">
        <f t="shared" si="1"/>
        <v>0</v>
      </c>
      <c r="BT27" s="179">
        <f t="shared" si="1"/>
        <v>0</v>
      </c>
      <c r="BU27" s="179">
        <f t="shared" si="1"/>
        <v>0</v>
      </c>
      <c r="BV27" s="179">
        <f t="shared" si="1"/>
        <v>0</v>
      </c>
      <c r="BW27" s="179">
        <f t="shared" si="1"/>
        <v>0</v>
      </c>
      <c r="BX27" s="179">
        <f t="shared" si="1"/>
        <v>0</v>
      </c>
      <c r="BY27" s="179">
        <f t="shared" si="1"/>
        <v>0</v>
      </c>
      <c r="BZ27" s="179">
        <f t="shared" si="1"/>
        <v>0</v>
      </c>
      <c r="CA27" s="179">
        <f t="shared" si="1"/>
        <v>0</v>
      </c>
      <c r="CB27" s="179">
        <f t="shared" si="1"/>
        <v>0</v>
      </c>
    </row>
    <row r="30" spans="2:80">
      <c r="B30" s="158" t="s">
        <v>583</v>
      </c>
      <c r="D30" s="172"/>
    </row>
    <row r="31" spans="2:80" outlineLevel="1">
      <c r="B31" s="163">
        <v>2020</v>
      </c>
    </row>
    <row r="32" spans="2:80" outlineLevel="1">
      <c r="B32" s="178" t="s">
        <v>135</v>
      </c>
      <c r="D32" s="187"/>
      <c r="E32" s="187"/>
      <c r="F32" s="187"/>
      <c r="G32" s="187">
        <v>14.2651</v>
      </c>
      <c r="H32" s="187">
        <v>13.010999999999999</v>
      </c>
      <c r="I32" s="187">
        <v>11.495100000000001</v>
      </c>
      <c r="J32" s="187">
        <v>11.9596</v>
      </c>
      <c r="K32" s="187">
        <v>10.2957</v>
      </c>
      <c r="L32" s="187">
        <v>9.6259999999999994</v>
      </c>
      <c r="M32" s="187">
        <v>9.9496000000000002</v>
      </c>
      <c r="N32" s="187">
        <v>9.9496000000000002</v>
      </c>
      <c r="O32" s="187">
        <v>9.3228000000000009</v>
      </c>
      <c r="P32" s="187">
        <v>9.3228000000000009</v>
      </c>
      <c r="Q32" s="187">
        <v>8.8358000000000008</v>
      </c>
      <c r="R32" s="187">
        <v>8.5797000000000008</v>
      </c>
      <c r="S32" s="187">
        <v>8.2797000000000001</v>
      </c>
      <c r="T32" s="187">
        <v>7.6882999999999999</v>
      </c>
      <c r="U32" s="187">
        <v>7.2637999999999998</v>
      </c>
      <c r="V32" s="187">
        <v>6.7656999999999998</v>
      </c>
      <c r="W32" s="187">
        <v>6.4699</v>
      </c>
      <c r="X32" s="187">
        <v>6.2316000000000003</v>
      </c>
      <c r="Y32" s="187">
        <v>6.0102000000000002</v>
      </c>
      <c r="Z32" s="187">
        <v>5.8324999999999996</v>
      </c>
      <c r="AA32" s="187">
        <v>6.1346999999999996</v>
      </c>
      <c r="AB32" s="187">
        <v>5.8324999999999996</v>
      </c>
      <c r="AC32" s="187">
        <v>5.4311999999999996</v>
      </c>
      <c r="AD32" s="187">
        <v>4.5891000000000002</v>
      </c>
      <c r="AE32" s="187">
        <v>4.1398999999999999</v>
      </c>
      <c r="AF32" s="187">
        <v>3.9466999999999999</v>
      </c>
      <c r="AG32" s="187">
        <v>3.7115999999999998</v>
      </c>
      <c r="AH32" s="187">
        <v>3.5030000000000001</v>
      </c>
      <c r="AI32" s="187">
        <v>3.4121000000000001</v>
      </c>
      <c r="AJ32" s="187">
        <v>3.2888999999999999</v>
      </c>
      <c r="AK32" s="187">
        <v>3.1573000000000002</v>
      </c>
      <c r="AL32" s="187">
        <v>3.0204</v>
      </c>
      <c r="AM32" s="187">
        <v>2.8123999999999998</v>
      </c>
      <c r="AN32" s="187">
        <v>2.5516999999999999</v>
      </c>
      <c r="AO32" s="187">
        <v>2.4064999999999999</v>
      </c>
      <c r="AP32" s="187">
        <v>2.3125</v>
      </c>
      <c r="AQ32" s="187">
        <v>2.2726000000000002</v>
      </c>
      <c r="AR32" s="187">
        <v>2.2256</v>
      </c>
      <c r="AS32" s="187">
        <v>2.2130999999999998</v>
      </c>
      <c r="AT32" s="187">
        <v>2.1684999999999999</v>
      </c>
      <c r="AU32" s="187">
        <v>2.1219000000000001</v>
      </c>
      <c r="AV32" s="187">
        <v>2.0735999999999999</v>
      </c>
      <c r="AW32" s="187">
        <v>2.0034000000000001</v>
      </c>
      <c r="AX32" s="187">
        <v>1.8884000000000001</v>
      </c>
      <c r="AY32" s="187">
        <v>1.7805</v>
      </c>
      <c r="AZ32" s="187">
        <v>1.6747000000000001</v>
      </c>
      <c r="BA32" s="187">
        <v>1.6196999999999999</v>
      </c>
      <c r="BB32" s="187">
        <v>1.5871</v>
      </c>
      <c r="BC32" s="187">
        <v>1.5518000000000001</v>
      </c>
      <c r="BD32" s="187">
        <v>1.5477000000000001</v>
      </c>
      <c r="BE32" s="187">
        <v>1.5558000000000001</v>
      </c>
      <c r="BF32" s="187">
        <v>1.5641</v>
      </c>
      <c r="BG32" s="187">
        <v>1.5724</v>
      </c>
      <c r="BH32" s="187">
        <v>1.5620000000000001</v>
      </c>
      <c r="BI32" s="187">
        <v>1.5558000000000001</v>
      </c>
      <c r="BJ32" s="187">
        <v>1.5518000000000001</v>
      </c>
      <c r="BK32" s="187">
        <v>1.5477000000000001</v>
      </c>
      <c r="BL32" s="187">
        <v>1.5258</v>
      </c>
      <c r="BM32" s="187">
        <v>1.4948999999999999</v>
      </c>
      <c r="BN32" s="187">
        <v>1.4599</v>
      </c>
      <c r="BO32" s="187">
        <v>1.3995</v>
      </c>
      <c r="BP32" s="187">
        <v>1.3485</v>
      </c>
      <c r="BQ32" s="187">
        <v>1.3348</v>
      </c>
      <c r="BR32" s="187">
        <v>1.32</v>
      </c>
      <c r="BS32" s="187">
        <v>1.28</v>
      </c>
      <c r="BT32" s="187">
        <v>1.2488999999999999</v>
      </c>
      <c r="BU32" s="187">
        <v>1.2257</v>
      </c>
      <c r="BV32" s="187">
        <v>1.2033</v>
      </c>
      <c r="BW32" s="187">
        <v>1.1839999999999999</v>
      </c>
      <c r="BX32" s="186">
        <v>1.1596</v>
      </c>
      <c r="BY32" s="186">
        <v>1.1223000000000001</v>
      </c>
      <c r="BZ32" s="186">
        <v>1.0744</v>
      </c>
      <c r="CA32" s="186">
        <v>1.0286999999999999</v>
      </c>
      <c r="CB32" s="186">
        <v>1</v>
      </c>
    </row>
    <row r="33" spans="1:80" outlineLevel="1">
      <c r="B33" s="178" t="s">
        <v>394</v>
      </c>
      <c r="D33" s="187"/>
      <c r="E33" s="187"/>
      <c r="F33" s="187"/>
      <c r="G33" s="187">
        <v>0</v>
      </c>
      <c r="H33" s="187">
        <v>0</v>
      </c>
      <c r="I33" s="187">
        <v>7.7676999999999996</v>
      </c>
      <c r="J33" s="187">
        <v>8.0805000000000007</v>
      </c>
      <c r="K33" s="187">
        <v>6.9595000000000002</v>
      </c>
      <c r="L33" s="187">
        <v>6.5080999999999998</v>
      </c>
      <c r="M33" s="187">
        <v>6.7263000000000002</v>
      </c>
      <c r="N33" s="187">
        <v>6.7263000000000002</v>
      </c>
      <c r="O33" s="187">
        <v>6.3037000000000001</v>
      </c>
      <c r="P33" s="187">
        <v>6.3037000000000001</v>
      </c>
      <c r="Q33" s="187">
        <v>5.931</v>
      </c>
      <c r="R33" s="187">
        <v>5.7607999999999997</v>
      </c>
      <c r="S33" s="187">
        <v>5.3510999999999997</v>
      </c>
      <c r="T33" s="187">
        <v>4.9546999999999999</v>
      </c>
      <c r="U33" s="187">
        <v>4.6130000000000004</v>
      </c>
      <c r="V33" s="187">
        <v>4.3308999999999997</v>
      </c>
      <c r="W33" s="187">
        <v>4.1516999999999999</v>
      </c>
      <c r="X33" s="187">
        <v>4.0675999999999997</v>
      </c>
      <c r="Y33" s="187">
        <v>4.1661000000000001</v>
      </c>
      <c r="Z33" s="187">
        <v>4.1516999999999999</v>
      </c>
      <c r="AA33" s="187">
        <v>4.3308999999999997</v>
      </c>
      <c r="AB33" s="187">
        <v>4.1092000000000004</v>
      </c>
      <c r="AC33" s="187">
        <v>3.9346000000000001</v>
      </c>
      <c r="AD33" s="187">
        <v>3.3631000000000002</v>
      </c>
      <c r="AE33" s="187">
        <v>3.1111</v>
      </c>
      <c r="AF33" s="187">
        <v>3.01</v>
      </c>
      <c r="AG33" s="187">
        <v>2.8942000000000001</v>
      </c>
      <c r="AH33" s="187">
        <v>2.7117</v>
      </c>
      <c r="AI33" s="187">
        <v>2.6637</v>
      </c>
      <c r="AJ33" s="187">
        <v>2.6061000000000001</v>
      </c>
      <c r="AK33" s="187">
        <v>2.5188000000000001</v>
      </c>
      <c r="AL33" s="187">
        <v>2.3841999999999999</v>
      </c>
      <c r="AM33" s="187">
        <v>2.1694</v>
      </c>
      <c r="AN33" s="187">
        <v>1.9609000000000001</v>
      </c>
      <c r="AO33" s="187">
        <v>1.9080999999999999</v>
      </c>
      <c r="AP33" s="187">
        <v>1.9451000000000001</v>
      </c>
      <c r="AQ33" s="187">
        <v>1.9544999999999999</v>
      </c>
      <c r="AR33" s="187">
        <v>1.9295</v>
      </c>
      <c r="AS33" s="187">
        <v>1.9263999999999999</v>
      </c>
      <c r="AT33" s="187">
        <v>1.8842000000000001</v>
      </c>
      <c r="AU33" s="187">
        <v>1.8494999999999999</v>
      </c>
      <c r="AV33" s="187">
        <v>1.8242</v>
      </c>
      <c r="AW33" s="187">
        <v>1.7706</v>
      </c>
      <c r="AX33" s="187">
        <v>1.6584000000000001</v>
      </c>
      <c r="AY33" s="187">
        <v>1.5456000000000001</v>
      </c>
      <c r="AZ33" s="187">
        <v>1.4523999999999999</v>
      </c>
      <c r="BA33" s="187">
        <v>1.4115</v>
      </c>
      <c r="BB33" s="187">
        <v>1.3951</v>
      </c>
      <c r="BC33" s="187">
        <v>1.3823000000000001</v>
      </c>
      <c r="BD33" s="187">
        <v>1.4065000000000001</v>
      </c>
      <c r="BE33" s="187">
        <v>1.4316</v>
      </c>
      <c r="BF33" s="187">
        <v>1.4576</v>
      </c>
      <c r="BG33" s="187">
        <v>1.4646999999999999</v>
      </c>
      <c r="BH33" s="187">
        <v>1.4612000000000001</v>
      </c>
      <c r="BI33" s="187">
        <v>1.4646999999999999</v>
      </c>
      <c r="BJ33" s="187">
        <v>1.4682999999999999</v>
      </c>
      <c r="BK33" s="187">
        <v>1.4737</v>
      </c>
      <c r="BL33" s="187">
        <v>1.4737</v>
      </c>
      <c r="BM33" s="187">
        <v>1.4719</v>
      </c>
      <c r="BN33" s="187">
        <v>1.4368000000000001</v>
      </c>
      <c r="BO33" s="187">
        <v>1.3935</v>
      </c>
      <c r="BP33" s="187">
        <v>1.3528</v>
      </c>
      <c r="BQ33" s="187">
        <v>1.3304</v>
      </c>
      <c r="BR33" s="187">
        <v>1.3230999999999999</v>
      </c>
      <c r="BS33" s="187">
        <v>1.2988</v>
      </c>
      <c r="BT33" s="187">
        <v>1.266</v>
      </c>
      <c r="BU33" s="187">
        <v>1.2451000000000001</v>
      </c>
      <c r="BV33" s="187">
        <v>1.2261</v>
      </c>
      <c r="BW33" s="187">
        <v>1.204</v>
      </c>
      <c r="BX33" s="186">
        <v>1.1839</v>
      </c>
      <c r="BY33" s="186">
        <v>1.1434</v>
      </c>
      <c r="BZ33" s="186">
        <v>1.0798000000000001</v>
      </c>
      <c r="CA33" s="186">
        <v>1.0228999999999999</v>
      </c>
      <c r="CB33" s="186">
        <v>1</v>
      </c>
    </row>
    <row r="34" spans="1:80" outlineLevel="1">
      <c r="B34" s="178" t="s">
        <v>136</v>
      </c>
      <c r="D34" s="187"/>
      <c r="E34" s="187"/>
      <c r="F34" s="187"/>
      <c r="G34" s="187">
        <v>0</v>
      </c>
      <c r="H34" s="187">
        <v>0</v>
      </c>
      <c r="I34" s="187">
        <v>6.5084999999999997</v>
      </c>
      <c r="J34" s="187">
        <v>6.5232000000000001</v>
      </c>
      <c r="K34" s="187">
        <v>5.4701000000000004</v>
      </c>
      <c r="L34" s="187">
        <v>4.4409999999999998</v>
      </c>
      <c r="M34" s="187">
        <v>4.3936000000000002</v>
      </c>
      <c r="N34" s="187">
        <v>4.4755000000000003</v>
      </c>
      <c r="O34" s="187">
        <v>4.2762000000000002</v>
      </c>
      <c r="P34" s="187">
        <v>4.2135999999999996</v>
      </c>
      <c r="Q34" s="187">
        <v>3.9752000000000001</v>
      </c>
      <c r="R34" s="187">
        <v>3.8839999999999999</v>
      </c>
      <c r="S34" s="187">
        <v>3.7770000000000001</v>
      </c>
      <c r="T34" s="187">
        <v>3.6478999999999999</v>
      </c>
      <c r="U34" s="187">
        <v>3.5446</v>
      </c>
      <c r="V34" s="187">
        <v>3.4573999999999998</v>
      </c>
      <c r="W34" s="187">
        <v>3.4043000000000001</v>
      </c>
      <c r="X34" s="187">
        <v>3.3683999999999998</v>
      </c>
      <c r="Y34" s="187">
        <v>3.4184000000000001</v>
      </c>
      <c r="Z34" s="187">
        <v>3.4123000000000001</v>
      </c>
      <c r="AA34" s="187">
        <v>3.6</v>
      </c>
      <c r="AB34" s="187">
        <v>3.5272999999999999</v>
      </c>
      <c r="AC34" s="187">
        <v>3.3961999999999999</v>
      </c>
      <c r="AD34" s="187">
        <v>3.0219999999999998</v>
      </c>
      <c r="AE34" s="187">
        <v>2.87</v>
      </c>
      <c r="AF34" s="187">
        <v>2.8151999999999999</v>
      </c>
      <c r="AG34" s="187">
        <v>2.6568000000000001</v>
      </c>
      <c r="AH34" s="187">
        <v>2.4222000000000001</v>
      </c>
      <c r="AI34" s="187">
        <v>2.4365000000000001</v>
      </c>
      <c r="AJ34" s="187">
        <v>2.3782000000000001</v>
      </c>
      <c r="AK34" s="187">
        <v>2.3567999999999998</v>
      </c>
      <c r="AL34" s="187">
        <v>2.2562000000000002</v>
      </c>
      <c r="AM34" s="187">
        <v>2.1215000000000002</v>
      </c>
      <c r="AN34" s="187">
        <v>1.9862</v>
      </c>
      <c r="AO34" s="187">
        <v>1.9387000000000001</v>
      </c>
      <c r="AP34" s="187">
        <v>1.8623000000000001</v>
      </c>
      <c r="AQ34" s="187">
        <v>1.8996999999999999</v>
      </c>
      <c r="AR34" s="187">
        <v>1.8701000000000001</v>
      </c>
      <c r="AS34" s="187">
        <v>1.8188</v>
      </c>
      <c r="AT34" s="187">
        <v>1.7816000000000001</v>
      </c>
      <c r="AU34" s="187">
        <v>1.7971999999999999</v>
      </c>
      <c r="AV34" s="187">
        <v>1.7712000000000001</v>
      </c>
      <c r="AW34" s="187">
        <v>1.7081999999999999</v>
      </c>
      <c r="AX34" s="187">
        <v>1.6335999999999999</v>
      </c>
      <c r="AY34" s="187">
        <v>1.5672999999999999</v>
      </c>
      <c r="AZ34" s="187">
        <v>1.5075000000000001</v>
      </c>
      <c r="BA34" s="187">
        <v>1.5306999999999999</v>
      </c>
      <c r="BB34" s="187">
        <v>1.5129999999999999</v>
      </c>
      <c r="BC34" s="187">
        <v>1.4563999999999999</v>
      </c>
      <c r="BD34" s="187">
        <v>1.4663999999999999</v>
      </c>
      <c r="BE34" s="187">
        <v>1.502</v>
      </c>
      <c r="BF34" s="187">
        <v>1.5055000000000001</v>
      </c>
      <c r="BG34" s="187">
        <v>1.5303</v>
      </c>
      <c r="BH34" s="187">
        <v>1.5016</v>
      </c>
      <c r="BI34" s="187">
        <v>1.4822</v>
      </c>
      <c r="BJ34" s="187">
        <v>1.4838</v>
      </c>
      <c r="BK34" s="187">
        <v>1.472</v>
      </c>
      <c r="BL34" s="187">
        <v>1.4066000000000001</v>
      </c>
      <c r="BM34" s="187">
        <v>1.3439000000000001</v>
      </c>
      <c r="BN34" s="187">
        <v>1.3139000000000001</v>
      </c>
      <c r="BO34" s="187">
        <v>1.2371000000000001</v>
      </c>
      <c r="BP34" s="187">
        <v>1.1759999999999999</v>
      </c>
      <c r="BQ34" s="187">
        <v>1.216</v>
      </c>
      <c r="BR34" s="187">
        <v>1.2214</v>
      </c>
      <c r="BS34" s="187">
        <v>1.1653</v>
      </c>
      <c r="BT34" s="187">
        <v>1.1463000000000001</v>
      </c>
      <c r="BU34" s="187">
        <v>1.1573</v>
      </c>
      <c r="BV34" s="187">
        <v>1.1529</v>
      </c>
      <c r="BW34" s="187">
        <v>1.1519999999999999</v>
      </c>
      <c r="BX34" s="186">
        <v>1.1592</v>
      </c>
      <c r="BY34" s="186">
        <v>1.1014999999999999</v>
      </c>
      <c r="BZ34" s="186">
        <v>1.0349999999999999</v>
      </c>
      <c r="CA34" s="186">
        <v>1.0012000000000001</v>
      </c>
      <c r="CB34" s="186">
        <v>1</v>
      </c>
    </row>
    <row r="35" spans="1:80" outlineLevel="1">
      <c r="B35" s="178" t="s">
        <v>137</v>
      </c>
      <c r="D35" s="187"/>
      <c r="E35" s="187"/>
      <c r="F35" s="187"/>
      <c r="G35" s="187">
        <v>0</v>
      </c>
      <c r="H35" s="187">
        <v>0</v>
      </c>
      <c r="I35" s="187">
        <v>3.7624</v>
      </c>
      <c r="J35" s="187">
        <v>3.8595999999999999</v>
      </c>
      <c r="K35" s="187">
        <v>3.2584</v>
      </c>
      <c r="L35" s="187">
        <v>3.1888000000000001</v>
      </c>
      <c r="M35" s="187">
        <v>3.2686000000000002</v>
      </c>
      <c r="N35" s="187">
        <v>3.3203999999999998</v>
      </c>
      <c r="O35" s="187">
        <v>3.2584</v>
      </c>
      <c r="P35" s="187">
        <v>3.2084000000000001</v>
      </c>
      <c r="Q35" s="187">
        <v>3.1503999999999999</v>
      </c>
      <c r="R35" s="187">
        <v>3.1695000000000002</v>
      </c>
      <c r="S35" s="187">
        <v>3.1888000000000001</v>
      </c>
      <c r="T35" s="187">
        <v>3.1503999999999999</v>
      </c>
      <c r="U35" s="187">
        <v>3.1036999999999999</v>
      </c>
      <c r="V35" s="187">
        <v>3.0853999999999999</v>
      </c>
      <c r="W35" s="187">
        <v>3.0672999999999999</v>
      </c>
      <c r="X35" s="187">
        <v>3.0228999999999999</v>
      </c>
      <c r="Y35" s="187">
        <v>2.9546000000000001</v>
      </c>
      <c r="Z35" s="187">
        <v>2.9135</v>
      </c>
      <c r="AA35" s="187">
        <v>2.9462999999999999</v>
      </c>
      <c r="AB35" s="187">
        <v>2.9546000000000001</v>
      </c>
      <c r="AC35" s="187">
        <v>2.9054000000000002</v>
      </c>
      <c r="AD35" s="187">
        <v>2.7669999999999999</v>
      </c>
      <c r="AE35" s="187">
        <v>2.6547000000000001</v>
      </c>
      <c r="AF35" s="187">
        <v>2.5825999999999998</v>
      </c>
      <c r="AG35" s="187">
        <v>2.4268000000000001</v>
      </c>
      <c r="AH35" s="187">
        <v>2.1389</v>
      </c>
      <c r="AI35" s="187">
        <v>2.0428999999999999</v>
      </c>
      <c r="AJ35" s="187">
        <v>1.9698</v>
      </c>
      <c r="AK35" s="187">
        <v>1.9118999999999999</v>
      </c>
      <c r="AL35" s="187">
        <v>1.8911</v>
      </c>
      <c r="AM35" s="187">
        <v>1.8249</v>
      </c>
      <c r="AN35" s="187">
        <v>1.7110000000000001</v>
      </c>
      <c r="AO35" s="187">
        <v>1.6031</v>
      </c>
      <c r="AP35" s="187">
        <v>1.508</v>
      </c>
      <c r="AQ35" s="187">
        <v>1.4822</v>
      </c>
      <c r="AR35" s="187">
        <v>1.4412</v>
      </c>
      <c r="AS35" s="187">
        <v>1.41</v>
      </c>
      <c r="AT35" s="187">
        <v>1.4216</v>
      </c>
      <c r="AU35" s="187">
        <v>1.4553</v>
      </c>
      <c r="AV35" s="187">
        <v>1.4333</v>
      </c>
      <c r="AW35" s="187">
        <v>1.3968</v>
      </c>
      <c r="AX35" s="187">
        <v>1.3747</v>
      </c>
      <c r="AY35" s="187">
        <v>1.3463000000000001</v>
      </c>
      <c r="AZ35" s="187">
        <v>1.3273999999999999</v>
      </c>
      <c r="BA35" s="187">
        <v>1.3257000000000001</v>
      </c>
      <c r="BB35" s="187">
        <v>1.3223</v>
      </c>
      <c r="BC35" s="187">
        <v>1.2992999999999999</v>
      </c>
      <c r="BD35" s="187">
        <v>1.3207</v>
      </c>
      <c r="BE35" s="187">
        <v>1.3058000000000001</v>
      </c>
      <c r="BF35" s="187">
        <v>1.3058000000000001</v>
      </c>
      <c r="BG35" s="187">
        <v>1.3257000000000001</v>
      </c>
      <c r="BH35" s="187">
        <v>1.3008999999999999</v>
      </c>
      <c r="BI35" s="187">
        <v>1.26</v>
      </c>
      <c r="BJ35" s="187">
        <v>1.2676000000000001</v>
      </c>
      <c r="BK35" s="187">
        <v>1.2494000000000001</v>
      </c>
      <c r="BL35" s="187">
        <v>1.2317</v>
      </c>
      <c r="BM35" s="187">
        <v>1.1868000000000001</v>
      </c>
      <c r="BN35" s="187">
        <v>1.1265000000000001</v>
      </c>
      <c r="BO35" s="187">
        <v>1.1132</v>
      </c>
      <c r="BP35" s="187">
        <v>1.0589</v>
      </c>
      <c r="BQ35" s="187">
        <v>1.0956999999999999</v>
      </c>
      <c r="BR35" s="187">
        <v>1.0865</v>
      </c>
      <c r="BS35" s="187">
        <v>1.0367999999999999</v>
      </c>
      <c r="BT35" s="187">
        <v>1.0226</v>
      </c>
      <c r="BU35" s="187">
        <v>1.0216000000000001</v>
      </c>
      <c r="BV35" s="187">
        <v>1.0286</v>
      </c>
      <c r="BW35" s="187">
        <v>1.042</v>
      </c>
      <c r="BX35" s="186">
        <v>1.0568</v>
      </c>
      <c r="BY35" s="186">
        <v>1.0306999999999999</v>
      </c>
      <c r="BZ35" s="186">
        <v>1.0067999999999999</v>
      </c>
      <c r="CA35" s="186">
        <v>0.99519999999999997</v>
      </c>
      <c r="CB35" s="186">
        <v>1</v>
      </c>
    </row>
    <row r="36" spans="1:80" outlineLevel="1">
      <c r="B36" s="158" t="s">
        <v>4</v>
      </c>
    </row>
    <row r="37" spans="1:80" outlineLevel="1">
      <c r="B37" s="178" t="s">
        <v>135</v>
      </c>
      <c r="D37" s="179">
        <f t="shared" ref="D37:F40" si="3">D11-D32</f>
        <v>17.939399999999999</v>
      </c>
      <c r="E37" s="179">
        <f t="shared" si="3"/>
        <v>17.411799999999999</v>
      </c>
      <c r="F37" s="179">
        <f t="shared" si="3"/>
        <v>16.219200000000001</v>
      </c>
      <c r="G37" s="179">
        <f t="shared" ref="G37:BR40" si="4">G11-G32</f>
        <v>-0.335700000000001</v>
      </c>
      <c r="H37" s="179">
        <f t="shared" si="4"/>
        <v>-0.14139999999999908</v>
      </c>
      <c r="I37" s="179">
        <f t="shared" si="4"/>
        <v>-0.11050000000000004</v>
      </c>
      <c r="J37" s="179">
        <f t="shared" si="4"/>
        <v>-0.11960000000000015</v>
      </c>
      <c r="K37" s="179">
        <f t="shared" si="4"/>
        <v>0</v>
      </c>
      <c r="L37" s="179">
        <f t="shared" si="4"/>
        <v>0</v>
      </c>
      <c r="M37" s="179">
        <f t="shared" si="4"/>
        <v>0</v>
      </c>
      <c r="N37" s="179">
        <f t="shared" si="4"/>
        <v>0</v>
      </c>
      <c r="O37" s="179">
        <f t="shared" si="4"/>
        <v>7.3999999999999844E-2</v>
      </c>
      <c r="P37" s="179">
        <f t="shared" si="4"/>
        <v>-0.14450000000000074</v>
      </c>
      <c r="Q37" s="179">
        <f t="shared" si="4"/>
        <v>0</v>
      </c>
      <c r="R37" s="179">
        <f t="shared" si="4"/>
        <v>0</v>
      </c>
      <c r="S37" s="179">
        <f t="shared" si="4"/>
        <v>0</v>
      </c>
      <c r="T37" s="179">
        <f t="shared" si="4"/>
        <v>5.0300000000000011E-2</v>
      </c>
      <c r="U37" s="179">
        <f t="shared" si="4"/>
        <v>0</v>
      </c>
      <c r="V37" s="179">
        <f t="shared" si="4"/>
        <v>0</v>
      </c>
      <c r="W37" s="179">
        <f t="shared" si="4"/>
        <v>3.5599999999999632E-2</v>
      </c>
      <c r="X37" s="179">
        <f t="shared" si="4"/>
        <v>0</v>
      </c>
      <c r="Y37" s="179">
        <f t="shared" si="4"/>
        <v>-3.0400000000000205E-2</v>
      </c>
      <c r="Z37" s="179">
        <f t="shared" si="4"/>
        <v>0</v>
      </c>
      <c r="AA37" s="179">
        <f t="shared" si="4"/>
        <v>0</v>
      </c>
      <c r="AB37" s="179">
        <f t="shared" si="4"/>
        <v>0</v>
      </c>
      <c r="AC37" s="179">
        <f t="shared" si="4"/>
        <v>0</v>
      </c>
      <c r="AD37" s="179">
        <f t="shared" si="4"/>
        <v>0</v>
      </c>
      <c r="AE37" s="179">
        <f t="shared" si="4"/>
        <v>0</v>
      </c>
      <c r="AF37" s="179">
        <f t="shared" si="4"/>
        <v>0</v>
      </c>
      <c r="AG37" s="179">
        <f t="shared" si="4"/>
        <v>0</v>
      </c>
      <c r="AH37" s="179">
        <f t="shared" si="4"/>
        <v>0</v>
      </c>
      <c r="AI37" s="179">
        <f t="shared" si="4"/>
        <v>0</v>
      </c>
      <c r="AJ37" s="179">
        <f t="shared" si="4"/>
        <v>0</v>
      </c>
      <c r="AK37" s="179">
        <f t="shared" si="4"/>
        <v>0</v>
      </c>
      <c r="AL37" s="179">
        <f t="shared" si="4"/>
        <v>0</v>
      </c>
      <c r="AM37" s="179">
        <f t="shared" si="4"/>
        <v>0</v>
      </c>
      <c r="AN37" s="179">
        <f t="shared" si="4"/>
        <v>0</v>
      </c>
      <c r="AO37" s="179">
        <f t="shared" si="4"/>
        <v>0</v>
      </c>
      <c r="AP37" s="179">
        <f t="shared" si="4"/>
        <v>0</v>
      </c>
      <c r="AQ37" s="179">
        <f t="shared" si="4"/>
        <v>0</v>
      </c>
      <c r="AR37" s="179">
        <f t="shared" si="4"/>
        <v>0</v>
      </c>
      <c r="AS37" s="179">
        <f t="shared" si="4"/>
        <v>0</v>
      </c>
      <c r="AT37" s="179">
        <f t="shared" si="4"/>
        <v>0</v>
      </c>
      <c r="AU37" s="179">
        <f t="shared" si="4"/>
        <v>0</v>
      </c>
      <c r="AV37" s="179">
        <f t="shared" si="4"/>
        <v>0</v>
      </c>
      <c r="AW37" s="179">
        <f t="shared" si="4"/>
        <v>0</v>
      </c>
      <c r="AX37" s="179">
        <f t="shared" si="4"/>
        <v>0</v>
      </c>
      <c r="AY37" s="179">
        <f t="shared" si="4"/>
        <v>0</v>
      </c>
      <c r="AZ37" s="179">
        <f t="shared" si="4"/>
        <v>0</v>
      </c>
      <c r="BA37" s="179">
        <f t="shared" si="4"/>
        <v>0</v>
      </c>
      <c r="BB37" s="179">
        <f t="shared" si="4"/>
        <v>0</v>
      </c>
      <c r="BC37" s="179">
        <f t="shared" si="4"/>
        <v>0</v>
      </c>
      <c r="BD37" s="179">
        <f t="shared" si="4"/>
        <v>0</v>
      </c>
      <c r="BE37" s="179">
        <f t="shared" si="4"/>
        <v>0</v>
      </c>
      <c r="BF37" s="179">
        <f t="shared" si="4"/>
        <v>0</v>
      </c>
      <c r="BG37" s="179">
        <f t="shared" si="4"/>
        <v>0</v>
      </c>
      <c r="BH37" s="179">
        <f t="shared" si="4"/>
        <v>0</v>
      </c>
      <c r="BI37" s="179">
        <f t="shared" si="4"/>
        <v>0</v>
      </c>
      <c r="BJ37" s="179">
        <f t="shared" si="4"/>
        <v>0</v>
      </c>
      <c r="BK37" s="179">
        <f t="shared" si="4"/>
        <v>0</v>
      </c>
      <c r="BL37" s="179">
        <f t="shared" si="4"/>
        <v>0</v>
      </c>
      <c r="BM37" s="179">
        <f t="shared" si="4"/>
        <v>0</v>
      </c>
      <c r="BN37" s="179">
        <f t="shared" si="4"/>
        <v>0</v>
      </c>
      <c r="BO37" s="179">
        <f t="shared" si="4"/>
        <v>0</v>
      </c>
      <c r="BP37" s="179">
        <f t="shared" si="4"/>
        <v>0</v>
      </c>
      <c r="BQ37" s="179">
        <f t="shared" si="4"/>
        <v>0</v>
      </c>
      <c r="BR37" s="179">
        <f t="shared" si="4"/>
        <v>0</v>
      </c>
      <c r="BS37" s="179">
        <f t="shared" ref="BS37:CB40" si="5">BS11-BS32</f>
        <v>0</v>
      </c>
      <c r="BT37" s="179">
        <f t="shared" si="5"/>
        <v>0</v>
      </c>
      <c r="BU37" s="179">
        <f t="shared" si="5"/>
        <v>0</v>
      </c>
      <c r="BV37" s="179">
        <f t="shared" si="5"/>
        <v>0</v>
      </c>
      <c r="BW37" s="179">
        <f t="shared" si="5"/>
        <v>0</v>
      </c>
      <c r="BX37" s="179">
        <f t="shared" si="5"/>
        <v>0</v>
      </c>
      <c r="BY37" s="179">
        <f t="shared" si="5"/>
        <v>0</v>
      </c>
      <c r="BZ37" s="179">
        <f t="shared" si="5"/>
        <v>0</v>
      </c>
      <c r="CA37" s="179">
        <f t="shared" si="5"/>
        <v>0</v>
      </c>
      <c r="CB37" s="179">
        <f t="shared" si="5"/>
        <v>0</v>
      </c>
    </row>
    <row r="38" spans="1:80" outlineLevel="1">
      <c r="B38" s="178" t="s">
        <v>394</v>
      </c>
      <c r="D38" s="179">
        <f t="shared" si="3"/>
        <v>0</v>
      </c>
      <c r="E38" s="179">
        <f t="shared" si="3"/>
        <v>0</v>
      </c>
      <c r="F38" s="179">
        <f t="shared" si="3"/>
        <v>0</v>
      </c>
      <c r="G38" s="179">
        <f t="shared" si="4"/>
        <v>0</v>
      </c>
      <c r="H38" s="179">
        <f t="shared" si="4"/>
        <v>0</v>
      </c>
      <c r="I38" s="179">
        <f t="shared" si="4"/>
        <v>-0.14739999999999931</v>
      </c>
      <c r="J38" s="179">
        <f t="shared" si="4"/>
        <v>-0.10700000000000109</v>
      </c>
      <c r="K38" s="179">
        <f t="shared" si="4"/>
        <v>-7.9500000000000348E-2</v>
      </c>
      <c r="L38" s="179">
        <f t="shared" si="4"/>
        <v>-3.5000000000000142E-2</v>
      </c>
      <c r="M38" s="179">
        <f t="shared" si="4"/>
        <v>-3.7399999999999878E-2</v>
      </c>
      <c r="N38" s="179">
        <f t="shared" si="4"/>
        <v>-7.43999999999998E-2</v>
      </c>
      <c r="O38" s="179">
        <f t="shared" si="4"/>
        <v>0</v>
      </c>
      <c r="P38" s="179">
        <f t="shared" si="4"/>
        <v>-0.16080000000000005</v>
      </c>
      <c r="Q38" s="179">
        <f t="shared" si="4"/>
        <v>2.9399999999999871E-2</v>
      </c>
      <c r="R38" s="179">
        <f t="shared" si="4"/>
        <v>0</v>
      </c>
      <c r="S38" s="179">
        <f t="shared" si="4"/>
        <v>0</v>
      </c>
      <c r="T38" s="179">
        <f t="shared" si="4"/>
        <v>2.0500000000000185E-2</v>
      </c>
      <c r="U38" s="179">
        <f t="shared" si="4"/>
        <v>0</v>
      </c>
      <c r="V38" s="179">
        <f t="shared" si="4"/>
        <v>0</v>
      </c>
      <c r="W38" s="179">
        <f t="shared" si="4"/>
        <v>-1.4199999999999768E-2</v>
      </c>
      <c r="X38" s="179">
        <f t="shared" si="4"/>
        <v>1.3800000000000701E-2</v>
      </c>
      <c r="Y38" s="179">
        <f t="shared" si="4"/>
        <v>1.4499999999999957E-2</v>
      </c>
      <c r="Z38" s="179">
        <f t="shared" si="4"/>
        <v>0</v>
      </c>
      <c r="AA38" s="179">
        <f t="shared" si="4"/>
        <v>0</v>
      </c>
      <c r="AB38" s="179">
        <f t="shared" si="4"/>
        <v>0</v>
      </c>
      <c r="AC38" s="179">
        <f t="shared" si="4"/>
        <v>0</v>
      </c>
      <c r="AD38" s="179">
        <f t="shared" si="4"/>
        <v>0</v>
      </c>
      <c r="AE38" s="179">
        <f t="shared" si="4"/>
        <v>0</v>
      </c>
      <c r="AF38" s="179">
        <f t="shared" si="4"/>
        <v>0</v>
      </c>
      <c r="AG38" s="179">
        <f t="shared" si="4"/>
        <v>0</v>
      </c>
      <c r="AH38" s="179">
        <f t="shared" si="4"/>
        <v>0</v>
      </c>
      <c r="AI38" s="179">
        <f t="shared" si="4"/>
        <v>0</v>
      </c>
      <c r="AJ38" s="179">
        <f t="shared" si="4"/>
        <v>0</v>
      </c>
      <c r="AK38" s="179">
        <f t="shared" si="4"/>
        <v>0</v>
      </c>
      <c r="AL38" s="179">
        <f t="shared" si="4"/>
        <v>0</v>
      </c>
      <c r="AM38" s="179">
        <f t="shared" si="4"/>
        <v>0</v>
      </c>
      <c r="AN38" s="179">
        <f t="shared" si="4"/>
        <v>0</v>
      </c>
      <c r="AO38" s="179">
        <f t="shared" si="4"/>
        <v>0</v>
      </c>
      <c r="AP38" s="179">
        <f t="shared" si="4"/>
        <v>0</v>
      </c>
      <c r="AQ38" s="179">
        <f t="shared" si="4"/>
        <v>0</v>
      </c>
      <c r="AR38" s="179">
        <f t="shared" si="4"/>
        <v>0</v>
      </c>
      <c r="AS38" s="179">
        <f t="shared" si="4"/>
        <v>0</v>
      </c>
      <c r="AT38" s="179">
        <f t="shared" si="4"/>
        <v>0</v>
      </c>
      <c r="AU38" s="179">
        <f t="shared" si="4"/>
        <v>0</v>
      </c>
      <c r="AV38" s="179">
        <f t="shared" si="4"/>
        <v>0</v>
      </c>
      <c r="AW38" s="179">
        <f t="shared" si="4"/>
        <v>0</v>
      </c>
      <c r="AX38" s="179">
        <f t="shared" si="4"/>
        <v>0</v>
      </c>
      <c r="AY38" s="179">
        <f t="shared" si="4"/>
        <v>0</v>
      </c>
      <c r="AZ38" s="179">
        <f t="shared" si="4"/>
        <v>0</v>
      </c>
      <c r="BA38" s="179">
        <f t="shared" si="4"/>
        <v>0</v>
      </c>
      <c r="BB38" s="179">
        <f t="shared" si="4"/>
        <v>0</v>
      </c>
      <c r="BC38" s="179">
        <f t="shared" si="4"/>
        <v>0</v>
      </c>
      <c r="BD38" s="179">
        <f t="shared" si="4"/>
        <v>0</v>
      </c>
      <c r="BE38" s="179">
        <f t="shared" si="4"/>
        <v>0</v>
      </c>
      <c r="BF38" s="179">
        <f t="shared" si="4"/>
        <v>0</v>
      </c>
      <c r="BG38" s="179">
        <f t="shared" si="4"/>
        <v>0</v>
      </c>
      <c r="BH38" s="179">
        <f t="shared" si="4"/>
        <v>0</v>
      </c>
      <c r="BI38" s="179">
        <f t="shared" si="4"/>
        <v>0</v>
      </c>
      <c r="BJ38" s="179">
        <f t="shared" si="4"/>
        <v>0</v>
      </c>
      <c r="BK38" s="179">
        <f t="shared" si="4"/>
        <v>0</v>
      </c>
      <c r="BL38" s="179">
        <f t="shared" si="4"/>
        <v>0</v>
      </c>
      <c r="BM38" s="179">
        <f t="shared" si="4"/>
        <v>0</v>
      </c>
      <c r="BN38" s="179">
        <f t="shared" si="4"/>
        <v>0</v>
      </c>
      <c r="BO38" s="179">
        <f t="shared" si="4"/>
        <v>0</v>
      </c>
      <c r="BP38" s="179">
        <f t="shared" si="4"/>
        <v>0</v>
      </c>
      <c r="BQ38" s="179">
        <f t="shared" si="4"/>
        <v>0</v>
      </c>
      <c r="BR38" s="179">
        <f t="shared" si="4"/>
        <v>0</v>
      </c>
      <c r="BS38" s="179">
        <f t="shared" si="5"/>
        <v>0</v>
      </c>
      <c r="BT38" s="179">
        <f t="shared" si="5"/>
        <v>0</v>
      </c>
      <c r="BU38" s="179">
        <f t="shared" si="5"/>
        <v>0</v>
      </c>
      <c r="BV38" s="179">
        <f t="shared" si="5"/>
        <v>0</v>
      </c>
      <c r="BW38" s="179">
        <f t="shared" si="5"/>
        <v>0</v>
      </c>
      <c r="BX38" s="179">
        <f t="shared" si="5"/>
        <v>0</v>
      </c>
      <c r="BY38" s="179">
        <f t="shared" si="5"/>
        <v>0</v>
      </c>
      <c r="BZ38" s="179">
        <f t="shared" si="5"/>
        <v>0</v>
      </c>
      <c r="CA38" s="179">
        <f t="shared" si="5"/>
        <v>0</v>
      </c>
      <c r="CB38" s="179">
        <f t="shared" si="5"/>
        <v>0</v>
      </c>
    </row>
    <row r="39" spans="1:80" outlineLevel="1">
      <c r="B39" s="178" t="s">
        <v>136</v>
      </c>
      <c r="D39" s="179">
        <f t="shared" si="3"/>
        <v>0</v>
      </c>
      <c r="E39" s="179">
        <f t="shared" si="3"/>
        <v>0</v>
      </c>
      <c r="F39" s="179">
        <f t="shared" si="3"/>
        <v>0</v>
      </c>
      <c r="G39" s="179">
        <f t="shared" si="4"/>
        <v>0</v>
      </c>
      <c r="H39" s="179">
        <f t="shared" si="4"/>
        <v>0</v>
      </c>
      <c r="I39" s="179">
        <f t="shared" si="4"/>
        <v>3.6999999999999922E-2</v>
      </c>
      <c r="J39" s="179">
        <f t="shared" si="4"/>
        <v>5.9700000000000308E-2</v>
      </c>
      <c r="K39" s="179">
        <f t="shared" si="4"/>
        <v>4.189999999999916E-2</v>
      </c>
      <c r="L39" s="179">
        <f t="shared" si="4"/>
        <v>5.9000000000000163E-2</v>
      </c>
      <c r="M39" s="179">
        <f t="shared" si="4"/>
        <v>7.1499999999999453E-2</v>
      </c>
      <c r="N39" s="179">
        <f t="shared" si="4"/>
        <v>5.9899999999999842E-2</v>
      </c>
      <c r="O39" s="179">
        <f t="shared" si="4"/>
        <v>7.099999999999973E-2</v>
      </c>
      <c r="P39" s="179">
        <f t="shared" si="4"/>
        <v>2.1700000000000053E-2</v>
      </c>
      <c r="Q39" s="179">
        <f t="shared" si="4"/>
        <v>6.6899999999999515E-2</v>
      </c>
      <c r="R39" s="179">
        <f t="shared" si="4"/>
        <v>6.1199999999999921E-2</v>
      </c>
      <c r="S39" s="179">
        <f t="shared" si="4"/>
        <v>6.2999999999999723E-2</v>
      </c>
      <c r="T39" s="179">
        <f t="shared" si="4"/>
        <v>6.8200000000000038E-2</v>
      </c>
      <c r="U39" s="179">
        <f t="shared" si="4"/>
        <v>4.4200000000000017E-2</v>
      </c>
      <c r="V39" s="179">
        <f t="shared" si="4"/>
        <v>4.410000000000025E-2</v>
      </c>
      <c r="W39" s="179">
        <f t="shared" si="4"/>
        <v>4.4799999999999951E-2</v>
      </c>
      <c r="X39" s="179">
        <f t="shared" si="4"/>
        <v>5.0000000000000266E-2</v>
      </c>
      <c r="Y39" s="179">
        <f t="shared" si="4"/>
        <v>5.1499999999999879E-2</v>
      </c>
      <c r="Z39" s="179">
        <f t="shared" si="4"/>
        <v>4.7199999999999687E-2</v>
      </c>
      <c r="AA39" s="179">
        <f t="shared" si="4"/>
        <v>4.5599999999999863E-2</v>
      </c>
      <c r="AB39" s="179">
        <f t="shared" si="4"/>
        <v>3.9300000000000335E-2</v>
      </c>
      <c r="AC39" s="179">
        <f t="shared" si="4"/>
        <v>4.2600000000000193E-2</v>
      </c>
      <c r="AD39" s="179">
        <f t="shared" si="4"/>
        <v>4.1800000000000281E-2</v>
      </c>
      <c r="AE39" s="179">
        <f t="shared" si="4"/>
        <v>3.180000000000005E-2</v>
      </c>
      <c r="AF39" s="179">
        <f t="shared" si="4"/>
        <v>3.6300000000000221E-2</v>
      </c>
      <c r="AG39" s="179">
        <f t="shared" si="4"/>
        <v>3.4800000000000164E-2</v>
      </c>
      <c r="AH39" s="179">
        <f t="shared" si="4"/>
        <v>2.8899999999999704E-2</v>
      </c>
      <c r="AI39" s="179">
        <f t="shared" si="4"/>
        <v>3.0299999999999994E-2</v>
      </c>
      <c r="AJ39" s="179">
        <f t="shared" si="4"/>
        <v>2.6799999999999713E-2</v>
      </c>
      <c r="AK39" s="179">
        <f t="shared" si="4"/>
        <v>2.8300000000000214E-2</v>
      </c>
      <c r="AL39" s="179">
        <f t="shared" si="4"/>
        <v>2.4999999999999911E-2</v>
      </c>
      <c r="AM39" s="179">
        <f t="shared" si="4"/>
        <v>2.3800000000000043E-2</v>
      </c>
      <c r="AN39" s="179">
        <f t="shared" si="4"/>
        <v>2.0800000000000152E-2</v>
      </c>
      <c r="AO39" s="179">
        <f t="shared" si="4"/>
        <v>2.0499999999999963E-2</v>
      </c>
      <c r="AP39" s="179">
        <f t="shared" si="4"/>
        <v>2.0100000000000007E-2</v>
      </c>
      <c r="AQ39" s="179">
        <f t="shared" si="4"/>
        <v>2.0299999999999985E-2</v>
      </c>
      <c r="AR39" s="179">
        <f t="shared" si="4"/>
        <v>2.1499999999999853E-2</v>
      </c>
      <c r="AS39" s="179">
        <f t="shared" si="4"/>
        <v>2.1500000000000075E-2</v>
      </c>
      <c r="AT39" s="179">
        <f t="shared" si="4"/>
        <v>2.1199999999999886E-2</v>
      </c>
      <c r="AU39" s="179">
        <f t="shared" si="4"/>
        <v>1.980000000000004E-2</v>
      </c>
      <c r="AV39" s="179">
        <f t="shared" si="4"/>
        <v>2.0399999999999974E-2</v>
      </c>
      <c r="AW39" s="179">
        <f t="shared" si="4"/>
        <v>1.8900000000000139E-2</v>
      </c>
      <c r="AX39" s="179">
        <f t="shared" si="4"/>
        <v>1.6800000000000148E-2</v>
      </c>
      <c r="AY39" s="179">
        <f t="shared" si="4"/>
        <v>1.7300000000000093E-2</v>
      </c>
      <c r="AZ39" s="179">
        <f t="shared" si="4"/>
        <v>1.4299999999999979E-2</v>
      </c>
      <c r="BA39" s="179">
        <f t="shared" si="4"/>
        <v>1.3500000000000068E-2</v>
      </c>
      <c r="BB39" s="179">
        <f t="shared" si="4"/>
        <v>1.2800000000000145E-2</v>
      </c>
      <c r="BC39" s="179">
        <f t="shared" si="4"/>
        <v>1.4900000000000135E-2</v>
      </c>
      <c r="BD39" s="179">
        <f t="shared" si="4"/>
        <v>3.5600000000000076E-2</v>
      </c>
      <c r="BE39" s="179">
        <f t="shared" si="4"/>
        <v>1.980000000000004E-2</v>
      </c>
      <c r="BF39" s="179">
        <f t="shared" si="4"/>
        <v>2.4399999999999977E-2</v>
      </c>
      <c r="BG39" s="179">
        <f t="shared" si="4"/>
        <v>2.2299999999999986E-2</v>
      </c>
      <c r="BH39" s="179">
        <f t="shared" si="4"/>
        <v>1.2199999999999989E-2</v>
      </c>
      <c r="BI39" s="179">
        <f t="shared" si="4"/>
        <v>1.0000000000000009E-2</v>
      </c>
      <c r="BJ39" s="179">
        <f t="shared" si="4"/>
        <v>1.2299999999999978E-2</v>
      </c>
      <c r="BK39" s="179">
        <f t="shared" si="4"/>
        <v>1.2499999999999956E-2</v>
      </c>
      <c r="BL39" s="179">
        <f t="shared" si="4"/>
        <v>5.1999999999998714E-3</v>
      </c>
      <c r="BM39" s="179">
        <f t="shared" si="4"/>
        <v>2.9999999999996696E-4</v>
      </c>
      <c r="BN39" s="179">
        <f t="shared" si="4"/>
        <v>-2.9999999999996696E-4</v>
      </c>
      <c r="BO39" s="179">
        <f t="shared" si="4"/>
        <v>2.9999999999996696E-4</v>
      </c>
      <c r="BP39" s="179">
        <f t="shared" si="4"/>
        <v>-4.9999999999994493E-4</v>
      </c>
      <c r="BQ39" s="179">
        <f t="shared" si="4"/>
        <v>4.9999999999994493E-4</v>
      </c>
      <c r="BR39" s="179">
        <f t="shared" si="4"/>
        <v>1.9999999999997797E-4</v>
      </c>
      <c r="BS39" s="179">
        <f t="shared" si="5"/>
        <v>-4.9999999999994493E-4</v>
      </c>
      <c r="BT39" s="179">
        <f t="shared" si="5"/>
        <v>0</v>
      </c>
      <c r="BU39" s="179">
        <f t="shared" si="5"/>
        <v>4.9999999999994493E-4</v>
      </c>
      <c r="BV39" s="179">
        <f t="shared" si="5"/>
        <v>2.9999999999996696E-4</v>
      </c>
      <c r="BW39" s="179">
        <f t="shared" si="5"/>
        <v>0</v>
      </c>
      <c r="BX39" s="179">
        <f t="shared" si="5"/>
        <v>-1.9999999999997797E-4</v>
      </c>
      <c r="BY39" s="179">
        <f t="shared" si="5"/>
        <v>-1.9999999999997797E-4</v>
      </c>
      <c r="BZ39" s="179">
        <f t="shared" si="5"/>
        <v>0</v>
      </c>
      <c r="CA39" s="179">
        <f t="shared" si="5"/>
        <v>-3.00000000000189E-4</v>
      </c>
      <c r="CB39" s="179">
        <f t="shared" si="5"/>
        <v>0</v>
      </c>
    </row>
    <row r="40" spans="1:80" outlineLevel="1">
      <c r="B40" s="178" t="s">
        <v>137</v>
      </c>
      <c r="D40" s="179">
        <f t="shared" si="3"/>
        <v>0</v>
      </c>
      <c r="E40" s="179">
        <f t="shared" si="3"/>
        <v>0</v>
      </c>
      <c r="F40" s="179">
        <f t="shared" si="3"/>
        <v>0</v>
      </c>
      <c r="G40" s="179">
        <f t="shared" si="4"/>
        <v>0</v>
      </c>
      <c r="H40" s="179">
        <f t="shared" ref="H40" si="6">H14-H35</f>
        <v>0</v>
      </c>
      <c r="I40" s="179">
        <f t="shared" si="4"/>
        <v>-7.0000000000014495E-4</v>
      </c>
      <c r="J40" s="179">
        <f t="shared" si="4"/>
        <v>-2.9999999999974492E-4</v>
      </c>
      <c r="K40" s="179">
        <f t="shared" si="4"/>
        <v>-2.0999999999999908E-3</v>
      </c>
      <c r="L40" s="179">
        <f t="shared" si="4"/>
        <v>-2.2999999999999687E-3</v>
      </c>
      <c r="M40" s="179">
        <f t="shared" si="4"/>
        <v>-2.0999999999999908E-3</v>
      </c>
      <c r="N40" s="179">
        <f t="shared" si="4"/>
        <v>-1.9000000000000128E-3</v>
      </c>
      <c r="O40" s="179">
        <f t="shared" si="4"/>
        <v>-2.0999999999999908E-3</v>
      </c>
      <c r="P40" s="179">
        <f t="shared" si="4"/>
        <v>-2.2000000000002018E-3</v>
      </c>
      <c r="Q40" s="179">
        <f t="shared" si="4"/>
        <v>-2.3999999999997357E-3</v>
      </c>
      <c r="R40" s="179">
        <f t="shared" si="4"/>
        <v>-2.3000000000004128E-3</v>
      </c>
      <c r="S40" s="179">
        <f t="shared" si="4"/>
        <v>-2.2999999999999687E-3</v>
      </c>
      <c r="T40" s="179">
        <f t="shared" si="4"/>
        <v>-2.3999999999997357E-3</v>
      </c>
      <c r="U40" s="179">
        <f t="shared" si="4"/>
        <v>6.6999999999999282E-3</v>
      </c>
      <c r="V40" s="179">
        <f t="shared" si="4"/>
        <v>6.6000000000001613E-3</v>
      </c>
      <c r="W40" s="179">
        <f t="shared" si="4"/>
        <v>-2.5999999999997137E-3</v>
      </c>
      <c r="X40" s="179">
        <f t="shared" si="4"/>
        <v>-2.5999999999997137E-3</v>
      </c>
      <c r="Y40" s="179">
        <f t="shared" si="4"/>
        <v>-2.8000000000001357E-3</v>
      </c>
      <c r="Z40" s="179">
        <f t="shared" si="4"/>
        <v>-2.8999999999999027E-3</v>
      </c>
      <c r="AA40" s="179">
        <f t="shared" si="4"/>
        <v>-2.8000000000001357E-3</v>
      </c>
      <c r="AB40" s="179">
        <f t="shared" si="4"/>
        <v>-2.8000000000001357E-3</v>
      </c>
      <c r="AC40" s="179">
        <f t="shared" si="4"/>
        <v>-2.9000000000003467E-3</v>
      </c>
      <c r="AD40" s="179">
        <f t="shared" si="4"/>
        <v>-3.0999999999998806E-3</v>
      </c>
      <c r="AE40" s="179">
        <f t="shared" si="4"/>
        <v>3.4999999999998366E-3</v>
      </c>
      <c r="AF40" s="179">
        <f t="shared" si="4"/>
        <v>-3.3999999999996255E-3</v>
      </c>
      <c r="AG40" s="179">
        <f t="shared" si="4"/>
        <v>-3.5000000000002807E-3</v>
      </c>
      <c r="AH40" s="179">
        <f t="shared" si="4"/>
        <v>-3.6999999999998145E-3</v>
      </c>
      <c r="AI40" s="179">
        <f t="shared" si="4"/>
        <v>1.9999999999997797E-4</v>
      </c>
      <c r="AJ40" s="179">
        <f t="shared" si="4"/>
        <v>0</v>
      </c>
      <c r="AK40" s="179">
        <f t="shared" si="4"/>
        <v>0</v>
      </c>
      <c r="AL40" s="179">
        <f t="shared" si="4"/>
        <v>0</v>
      </c>
      <c r="AM40" s="179">
        <f t="shared" si="4"/>
        <v>0</v>
      </c>
      <c r="AN40" s="179">
        <f t="shared" si="4"/>
        <v>0</v>
      </c>
      <c r="AO40" s="179">
        <f t="shared" si="4"/>
        <v>0</v>
      </c>
      <c r="AP40" s="179">
        <f t="shared" si="4"/>
        <v>0</v>
      </c>
      <c r="AQ40" s="179">
        <f t="shared" si="4"/>
        <v>0</v>
      </c>
      <c r="AR40" s="179">
        <f t="shared" si="4"/>
        <v>0</v>
      </c>
      <c r="AS40" s="179">
        <f t="shared" si="4"/>
        <v>0</v>
      </c>
      <c r="AT40" s="179">
        <f t="shared" si="4"/>
        <v>0</v>
      </c>
      <c r="AU40" s="179">
        <f t="shared" si="4"/>
        <v>0</v>
      </c>
      <c r="AV40" s="179">
        <f t="shared" si="4"/>
        <v>0</v>
      </c>
      <c r="AW40" s="179">
        <f t="shared" si="4"/>
        <v>0</v>
      </c>
      <c r="AX40" s="179">
        <f t="shared" si="4"/>
        <v>0</v>
      </c>
      <c r="AY40" s="179">
        <f t="shared" si="4"/>
        <v>0</v>
      </c>
      <c r="AZ40" s="179">
        <f t="shared" si="4"/>
        <v>0</v>
      </c>
      <c r="BA40" s="179">
        <f t="shared" si="4"/>
        <v>0</v>
      </c>
      <c r="BB40" s="179">
        <f t="shared" si="4"/>
        <v>0</v>
      </c>
      <c r="BC40" s="179">
        <f t="shared" si="4"/>
        <v>0</v>
      </c>
      <c r="BD40" s="179">
        <f t="shared" si="4"/>
        <v>0</v>
      </c>
      <c r="BE40" s="179">
        <f t="shared" si="4"/>
        <v>0</v>
      </c>
      <c r="BF40" s="179">
        <f t="shared" si="4"/>
        <v>0</v>
      </c>
      <c r="BG40" s="179">
        <f t="shared" si="4"/>
        <v>0</v>
      </c>
      <c r="BH40" s="179">
        <f t="shared" si="4"/>
        <v>0</v>
      </c>
      <c r="BI40" s="179">
        <f t="shared" si="4"/>
        <v>0</v>
      </c>
      <c r="BJ40" s="179">
        <f t="shared" si="4"/>
        <v>0</v>
      </c>
      <c r="BK40" s="179">
        <f t="shared" si="4"/>
        <v>0</v>
      </c>
      <c r="BL40" s="179">
        <f t="shared" si="4"/>
        <v>0</v>
      </c>
      <c r="BM40" s="179">
        <f t="shared" si="4"/>
        <v>0</v>
      </c>
      <c r="BN40" s="179">
        <f t="shared" si="4"/>
        <v>0</v>
      </c>
      <c r="BO40" s="179">
        <f t="shared" si="4"/>
        <v>0</v>
      </c>
      <c r="BP40" s="179">
        <f t="shared" si="4"/>
        <v>0</v>
      </c>
      <c r="BQ40" s="179">
        <f t="shared" si="4"/>
        <v>0</v>
      </c>
      <c r="BR40" s="179">
        <f t="shared" si="4"/>
        <v>0</v>
      </c>
      <c r="BS40" s="179">
        <f t="shared" si="5"/>
        <v>0</v>
      </c>
      <c r="BT40" s="179">
        <f t="shared" si="5"/>
        <v>0</v>
      </c>
      <c r="BU40" s="179">
        <f t="shared" si="5"/>
        <v>0</v>
      </c>
      <c r="BV40" s="179">
        <f t="shared" si="5"/>
        <v>0</v>
      </c>
      <c r="BW40" s="179">
        <f t="shared" si="5"/>
        <v>0</v>
      </c>
      <c r="BX40" s="179">
        <f t="shared" si="5"/>
        <v>0</v>
      </c>
      <c r="BY40" s="179">
        <f t="shared" si="5"/>
        <v>0</v>
      </c>
      <c r="BZ40" s="179">
        <f t="shared" si="5"/>
        <v>0</v>
      </c>
      <c r="CA40" s="179">
        <f t="shared" si="5"/>
        <v>0</v>
      </c>
      <c r="CB40" s="179">
        <f t="shared" si="5"/>
        <v>0</v>
      </c>
    </row>
    <row r="43" spans="1:80">
      <c r="B43" s="279" t="s">
        <v>443</v>
      </c>
      <c r="K43" s="276" t="s">
        <v>407</v>
      </c>
      <c r="P43" s="276" t="s">
        <v>408</v>
      </c>
      <c r="U43" s="276" t="s">
        <v>409</v>
      </c>
      <c r="Z43" s="276" t="s">
        <v>410</v>
      </c>
      <c r="AE43" s="276" t="s">
        <v>411</v>
      </c>
      <c r="AJ43" s="276" t="s">
        <v>412</v>
      </c>
    </row>
    <row r="44" spans="1:80">
      <c r="B44" s="235" t="s">
        <v>404</v>
      </c>
      <c r="C44" s="154"/>
      <c r="D44" s="155" t="s">
        <v>405</v>
      </c>
      <c r="E44" s="284" t="s">
        <v>406</v>
      </c>
      <c r="F44" s="230">
        <v>6</v>
      </c>
      <c r="G44" s="230">
        <v>7</v>
      </c>
      <c r="H44" s="230">
        <v>8</v>
      </c>
      <c r="I44" s="230">
        <v>9</v>
      </c>
      <c r="J44" s="230">
        <v>10</v>
      </c>
      <c r="K44" s="230">
        <v>11</v>
      </c>
      <c r="L44" s="230">
        <v>12</v>
      </c>
      <c r="M44" s="230">
        <v>13</v>
      </c>
      <c r="N44" s="230">
        <v>14</v>
      </c>
      <c r="O44" s="230">
        <v>15</v>
      </c>
      <c r="P44" s="230">
        <v>16</v>
      </c>
      <c r="Q44" s="230">
        <v>17</v>
      </c>
      <c r="R44" s="230">
        <v>18</v>
      </c>
      <c r="S44" s="230">
        <v>19</v>
      </c>
      <c r="T44" s="230">
        <v>20</v>
      </c>
      <c r="U44" s="230">
        <v>21</v>
      </c>
      <c r="V44" s="230">
        <v>22</v>
      </c>
      <c r="W44" s="230">
        <v>23</v>
      </c>
      <c r="X44" s="230">
        <v>24</v>
      </c>
      <c r="Y44" s="230">
        <v>25</v>
      </c>
      <c r="Z44" s="230">
        <v>26</v>
      </c>
      <c r="AA44" s="230">
        <v>27</v>
      </c>
      <c r="AB44" s="230">
        <v>28</v>
      </c>
      <c r="AC44" s="230">
        <v>29</v>
      </c>
      <c r="AD44" s="230">
        <v>30</v>
      </c>
      <c r="AE44" s="230">
        <v>31</v>
      </c>
      <c r="AF44" s="230">
        <v>32</v>
      </c>
      <c r="AG44" s="230">
        <v>33</v>
      </c>
      <c r="AH44" s="230">
        <v>34</v>
      </c>
      <c r="AI44" s="230">
        <v>35</v>
      </c>
      <c r="AJ44" s="230">
        <v>36</v>
      </c>
      <c r="AK44" s="230">
        <v>37</v>
      </c>
      <c r="AL44" s="230">
        <v>38</v>
      </c>
      <c r="AM44" s="230">
        <v>39</v>
      </c>
      <c r="AN44" s="230">
        <v>40</v>
      </c>
      <c r="AO44" s="230">
        <v>41</v>
      </c>
      <c r="AP44" s="230">
        <v>42</v>
      </c>
      <c r="AQ44" s="230">
        <v>43</v>
      </c>
      <c r="AR44" s="230">
        <v>44</v>
      </c>
      <c r="AS44" s="230">
        <v>45</v>
      </c>
      <c r="AT44" s="230">
        <v>46</v>
      </c>
      <c r="AU44" s="230">
        <v>47</v>
      </c>
      <c r="AV44" s="230">
        <v>48</v>
      </c>
      <c r="AW44" s="230">
        <v>49</v>
      </c>
      <c r="AX44" s="230">
        <v>50</v>
      </c>
      <c r="AY44" s="230">
        <v>51</v>
      </c>
      <c r="AZ44" s="230">
        <v>52</v>
      </c>
      <c r="BA44" s="230">
        <v>53</v>
      </c>
      <c r="BB44" s="230">
        <v>54</v>
      </c>
      <c r="BC44" s="230">
        <v>55</v>
      </c>
      <c r="BD44" s="230">
        <v>56</v>
      </c>
      <c r="BE44" s="230">
        <v>57</v>
      </c>
      <c r="BF44" s="230">
        <v>58</v>
      </c>
      <c r="BG44" s="230">
        <v>59</v>
      </c>
      <c r="BH44" s="230">
        <v>60</v>
      </c>
      <c r="BI44" s="230">
        <v>61</v>
      </c>
      <c r="BJ44" s="230">
        <v>62</v>
      </c>
      <c r="BK44" s="230">
        <v>63</v>
      </c>
      <c r="BL44" s="230">
        <v>64</v>
      </c>
      <c r="BM44" s="230">
        <v>65</v>
      </c>
      <c r="BN44" s="230">
        <v>66</v>
      </c>
      <c r="BO44" s="230">
        <v>67</v>
      </c>
      <c r="BP44" s="230">
        <v>68</v>
      </c>
      <c r="BQ44" s="230">
        <v>69</v>
      </c>
      <c r="BR44" s="230">
        <v>70</v>
      </c>
      <c r="BS44" s="230">
        <v>71</v>
      </c>
      <c r="BT44" s="230">
        <v>72</v>
      </c>
      <c r="BU44" s="230">
        <v>73</v>
      </c>
      <c r="BV44" s="230">
        <v>74</v>
      </c>
      <c r="BW44" s="230">
        <v>75</v>
      </c>
      <c r="BX44" s="230">
        <v>76</v>
      </c>
      <c r="BY44" s="230">
        <v>77</v>
      </c>
      <c r="BZ44" s="230">
        <v>78</v>
      </c>
      <c r="CA44" s="230">
        <v>79</v>
      </c>
      <c r="CB44" s="230">
        <v>80</v>
      </c>
    </row>
    <row r="45" spans="1:80">
      <c r="A45" s="226" t="s">
        <v>242</v>
      </c>
      <c r="B45" s="235" t="s">
        <v>388</v>
      </c>
      <c r="C45" s="282"/>
      <c r="D45" s="283"/>
      <c r="E45" s="594"/>
      <c r="F45" s="224">
        <v>1946</v>
      </c>
      <c r="G45" s="232" t="s">
        <v>243</v>
      </c>
      <c r="H45" s="240" t="s">
        <v>244</v>
      </c>
      <c r="I45" s="240" t="s">
        <v>245</v>
      </c>
      <c r="J45" s="240" t="s">
        <v>246</v>
      </c>
      <c r="K45" s="240" t="s">
        <v>247</v>
      </c>
      <c r="L45" s="240" t="s">
        <v>248</v>
      </c>
      <c r="M45" s="240" t="s">
        <v>249</v>
      </c>
      <c r="N45" s="240" t="s">
        <v>250</v>
      </c>
      <c r="O45" s="240" t="s">
        <v>251</v>
      </c>
      <c r="P45" s="240" t="s">
        <v>252</v>
      </c>
      <c r="Q45" s="240" t="s">
        <v>253</v>
      </c>
      <c r="R45" s="240" t="s">
        <v>254</v>
      </c>
      <c r="S45" s="240" t="s">
        <v>255</v>
      </c>
      <c r="T45" s="240" t="s">
        <v>256</v>
      </c>
      <c r="U45" s="240" t="s">
        <v>257</v>
      </c>
      <c r="V45" s="240" t="s">
        <v>258</v>
      </c>
      <c r="W45" s="240" t="s">
        <v>259</v>
      </c>
      <c r="X45" s="240" t="s">
        <v>260</v>
      </c>
      <c r="Y45" s="240" t="s">
        <v>261</v>
      </c>
      <c r="Z45" s="240" t="s">
        <v>262</v>
      </c>
      <c r="AA45" s="240" t="s">
        <v>263</v>
      </c>
      <c r="AB45" s="240" t="s">
        <v>264</v>
      </c>
      <c r="AC45" s="240" t="s">
        <v>265</v>
      </c>
      <c r="AD45" s="240" t="s">
        <v>266</v>
      </c>
      <c r="AE45" s="240" t="s">
        <v>267</v>
      </c>
      <c r="AF45" s="240" t="s">
        <v>268</v>
      </c>
      <c r="AG45" s="240" t="s">
        <v>269</v>
      </c>
      <c r="AH45" s="240" t="s">
        <v>270</v>
      </c>
      <c r="AI45" s="240" t="s">
        <v>271</v>
      </c>
      <c r="AJ45" s="240" t="s">
        <v>272</v>
      </c>
      <c r="AK45" s="240" t="s">
        <v>273</v>
      </c>
      <c r="AL45" s="240" t="s">
        <v>274</v>
      </c>
      <c r="AM45" s="240" t="s">
        <v>275</v>
      </c>
      <c r="AN45" s="240" t="s">
        <v>276</v>
      </c>
      <c r="AO45" s="240" t="s">
        <v>277</v>
      </c>
      <c r="AP45" s="240" t="s">
        <v>278</v>
      </c>
      <c r="AQ45" s="240" t="s">
        <v>279</v>
      </c>
      <c r="AR45" s="240" t="s">
        <v>280</v>
      </c>
      <c r="AS45" s="240" t="s">
        <v>281</v>
      </c>
      <c r="AT45" s="240" t="s">
        <v>282</v>
      </c>
      <c r="AU45" s="240" t="s">
        <v>283</v>
      </c>
      <c r="AV45" s="240" t="s">
        <v>284</v>
      </c>
      <c r="AW45" s="240" t="s">
        <v>285</v>
      </c>
      <c r="AX45" s="240" t="s">
        <v>286</v>
      </c>
      <c r="AY45" s="240" t="s">
        <v>287</v>
      </c>
      <c r="AZ45" s="240" t="s">
        <v>288</v>
      </c>
      <c r="BA45" s="240" t="s">
        <v>289</v>
      </c>
      <c r="BB45" s="240" t="s">
        <v>290</v>
      </c>
      <c r="BC45" s="240" t="s">
        <v>291</v>
      </c>
      <c r="BD45" s="240" t="s">
        <v>292</v>
      </c>
      <c r="BE45" s="240" t="s">
        <v>293</v>
      </c>
      <c r="BF45" s="240" t="s">
        <v>294</v>
      </c>
      <c r="BG45" s="240" t="s">
        <v>295</v>
      </c>
      <c r="BH45" s="240" t="s">
        <v>296</v>
      </c>
      <c r="BI45" s="240" t="s">
        <v>297</v>
      </c>
      <c r="BJ45" s="240" t="s">
        <v>298</v>
      </c>
      <c r="BK45" s="240" t="s">
        <v>299</v>
      </c>
      <c r="BL45" s="240" t="s">
        <v>300</v>
      </c>
      <c r="BM45" s="240" t="s">
        <v>301</v>
      </c>
      <c r="BN45" s="240" t="s">
        <v>302</v>
      </c>
      <c r="BO45" s="240" t="s">
        <v>303</v>
      </c>
      <c r="BP45" s="240" t="s">
        <v>304</v>
      </c>
      <c r="BQ45" s="240" t="s">
        <v>305</v>
      </c>
      <c r="BR45" s="240" t="s">
        <v>306</v>
      </c>
      <c r="BS45" s="240" t="s">
        <v>307</v>
      </c>
      <c r="BT45" s="240" t="s">
        <v>308</v>
      </c>
      <c r="BU45" s="240" t="s">
        <v>309</v>
      </c>
      <c r="BV45" s="240" t="s">
        <v>310</v>
      </c>
      <c r="BW45" s="240" t="s">
        <v>311</v>
      </c>
      <c r="BX45" s="240" t="s">
        <v>312</v>
      </c>
      <c r="BY45" s="240" t="s">
        <v>313</v>
      </c>
      <c r="BZ45" s="240" t="s">
        <v>314</v>
      </c>
      <c r="CA45" s="227" t="s">
        <v>315</v>
      </c>
      <c r="CB45" s="227" t="s">
        <v>441</v>
      </c>
    </row>
    <row r="46" spans="1:80" outlineLevel="1">
      <c r="A46" s="241">
        <v>1</v>
      </c>
      <c r="B46" s="229" t="s">
        <v>316</v>
      </c>
      <c r="C46" s="190"/>
      <c r="D46" s="156">
        <v>25</v>
      </c>
      <c r="E46" s="285">
        <v>35</v>
      </c>
      <c r="F46" s="228">
        <f>VLOOKUP($A46,$A$11:$CB$14,F$44)</f>
        <v>16.219200000000001</v>
      </c>
      <c r="G46" s="233">
        <f>VLOOKUP($A46,$A$11:$CB$14,G$44)</f>
        <v>13.929399999999999</v>
      </c>
      <c r="H46" s="233">
        <f t="shared" ref="H46:I47" si="7">VLOOKUP($A46,$A$11:$CB$14,H$44)</f>
        <v>12.8696</v>
      </c>
      <c r="I46" s="233">
        <f t="shared" si="7"/>
        <v>11.384600000000001</v>
      </c>
      <c r="J46" s="242">
        <f>VLOOKUP($A46,$A$11:$CB$14,J$44)</f>
        <v>11.84</v>
      </c>
      <c r="K46" s="242">
        <f t="shared" ref="K46:BV50" si="8">VLOOKUP($A46,$A$11:$CB$14,K$44)</f>
        <v>10.2957</v>
      </c>
      <c r="L46" s="242">
        <f t="shared" si="8"/>
        <v>9.6259999999999994</v>
      </c>
      <c r="M46" s="242">
        <f t="shared" si="8"/>
        <v>9.9496000000000002</v>
      </c>
      <c r="N46" s="242">
        <f t="shared" si="8"/>
        <v>9.9496000000000002</v>
      </c>
      <c r="O46" s="242">
        <f t="shared" si="8"/>
        <v>9.3968000000000007</v>
      </c>
      <c r="P46" s="242">
        <f t="shared" si="8"/>
        <v>9.1783000000000001</v>
      </c>
      <c r="Q46" s="242">
        <f t="shared" si="8"/>
        <v>8.8358000000000008</v>
      </c>
      <c r="R46" s="242">
        <f t="shared" si="8"/>
        <v>8.5797000000000008</v>
      </c>
      <c r="S46" s="242">
        <f t="shared" si="8"/>
        <v>8.2797000000000001</v>
      </c>
      <c r="T46" s="242">
        <f t="shared" si="8"/>
        <v>7.7385999999999999</v>
      </c>
      <c r="U46" s="242">
        <f t="shared" si="8"/>
        <v>7.2637999999999998</v>
      </c>
      <c r="V46" s="242">
        <f t="shared" si="8"/>
        <v>6.7656999999999998</v>
      </c>
      <c r="W46" s="242">
        <f t="shared" si="8"/>
        <v>6.5054999999999996</v>
      </c>
      <c r="X46" s="242">
        <f t="shared" si="8"/>
        <v>6.2316000000000003</v>
      </c>
      <c r="Y46" s="242">
        <f t="shared" si="8"/>
        <v>5.9798</v>
      </c>
      <c r="Z46" s="242">
        <f t="shared" si="8"/>
        <v>5.8324999999999996</v>
      </c>
      <c r="AA46" s="242">
        <f t="shared" si="8"/>
        <v>6.1346999999999996</v>
      </c>
      <c r="AB46" s="242">
        <f t="shared" si="8"/>
        <v>5.8324999999999996</v>
      </c>
      <c r="AC46" s="242">
        <f t="shared" si="8"/>
        <v>5.4311999999999996</v>
      </c>
      <c r="AD46" s="242">
        <f t="shared" si="8"/>
        <v>4.5891000000000002</v>
      </c>
      <c r="AE46" s="242">
        <f t="shared" si="8"/>
        <v>4.1398999999999999</v>
      </c>
      <c r="AF46" s="242">
        <f t="shared" si="8"/>
        <v>3.9466999999999999</v>
      </c>
      <c r="AG46" s="242">
        <f t="shared" si="8"/>
        <v>3.7115999999999998</v>
      </c>
      <c r="AH46" s="242">
        <f t="shared" si="8"/>
        <v>3.5030000000000001</v>
      </c>
      <c r="AI46" s="242">
        <f t="shared" si="8"/>
        <v>3.4121000000000001</v>
      </c>
      <c r="AJ46" s="242">
        <f t="shared" si="8"/>
        <v>3.2888999999999999</v>
      </c>
      <c r="AK46" s="242">
        <f t="shared" si="8"/>
        <v>3.1573000000000002</v>
      </c>
      <c r="AL46" s="242">
        <f t="shared" si="8"/>
        <v>3.0204</v>
      </c>
      <c r="AM46" s="242">
        <f t="shared" si="8"/>
        <v>2.8123999999999998</v>
      </c>
      <c r="AN46" s="242">
        <f t="shared" si="8"/>
        <v>2.5516999999999999</v>
      </c>
      <c r="AO46" s="242">
        <f t="shared" si="8"/>
        <v>2.4064999999999999</v>
      </c>
      <c r="AP46" s="242">
        <f t="shared" si="8"/>
        <v>2.3125</v>
      </c>
      <c r="AQ46" s="242">
        <f t="shared" si="8"/>
        <v>2.2726000000000002</v>
      </c>
      <c r="AR46" s="242">
        <f t="shared" si="8"/>
        <v>2.2256</v>
      </c>
      <c r="AS46" s="242">
        <f t="shared" si="8"/>
        <v>2.2130999999999998</v>
      </c>
      <c r="AT46" s="242">
        <f t="shared" si="8"/>
        <v>2.1684999999999999</v>
      </c>
      <c r="AU46" s="242">
        <f t="shared" si="8"/>
        <v>2.1219000000000001</v>
      </c>
      <c r="AV46" s="242">
        <f t="shared" si="8"/>
        <v>2.0735999999999999</v>
      </c>
      <c r="AW46" s="242">
        <f t="shared" si="8"/>
        <v>2.0034000000000001</v>
      </c>
      <c r="AX46" s="242">
        <f t="shared" si="8"/>
        <v>1.8884000000000001</v>
      </c>
      <c r="AY46" s="242">
        <f t="shared" si="8"/>
        <v>1.7805</v>
      </c>
      <c r="AZ46" s="242">
        <f t="shared" si="8"/>
        <v>1.6747000000000001</v>
      </c>
      <c r="BA46" s="242">
        <f t="shared" si="8"/>
        <v>1.6196999999999999</v>
      </c>
      <c r="BB46" s="242">
        <f t="shared" si="8"/>
        <v>1.5871</v>
      </c>
      <c r="BC46" s="242">
        <f t="shared" si="8"/>
        <v>1.5518000000000001</v>
      </c>
      <c r="BD46" s="242">
        <f t="shared" si="8"/>
        <v>1.5477000000000001</v>
      </c>
      <c r="BE46" s="242">
        <f t="shared" si="8"/>
        <v>1.5558000000000001</v>
      </c>
      <c r="BF46" s="242">
        <f t="shared" si="8"/>
        <v>1.5641</v>
      </c>
      <c r="BG46" s="242">
        <f t="shared" si="8"/>
        <v>1.5724</v>
      </c>
      <c r="BH46" s="242">
        <f t="shared" si="8"/>
        <v>1.5620000000000001</v>
      </c>
      <c r="BI46" s="242">
        <f t="shared" si="8"/>
        <v>1.5558000000000001</v>
      </c>
      <c r="BJ46" s="242">
        <f t="shared" si="8"/>
        <v>1.5518000000000001</v>
      </c>
      <c r="BK46" s="242">
        <f t="shared" si="8"/>
        <v>1.5477000000000001</v>
      </c>
      <c r="BL46" s="242">
        <f t="shared" si="8"/>
        <v>1.5258</v>
      </c>
      <c r="BM46" s="242">
        <f t="shared" si="8"/>
        <v>1.4948999999999999</v>
      </c>
      <c r="BN46" s="242">
        <f t="shared" si="8"/>
        <v>1.4599</v>
      </c>
      <c r="BO46" s="242">
        <f t="shared" si="8"/>
        <v>1.3995</v>
      </c>
      <c r="BP46" s="242">
        <f t="shared" si="8"/>
        <v>1.3485</v>
      </c>
      <c r="BQ46" s="242">
        <f t="shared" si="8"/>
        <v>1.3348</v>
      </c>
      <c r="BR46" s="242">
        <f t="shared" si="8"/>
        <v>1.32</v>
      </c>
      <c r="BS46" s="242">
        <f t="shared" si="8"/>
        <v>1.28</v>
      </c>
      <c r="BT46" s="242">
        <f t="shared" si="8"/>
        <v>1.2488999999999999</v>
      </c>
      <c r="BU46" s="242">
        <f t="shared" si="8"/>
        <v>1.2257</v>
      </c>
      <c r="BV46" s="242">
        <f t="shared" si="8"/>
        <v>1.2033</v>
      </c>
      <c r="BW46" s="242">
        <f t="shared" ref="BW46:CB51" si="9">VLOOKUP($A46,$A$11:$CB$14,BW$44)</f>
        <v>1.1839999999999999</v>
      </c>
      <c r="BX46" s="242">
        <f t="shared" si="9"/>
        <v>1.1596</v>
      </c>
      <c r="BY46" s="242">
        <f t="shared" si="9"/>
        <v>1.1223000000000001</v>
      </c>
      <c r="BZ46" s="242">
        <f t="shared" si="9"/>
        <v>1.0744</v>
      </c>
      <c r="CA46" s="242">
        <f t="shared" si="9"/>
        <v>1.0286999999999999</v>
      </c>
      <c r="CB46" s="242">
        <f t="shared" si="9"/>
        <v>1</v>
      </c>
    </row>
    <row r="47" spans="1:80" outlineLevel="1">
      <c r="A47" s="241">
        <v>1</v>
      </c>
      <c r="B47" s="229" t="s">
        <v>317</v>
      </c>
      <c r="C47" s="190"/>
      <c r="D47" s="156">
        <v>50</v>
      </c>
      <c r="E47" s="285">
        <v>60</v>
      </c>
      <c r="F47" s="228">
        <f>VLOOKUP($A47,$A$11:$CB$14,F$44)</f>
        <v>16.219200000000001</v>
      </c>
      <c r="G47" s="233">
        <f>VLOOKUP($A47,$A$11:$CB$14,G$44)</f>
        <v>13.929399999999999</v>
      </c>
      <c r="H47" s="233">
        <f t="shared" si="7"/>
        <v>12.8696</v>
      </c>
      <c r="I47" s="233">
        <f t="shared" si="7"/>
        <v>11.384600000000001</v>
      </c>
      <c r="J47" s="242">
        <f>VLOOKUP($A47,$A$11:$CB$14,J$44)</f>
        <v>11.84</v>
      </c>
      <c r="K47" s="242">
        <f t="shared" si="8"/>
        <v>10.2957</v>
      </c>
      <c r="L47" s="242">
        <f t="shared" si="8"/>
        <v>9.6259999999999994</v>
      </c>
      <c r="M47" s="242">
        <f t="shared" si="8"/>
        <v>9.9496000000000002</v>
      </c>
      <c r="N47" s="242">
        <f t="shared" si="8"/>
        <v>9.9496000000000002</v>
      </c>
      <c r="O47" s="242">
        <f t="shared" si="8"/>
        <v>9.3968000000000007</v>
      </c>
      <c r="P47" s="242">
        <f t="shared" si="8"/>
        <v>9.1783000000000001</v>
      </c>
      <c r="Q47" s="242">
        <f t="shared" si="8"/>
        <v>8.8358000000000008</v>
      </c>
      <c r="R47" s="242">
        <f t="shared" si="8"/>
        <v>8.5797000000000008</v>
      </c>
      <c r="S47" s="242">
        <f t="shared" si="8"/>
        <v>8.2797000000000001</v>
      </c>
      <c r="T47" s="242">
        <f t="shared" si="8"/>
        <v>7.7385999999999999</v>
      </c>
      <c r="U47" s="242">
        <f t="shared" si="8"/>
        <v>7.2637999999999998</v>
      </c>
      <c r="V47" s="242">
        <f t="shared" si="8"/>
        <v>6.7656999999999998</v>
      </c>
      <c r="W47" s="242">
        <f t="shared" si="8"/>
        <v>6.5054999999999996</v>
      </c>
      <c r="X47" s="242">
        <f t="shared" si="8"/>
        <v>6.2316000000000003</v>
      </c>
      <c r="Y47" s="242">
        <f t="shared" si="8"/>
        <v>5.9798</v>
      </c>
      <c r="Z47" s="242">
        <f t="shared" si="8"/>
        <v>5.8324999999999996</v>
      </c>
      <c r="AA47" s="242">
        <f t="shared" si="8"/>
        <v>6.1346999999999996</v>
      </c>
      <c r="AB47" s="242">
        <f t="shared" si="8"/>
        <v>5.8324999999999996</v>
      </c>
      <c r="AC47" s="242">
        <f t="shared" si="8"/>
        <v>5.4311999999999996</v>
      </c>
      <c r="AD47" s="242">
        <f t="shared" si="8"/>
        <v>4.5891000000000002</v>
      </c>
      <c r="AE47" s="242">
        <f t="shared" si="8"/>
        <v>4.1398999999999999</v>
      </c>
      <c r="AF47" s="242">
        <f t="shared" si="8"/>
        <v>3.9466999999999999</v>
      </c>
      <c r="AG47" s="242">
        <f t="shared" si="8"/>
        <v>3.7115999999999998</v>
      </c>
      <c r="AH47" s="242">
        <f t="shared" si="8"/>
        <v>3.5030000000000001</v>
      </c>
      <c r="AI47" s="242">
        <f t="shared" si="8"/>
        <v>3.4121000000000001</v>
      </c>
      <c r="AJ47" s="242">
        <f t="shared" si="8"/>
        <v>3.2888999999999999</v>
      </c>
      <c r="AK47" s="242">
        <f t="shared" si="8"/>
        <v>3.1573000000000002</v>
      </c>
      <c r="AL47" s="242">
        <f t="shared" si="8"/>
        <v>3.0204</v>
      </c>
      <c r="AM47" s="242">
        <f t="shared" si="8"/>
        <v>2.8123999999999998</v>
      </c>
      <c r="AN47" s="242">
        <f t="shared" si="8"/>
        <v>2.5516999999999999</v>
      </c>
      <c r="AO47" s="242">
        <f t="shared" si="8"/>
        <v>2.4064999999999999</v>
      </c>
      <c r="AP47" s="242">
        <f t="shared" si="8"/>
        <v>2.3125</v>
      </c>
      <c r="AQ47" s="242">
        <f t="shared" si="8"/>
        <v>2.2726000000000002</v>
      </c>
      <c r="AR47" s="242">
        <f t="shared" si="8"/>
        <v>2.2256</v>
      </c>
      <c r="AS47" s="242">
        <f t="shared" si="8"/>
        <v>2.2130999999999998</v>
      </c>
      <c r="AT47" s="242">
        <f t="shared" si="8"/>
        <v>2.1684999999999999</v>
      </c>
      <c r="AU47" s="242">
        <f t="shared" si="8"/>
        <v>2.1219000000000001</v>
      </c>
      <c r="AV47" s="242">
        <f t="shared" si="8"/>
        <v>2.0735999999999999</v>
      </c>
      <c r="AW47" s="242">
        <f t="shared" si="8"/>
        <v>2.0034000000000001</v>
      </c>
      <c r="AX47" s="242">
        <f t="shared" si="8"/>
        <v>1.8884000000000001</v>
      </c>
      <c r="AY47" s="242">
        <f t="shared" si="8"/>
        <v>1.7805</v>
      </c>
      <c r="AZ47" s="242">
        <f t="shared" si="8"/>
        <v>1.6747000000000001</v>
      </c>
      <c r="BA47" s="242">
        <f t="shared" si="8"/>
        <v>1.6196999999999999</v>
      </c>
      <c r="BB47" s="242">
        <f t="shared" si="8"/>
        <v>1.5871</v>
      </c>
      <c r="BC47" s="242">
        <f t="shared" si="8"/>
        <v>1.5518000000000001</v>
      </c>
      <c r="BD47" s="242">
        <f t="shared" si="8"/>
        <v>1.5477000000000001</v>
      </c>
      <c r="BE47" s="242">
        <f t="shared" si="8"/>
        <v>1.5558000000000001</v>
      </c>
      <c r="BF47" s="242">
        <f t="shared" si="8"/>
        <v>1.5641</v>
      </c>
      <c r="BG47" s="242">
        <f t="shared" si="8"/>
        <v>1.5724</v>
      </c>
      <c r="BH47" s="242">
        <f t="shared" si="8"/>
        <v>1.5620000000000001</v>
      </c>
      <c r="BI47" s="242">
        <f t="shared" si="8"/>
        <v>1.5558000000000001</v>
      </c>
      <c r="BJ47" s="242">
        <f t="shared" si="8"/>
        <v>1.5518000000000001</v>
      </c>
      <c r="BK47" s="242">
        <f t="shared" si="8"/>
        <v>1.5477000000000001</v>
      </c>
      <c r="BL47" s="242">
        <f t="shared" si="8"/>
        <v>1.5258</v>
      </c>
      <c r="BM47" s="242">
        <f t="shared" si="8"/>
        <v>1.4948999999999999</v>
      </c>
      <c r="BN47" s="242">
        <f t="shared" si="8"/>
        <v>1.4599</v>
      </c>
      <c r="BO47" s="242">
        <f t="shared" si="8"/>
        <v>1.3995</v>
      </c>
      <c r="BP47" s="242">
        <f t="shared" si="8"/>
        <v>1.3485</v>
      </c>
      <c r="BQ47" s="242">
        <f t="shared" si="8"/>
        <v>1.3348</v>
      </c>
      <c r="BR47" s="242">
        <f t="shared" si="8"/>
        <v>1.32</v>
      </c>
      <c r="BS47" s="242">
        <f t="shared" si="8"/>
        <v>1.28</v>
      </c>
      <c r="BT47" s="242">
        <f t="shared" si="8"/>
        <v>1.2488999999999999</v>
      </c>
      <c r="BU47" s="242">
        <f t="shared" si="8"/>
        <v>1.2257</v>
      </c>
      <c r="BV47" s="242">
        <f t="shared" si="8"/>
        <v>1.2033</v>
      </c>
      <c r="BW47" s="242">
        <f t="shared" si="9"/>
        <v>1.1839999999999999</v>
      </c>
      <c r="BX47" s="242">
        <f t="shared" si="9"/>
        <v>1.1596</v>
      </c>
      <c r="BY47" s="242">
        <f t="shared" si="9"/>
        <v>1.1223000000000001</v>
      </c>
      <c r="BZ47" s="242">
        <f t="shared" si="9"/>
        <v>1.0744</v>
      </c>
      <c r="CA47" s="242">
        <f t="shared" si="9"/>
        <v>1.0286999999999999</v>
      </c>
      <c r="CB47" s="242">
        <f t="shared" si="9"/>
        <v>1</v>
      </c>
    </row>
    <row r="48" spans="1:80" outlineLevel="1">
      <c r="A48" s="241">
        <v>1</v>
      </c>
      <c r="B48" s="229" t="s">
        <v>318</v>
      </c>
      <c r="C48" s="190"/>
      <c r="D48" s="156">
        <v>60</v>
      </c>
      <c r="E48" s="285">
        <v>70</v>
      </c>
      <c r="F48" s="228">
        <f t="shared" ref="F48:U64" si="10">VLOOKUP($A48,$A$11:$CB$14,F$44)</f>
        <v>16.219200000000001</v>
      </c>
      <c r="G48" s="233">
        <f t="shared" si="10"/>
        <v>13.929399999999999</v>
      </c>
      <c r="H48" s="233">
        <f t="shared" si="10"/>
        <v>12.8696</v>
      </c>
      <c r="I48" s="233">
        <f t="shared" si="10"/>
        <v>11.384600000000001</v>
      </c>
      <c r="J48" s="242">
        <f t="shared" si="10"/>
        <v>11.84</v>
      </c>
      <c r="K48" s="242">
        <f t="shared" si="10"/>
        <v>10.2957</v>
      </c>
      <c r="L48" s="242">
        <f t="shared" si="10"/>
        <v>9.6259999999999994</v>
      </c>
      <c r="M48" s="242">
        <f t="shared" si="10"/>
        <v>9.9496000000000002</v>
      </c>
      <c r="N48" s="242">
        <f t="shared" si="10"/>
        <v>9.9496000000000002</v>
      </c>
      <c r="O48" s="242">
        <f t="shared" si="10"/>
        <v>9.3968000000000007</v>
      </c>
      <c r="P48" s="242">
        <f t="shared" si="10"/>
        <v>9.1783000000000001</v>
      </c>
      <c r="Q48" s="242">
        <f t="shared" si="10"/>
        <v>8.8358000000000008</v>
      </c>
      <c r="R48" s="242">
        <f t="shared" si="10"/>
        <v>8.5797000000000008</v>
      </c>
      <c r="S48" s="242">
        <f t="shared" si="10"/>
        <v>8.2797000000000001</v>
      </c>
      <c r="T48" s="242">
        <f t="shared" si="10"/>
        <v>7.7385999999999999</v>
      </c>
      <c r="U48" s="242">
        <f t="shared" si="10"/>
        <v>7.2637999999999998</v>
      </c>
      <c r="V48" s="242">
        <f t="shared" si="8"/>
        <v>6.7656999999999998</v>
      </c>
      <c r="W48" s="242">
        <f t="shared" si="8"/>
        <v>6.5054999999999996</v>
      </c>
      <c r="X48" s="242">
        <f t="shared" si="8"/>
        <v>6.2316000000000003</v>
      </c>
      <c r="Y48" s="242">
        <f t="shared" si="8"/>
        <v>5.9798</v>
      </c>
      <c r="Z48" s="242">
        <f t="shared" si="8"/>
        <v>5.8324999999999996</v>
      </c>
      <c r="AA48" s="242">
        <f t="shared" si="8"/>
        <v>6.1346999999999996</v>
      </c>
      <c r="AB48" s="242">
        <f t="shared" si="8"/>
        <v>5.8324999999999996</v>
      </c>
      <c r="AC48" s="242">
        <f t="shared" si="8"/>
        <v>5.4311999999999996</v>
      </c>
      <c r="AD48" s="242">
        <f t="shared" si="8"/>
        <v>4.5891000000000002</v>
      </c>
      <c r="AE48" s="242">
        <f t="shared" si="8"/>
        <v>4.1398999999999999</v>
      </c>
      <c r="AF48" s="242">
        <f t="shared" si="8"/>
        <v>3.9466999999999999</v>
      </c>
      <c r="AG48" s="242">
        <f t="shared" si="8"/>
        <v>3.7115999999999998</v>
      </c>
      <c r="AH48" s="242">
        <f t="shared" si="8"/>
        <v>3.5030000000000001</v>
      </c>
      <c r="AI48" s="242">
        <f t="shared" si="8"/>
        <v>3.4121000000000001</v>
      </c>
      <c r="AJ48" s="242">
        <f t="shared" si="8"/>
        <v>3.2888999999999999</v>
      </c>
      <c r="AK48" s="242">
        <f t="shared" si="8"/>
        <v>3.1573000000000002</v>
      </c>
      <c r="AL48" s="242">
        <f t="shared" si="8"/>
        <v>3.0204</v>
      </c>
      <c r="AM48" s="242">
        <f t="shared" si="8"/>
        <v>2.8123999999999998</v>
      </c>
      <c r="AN48" s="242">
        <f t="shared" si="8"/>
        <v>2.5516999999999999</v>
      </c>
      <c r="AO48" s="242">
        <f t="shared" si="8"/>
        <v>2.4064999999999999</v>
      </c>
      <c r="AP48" s="242">
        <f t="shared" si="8"/>
        <v>2.3125</v>
      </c>
      <c r="AQ48" s="242">
        <f t="shared" si="8"/>
        <v>2.2726000000000002</v>
      </c>
      <c r="AR48" s="242">
        <f t="shared" si="8"/>
        <v>2.2256</v>
      </c>
      <c r="AS48" s="242">
        <f t="shared" si="8"/>
        <v>2.2130999999999998</v>
      </c>
      <c r="AT48" s="242">
        <f t="shared" si="8"/>
        <v>2.1684999999999999</v>
      </c>
      <c r="AU48" s="242">
        <f t="shared" si="8"/>
        <v>2.1219000000000001</v>
      </c>
      <c r="AV48" s="242">
        <f t="shared" si="8"/>
        <v>2.0735999999999999</v>
      </c>
      <c r="AW48" s="242">
        <f t="shared" si="8"/>
        <v>2.0034000000000001</v>
      </c>
      <c r="AX48" s="242">
        <f t="shared" si="8"/>
        <v>1.8884000000000001</v>
      </c>
      <c r="AY48" s="242">
        <f t="shared" si="8"/>
        <v>1.7805</v>
      </c>
      <c r="AZ48" s="242">
        <f t="shared" si="8"/>
        <v>1.6747000000000001</v>
      </c>
      <c r="BA48" s="242">
        <f t="shared" si="8"/>
        <v>1.6196999999999999</v>
      </c>
      <c r="BB48" s="242">
        <f t="shared" si="8"/>
        <v>1.5871</v>
      </c>
      <c r="BC48" s="242">
        <f t="shared" si="8"/>
        <v>1.5518000000000001</v>
      </c>
      <c r="BD48" s="242">
        <f t="shared" si="8"/>
        <v>1.5477000000000001</v>
      </c>
      <c r="BE48" s="242">
        <f t="shared" si="8"/>
        <v>1.5558000000000001</v>
      </c>
      <c r="BF48" s="242">
        <f t="shared" si="8"/>
        <v>1.5641</v>
      </c>
      <c r="BG48" s="242">
        <f t="shared" si="8"/>
        <v>1.5724</v>
      </c>
      <c r="BH48" s="242">
        <f t="shared" si="8"/>
        <v>1.5620000000000001</v>
      </c>
      <c r="BI48" s="242">
        <f t="shared" si="8"/>
        <v>1.5558000000000001</v>
      </c>
      <c r="BJ48" s="242">
        <f t="shared" si="8"/>
        <v>1.5518000000000001</v>
      </c>
      <c r="BK48" s="242">
        <f t="shared" si="8"/>
        <v>1.5477000000000001</v>
      </c>
      <c r="BL48" s="242">
        <f t="shared" si="8"/>
        <v>1.5258</v>
      </c>
      <c r="BM48" s="242">
        <f t="shared" si="8"/>
        <v>1.4948999999999999</v>
      </c>
      <c r="BN48" s="242">
        <f t="shared" si="8"/>
        <v>1.4599</v>
      </c>
      <c r="BO48" s="242">
        <f t="shared" si="8"/>
        <v>1.3995</v>
      </c>
      <c r="BP48" s="242">
        <f t="shared" si="8"/>
        <v>1.3485</v>
      </c>
      <c r="BQ48" s="242">
        <f t="shared" si="8"/>
        <v>1.3348</v>
      </c>
      <c r="BR48" s="242">
        <f t="shared" si="8"/>
        <v>1.32</v>
      </c>
      <c r="BS48" s="242">
        <f t="shared" si="8"/>
        <v>1.28</v>
      </c>
      <c r="BT48" s="242">
        <f t="shared" si="8"/>
        <v>1.2488999999999999</v>
      </c>
      <c r="BU48" s="242">
        <f t="shared" si="8"/>
        <v>1.2257</v>
      </c>
      <c r="BV48" s="242">
        <f t="shared" si="8"/>
        <v>1.2033</v>
      </c>
      <c r="BW48" s="242">
        <f t="shared" si="9"/>
        <v>1.1839999999999999</v>
      </c>
      <c r="BX48" s="242">
        <f t="shared" si="9"/>
        <v>1.1596</v>
      </c>
      <c r="BY48" s="242">
        <f t="shared" si="9"/>
        <v>1.1223000000000001</v>
      </c>
      <c r="BZ48" s="242">
        <f t="shared" si="9"/>
        <v>1.0744</v>
      </c>
      <c r="CA48" s="242">
        <f t="shared" si="9"/>
        <v>1.0286999999999999</v>
      </c>
      <c r="CB48" s="242">
        <f t="shared" si="9"/>
        <v>1</v>
      </c>
    </row>
    <row r="49" spans="1:80" outlineLevel="1">
      <c r="A49" s="241">
        <v>4</v>
      </c>
      <c r="B49" s="229" t="s">
        <v>319</v>
      </c>
      <c r="C49" s="190"/>
      <c r="D49" s="156">
        <v>23</v>
      </c>
      <c r="E49" s="285">
        <v>27</v>
      </c>
      <c r="F49" s="233">
        <f t="shared" si="10"/>
        <v>0</v>
      </c>
      <c r="G49" s="233">
        <f t="shared" si="10"/>
        <v>0</v>
      </c>
      <c r="H49" s="233">
        <f t="shared" si="10"/>
        <v>0</v>
      </c>
      <c r="I49" s="233">
        <f t="shared" si="10"/>
        <v>3.7616999999999998</v>
      </c>
      <c r="J49" s="242">
        <f t="shared" si="10"/>
        <v>3.8593000000000002</v>
      </c>
      <c r="K49" s="242">
        <f t="shared" si="10"/>
        <v>3.2563</v>
      </c>
      <c r="L49" s="242">
        <f t="shared" si="10"/>
        <v>3.1865000000000001</v>
      </c>
      <c r="M49" s="242">
        <f t="shared" si="10"/>
        <v>3.2665000000000002</v>
      </c>
      <c r="N49" s="242">
        <f t="shared" si="10"/>
        <v>3.3184999999999998</v>
      </c>
      <c r="O49" s="242">
        <f t="shared" si="10"/>
        <v>3.2563</v>
      </c>
      <c r="P49" s="242">
        <f t="shared" si="10"/>
        <v>3.2061999999999999</v>
      </c>
      <c r="Q49" s="242">
        <f t="shared" si="10"/>
        <v>3.1480000000000001</v>
      </c>
      <c r="R49" s="242">
        <f t="shared" si="10"/>
        <v>3.1671999999999998</v>
      </c>
      <c r="S49" s="242">
        <f t="shared" si="10"/>
        <v>3.1865000000000001</v>
      </c>
      <c r="T49" s="242">
        <f t="shared" si="10"/>
        <v>3.1480000000000001</v>
      </c>
      <c r="U49" s="242">
        <f t="shared" si="10"/>
        <v>3.1103999999999998</v>
      </c>
      <c r="V49" s="242">
        <f t="shared" si="8"/>
        <v>3.0920000000000001</v>
      </c>
      <c r="W49" s="242">
        <f t="shared" si="8"/>
        <v>3.0647000000000002</v>
      </c>
      <c r="X49" s="242">
        <f t="shared" si="8"/>
        <v>3.0203000000000002</v>
      </c>
      <c r="Y49" s="242">
        <f t="shared" si="8"/>
        <v>2.9518</v>
      </c>
      <c r="Z49" s="242">
        <f t="shared" si="8"/>
        <v>2.9106000000000001</v>
      </c>
      <c r="AA49" s="242">
        <f t="shared" si="8"/>
        <v>2.9434999999999998</v>
      </c>
      <c r="AB49" s="242">
        <f t="shared" si="8"/>
        <v>2.9518</v>
      </c>
      <c r="AC49" s="242">
        <f t="shared" si="8"/>
        <v>2.9024999999999999</v>
      </c>
      <c r="AD49" s="242">
        <f t="shared" si="8"/>
        <v>2.7639</v>
      </c>
      <c r="AE49" s="242">
        <f t="shared" si="8"/>
        <v>2.6581999999999999</v>
      </c>
      <c r="AF49" s="242">
        <f t="shared" si="8"/>
        <v>2.5792000000000002</v>
      </c>
      <c r="AG49" s="242">
        <f t="shared" si="8"/>
        <v>2.4232999999999998</v>
      </c>
      <c r="AH49" s="242">
        <f t="shared" si="8"/>
        <v>2.1352000000000002</v>
      </c>
      <c r="AI49" s="242">
        <f t="shared" si="8"/>
        <v>2.0430999999999999</v>
      </c>
      <c r="AJ49" s="242">
        <f t="shared" si="8"/>
        <v>1.9698</v>
      </c>
      <c r="AK49" s="242">
        <f t="shared" si="8"/>
        <v>1.9118999999999999</v>
      </c>
      <c r="AL49" s="242">
        <f t="shared" si="8"/>
        <v>1.8911</v>
      </c>
      <c r="AM49" s="242">
        <f t="shared" si="8"/>
        <v>1.8249</v>
      </c>
      <c r="AN49" s="242">
        <f t="shared" si="8"/>
        <v>1.7110000000000001</v>
      </c>
      <c r="AO49" s="242">
        <f t="shared" si="8"/>
        <v>1.6031</v>
      </c>
      <c r="AP49" s="242">
        <f t="shared" si="8"/>
        <v>1.508</v>
      </c>
      <c r="AQ49" s="242">
        <f t="shared" si="8"/>
        <v>1.4822</v>
      </c>
      <c r="AR49" s="242">
        <f t="shared" si="8"/>
        <v>1.4412</v>
      </c>
      <c r="AS49" s="242">
        <f t="shared" si="8"/>
        <v>1.41</v>
      </c>
      <c r="AT49" s="242">
        <f t="shared" si="8"/>
        <v>1.4216</v>
      </c>
      <c r="AU49" s="242">
        <f t="shared" si="8"/>
        <v>1.4553</v>
      </c>
      <c r="AV49" s="242">
        <f t="shared" si="8"/>
        <v>1.4333</v>
      </c>
      <c r="AW49" s="242">
        <f t="shared" si="8"/>
        <v>1.3968</v>
      </c>
      <c r="AX49" s="242">
        <f t="shared" si="8"/>
        <v>1.3747</v>
      </c>
      <c r="AY49" s="242">
        <f t="shared" si="8"/>
        <v>1.3463000000000001</v>
      </c>
      <c r="AZ49" s="242">
        <f t="shared" si="8"/>
        <v>1.3273999999999999</v>
      </c>
      <c r="BA49" s="242">
        <f t="shared" si="8"/>
        <v>1.3257000000000001</v>
      </c>
      <c r="BB49" s="242">
        <f t="shared" si="8"/>
        <v>1.3223</v>
      </c>
      <c r="BC49" s="242">
        <f t="shared" si="8"/>
        <v>1.2992999999999999</v>
      </c>
      <c r="BD49" s="242">
        <f t="shared" si="8"/>
        <v>1.3207</v>
      </c>
      <c r="BE49" s="242">
        <f t="shared" si="8"/>
        <v>1.3058000000000001</v>
      </c>
      <c r="BF49" s="242">
        <f t="shared" si="8"/>
        <v>1.3058000000000001</v>
      </c>
      <c r="BG49" s="242">
        <f t="shared" si="8"/>
        <v>1.3257000000000001</v>
      </c>
      <c r="BH49" s="242">
        <f t="shared" si="8"/>
        <v>1.3008999999999999</v>
      </c>
      <c r="BI49" s="242">
        <f t="shared" si="8"/>
        <v>1.26</v>
      </c>
      <c r="BJ49" s="242">
        <f t="shared" si="8"/>
        <v>1.2676000000000001</v>
      </c>
      <c r="BK49" s="242">
        <f t="shared" si="8"/>
        <v>1.2494000000000001</v>
      </c>
      <c r="BL49" s="242">
        <f t="shared" si="8"/>
        <v>1.2317</v>
      </c>
      <c r="BM49" s="242">
        <f t="shared" si="8"/>
        <v>1.1868000000000001</v>
      </c>
      <c r="BN49" s="242">
        <f t="shared" si="8"/>
        <v>1.1265000000000001</v>
      </c>
      <c r="BO49" s="242">
        <f t="shared" si="8"/>
        <v>1.1132</v>
      </c>
      <c r="BP49" s="242">
        <f t="shared" si="8"/>
        <v>1.0589</v>
      </c>
      <c r="BQ49" s="242">
        <f t="shared" si="8"/>
        <v>1.0956999999999999</v>
      </c>
      <c r="BR49" s="242">
        <f t="shared" si="8"/>
        <v>1.0865</v>
      </c>
      <c r="BS49" s="242">
        <f t="shared" si="8"/>
        <v>1.0367999999999999</v>
      </c>
      <c r="BT49" s="242">
        <f t="shared" si="8"/>
        <v>1.0226</v>
      </c>
      <c r="BU49" s="242">
        <f t="shared" si="8"/>
        <v>1.0216000000000001</v>
      </c>
      <c r="BV49" s="242">
        <f t="shared" si="8"/>
        <v>1.0286</v>
      </c>
      <c r="BW49" s="242">
        <f t="shared" si="9"/>
        <v>1.042</v>
      </c>
      <c r="BX49" s="242">
        <f t="shared" si="9"/>
        <v>1.0568</v>
      </c>
      <c r="BY49" s="242">
        <f t="shared" si="9"/>
        <v>1.0306999999999999</v>
      </c>
      <c r="BZ49" s="242">
        <f t="shared" si="9"/>
        <v>1.0067999999999999</v>
      </c>
      <c r="CA49" s="242">
        <f t="shared" si="9"/>
        <v>0.99519999999999997</v>
      </c>
      <c r="CB49" s="242">
        <f t="shared" si="9"/>
        <v>1</v>
      </c>
    </row>
    <row r="50" spans="1:80" outlineLevel="1">
      <c r="A50" s="241">
        <v>4</v>
      </c>
      <c r="B50" s="229" t="s">
        <v>320</v>
      </c>
      <c r="C50" s="190"/>
      <c r="D50" s="156">
        <v>8</v>
      </c>
      <c r="E50" s="285">
        <v>10</v>
      </c>
      <c r="F50" s="233">
        <f t="shared" si="10"/>
        <v>0</v>
      </c>
      <c r="G50" s="233">
        <f t="shared" si="10"/>
        <v>0</v>
      </c>
      <c r="H50" s="233">
        <f t="shared" si="10"/>
        <v>0</v>
      </c>
      <c r="I50" s="233">
        <f t="shared" si="10"/>
        <v>3.7616999999999998</v>
      </c>
      <c r="J50" s="242">
        <f t="shared" si="10"/>
        <v>3.8593000000000002</v>
      </c>
      <c r="K50" s="242">
        <f t="shared" si="8"/>
        <v>3.2563</v>
      </c>
      <c r="L50" s="242">
        <f t="shared" si="8"/>
        <v>3.1865000000000001</v>
      </c>
      <c r="M50" s="242">
        <f t="shared" si="8"/>
        <v>3.2665000000000002</v>
      </c>
      <c r="N50" s="242">
        <f t="shared" si="8"/>
        <v>3.3184999999999998</v>
      </c>
      <c r="O50" s="242">
        <f t="shared" si="8"/>
        <v>3.2563</v>
      </c>
      <c r="P50" s="242">
        <f t="shared" si="8"/>
        <v>3.2061999999999999</v>
      </c>
      <c r="Q50" s="242">
        <f t="shared" si="8"/>
        <v>3.1480000000000001</v>
      </c>
      <c r="R50" s="242">
        <f t="shared" si="8"/>
        <v>3.1671999999999998</v>
      </c>
      <c r="S50" s="242">
        <f t="shared" si="8"/>
        <v>3.1865000000000001</v>
      </c>
      <c r="T50" s="242">
        <f t="shared" si="8"/>
        <v>3.1480000000000001</v>
      </c>
      <c r="U50" s="242">
        <f t="shared" si="8"/>
        <v>3.1103999999999998</v>
      </c>
      <c r="V50" s="242">
        <f t="shared" si="8"/>
        <v>3.0920000000000001</v>
      </c>
      <c r="W50" s="242">
        <f t="shared" si="8"/>
        <v>3.0647000000000002</v>
      </c>
      <c r="X50" s="242">
        <f t="shared" si="8"/>
        <v>3.0203000000000002</v>
      </c>
      <c r="Y50" s="242">
        <f t="shared" si="8"/>
        <v>2.9518</v>
      </c>
      <c r="Z50" s="242">
        <f t="shared" si="8"/>
        <v>2.9106000000000001</v>
      </c>
      <c r="AA50" s="242">
        <f t="shared" si="8"/>
        <v>2.9434999999999998</v>
      </c>
      <c r="AB50" s="242">
        <f t="shared" si="8"/>
        <v>2.9518</v>
      </c>
      <c r="AC50" s="242">
        <f t="shared" si="8"/>
        <v>2.9024999999999999</v>
      </c>
      <c r="AD50" s="242">
        <f t="shared" si="8"/>
        <v>2.7639</v>
      </c>
      <c r="AE50" s="242">
        <f t="shared" si="8"/>
        <v>2.6581999999999999</v>
      </c>
      <c r="AF50" s="242">
        <f t="shared" ref="AF50:BV50" si="11">VLOOKUP($A50,$A$11:$CB$14,AF$44)</f>
        <v>2.5792000000000002</v>
      </c>
      <c r="AG50" s="242">
        <f t="shared" si="11"/>
        <v>2.4232999999999998</v>
      </c>
      <c r="AH50" s="242">
        <f t="shared" si="11"/>
        <v>2.1352000000000002</v>
      </c>
      <c r="AI50" s="242">
        <f t="shared" si="11"/>
        <v>2.0430999999999999</v>
      </c>
      <c r="AJ50" s="242">
        <f t="shared" si="11"/>
        <v>1.9698</v>
      </c>
      <c r="AK50" s="242">
        <f t="shared" si="11"/>
        <v>1.9118999999999999</v>
      </c>
      <c r="AL50" s="242">
        <f t="shared" si="11"/>
        <v>1.8911</v>
      </c>
      <c r="AM50" s="242">
        <f t="shared" si="11"/>
        <v>1.8249</v>
      </c>
      <c r="AN50" s="242">
        <f t="shared" si="11"/>
        <v>1.7110000000000001</v>
      </c>
      <c r="AO50" s="242">
        <f t="shared" si="11"/>
        <v>1.6031</v>
      </c>
      <c r="AP50" s="242">
        <f t="shared" si="11"/>
        <v>1.508</v>
      </c>
      <c r="AQ50" s="242">
        <f t="shared" si="11"/>
        <v>1.4822</v>
      </c>
      <c r="AR50" s="242">
        <f t="shared" si="11"/>
        <v>1.4412</v>
      </c>
      <c r="AS50" s="242">
        <f t="shared" si="11"/>
        <v>1.41</v>
      </c>
      <c r="AT50" s="242">
        <f t="shared" si="11"/>
        <v>1.4216</v>
      </c>
      <c r="AU50" s="242">
        <f t="shared" si="11"/>
        <v>1.4553</v>
      </c>
      <c r="AV50" s="242">
        <f t="shared" si="11"/>
        <v>1.4333</v>
      </c>
      <c r="AW50" s="242">
        <f t="shared" si="11"/>
        <v>1.3968</v>
      </c>
      <c r="AX50" s="242">
        <f t="shared" si="11"/>
        <v>1.3747</v>
      </c>
      <c r="AY50" s="242">
        <f t="shared" si="11"/>
        <v>1.3463000000000001</v>
      </c>
      <c r="AZ50" s="242">
        <f t="shared" si="11"/>
        <v>1.3273999999999999</v>
      </c>
      <c r="BA50" s="242">
        <f t="shared" si="11"/>
        <v>1.3257000000000001</v>
      </c>
      <c r="BB50" s="242">
        <f t="shared" si="11"/>
        <v>1.3223</v>
      </c>
      <c r="BC50" s="242">
        <f t="shared" si="11"/>
        <v>1.2992999999999999</v>
      </c>
      <c r="BD50" s="242">
        <f t="shared" si="11"/>
        <v>1.3207</v>
      </c>
      <c r="BE50" s="242">
        <f t="shared" si="11"/>
        <v>1.3058000000000001</v>
      </c>
      <c r="BF50" s="242">
        <f t="shared" si="11"/>
        <v>1.3058000000000001</v>
      </c>
      <c r="BG50" s="242">
        <f t="shared" si="11"/>
        <v>1.3257000000000001</v>
      </c>
      <c r="BH50" s="242">
        <f t="shared" si="11"/>
        <v>1.3008999999999999</v>
      </c>
      <c r="BI50" s="242">
        <f t="shared" si="11"/>
        <v>1.26</v>
      </c>
      <c r="BJ50" s="242">
        <f t="shared" si="11"/>
        <v>1.2676000000000001</v>
      </c>
      <c r="BK50" s="242">
        <f t="shared" si="11"/>
        <v>1.2494000000000001</v>
      </c>
      <c r="BL50" s="242">
        <f t="shared" si="11"/>
        <v>1.2317</v>
      </c>
      <c r="BM50" s="242">
        <f t="shared" si="11"/>
        <v>1.1868000000000001</v>
      </c>
      <c r="BN50" s="242">
        <f t="shared" si="11"/>
        <v>1.1265000000000001</v>
      </c>
      <c r="BO50" s="242">
        <f t="shared" si="11"/>
        <v>1.1132</v>
      </c>
      <c r="BP50" s="242">
        <f t="shared" si="11"/>
        <v>1.0589</v>
      </c>
      <c r="BQ50" s="242">
        <f t="shared" si="11"/>
        <v>1.0956999999999999</v>
      </c>
      <c r="BR50" s="242">
        <f t="shared" si="11"/>
        <v>1.0865</v>
      </c>
      <c r="BS50" s="242">
        <f t="shared" si="11"/>
        <v>1.0367999999999999</v>
      </c>
      <c r="BT50" s="242">
        <f t="shared" si="11"/>
        <v>1.0226</v>
      </c>
      <c r="BU50" s="242">
        <f t="shared" si="11"/>
        <v>1.0216000000000001</v>
      </c>
      <c r="BV50" s="242">
        <f t="shared" si="11"/>
        <v>1.0286</v>
      </c>
      <c r="BW50" s="242">
        <f t="shared" si="9"/>
        <v>1.042</v>
      </c>
      <c r="BX50" s="242">
        <f t="shared" si="9"/>
        <v>1.0568</v>
      </c>
      <c r="BY50" s="242">
        <f t="shared" si="9"/>
        <v>1.0306999999999999</v>
      </c>
      <c r="BZ50" s="242">
        <f t="shared" si="9"/>
        <v>1.0067999999999999</v>
      </c>
      <c r="CA50" s="242">
        <f t="shared" si="9"/>
        <v>0.99519999999999997</v>
      </c>
      <c r="CB50" s="242">
        <f t="shared" si="9"/>
        <v>1</v>
      </c>
    </row>
    <row r="51" spans="1:80" outlineLevel="1">
      <c r="A51" s="241">
        <v>4</v>
      </c>
      <c r="B51" s="229" t="s">
        <v>321</v>
      </c>
      <c r="C51" s="190"/>
      <c r="D51" s="156">
        <v>14</v>
      </c>
      <c r="E51" s="285">
        <v>18</v>
      </c>
      <c r="F51" s="233">
        <f t="shared" si="10"/>
        <v>0</v>
      </c>
      <c r="G51" s="233">
        <f t="shared" si="10"/>
        <v>0</v>
      </c>
      <c r="H51" s="233">
        <f t="shared" si="10"/>
        <v>0</v>
      </c>
      <c r="I51" s="233">
        <f t="shared" si="10"/>
        <v>3.7616999999999998</v>
      </c>
      <c r="J51" s="242">
        <f t="shared" si="10"/>
        <v>3.8593000000000002</v>
      </c>
      <c r="K51" s="242">
        <f t="shared" si="10"/>
        <v>3.2563</v>
      </c>
      <c r="L51" s="242">
        <f t="shared" si="10"/>
        <v>3.1865000000000001</v>
      </c>
      <c r="M51" s="242">
        <f t="shared" si="10"/>
        <v>3.2665000000000002</v>
      </c>
      <c r="N51" s="242">
        <f t="shared" si="10"/>
        <v>3.3184999999999998</v>
      </c>
      <c r="O51" s="242">
        <f t="shared" si="10"/>
        <v>3.2563</v>
      </c>
      <c r="P51" s="242">
        <f t="shared" si="10"/>
        <v>3.2061999999999999</v>
      </c>
      <c r="Q51" s="242">
        <f t="shared" si="10"/>
        <v>3.1480000000000001</v>
      </c>
      <c r="R51" s="242">
        <f t="shared" si="10"/>
        <v>3.1671999999999998</v>
      </c>
      <c r="S51" s="242">
        <f t="shared" si="10"/>
        <v>3.1865000000000001</v>
      </c>
      <c r="T51" s="242">
        <f t="shared" si="10"/>
        <v>3.1480000000000001</v>
      </c>
      <c r="U51" s="242">
        <f t="shared" si="10"/>
        <v>3.1103999999999998</v>
      </c>
      <c r="V51" s="242">
        <f t="shared" ref="V51:CB55" si="12">VLOOKUP($A51,$A$11:$CB$14,V$44)</f>
        <v>3.0920000000000001</v>
      </c>
      <c r="W51" s="242">
        <f t="shared" si="12"/>
        <v>3.0647000000000002</v>
      </c>
      <c r="X51" s="242">
        <f t="shared" si="12"/>
        <v>3.0203000000000002</v>
      </c>
      <c r="Y51" s="242">
        <f t="shared" si="12"/>
        <v>2.9518</v>
      </c>
      <c r="Z51" s="242">
        <f t="shared" si="12"/>
        <v>2.9106000000000001</v>
      </c>
      <c r="AA51" s="242">
        <f t="shared" si="12"/>
        <v>2.9434999999999998</v>
      </c>
      <c r="AB51" s="242">
        <f t="shared" si="12"/>
        <v>2.9518</v>
      </c>
      <c r="AC51" s="242">
        <f t="shared" si="12"/>
        <v>2.9024999999999999</v>
      </c>
      <c r="AD51" s="242">
        <f t="shared" si="12"/>
        <v>2.7639</v>
      </c>
      <c r="AE51" s="242">
        <f t="shared" si="12"/>
        <v>2.6581999999999999</v>
      </c>
      <c r="AF51" s="242">
        <f t="shared" si="12"/>
        <v>2.5792000000000002</v>
      </c>
      <c r="AG51" s="242">
        <f t="shared" si="12"/>
        <v>2.4232999999999998</v>
      </c>
      <c r="AH51" s="242">
        <f t="shared" si="12"/>
        <v>2.1352000000000002</v>
      </c>
      <c r="AI51" s="242">
        <f t="shared" si="12"/>
        <v>2.0430999999999999</v>
      </c>
      <c r="AJ51" s="242">
        <f t="shared" si="12"/>
        <v>1.9698</v>
      </c>
      <c r="AK51" s="242">
        <f t="shared" si="12"/>
        <v>1.9118999999999999</v>
      </c>
      <c r="AL51" s="242">
        <f t="shared" si="12"/>
        <v>1.8911</v>
      </c>
      <c r="AM51" s="242">
        <f t="shared" si="12"/>
        <v>1.8249</v>
      </c>
      <c r="AN51" s="242">
        <f t="shared" si="12"/>
        <v>1.7110000000000001</v>
      </c>
      <c r="AO51" s="242">
        <f t="shared" si="12"/>
        <v>1.6031</v>
      </c>
      <c r="AP51" s="242">
        <f t="shared" si="12"/>
        <v>1.508</v>
      </c>
      <c r="AQ51" s="242">
        <f t="shared" si="12"/>
        <v>1.4822</v>
      </c>
      <c r="AR51" s="242">
        <f t="shared" si="12"/>
        <v>1.4412</v>
      </c>
      <c r="AS51" s="242">
        <f t="shared" si="12"/>
        <v>1.41</v>
      </c>
      <c r="AT51" s="242">
        <f t="shared" si="12"/>
        <v>1.4216</v>
      </c>
      <c r="AU51" s="242">
        <f t="shared" si="12"/>
        <v>1.4553</v>
      </c>
      <c r="AV51" s="242">
        <f t="shared" si="12"/>
        <v>1.4333</v>
      </c>
      <c r="AW51" s="242">
        <f t="shared" si="12"/>
        <v>1.3968</v>
      </c>
      <c r="AX51" s="242">
        <f t="shared" si="12"/>
        <v>1.3747</v>
      </c>
      <c r="AY51" s="242">
        <f t="shared" si="12"/>
        <v>1.3463000000000001</v>
      </c>
      <c r="AZ51" s="242">
        <f t="shared" si="12"/>
        <v>1.3273999999999999</v>
      </c>
      <c r="BA51" s="242">
        <f t="shared" si="12"/>
        <v>1.3257000000000001</v>
      </c>
      <c r="BB51" s="242">
        <f t="shared" si="12"/>
        <v>1.3223</v>
      </c>
      <c r="BC51" s="242">
        <f t="shared" si="12"/>
        <v>1.2992999999999999</v>
      </c>
      <c r="BD51" s="242">
        <f t="shared" si="12"/>
        <v>1.3207</v>
      </c>
      <c r="BE51" s="242">
        <f t="shared" si="12"/>
        <v>1.3058000000000001</v>
      </c>
      <c r="BF51" s="242">
        <f t="shared" si="12"/>
        <v>1.3058000000000001</v>
      </c>
      <c r="BG51" s="242">
        <f t="shared" si="12"/>
        <v>1.3257000000000001</v>
      </c>
      <c r="BH51" s="242">
        <f t="shared" si="12"/>
        <v>1.3008999999999999</v>
      </c>
      <c r="BI51" s="242">
        <f t="shared" si="12"/>
        <v>1.26</v>
      </c>
      <c r="BJ51" s="242">
        <f t="shared" si="12"/>
        <v>1.2676000000000001</v>
      </c>
      <c r="BK51" s="242">
        <f t="shared" si="12"/>
        <v>1.2494000000000001</v>
      </c>
      <c r="BL51" s="242">
        <f t="shared" si="12"/>
        <v>1.2317</v>
      </c>
      <c r="BM51" s="242">
        <f t="shared" si="12"/>
        <v>1.1868000000000001</v>
      </c>
      <c r="BN51" s="242">
        <f t="shared" si="12"/>
        <v>1.1265000000000001</v>
      </c>
      <c r="BO51" s="242">
        <f t="shared" si="12"/>
        <v>1.1132</v>
      </c>
      <c r="BP51" s="242">
        <f t="shared" si="12"/>
        <v>1.0589</v>
      </c>
      <c r="BQ51" s="242">
        <f t="shared" si="12"/>
        <v>1.0956999999999999</v>
      </c>
      <c r="BR51" s="242">
        <f t="shared" si="12"/>
        <v>1.0865</v>
      </c>
      <c r="BS51" s="242">
        <f t="shared" si="12"/>
        <v>1.0367999999999999</v>
      </c>
      <c r="BT51" s="242">
        <f t="shared" si="12"/>
        <v>1.0226</v>
      </c>
      <c r="BU51" s="242">
        <f t="shared" si="12"/>
        <v>1.0216000000000001</v>
      </c>
      <c r="BV51" s="242">
        <f t="shared" si="12"/>
        <v>1.0286</v>
      </c>
      <c r="BW51" s="242">
        <f t="shared" si="9"/>
        <v>1.042</v>
      </c>
      <c r="BX51" s="242">
        <f t="shared" si="9"/>
        <v>1.0568</v>
      </c>
      <c r="BY51" s="242">
        <f t="shared" si="9"/>
        <v>1.0306999999999999</v>
      </c>
      <c r="BZ51" s="242">
        <f t="shared" si="9"/>
        <v>1.0067999999999999</v>
      </c>
      <c r="CA51" s="242">
        <f t="shared" si="9"/>
        <v>0.99519999999999997</v>
      </c>
      <c r="CB51" s="242">
        <f t="shared" si="9"/>
        <v>1</v>
      </c>
    </row>
    <row r="52" spans="1:80" outlineLevel="1">
      <c r="A52" s="241">
        <v>4</v>
      </c>
      <c r="B52" s="229" t="s">
        <v>322</v>
      </c>
      <c r="C52" s="190"/>
      <c r="D52" s="156">
        <v>14</v>
      </c>
      <c r="E52" s="285">
        <v>25</v>
      </c>
      <c r="F52" s="233">
        <f t="shared" si="10"/>
        <v>0</v>
      </c>
      <c r="G52" s="233">
        <f t="shared" si="10"/>
        <v>0</v>
      </c>
      <c r="H52" s="233">
        <f t="shared" si="10"/>
        <v>0</v>
      </c>
      <c r="I52" s="233">
        <f t="shared" si="10"/>
        <v>3.7616999999999998</v>
      </c>
      <c r="J52" s="242">
        <f t="shared" si="10"/>
        <v>3.8593000000000002</v>
      </c>
      <c r="K52" s="242">
        <f t="shared" si="10"/>
        <v>3.2563</v>
      </c>
      <c r="L52" s="242">
        <f t="shared" si="10"/>
        <v>3.1865000000000001</v>
      </c>
      <c r="M52" s="242">
        <f t="shared" si="10"/>
        <v>3.2665000000000002</v>
      </c>
      <c r="N52" s="242">
        <f t="shared" si="10"/>
        <v>3.3184999999999998</v>
      </c>
      <c r="O52" s="242">
        <f t="shared" si="10"/>
        <v>3.2563</v>
      </c>
      <c r="P52" s="242">
        <f t="shared" si="10"/>
        <v>3.2061999999999999</v>
      </c>
      <c r="Q52" s="242">
        <f t="shared" si="10"/>
        <v>3.1480000000000001</v>
      </c>
      <c r="R52" s="242">
        <f t="shared" si="10"/>
        <v>3.1671999999999998</v>
      </c>
      <c r="S52" s="242">
        <f t="shared" si="10"/>
        <v>3.1865000000000001</v>
      </c>
      <c r="T52" s="242">
        <f t="shared" si="10"/>
        <v>3.1480000000000001</v>
      </c>
      <c r="U52" s="242">
        <f t="shared" si="10"/>
        <v>3.1103999999999998</v>
      </c>
      <c r="V52" s="242">
        <f t="shared" si="12"/>
        <v>3.0920000000000001</v>
      </c>
      <c r="W52" s="242">
        <f t="shared" si="12"/>
        <v>3.0647000000000002</v>
      </c>
      <c r="X52" s="242">
        <f t="shared" si="12"/>
        <v>3.0203000000000002</v>
      </c>
      <c r="Y52" s="242">
        <f t="shared" si="12"/>
        <v>2.9518</v>
      </c>
      <c r="Z52" s="242">
        <f t="shared" si="12"/>
        <v>2.9106000000000001</v>
      </c>
      <c r="AA52" s="242">
        <f t="shared" si="12"/>
        <v>2.9434999999999998</v>
      </c>
      <c r="AB52" s="242">
        <f t="shared" si="12"/>
        <v>2.9518</v>
      </c>
      <c r="AC52" s="242">
        <f t="shared" si="12"/>
        <v>2.9024999999999999</v>
      </c>
      <c r="AD52" s="242">
        <f t="shared" si="12"/>
        <v>2.7639</v>
      </c>
      <c r="AE52" s="242">
        <f t="shared" si="12"/>
        <v>2.6581999999999999</v>
      </c>
      <c r="AF52" s="242">
        <f t="shared" si="12"/>
        <v>2.5792000000000002</v>
      </c>
      <c r="AG52" s="242">
        <f t="shared" si="12"/>
        <v>2.4232999999999998</v>
      </c>
      <c r="AH52" s="242">
        <f t="shared" si="12"/>
        <v>2.1352000000000002</v>
      </c>
      <c r="AI52" s="242">
        <f t="shared" si="12"/>
        <v>2.0430999999999999</v>
      </c>
      <c r="AJ52" s="242">
        <f t="shared" si="12"/>
        <v>1.9698</v>
      </c>
      <c r="AK52" s="242">
        <f t="shared" si="12"/>
        <v>1.9118999999999999</v>
      </c>
      <c r="AL52" s="242">
        <f t="shared" si="12"/>
        <v>1.8911</v>
      </c>
      <c r="AM52" s="242">
        <f t="shared" si="12"/>
        <v>1.8249</v>
      </c>
      <c r="AN52" s="242">
        <f t="shared" si="12"/>
        <v>1.7110000000000001</v>
      </c>
      <c r="AO52" s="242">
        <f t="shared" si="12"/>
        <v>1.6031</v>
      </c>
      <c r="AP52" s="242">
        <f t="shared" si="12"/>
        <v>1.508</v>
      </c>
      <c r="AQ52" s="242">
        <f t="shared" si="12"/>
        <v>1.4822</v>
      </c>
      <c r="AR52" s="242">
        <f t="shared" si="12"/>
        <v>1.4412</v>
      </c>
      <c r="AS52" s="242">
        <f t="shared" si="12"/>
        <v>1.41</v>
      </c>
      <c r="AT52" s="242">
        <f t="shared" si="12"/>
        <v>1.4216</v>
      </c>
      <c r="AU52" s="242">
        <f t="shared" si="12"/>
        <v>1.4553</v>
      </c>
      <c r="AV52" s="242">
        <f t="shared" si="12"/>
        <v>1.4333</v>
      </c>
      <c r="AW52" s="242">
        <f t="shared" si="12"/>
        <v>1.3968</v>
      </c>
      <c r="AX52" s="242">
        <f t="shared" si="12"/>
        <v>1.3747</v>
      </c>
      <c r="AY52" s="242">
        <f t="shared" si="12"/>
        <v>1.3463000000000001</v>
      </c>
      <c r="AZ52" s="242">
        <f t="shared" si="12"/>
        <v>1.3273999999999999</v>
      </c>
      <c r="BA52" s="242">
        <f t="shared" si="12"/>
        <v>1.3257000000000001</v>
      </c>
      <c r="BB52" s="242">
        <f t="shared" si="12"/>
        <v>1.3223</v>
      </c>
      <c r="BC52" s="242">
        <f t="shared" si="12"/>
        <v>1.2992999999999999</v>
      </c>
      <c r="BD52" s="242">
        <f t="shared" si="12"/>
        <v>1.3207</v>
      </c>
      <c r="BE52" s="242">
        <f t="shared" si="12"/>
        <v>1.3058000000000001</v>
      </c>
      <c r="BF52" s="242">
        <f t="shared" si="12"/>
        <v>1.3058000000000001</v>
      </c>
      <c r="BG52" s="242">
        <f t="shared" si="12"/>
        <v>1.3257000000000001</v>
      </c>
      <c r="BH52" s="242">
        <f t="shared" si="12"/>
        <v>1.3008999999999999</v>
      </c>
      <c r="BI52" s="242">
        <f t="shared" si="12"/>
        <v>1.26</v>
      </c>
      <c r="BJ52" s="242">
        <f t="shared" si="12"/>
        <v>1.2676000000000001</v>
      </c>
      <c r="BK52" s="242">
        <f t="shared" si="12"/>
        <v>1.2494000000000001</v>
      </c>
      <c r="BL52" s="242">
        <f t="shared" si="12"/>
        <v>1.2317</v>
      </c>
      <c r="BM52" s="242">
        <f t="shared" si="12"/>
        <v>1.1868000000000001</v>
      </c>
      <c r="BN52" s="242">
        <f t="shared" si="12"/>
        <v>1.1265000000000001</v>
      </c>
      <c r="BO52" s="242">
        <f t="shared" si="12"/>
        <v>1.1132</v>
      </c>
      <c r="BP52" s="242">
        <f t="shared" si="12"/>
        <v>1.0589</v>
      </c>
      <c r="BQ52" s="242">
        <f t="shared" si="12"/>
        <v>1.0956999999999999</v>
      </c>
      <c r="BR52" s="242">
        <f t="shared" si="12"/>
        <v>1.0865</v>
      </c>
      <c r="BS52" s="242">
        <f t="shared" si="12"/>
        <v>1.0367999999999999</v>
      </c>
      <c r="BT52" s="242">
        <f t="shared" si="12"/>
        <v>1.0226</v>
      </c>
      <c r="BU52" s="242">
        <f t="shared" si="12"/>
        <v>1.0216000000000001</v>
      </c>
      <c r="BV52" s="242">
        <f t="shared" si="12"/>
        <v>1.0286</v>
      </c>
      <c r="BW52" s="242">
        <f t="shared" si="12"/>
        <v>1.042</v>
      </c>
      <c r="BX52" s="242">
        <f t="shared" si="12"/>
        <v>1.0568</v>
      </c>
      <c r="BY52" s="242">
        <f t="shared" si="12"/>
        <v>1.0306999999999999</v>
      </c>
      <c r="BZ52" s="242">
        <f t="shared" si="12"/>
        <v>1.0067999999999999</v>
      </c>
      <c r="CA52" s="242">
        <f t="shared" si="12"/>
        <v>0.99519999999999997</v>
      </c>
      <c r="CB52" s="242">
        <f t="shared" si="12"/>
        <v>1</v>
      </c>
    </row>
    <row r="53" spans="1:80" outlineLevel="1">
      <c r="A53" s="241">
        <v>4</v>
      </c>
      <c r="B53" s="229" t="s">
        <v>323</v>
      </c>
      <c r="C53" s="190"/>
      <c r="D53" s="156">
        <v>4</v>
      </c>
      <c r="E53" s="285">
        <v>8</v>
      </c>
      <c r="F53" s="233">
        <f t="shared" si="10"/>
        <v>0</v>
      </c>
      <c r="G53" s="233">
        <f t="shared" si="10"/>
        <v>0</v>
      </c>
      <c r="H53" s="233">
        <f t="shared" si="10"/>
        <v>0</v>
      </c>
      <c r="I53" s="233">
        <f t="shared" si="10"/>
        <v>3.7616999999999998</v>
      </c>
      <c r="J53" s="242">
        <f t="shared" si="10"/>
        <v>3.8593000000000002</v>
      </c>
      <c r="K53" s="242">
        <f t="shared" si="10"/>
        <v>3.2563</v>
      </c>
      <c r="L53" s="242">
        <f t="shared" si="10"/>
        <v>3.1865000000000001</v>
      </c>
      <c r="M53" s="242">
        <f t="shared" si="10"/>
        <v>3.2665000000000002</v>
      </c>
      <c r="N53" s="242">
        <f t="shared" si="10"/>
        <v>3.3184999999999998</v>
      </c>
      <c r="O53" s="242">
        <f t="shared" si="10"/>
        <v>3.2563</v>
      </c>
      <c r="P53" s="242">
        <f t="shared" si="10"/>
        <v>3.2061999999999999</v>
      </c>
      <c r="Q53" s="242">
        <f t="shared" si="10"/>
        <v>3.1480000000000001</v>
      </c>
      <c r="R53" s="242">
        <f t="shared" si="10"/>
        <v>3.1671999999999998</v>
      </c>
      <c r="S53" s="242">
        <f t="shared" si="10"/>
        <v>3.1865000000000001</v>
      </c>
      <c r="T53" s="242">
        <f t="shared" si="10"/>
        <v>3.1480000000000001</v>
      </c>
      <c r="U53" s="242">
        <f t="shared" si="10"/>
        <v>3.1103999999999998</v>
      </c>
      <c r="V53" s="242">
        <f t="shared" si="12"/>
        <v>3.0920000000000001</v>
      </c>
      <c r="W53" s="242">
        <f t="shared" si="12"/>
        <v>3.0647000000000002</v>
      </c>
      <c r="X53" s="242">
        <f t="shared" si="12"/>
        <v>3.0203000000000002</v>
      </c>
      <c r="Y53" s="242">
        <f t="shared" si="12"/>
        <v>2.9518</v>
      </c>
      <c r="Z53" s="242">
        <f t="shared" si="12"/>
        <v>2.9106000000000001</v>
      </c>
      <c r="AA53" s="242">
        <f t="shared" si="12"/>
        <v>2.9434999999999998</v>
      </c>
      <c r="AB53" s="242">
        <f t="shared" si="12"/>
        <v>2.9518</v>
      </c>
      <c r="AC53" s="242">
        <f t="shared" si="12"/>
        <v>2.9024999999999999</v>
      </c>
      <c r="AD53" s="242">
        <f t="shared" si="12"/>
        <v>2.7639</v>
      </c>
      <c r="AE53" s="242">
        <f t="shared" si="12"/>
        <v>2.6581999999999999</v>
      </c>
      <c r="AF53" s="242">
        <f t="shared" si="12"/>
        <v>2.5792000000000002</v>
      </c>
      <c r="AG53" s="242">
        <f t="shared" si="12"/>
        <v>2.4232999999999998</v>
      </c>
      <c r="AH53" s="242">
        <f t="shared" si="12"/>
        <v>2.1352000000000002</v>
      </c>
      <c r="AI53" s="242">
        <f t="shared" si="12"/>
        <v>2.0430999999999999</v>
      </c>
      <c r="AJ53" s="242">
        <f t="shared" si="12"/>
        <v>1.9698</v>
      </c>
      <c r="AK53" s="242">
        <f t="shared" si="12"/>
        <v>1.9118999999999999</v>
      </c>
      <c r="AL53" s="242">
        <f t="shared" si="12"/>
        <v>1.8911</v>
      </c>
      <c r="AM53" s="242">
        <f t="shared" si="12"/>
        <v>1.8249</v>
      </c>
      <c r="AN53" s="242">
        <f t="shared" si="12"/>
        <v>1.7110000000000001</v>
      </c>
      <c r="AO53" s="242">
        <f t="shared" si="12"/>
        <v>1.6031</v>
      </c>
      <c r="AP53" s="242">
        <f t="shared" si="12"/>
        <v>1.508</v>
      </c>
      <c r="AQ53" s="242">
        <f t="shared" si="12"/>
        <v>1.4822</v>
      </c>
      <c r="AR53" s="242">
        <f t="shared" si="12"/>
        <v>1.4412</v>
      </c>
      <c r="AS53" s="242">
        <f t="shared" si="12"/>
        <v>1.41</v>
      </c>
      <c r="AT53" s="242">
        <f t="shared" si="12"/>
        <v>1.4216</v>
      </c>
      <c r="AU53" s="242">
        <f t="shared" si="12"/>
        <v>1.4553</v>
      </c>
      <c r="AV53" s="242">
        <f t="shared" si="12"/>
        <v>1.4333</v>
      </c>
      <c r="AW53" s="242">
        <f t="shared" si="12"/>
        <v>1.3968</v>
      </c>
      <c r="AX53" s="242">
        <f t="shared" si="12"/>
        <v>1.3747</v>
      </c>
      <c r="AY53" s="242">
        <f t="shared" si="12"/>
        <v>1.3463000000000001</v>
      </c>
      <c r="AZ53" s="242">
        <f t="shared" si="12"/>
        <v>1.3273999999999999</v>
      </c>
      <c r="BA53" s="242">
        <f t="shared" si="12"/>
        <v>1.3257000000000001</v>
      </c>
      <c r="BB53" s="242">
        <f t="shared" si="12"/>
        <v>1.3223</v>
      </c>
      <c r="BC53" s="242">
        <f t="shared" si="12"/>
        <v>1.2992999999999999</v>
      </c>
      <c r="BD53" s="242">
        <f t="shared" si="12"/>
        <v>1.3207</v>
      </c>
      <c r="BE53" s="242">
        <f t="shared" si="12"/>
        <v>1.3058000000000001</v>
      </c>
      <c r="BF53" s="242">
        <f t="shared" si="12"/>
        <v>1.3058000000000001</v>
      </c>
      <c r="BG53" s="242">
        <f t="shared" si="12"/>
        <v>1.3257000000000001</v>
      </c>
      <c r="BH53" s="242">
        <f t="shared" si="12"/>
        <v>1.3008999999999999</v>
      </c>
      <c r="BI53" s="242">
        <f t="shared" si="12"/>
        <v>1.26</v>
      </c>
      <c r="BJ53" s="242">
        <f t="shared" si="12"/>
        <v>1.2676000000000001</v>
      </c>
      <c r="BK53" s="242">
        <f t="shared" si="12"/>
        <v>1.2494000000000001</v>
      </c>
      <c r="BL53" s="242">
        <f t="shared" si="12"/>
        <v>1.2317</v>
      </c>
      <c r="BM53" s="242">
        <f t="shared" si="12"/>
        <v>1.1868000000000001</v>
      </c>
      <c r="BN53" s="242">
        <f t="shared" si="12"/>
        <v>1.1265000000000001</v>
      </c>
      <c r="BO53" s="242">
        <f t="shared" si="12"/>
        <v>1.1132</v>
      </c>
      <c r="BP53" s="242">
        <f t="shared" si="12"/>
        <v>1.0589</v>
      </c>
      <c r="BQ53" s="242">
        <f t="shared" si="12"/>
        <v>1.0956999999999999</v>
      </c>
      <c r="BR53" s="242">
        <f t="shared" si="12"/>
        <v>1.0865</v>
      </c>
      <c r="BS53" s="242">
        <f t="shared" si="12"/>
        <v>1.0367999999999999</v>
      </c>
      <c r="BT53" s="242">
        <f t="shared" si="12"/>
        <v>1.0226</v>
      </c>
      <c r="BU53" s="242">
        <f t="shared" si="12"/>
        <v>1.0216000000000001</v>
      </c>
      <c r="BV53" s="242">
        <f t="shared" si="12"/>
        <v>1.0286</v>
      </c>
      <c r="BW53" s="242">
        <f t="shared" si="12"/>
        <v>1.042</v>
      </c>
      <c r="BX53" s="242">
        <f t="shared" si="12"/>
        <v>1.0568</v>
      </c>
      <c r="BY53" s="242">
        <f t="shared" si="12"/>
        <v>1.0306999999999999</v>
      </c>
      <c r="BZ53" s="242">
        <f t="shared" si="12"/>
        <v>1.0067999999999999</v>
      </c>
      <c r="CA53" s="242">
        <f t="shared" si="12"/>
        <v>0.99519999999999997</v>
      </c>
      <c r="CB53" s="242">
        <f t="shared" si="12"/>
        <v>1</v>
      </c>
    </row>
    <row r="54" spans="1:80" outlineLevel="1">
      <c r="A54" s="241">
        <v>4</v>
      </c>
      <c r="B54" s="229" t="s">
        <v>324</v>
      </c>
      <c r="C54" s="190"/>
      <c r="D54" s="156">
        <v>3</v>
      </c>
      <c r="E54" s="285">
        <v>5</v>
      </c>
      <c r="F54" s="233">
        <f t="shared" si="10"/>
        <v>0</v>
      </c>
      <c r="G54" s="233">
        <f t="shared" si="10"/>
        <v>0</v>
      </c>
      <c r="H54" s="233">
        <f t="shared" si="10"/>
        <v>0</v>
      </c>
      <c r="I54" s="233">
        <f t="shared" si="10"/>
        <v>3.7616999999999998</v>
      </c>
      <c r="J54" s="242">
        <f t="shared" si="10"/>
        <v>3.8593000000000002</v>
      </c>
      <c r="K54" s="242">
        <f t="shared" si="10"/>
        <v>3.2563</v>
      </c>
      <c r="L54" s="242">
        <f t="shared" si="10"/>
        <v>3.1865000000000001</v>
      </c>
      <c r="M54" s="242">
        <f t="shared" si="10"/>
        <v>3.2665000000000002</v>
      </c>
      <c r="N54" s="242">
        <f t="shared" si="10"/>
        <v>3.3184999999999998</v>
      </c>
      <c r="O54" s="242">
        <f t="shared" si="10"/>
        <v>3.2563</v>
      </c>
      <c r="P54" s="242">
        <f t="shared" si="10"/>
        <v>3.2061999999999999</v>
      </c>
      <c r="Q54" s="242">
        <f t="shared" si="10"/>
        <v>3.1480000000000001</v>
      </c>
      <c r="R54" s="242">
        <f t="shared" si="10"/>
        <v>3.1671999999999998</v>
      </c>
      <c r="S54" s="242">
        <f t="shared" si="10"/>
        <v>3.1865000000000001</v>
      </c>
      <c r="T54" s="242">
        <f t="shared" si="10"/>
        <v>3.1480000000000001</v>
      </c>
      <c r="U54" s="242">
        <f t="shared" si="10"/>
        <v>3.1103999999999998</v>
      </c>
      <c r="V54" s="242">
        <f t="shared" si="12"/>
        <v>3.0920000000000001</v>
      </c>
      <c r="W54" s="242">
        <f t="shared" si="12"/>
        <v>3.0647000000000002</v>
      </c>
      <c r="X54" s="242">
        <f t="shared" si="12"/>
        <v>3.0203000000000002</v>
      </c>
      <c r="Y54" s="242">
        <f t="shared" si="12"/>
        <v>2.9518</v>
      </c>
      <c r="Z54" s="242">
        <f t="shared" si="12"/>
        <v>2.9106000000000001</v>
      </c>
      <c r="AA54" s="242">
        <f t="shared" si="12"/>
        <v>2.9434999999999998</v>
      </c>
      <c r="AB54" s="242">
        <f t="shared" si="12"/>
        <v>2.9518</v>
      </c>
      <c r="AC54" s="242">
        <f t="shared" si="12"/>
        <v>2.9024999999999999</v>
      </c>
      <c r="AD54" s="242">
        <f t="shared" si="12"/>
        <v>2.7639</v>
      </c>
      <c r="AE54" s="242">
        <f t="shared" si="12"/>
        <v>2.6581999999999999</v>
      </c>
      <c r="AF54" s="242">
        <f t="shared" si="12"/>
        <v>2.5792000000000002</v>
      </c>
      <c r="AG54" s="242">
        <f t="shared" si="12"/>
        <v>2.4232999999999998</v>
      </c>
      <c r="AH54" s="242">
        <f t="shared" si="12"/>
        <v>2.1352000000000002</v>
      </c>
      <c r="AI54" s="242">
        <f t="shared" si="12"/>
        <v>2.0430999999999999</v>
      </c>
      <c r="AJ54" s="242">
        <f t="shared" si="12"/>
        <v>1.9698</v>
      </c>
      <c r="AK54" s="242">
        <f t="shared" si="12"/>
        <v>1.9118999999999999</v>
      </c>
      <c r="AL54" s="242">
        <f t="shared" si="12"/>
        <v>1.8911</v>
      </c>
      <c r="AM54" s="242">
        <f t="shared" si="12"/>
        <v>1.8249</v>
      </c>
      <c r="AN54" s="242">
        <f t="shared" si="12"/>
        <v>1.7110000000000001</v>
      </c>
      <c r="AO54" s="242">
        <f t="shared" si="12"/>
        <v>1.6031</v>
      </c>
      <c r="AP54" s="242">
        <f t="shared" si="12"/>
        <v>1.508</v>
      </c>
      <c r="AQ54" s="242">
        <f t="shared" si="12"/>
        <v>1.4822</v>
      </c>
      <c r="AR54" s="242">
        <f t="shared" si="12"/>
        <v>1.4412</v>
      </c>
      <c r="AS54" s="242">
        <f t="shared" si="12"/>
        <v>1.41</v>
      </c>
      <c r="AT54" s="242">
        <f t="shared" si="12"/>
        <v>1.4216</v>
      </c>
      <c r="AU54" s="242">
        <f t="shared" si="12"/>
        <v>1.4553</v>
      </c>
      <c r="AV54" s="242">
        <f t="shared" si="12"/>
        <v>1.4333</v>
      </c>
      <c r="AW54" s="242">
        <f t="shared" si="12"/>
        <v>1.3968</v>
      </c>
      <c r="AX54" s="242">
        <f t="shared" si="12"/>
        <v>1.3747</v>
      </c>
      <c r="AY54" s="242">
        <f t="shared" si="12"/>
        <v>1.3463000000000001</v>
      </c>
      <c r="AZ54" s="242">
        <f t="shared" si="12"/>
        <v>1.3273999999999999</v>
      </c>
      <c r="BA54" s="242">
        <f t="shared" si="12"/>
        <v>1.3257000000000001</v>
      </c>
      <c r="BB54" s="242">
        <f t="shared" si="12"/>
        <v>1.3223</v>
      </c>
      <c r="BC54" s="242">
        <f t="shared" si="12"/>
        <v>1.2992999999999999</v>
      </c>
      <c r="BD54" s="242">
        <f t="shared" si="12"/>
        <v>1.3207</v>
      </c>
      <c r="BE54" s="242">
        <f t="shared" si="12"/>
        <v>1.3058000000000001</v>
      </c>
      <c r="BF54" s="242">
        <f t="shared" si="12"/>
        <v>1.3058000000000001</v>
      </c>
      <c r="BG54" s="242">
        <f t="shared" si="12"/>
        <v>1.3257000000000001</v>
      </c>
      <c r="BH54" s="242">
        <f t="shared" si="12"/>
        <v>1.3008999999999999</v>
      </c>
      <c r="BI54" s="242">
        <f t="shared" si="12"/>
        <v>1.26</v>
      </c>
      <c r="BJ54" s="242">
        <f t="shared" si="12"/>
        <v>1.2676000000000001</v>
      </c>
      <c r="BK54" s="242">
        <f t="shared" si="12"/>
        <v>1.2494000000000001</v>
      </c>
      <c r="BL54" s="242">
        <f t="shared" si="12"/>
        <v>1.2317</v>
      </c>
      <c r="BM54" s="242">
        <f t="shared" si="12"/>
        <v>1.1868000000000001</v>
      </c>
      <c r="BN54" s="242">
        <f t="shared" si="12"/>
        <v>1.1265000000000001</v>
      </c>
      <c r="BO54" s="242">
        <f t="shared" si="12"/>
        <v>1.1132</v>
      </c>
      <c r="BP54" s="242">
        <f t="shared" si="12"/>
        <v>1.0589</v>
      </c>
      <c r="BQ54" s="242">
        <f t="shared" si="12"/>
        <v>1.0956999999999999</v>
      </c>
      <c r="BR54" s="242">
        <f t="shared" si="12"/>
        <v>1.0865</v>
      </c>
      <c r="BS54" s="242">
        <f t="shared" si="12"/>
        <v>1.0367999999999999</v>
      </c>
      <c r="BT54" s="242">
        <f t="shared" si="12"/>
        <v>1.0226</v>
      </c>
      <c r="BU54" s="242">
        <f t="shared" si="12"/>
        <v>1.0216000000000001</v>
      </c>
      <c r="BV54" s="242">
        <f t="shared" si="12"/>
        <v>1.0286</v>
      </c>
      <c r="BW54" s="242">
        <f t="shared" si="12"/>
        <v>1.042</v>
      </c>
      <c r="BX54" s="242">
        <f t="shared" si="12"/>
        <v>1.0568</v>
      </c>
      <c r="BY54" s="242">
        <f t="shared" si="12"/>
        <v>1.0306999999999999</v>
      </c>
      <c r="BZ54" s="242">
        <f t="shared" si="12"/>
        <v>1.0067999999999999</v>
      </c>
      <c r="CA54" s="242">
        <f t="shared" si="12"/>
        <v>0.99519999999999997</v>
      </c>
      <c r="CB54" s="242">
        <f t="shared" si="12"/>
        <v>1</v>
      </c>
    </row>
    <row r="55" spans="1:80" outlineLevel="1">
      <c r="A55" s="241">
        <v>4</v>
      </c>
      <c r="B55" s="229" t="s">
        <v>325</v>
      </c>
      <c r="C55" s="190"/>
      <c r="D55" s="156">
        <v>5</v>
      </c>
      <c r="E55" s="285">
        <v>5</v>
      </c>
      <c r="F55" s="233">
        <f t="shared" si="10"/>
        <v>0</v>
      </c>
      <c r="G55" s="233">
        <f t="shared" si="10"/>
        <v>0</v>
      </c>
      <c r="H55" s="233">
        <f t="shared" si="10"/>
        <v>0</v>
      </c>
      <c r="I55" s="233">
        <f t="shared" si="10"/>
        <v>3.7616999999999998</v>
      </c>
      <c r="J55" s="242">
        <f t="shared" si="10"/>
        <v>3.8593000000000002</v>
      </c>
      <c r="K55" s="242">
        <f t="shared" si="10"/>
        <v>3.2563</v>
      </c>
      <c r="L55" s="242">
        <f t="shared" si="10"/>
        <v>3.1865000000000001</v>
      </c>
      <c r="M55" s="242">
        <f t="shared" si="10"/>
        <v>3.2665000000000002</v>
      </c>
      <c r="N55" s="242">
        <f t="shared" si="10"/>
        <v>3.3184999999999998</v>
      </c>
      <c r="O55" s="242">
        <f t="shared" si="10"/>
        <v>3.2563</v>
      </c>
      <c r="P55" s="242">
        <f t="shared" si="10"/>
        <v>3.2061999999999999</v>
      </c>
      <c r="Q55" s="242">
        <f t="shared" si="10"/>
        <v>3.1480000000000001</v>
      </c>
      <c r="R55" s="242">
        <f t="shared" si="10"/>
        <v>3.1671999999999998</v>
      </c>
      <c r="S55" s="242">
        <f t="shared" si="10"/>
        <v>3.1865000000000001</v>
      </c>
      <c r="T55" s="242">
        <f t="shared" si="10"/>
        <v>3.1480000000000001</v>
      </c>
      <c r="U55" s="242">
        <f t="shared" si="10"/>
        <v>3.1103999999999998</v>
      </c>
      <c r="V55" s="242">
        <f t="shared" si="12"/>
        <v>3.0920000000000001</v>
      </c>
      <c r="W55" s="242">
        <f t="shared" si="12"/>
        <v>3.0647000000000002</v>
      </c>
      <c r="X55" s="242">
        <f t="shared" si="12"/>
        <v>3.0203000000000002</v>
      </c>
      <c r="Y55" s="242">
        <f t="shared" si="12"/>
        <v>2.9518</v>
      </c>
      <c r="Z55" s="242">
        <f t="shared" si="12"/>
        <v>2.9106000000000001</v>
      </c>
      <c r="AA55" s="242">
        <f t="shared" si="12"/>
        <v>2.9434999999999998</v>
      </c>
      <c r="AB55" s="242">
        <f t="shared" si="12"/>
        <v>2.9518</v>
      </c>
      <c r="AC55" s="242">
        <f t="shared" si="12"/>
        <v>2.9024999999999999</v>
      </c>
      <c r="AD55" s="242">
        <f t="shared" si="12"/>
        <v>2.7639</v>
      </c>
      <c r="AE55" s="242">
        <f t="shared" si="12"/>
        <v>2.6581999999999999</v>
      </c>
      <c r="AF55" s="242">
        <f t="shared" si="12"/>
        <v>2.5792000000000002</v>
      </c>
      <c r="AG55" s="242">
        <f t="shared" si="12"/>
        <v>2.4232999999999998</v>
      </c>
      <c r="AH55" s="242">
        <f t="shared" si="12"/>
        <v>2.1352000000000002</v>
      </c>
      <c r="AI55" s="242">
        <f t="shared" si="12"/>
        <v>2.0430999999999999</v>
      </c>
      <c r="AJ55" s="242">
        <f t="shared" si="12"/>
        <v>1.9698</v>
      </c>
      <c r="AK55" s="242">
        <f t="shared" si="12"/>
        <v>1.9118999999999999</v>
      </c>
      <c r="AL55" s="242">
        <f t="shared" si="12"/>
        <v>1.8911</v>
      </c>
      <c r="AM55" s="242">
        <f t="shared" si="12"/>
        <v>1.8249</v>
      </c>
      <c r="AN55" s="242">
        <f t="shared" si="12"/>
        <v>1.7110000000000001</v>
      </c>
      <c r="AO55" s="242">
        <f t="shared" si="12"/>
        <v>1.6031</v>
      </c>
      <c r="AP55" s="242">
        <f t="shared" si="12"/>
        <v>1.508</v>
      </c>
      <c r="AQ55" s="242">
        <f t="shared" si="12"/>
        <v>1.4822</v>
      </c>
      <c r="AR55" s="242">
        <f t="shared" si="12"/>
        <v>1.4412</v>
      </c>
      <c r="AS55" s="242">
        <f t="shared" si="12"/>
        <v>1.41</v>
      </c>
      <c r="AT55" s="242">
        <f t="shared" si="12"/>
        <v>1.4216</v>
      </c>
      <c r="AU55" s="242">
        <f t="shared" ref="AU55:CB59" si="13">VLOOKUP($A55,$A$11:$CB$14,AU$44)</f>
        <v>1.4553</v>
      </c>
      <c r="AV55" s="242">
        <f t="shared" si="13"/>
        <v>1.4333</v>
      </c>
      <c r="AW55" s="242">
        <f t="shared" si="13"/>
        <v>1.3968</v>
      </c>
      <c r="AX55" s="242">
        <f t="shared" si="13"/>
        <v>1.3747</v>
      </c>
      <c r="AY55" s="242">
        <f t="shared" si="13"/>
        <v>1.3463000000000001</v>
      </c>
      <c r="AZ55" s="242">
        <f t="shared" si="13"/>
        <v>1.3273999999999999</v>
      </c>
      <c r="BA55" s="242">
        <f t="shared" si="13"/>
        <v>1.3257000000000001</v>
      </c>
      <c r="BB55" s="242">
        <f t="shared" si="13"/>
        <v>1.3223</v>
      </c>
      <c r="BC55" s="242">
        <f t="shared" si="13"/>
        <v>1.2992999999999999</v>
      </c>
      <c r="BD55" s="242">
        <f t="shared" si="13"/>
        <v>1.3207</v>
      </c>
      <c r="BE55" s="242">
        <f t="shared" si="13"/>
        <v>1.3058000000000001</v>
      </c>
      <c r="BF55" s="242">
        <f t="shared" si="13"/>
        <v>1.3058000000000001</v>
      </c>
      <c r="BG55" s="242">
        <f t="shared" si="13"/>
        <v>1.3257000000000001</v>
      </c>
      <c r="BH55" s="242">
        <f t="shared" si="13"/>
        <v>1.3008999999999999</v>
      </c>
      <c r="BI55" s="242">
        <f t="shared" si="13"/>
        <v>1.26</v>
      </c>
      <c r="BJ55" s="242">
        <f t="shared" si="13"/>
        <v>1.2676000000000001</v>
      </c>
      <c r="BK55" s="242">
        <f t="shared" si="13"/>
        <v>1.2494000000000001</v>
      </c>
      <c r="BL55" s="242">
        <f t="shared" si="13"/>
        <v>1.2317</v>
      </c>
      <c r="BM55" s="242">
        <f t="shared" si="13"/>
        <v>1.1868000000000001</v>
      </c>
      <c r="BN55" s="242">
        <f t="shared" si="13"/>
        <v>1.1265000000000001</v>
      </c>
      <c r="BO55" s="242">
        <f t="shared" si="13"/>
        <v>1.1132</v>
      </c>
      <c r="BP55" s="242">
        <f t="shared" si="13"/>
        <v>1.0589</v>
      </c>
      <c r="BQ55" s="242">
        <f t="shared" si="13"/>
        <v>1.0956999999999999</v>
      </c>
      <c r="BR55" s="242">
        <f t="shared" si="13"/>
        <v>1.0865</v>
      </c>
      <c r="BS55" s="242">
        <f t="shared" si="13"/>
        <v>1.0367999999999999</v>
      </c>
      <c r="BT55" s="242">
        <f t="shared" si="13"/>
        <v>1.0226</v>
      </c>
      <c r="BU55" s="242">
        <f t="shared" si="13"/>
        <v>1.0216000000000001</v>
      </c>
      <c r="BV55" s="242">
        <f t="shared" si="13"/>
        <v>1.0286</v>
      </c>
      <c r="BW55" s="242">
        <f t="shared" si="13"/>
        <v>1.042</v>
      </c>
      <c r="BX55" s="242">
        <f t="shared" si="13"/>
        <v>1.0568</v>
      </c>
      <c r="BY55" s="242">
        <f t="shared" si="13"/>
        <v>1.0306999999999999</v>
      </c>
      <c r="BZ55" s="242">
        <f t="shared" si="13"/>
        <v>1.0067999999999999</v>
      </c>
      <c r="CA55" s="242">
        <f t="shared" si="13"/>
        <v>0.99519999999999997</v>
      </c>
      <c r="CB55" s="242">
        <f t="shared" si="13"/>
        <v>1</v>
      </c>
    </row>
    <row r="56" spans="1:80" outlineLevel="1">
      <c r="A56" s="241">
        <v>4</v>
      </c>
      <c r="B56" s="229" t="s">
        <v>326</v>
      </c>
      <c r="C56" s="190"/>
      <c r="D56" s="156">
        <v>8</v>
      </c>
      <c r="E56" s="285">
        <v>8</v>
      </c>
      <c r="F56" s="233">
        <f t="shared" si="10"/>
        <v>0</v>
      </c>
      <c r="G56" s="233">
        <f t="shared" si="10"/>
        <v>0</v>
      </c>
      <c r="H56" s="233">
        <f t="shared" si="10"/>
        <v>0</v>
      </c>
      <c r="I56" s="233">
        <f t="shared" si="10"/>
        <v>3.7616999999999998</v>
      </c>
      <c r="J56" s="242">
        <f t="shared" si="10"/>
        <v>3.8593000000000002</v>
      </c>
      <c r="K56" s="242">
        <f t="shared" si="10"/>
        <v>3.2563</v>
      </c>
      <c r="L56" s="242">
        <f t="shared" si="10"/>
        <v>3.1865000000000001</v>
      </c>
      <c r="M56" s="242">
        <f t="shared" si="10"/>
        <v>3.2665000000000002</v>
      </c>
      <c r="N56" s="242">
        <f t="shared" si="10"/>
        <v>3.3184999999999998</v>
      </c>
      <c r="O56" s="242">
        <f t="shared" si="10"/>
        <v>3.2563</v>
      </c>
      <c r="P56" s="242">
        <f t="shared" si="10"/>
        <v>3.2061999999999999</v>
      </c>
      <c r="Q56" s="242">
        <f t="shared" si="10"/>
        <v>3.1480000000000001</v>
      </c>
      <c r="R56" s="242">
        <f t="shared" si="10"/>
        <v>3.1671999999999998</v>
      </c>
      <c r="S56" s="242">
        <f t="shared" si="10"/>
        <v>3.1865000000000001</v>
      </c>
      <c r="T56" s="242">
        <f t="shared" si="10"/>
        <v>3.1480000000000001</v>
      </c>
      <c r="U56" s="242">
        <f t="shared" si="10"/>
        <v>3.1103999999999998</v>
      </c>
      <c r="V56" s="242">
        <f t="shared" ref="V56:BV60" si="14">VLOOKUP($A56,$A$11:$CB$14,V$44)</f>
        <v>3.0920000000000001</v>
      </c>
      <c r="W56" s="242">
        <f t="shared" si="14"/>
        <v>3.0647000000000002</v>
      </c>
      <c r="X56" s="242">
        <f t="shared" si="14"/>
        <v>3.0203000000000002</v>
      </c>
      <c r="Y56" s="242">
        <f t="shared" si="14"/>
        <v>2.9518</v>
      </c>
      <c r="Z56" s="242">
        <f t="shared" si="14"/>
        <v>2.9106000000000001</v>
      </c>
      <c r="AA56" s="242">
        <f t="shared" si="14"/>
        <v>2.9434999999999998</v>
      </c>
      <c r="AB56" s="242">
        <f t="shared" si="14"/>
        <v>2.9518</v>
      </c>
      <c r="AC56" s="242">
        <f t="shared" si="14"/>
        <v>2.9024999999999999</v>
      </c>
      <c r="AD56" s="242">
        <f t="shared" si="14"/>
        <v>2.7639</v>
      </c>
      <c r="AE56" s="242">
        <f t="shared" si="14"/>
        <v>2.6581999999999999</v>
      </c>
      <c r="AF56" s="242">
        <f t="shared" si="14"/>
        <v>2.5792000000000002</v>
      </c>
      <c r="AG56" s="242">
        <f t="shared" si="14"/>
        <v>2.4232999999999998</v>
      </c>
      <c r="AH56" s="242">
        <f t="shared" si="14"/>
        <v>2.1352000000000002</v>
      </c>
      <c r="AI56" s="242">
        <f t="shared" si="14"/>
        <v>2.0430999999999999</v>
      </c>
      <c r="AJ56" s="242">
        <f t="shared" si="14"/>
        <v>1.9698</v>
      </c>
      <c r="AK56" s="242">
        <f t="shared" si="14"/>
        <v>1.9118999999999999</v>
      </c>
      <c r="AL56" s="242">
        <f t="shared" si="14"/>
        <v>1.8911</v>
      </c>
      <c r="AM56" s="242">
        <f t="shared" si="14"/>
        <v>1.8249</v>
      </c>
      <c r="AN56" s="242">
        <f t="shared" si="14"/>
        <v>1.7110000000000001</v>
      </c>
      <c r="AO56" s="242">
        <f t="shared" si="14"/>
        <v>1.6031</v>
      </c>
      <c r="AP56" s="242">
        <f t="shared" si="14"/>
        <v>1.508</v>
      </c>
      <c r="AQ56" s="242">
        <f t="shared" si="14"/>
        <v>1.4822</v>
      </c>
      <c r="AR56" s="242">
        <f t="shared" si="14"/>
        <v>1.4412</v>
      </c>
      <c r="AS56" s="242">
        <f t="shared" si="14"/>
        <v>1.41</v>
      </c>
      <c r="AT56" s="242">
        <f t="shared" si="14"/>
        <v>1.4216</v>
      </c>
      <c r="AU56" s="242">
        <f t="shared" si="14"/>
        <v>1.4553</v>
      </c>
      <c r="AV56" s="242">
        <f t="shared" si="14"/>
        <v>1.4333</v>
      </c>
      <c r="AW56" s="242">
        <f t="shared" si="14"/>
        <v>1.3968</v>
      </c>
      <c r="AX56" s="242">
        <f t="shared" si="14"/>
        <v>1.3747</v>
      </c>
      <c r="AY56" s="242">
        <f t="shared" si="14"/>
        <v>1.3463000000000001</v>
      </c>
      <c r="AZ56" s="242">
        <f t="shared" si="14"/>
        <v>1.3273999999999999</v>
      </c>
      <c r="BA56" s="242">
        <f t="shared" si="14"/>
        <v>1.3257000000000001</v>
      </c>
      <c r="BB56" s="242">
        <f t="shared" si="14"/>
        <v>1.3223</v>
      </c>
      <c r="BC56" s="242">
        <f t="shared" si="14"/>
        <v>1.2992999999999999</v>
      </c>
      <c r="BD56" s="242">
        <f t="shared" si="14"/>
        <v>1.3207</v>
      </c>
      <c r="BE56" s="242">
        <f t="shared" si="14"/>
        <v>1.3058000000000001</v>
      </c>
      <c r="BF56" s="242">
        <f t="shared" si="14"/>
        <v>1.3058000000000001</v>
      </c>
      <c r="BG56" s="242">
        <f t="shared" si="14"/>
        <v>1.3257000000000001</v>
      </c>
      <c r="BH56" s="242">
        <f t="shared" si="14"/>
        <v>1.3008999999999999</v>
      </c>
      <c r="BI56" s="242">
        <f t="shared" si="14"/>
        <v>1.26</v>
      </c>
      <c r="BJ56" s="242">
        <f t="shared" si="14"/>
        <v>1.2676000000000001</v>
      </c>
      <c r="BK56" s="242">
        <f t="shared" si="14"/>
        <v>1.2494000000000001</v>
      </c>
      <c r="BL56" s="242">
        <f t="shared" si="14"/>
        <v>1.2317</v>
      </c>
      <c r="BM56" s="242">
        <f t="shared" si="14"/>
        <v>1.1868000000000001</v>
      </c>
      <c r="BN56" s="242">
        <f t="shared" si="14"/>
        <v>1.1265000000000001</v>
      </c>
      <c r="BO56" s="242">
        <f t="shared" si="14"/>
        <v>1.1132</v>
      </c>
      <c r="BP56" s="242">
        <f t="shared" si="14"/>
        <v>1.0589</v>
      </c>
      <c r="BQ56" s="242">
        <f t="shared" si="14"/>
        <v>1.0956999999999999</v>
      </c>
      <c r="BR56" s="242">
        <f t="shared" si="14"/>
        <v>1.0865</v>
      </c>
      <c r="BS56" s="242">
        <f t="shared" si="14"/>
        <v>1.0367999999999999</v>
      </c>
      <c r="BT56" s="242">
        <f t="shared" si="14"/>
        <v>1.0226</v>
      </c>
      <c r="BU56" s="242">
        <f t="shared" si="14"/>
        <v>1.0216000000000001</v>
      </c>
      <c r="BV56" s="242">
        <f t="shared" si="13"/>
        <v>1.0286</v>
      </c>
      <c r="BW56" s="242">
        <f t="shared" si="13"/>
        <v>1.042</v>
      </c>
      <c r="BX56" s="242">
        <f t="shared" si="13"/>
        <v>1.0568</v>
      </c>
      <c r="BY56" s="242">
        <f t="shared" si="13"/>
        <v>1.0306999999999999</v>
      </c>
      <c r="BZ56" s="242">
        <f t="shared" si="13"/>
        <v>1.0067999999999999</v>
      </c>
      <c r="CA56" s="242">
        <f t="shared" si="13"/>
        <v>0.99519999999999997</v>
      </c>
      <c r="CB56" s="242">
        <f t="shared" si="13"/>
        <v>1</v>
      </c>
    </row>
    <row r="57" spans="1:80" outlineLevel="1">
      <c r="A57" s="241">
        <v>4</v>
      </c>
      <c r="B57" s="229" t="s">
        <v>327</v>
      </c>
      <c r="C57" s="190"/>
      <c r="D57" s="156">
        <v>45</v>
      </c>
      <c r="E57" s="285">
        <v>55</v>
      </c>
      <c r="F57" s="233">
        <f t="shared" si="10"/>
        <v>0</v>
      </c>
      <c r="G57" s="233">
        <f t="shared" si="10"/>
        <v>0</v>
      </c>
      <c r="H57" s="233">
        <f t="shared" si="10"/>
        <v>0</v>
      </c>
      <c r="I57" s="233">
        <f t="shared" si="10"/>
        <v>3.7616999999999998</v>
      </c>
      <c r="J57" s="242">
        <f t="shared" si="10"/>
        <v>3.8593000000000002</v>
      </c>
      <c r="K57" s="242">
        <f t="shared" si="10"/>
        <v>3.2563</v>
      </c>
      <c r="L57" s="242">
        <f t="shared" si="10"/>
        <v>3.1865000000000001</v>
      </c>
      <c r="M57" s="242">
        <f t="shared" si="10"/>
        <v>3.2665000000000002</v>
      </c>
      <c r="N57" s="242">
        <f t="shared" si="10"/>
        <v>3.3184999999999998</v>
      </c>
      <c r="O57" s="242">
        <f t="shared" si="10"/>
        <v>3.2563</v>
      </c>
      <c r="P57" s="242">
        <f t="shared" si="10"/>
        <v>3.2061999999999999</v>
      </c>
      <c r="Q57" s="242">
        <f t="shared" si="10"/>
        <v>3.1480000000000001</v>
      </c>
      <c r="R57" s="242">
        <f t="shared" si="10"/>
        <v>3.1671999999999998</v>
      </c>
      <c r="S57" s="242">
        <f t="shared" si="10"/>
        <v>3.1865000000000001</v>
      </c>
      <c r="T57" s="242">
        <f t="shared" si="10"/>
        <v>3.1480000000000001</v>
      </c>
      <c r="U57" s="242">
        <f t="shared" si="10"/>
        <v>3.1103999999999998</v>
      </c>
      <c r="V57" s="242">
        <f t="shared" si="14"/>
        <v>3.0920000000000001</v>
      </c>
      <c r="W57" s="242">
        <f t="shared" si="14"/>
        <v>3.0647000000000002</v>
      </c>
      <c r="X57" s="242">
        <f t="shared" si="14"/>
        <v>3.0203000000000002</v>
      </c>
      <c r="Y57" s="242">
        <f t="shared" si="14"/>
        <v>2.9518</v>
      </c>
      <c r="Z57" s="242">
        <f t="shared" si="14"/>
        <v>2.9106000000000001</v>
      </c>
      <c r="AA57" s="242">
        <f t="shared" si="14"/>
        <v>2.9434999999999998</v>
      </c>
      <c r="AB57" s="242">
        <f t="shared" si="14"/>
        <v>2.9518</v>
      </c>
      <c r="AC57" s="242">
        <f t="shared" si="14"/>
        <v>2.9024999999999999</v>
      </c>
      <c r="AD57" s="242">
        <f t="shared" si="14"/>
        <v>2.7639</v>
      </c>
      <c r="AE57" s="242">
        <f t="shared" si="14"/>
        <v>2.6581999999999999</v>
      </c>
      <c r="AF57" s="242">
        <f t="shared" si="14"/>
        <v>2.5792000000000002</v>
      </c>
      <c r="AG57" s="242">
        <f t="shared" si="14"/>
        <v>2.4232999999999998</v>
      </c>
      <c r="AH57" s="242">
        <f t="shared" si="14"/>
        <v>2.1352000000000002</v>
      </c>
      <c r="AI57" s="242">
        <f t="shared" si="14"/>
        <v>2.0430999999999999</v>
      </c>
      <c r="AJ57" s="242">
        <f t="shared" si="14"/>
        <v>1.9698</v>
      </c>
      <c r="AK57" s="242">
        <f t="shared" si="14"/>
        <v>1.9118999999999999</v>
      </c>
      <c r="AL57" s="242">
        <f t="shared" si="14"/>
        <v>1.8911</v>
      </c>
      <c r="AM57" s="242">
        <f t="shared" si="14"/>
        <v>1.8249</v>
      </c>
      <c r="AN57" s="242">
        <f t="shared" si="14"/>
        <v>1.7110000000000001</v>
      </c>
      <c r="AO57" s="242">
        <f t="shared" si="14"/>
        <v>1.6031</v>
      </c>
      <c r="AP57" s="242">
        <f t="shared" si="14"/>
        <v>1.508</v>
      </c>
      <c r="AQ57" s="242">
        <f t="shared" si="14"/>
        <v>1.4822</v>
      </c>
      <c r="AR57" s="242">
        <f t="shared" si="14"/>
        <v>1.4412</v>
      </c>
      <c r="AS57" s="242">
        <f t="shared" si="14"/>
        <v>1.41</v>
      </c>
      <c r="AT57" s="242">
        <f t="shared" si="14"/>
        <v>1.4216</v>
      </c>
      <c r="AU57" s="242">
        <f t="shared" si="14"/>
        <v>1.4553</v>
      </c>
      <c r="AV57" s="242">
        <f t="shared" si="14"/>
        <v>1.4333</v>
      </c>
      <c r="AW57" s="242">
        <f t="shared" si="14"/>
        <v>1.3968</v>
      </c>
      <c r="AX57" s="242">
        <f t="shared" si="14"/>
        <v>1.3747</v>
      </c>
      <c r="AY57" s="242">
        <f t="shared" si="14"/>
        <v>1.3463000000000001</v>
      </c>
      <c r="AZ57" s="242">
        <f t="shared" si="14"/>
        <v>1.3273999999999999</v>
      </c>
      <c r="BA57" s="242">
        <f t="shared" si="14"/>
        <v>1.3257000000000001</v>
      </c>
      <c r="BB57" s="242">
        <f t="shared" si="14"/>
        <v>1.3223</v>
      </c>
      <c r="BC57" s="242">
        <f t="shared" si="14"/>
        <v>1.2992999999999999</v>
      </c>
      <c r="BD57" s="242">
        <f t="shared" si="14"/>
        <v>1.3207</v>
      </c>
      <c r="BE57" s="242">
        <f t="shared" si="14"/>
        <v>1.3058000000000001</v>
      </c>
      <c r="BF57" s="242">
        <f t="shared" si="14"/>
        <v>1.3058000000000001</v>
      </c>
      <c r="BG57" s="242">
        <f t="shared" si="14"/>
        <v>1.3257000000000001</v>
      </c>
      <c r="BH57" s="242">
        <f t="shared" si="14"/>
        <v>1.3008999999999999</v>
      </c>
      <c r="BI57" s="242">
        <f t="shared" si="14"/>
        <v>1.26</v>
      </c>
      <c r="BJ57" s="242">
        <f t="shared" si="14"/>
        <v>1.2676000000000001</v>
      </c>
      <c r="BK57" s="242">
        <f t="shared" si="14"/>
        <v>1.2494000000000001</v>
      </c>
      <c r="BL57" s="242">
        <f t="shared" si="14"/>
        <v>1.2317</v>
      </c>
      <c r="BM57" s="242">
        <f t="shared" si="14"/>
        <v>1.1868000000000001</v>
      </c>
      <c r="BN57" s="242">
        <f t="shared" si="14"/>
        <v>1.1265000000000001</v>
      </c>
      <c r="BO57" s="242">
        <f t="shared" si="14"/>
        <v>1.1132</v>
      </c>
      <c r="BP57" s="242">
        <f t="shared" si="14"/>
        <v>1.0589</v>
      </c>
      <c r="BQ57" s="242">
        <f t="shared" si="14"/>
        <v>1.0956999999999999</v>
      </c>
      <c r="BR57" s="242">
        <f t="shared" si="14"/>
        <v>1.0865</v>
      </c>
      <c r="BS57" s="242">
        <f t="shared" si="14"/>
        <v>1.0367999999999999</v>
      </c>
      <c r="BT57" s="242">
        <f t="shared" si="14"/>
        <v>1.0226</v>
      </c>
      <c r="BU57" s="242">
        <f t="shared" si="14"/>
        <v>1.0216000000000001</v>
      </c>
      <c r="BV57" s="242">
        <f t="shared" si="14"/>
        <v>1.0286</v>
      </c>
      <c r="BW57" s="242">
        <f t="shared" si="13"/>
        <v>1.042</v>
      </c>
      <c r="BX57" s="242">
        <f t="shared" si="13"/>
        <v>1.0568</v>
      </c>
      <c r="BY57" s="242">
        <f t="shared" si="13"/>
        <v>1.0306999999999999</v>
      </c>
      <c r="BZ57" s="242">
        <f t="shared" si="13"/>
        <v>1.0067999999999999</v>
      </c>
      <c r="CA57" s="242">
        <f t="shared" si="13"/>
        <v>0.99519999999999997</v>
      </c>
      <c r="CB57" s="242">
        <f t="shared" si="13"/>
        <v>1</v>
      </c>
    </row>
    <row r="58" spans="1:80" outlineLevel="1">
      <c r="A58" s="241">
        <v>4</v>
      </c>
      <c r="B58" s="229" t="s">
        <v>328</v>
      </c>
      <c r="C58" s="190"/>
      <c r="D58" s="156">
        <v>25</v>
      </c>
      <c r="E58" s="285">
        <v>25</v>
      </c>
      <c r="F58" s="233">
        <f t="shared" si="10"/>
        <v>0</v>
      </c>
      <c r="G58" s="233">
        <f t="shared" si="10"/>
        <v>0</v>
      </c>
      <c r="H58" s="233">
        <f t="shared" si="10"/>
        <v>0</v>
      </c>
      <c r="I58" s="233">
        <f t="shared" si="10"/>
        <v>3.7616999999999998</v>
      </c>
      <c r="J58" s="242">
        <f t="shared" si="10"/>
        <v>3.8593000000000002</v>
      </c>
      <c r="K58" s="242">
        <f t="shared" si="10"/>
        <v>3.2563</v>
      </c>
      <c r="L58" s="242">
        <f t="shared" si="10"/>
        <v>3.1865000000000001</v>
      </c>
      <c r="M58" s="242">
        <f t="shared" si="10"/>
        <v>3.2665000000000002</v>
      </c>
      <c r="N58" s="242">
        <f t="shared" si="10"/>
        <v>3.3184999999999998</v>
      </c>
      <c r="O58" s="242">
        <f t="shared" si="10"/>
        <v>3.2563</v>
      </c>
      <c r="P58" s="242">
        <f t="shared" si="10"/>
        <v>3.2061999999999999</v>
      </c>
      <c r="Q58" s="242">
        <f t="shared" si="10"/>
        <v>3.1480000000000001</v>
      </c>
      <c r="R58" s="242">
        <f t="shared" si="10"/>
        <v>3.1671999999999998</v>
      </c>
      <c r="S58" s="242">
        <f t="shared" si="10"/>
        <v>3.1865000000000001</v>
      </c>
      <c r="T58" s="242">
        <f t="shared" si="10"/>
        <v>3.1480000000000001</v>
      </c>
      <c r="U58" s="242">
        <f t="shared" si="10"/>
        <v>3.1103999999999998</v>
      </c>
      <c r="V58" s="242">
        <f t="shared" si="14"/>
        <v>3.0920000000000001</v>
      </c>
      <c r="W58" s="242">
        <f t="shared" si="14"/>
        <v>3.0647000000000002</v>
      </c>
      <c r="X58" s="242">
        <f t="shared" si="14"/>
        <v>3.0203000000000002</v>
      </c>
      <c r="Y58" s="242">
        <f t="shared" si="14"/>
        <v>2.9518</v>
      </c>
      <c r="Z58" s="242">
        <f t="shared" si="14"/>
        <v>2.9106000000000001</v>
      </c>
      <c r="AA58" s="242">
        <f t="shared" si="14"/>
        <v>2.9434999999999998</v>
      </c>
      <c r="AB58" s="242">
        <f t="shared" si="14"/>
        <v>2.9518</v>
      </c>
      <c r="AC58" s="242">
        <f t="shared" si="14"/>
        <v>2.9024999999999999</v>
      </c>
      <c r="AD58" s="242">
        <f t="shared" si="14"/>
        <v>2.7639</v>
      </c>
      <c r="AE58" s="242">
        <f t="shared" si="14"/>
        <v>2.6581999999999999</v>
      </c>
      <c r="AF58" s="242">
        <f t="shared" si="14"/>
        <v>2.5792000000000002</v>
      </c>
      <c r="AG58" s="242">
        <f t="shared" si="14"/>
        <v>2.4232999999999998</v>
      </c>
      <c r="AH58" s="242">
        <f t="shared" si="14"/>
        <v>2.1352000000000002</v>
      </c>
      <c r="AI58" s="242">
        <f t="shared" si="14"/>
        <v>2.0430999999999999</v>
      </c>
      <c r="AJ58" s="242">
        <f t="shared" si="14"/>
        <v>1.9698</v>
      </c>
      <c r="AK58" s="242">
        <f t="shared" si="14"/>
        <v>1.9118999999999999</v>
      </c>
      <c r="AL58" s="242">
        <f t="shared" si="14"/>
        <v>1.8911</v>
      </c>
      <c r="AM58" s="242">
        <f t="shared" si="14"/>
        <v>1.8249</v>
      </c>
      <c r="AN58" s="242">
        <f t="shared" si="14"/>
        <v>1.7110000000000001</v>
      </c>
      <c r="AO58" s="242">
        <f t="shared" si="14"/>
        <v>1.6031</v>
      </c>
      <c r="AP58" s="242">
        <f t="shared" si="14"/>
        <v>1.508</v>
      </c>
      <c r="AQ58" s="242">
        <f t="shared" si="14"/>
        <v>1.4822</v>
      </c>
      <c r="AR58" s="242">
        <f t="shared" si="14"/>
        <v>1.4412</v>
      </c>
      <c r="AS58" s="242">
        <f t="shared" si="14"/>
        <v>1.41</v>
      </c>
      <c r="AT58" s="242">
        <f t="shared" si="14"/>
        <v>1.4216</v>
      </c>
      <c r="AU58" s="242">
        <f t="shared" si="14"/>
        <v>1.4553</v>
      </c>
      <c r="AV58" s="242">
        <f t="shared" si="14"/>
        <v>1.4333</v>
      </c>
      <c r="AW58" s="242">
        <f t="shared" si="14"/>
        <v>1.3968</v>
      </c>
      <c r="AX58" s="242">
        <f t="shared" si="14"/>
        <v>1.3747</v>
      </c>
      <c r="AY58" s="242">
        <f t="shared" si="14"/>
        <v>1.3463000000000001</v>
      </c>
      <c r="AZ58" s="242">
        <f t="shared" si="14"/>
        <v>1.3273999999999999</v>
      </c>
      <c r="BA58" s="242">
        <f t="shared" si="14"/>
        <v>1.3257000000000001</v>
      </c>
      <c r="BB58" s="242">
        <f t="shared" si="14"/>
        <v>1.3223</v>
      </c>
      <c r="BC58" s="242">
        <f t="shared" si="14"/>
        <v>1.2992999999999999</v>
      </c>
      <c r="BD58" s="242">
        <f t="shared" si="14"/>
        <v>1.3207</v>
      </c>
      <c r="BE58" s="242">
        <f t="shared" si="14"/>
        <v>1.3058000000000001</v>
      </c>
      <c r="BF58" s="242">
        <f t="shared" si="14"/>
        <v>1.3058000000000001</v>
      </c>
      <c r="BG58" s="242">
        <f t="shared" si="14"/>
        <v>1.3257000000000001</v>
      </c>
      <c r="BH58" s="242">
        <f t="shared" si="14"/>
        <v>1.3008999999999999</v>
      </c>
      <c r="BI58" s="242">
        <f t="shared" si="14"/>
        <v>1.26</v>
      </c>
      <c r="BJ58" s="242">
        <f t="shared" si="14"/>
        <v>1.2676000000000001</v>
      </c>
      <c r="BK58" s="242">
        <f t="shared" si="14"/>
        <v>1.2494000000000001</v>
      </c>
      <c r="BL58" s="242">
        <f t="shared" si="14"/>
        <v>1.2317</v>
      </c>
      <c r="BM58" s="242">
        <f t="shared" si="14"/>
        <v>1.1868000000000001</v>
      </c>
      <c r="BN58" s="242">
        <f t="shared" si="14"/>
        <v>1.1265000000000001</v>
      </c>
      <c r="BO58" s="242">
        <f t="shared" si="14"/>
        <v>1.1132</v>
      </c>
      <c r="BP58" s="242">
        <f t="shared" si="14"/>
        <v>1.0589</v>
      </c>
      <c r="BQ58" s="242">
        <f t="shared" si="14"/>
        <v>1.0956999999999999</v>
      </c>
      <c r="BR58" s="242">
        <f t="shared" si="14"/>
        <v>1.0865</v>
      </c>
      <c r="BS58" s="242">
        <f t="shared" si="14"/>
        <v>1.0367999999999999</v>
      </c>
      <c r="BT58" s="242">
        <f t="shared" si="14"/>
        <v>1.0226</v>
      </c>
      <c r="BU58" s="242">
        <f t="shared" si="14"/>
        <v>1.0216000000000001</v>
      </c>
      <c r="BV58" s="242">
        <f t="shared" si="14"/>
        <v>1.0286</v>
      </c>
      <c r="BW58" s="242">
        <f t="shared" si="13"/>
        <v>1.042</v>
      </c>
      <c r="BX58" s="242">
        <f t="shared" si="13"/>
        <v>1.0568</v>
      </c>
      <c r="BY58" s="242">
        <f t="shared" si="13"/>
        <v>1.0306999999999999</v>
      </c>
      <c r="BZ58" s="242">
        <f t="shared" si="13"/>
        <v>1.0067999999999999</v>
      </c>
      <c r="CA58" s="242">
        <f t="shared" si="13"/>
        <v>0.99519999999999997</v>
      </c>
      <c r="CB58" s="242">
        <f t="shared" si="13"/>
        <v>1</v>
      </c>
    </row>
    <row r="59" spans="1:80" outlineLevel="1">
      <c r="A59" s="241">
        <v>4</v>
      </c>
      <c r="B59" s="229" t="s">
        <v>329</v>
      </c>
      <c r="C59" s="190"/>
      <c r="D59" s="156">
        <v>25</v>
      </c>
      <c r="E59" s="285">
        <v>25</v>
      </c>
      <c r="F59" s="233">
        <f t="shared" si="10"/>
        <v>0</v>
      </c>
      <c r="G59" s="233">
        <f t="shared" si="10"/>
        <v>0</v>
      </c>
      <c r="H59" s="233">
        <f t="shared" si="10"/>
        <v>0</v>
      </c>
      <c r="I59" s="233">
        <f t="shared" si="10"/>
        <v>3.7616999999999998</v>
      </c>
      <c r="J59" s="242">
        <f t="shared" si="10"/>
        <v>3.8593000000000002</v>
      </c>
      <c r="K59" s="242">
        <f t="shared" si="10"/>
        <v>3.2563</v>
      </c>
      <c r="L59" s="242">
        <f t="shared" si="10"/>
        <v>3.1865000000000001</v>
      </c>
      <c r="M59" s="242">
        <f t="shared" si="10"/>
        <v>3.2665000000000002</v>
      </c>
      <c r="N59" s="242">
        <f t="shared" si="10"/>
        <v>3.3184999999999998</v>
      </c>
      <c r="O59" s="242">
        <f t="shared" si="10"/>
        <v>3.2563</v>
      </c>
      <c r="P59" s="242">
        <f t="shared" si="10"/>
        <v>3.2061999999999999</v>
      </c>
      <c r="Q59" s="242">
        <f t="shared" si="10"/>
        <v>3.1480000000000001</v>
      </c>
      <c r="R59" s="242">
        <f t="shared" si="10"/>
        <v>3.1671999999999998</v>
      </c>
      <c r="S59" s="242">
        <f t="shared" si="10"/>
        <v>3.1865000000000001</v>
      </c>
      <c r="T59" s="242">
        <f t="shared" si="10"/>
        <v>3.1480000000000001</v>
      </c>
      <c r="U59" s="242">
        <f t="shared" si="10"/>
        <v>3.1103999999999998</v>
      </c>
      <c r="V59" s="242">
        <f t="shared" si="14"/>
        <v>3.0920000000000001</v>
      </c>
      <c r="W59" s="242">
        <f t="shared" si="14"/>
        <v>3.0647000000000002</v>
      </c>
      <c r="X59" s="242">
        <f t="shared" si="14"/>
        <v>3.0203000000000002</v>
      </c>
      <c r="Y59" s="242">
        <f t="shared" si="14"/>
        <v>2.9518</v>
      </c>
      <c r="Z59" s="242">
        <f t="shared" si="14"/>
        <v>2.9106000000000001</v>
      </c>
      <c r="AA59" s="242">
        <f t="shared" si="14"/>
        <v>2.9434999999999998</v>
      </c>
      <c r="AB59" s="242">
        <f t="shared" si="14"/>
        <v>2.9518</v>
      </c>
      <c r="AC59" s="242">
        <f t="shared" si="14"/>
        <v>2.9024999999999999</v>
      </c>
      <c r="AD59" s="242">
        <f t="shared" si="14"/>
        <v>2.7639</v>
      </c>
      <c r="AE59" s="242">
        <f t="shared" si="14"/>
        <v>2.6581999999999999</v>
      </c>
      <c r="AF59" s="242">
        <f t="shared" si="14"/>
        <v>2.5792000000000002</v>
      </c>
      <c r="AG59" s="242">
        <f t="shared" si="14"/>
        <v>2.4232999999999998</v>
      </c>
      <c r="AH59" s="242">
        <f t="shared" si="14"/>
        <v>2.1352000000000002</v>
      </c>
      <c r="AI59" s="242">
        <f t="shared" si="14"/>
        <v>2.0430999999999999</v>
      </c>
      <c r="AJ59" s="242">
        <f t="shared" si="14"/>
        <v>1.9698</v>
      </c>
      <c r="AK59" s="242">
        <f t="shared" si="14"/>
        <v>1.9118999999999999</v>
      </c>
      <c r="AL59" s="242">
        <f t="shared" si="14"/>
        <v>1.8911</v>
      </c>
      <c r="AM59" s="242">
        <f t="shared" si="14"/>
        <v>1.8249</v>
      </c>
      <c r="AN59" s="242">
        <f t="shared" si="14"/>
        <v>1.7110000000000001</v>
      </c>
      <c r="AO59" s="242">
        <f t="shared" si="14"/>
        <v>1.6031</v>
      </c>
      <c r="AP59" s="242">
        <f t="shared" si="14"/>
        <v>1.508</v>
      </c>
      <c r="AQ59" s="242">
        <f t="shared" si="14"/>
        <v>1.4822</v>
      </c>
      <c r="AR59" s="242">
        <f t="shared" si="14"/>
        <v>1.4412</v>
      </c>
      <c r="AS59" s="242">
        <f t="shared" si="14"/>
        <v>1.41</v>
      </c>
      <c r="AT59" s="242">
        <f t="shared" si="14"/>
        <v>1.4216</v>
      </c>
      <c r="AU59" s="242">
        <f t="shared" si="14"/>
        <v>1.4553</v>
      </c>
      <c r="AV59" s="242">
        <f t="shared" si="14"/>
        <v>1.4333</v>
      </c>
      <c r="AW59" s="242">
        <f t="shared" si="14"/>
        <v>1.3968</v>
      </c>
      <c r="AX59" s="242">
        <f t="shared" si="14"/>
        <v>1.3747</v>
      </c>
      <c r="AY59" s="242">
        <f t="shared" si="14"/>
        <v>1.3463000000000001</v>
      </c>
      <c r="AZ59" s="242">
        <f t="shared" si="14"/>
        <v>1.3273999999999999</v>
      </c>
      <c r="BA59" s="242">
        <f t="shared" si="14"/>
        <v>1.3257000000000001</v>
      </c>
      <c r="BB59" s="242">
        <f t="shared" si="14"/>
        <v>1.3223</v>
      </c>
      <c r="BC59" s="242">
        <f t="shared" si="14"/>
        <v>1.2992999999999999</v>
      </c>
      <c r="BD59" s="242">
        <f t="shared" si="14"/>
        <v>1.3207</v>
      </c>
      <c r="BE59" s="242">
        <f t="shared" si="14"/>
        <v>1.3058000000000001</v>
      </c>
      <c r="BF59" s="242">
        <f t="shared" si="14"/>
        <v>1.3058000000000001</v>
      </c>
      <c r="BG59" s="242">
        <f t="shared" si="14"/>
        <v>1.3257000000000001</v>
      </c>
      <c r="BH59" s="242">
        <f t="shared" si="14"/>
        <v>1.3008999999999999</v>
      </c>
      <c r="BI59" s="242">
        <f t="shared" si="14"/>
        <v>1.26</v>
      </c>
      <c r="BJ59" s="242">
        <f t="shared" si="14"/>
        <v>1.2676000000000001</v>
      </c>
      <c r="BK59" s="242">
        <f t="shared" si="14"/>
        <v>1.2494000000000001</v>
      </c>
      <c r="BL59" s="242">
        <f t="shared" si="14"/>
        <v>1.2317</v>
      </c>
      <c r="BM59" s="242">
        <f t="shared" si="14"/>
        <v>1.1868000000000001</v>
      </c>
      <c r="BN59" s="242">
        <f t="shared" si="14"/>
        <v>1.1265000000000001</v>
      </c>
      <c r="BO59" s="242">
        <f t="shared" si="14"/>
        <v>1.1132</v>
      </c>
      <c r="BP59" s="242">
        <f t="shared" si="14"/>
        <v>1.0589</v>
      </c>
      <c r="BQ59" s="242">
        <f t="shared" si="14"/>
        <v>1.0956999999999999</v>
      </c>
      <c r="BR59" s="242">
        <f t="shared" si="14"/>
        <v>1.0865</v>
      </c>
      <c r="BS59" s="242">
        <f t="shared" si="14"/>
        <v>1.0367999999999999</v>
      </c>
      <c r="BT59" s="242">
        <f t="shared" si="14"/>
        <v>1.0226</v>
      </c>
      <c r="BU59" s="242">
        <f t="shared" si="14"/>
        <v>1.0216000000000001</v>
      </c>
      <c r="BV59" s="242">
        <f t="shared" si="14"/>
        <v>1.0286</v>
      </c>
      <c r="BW59" s="242">
        <f t="shared" si="13"/>
        <v>1.042</v>
      </c>
      <c r="BX59" s="242">
        <f t="shared" si="13"/>
        <v>1.0568</v>
      </c>
      <c r="BY59" s="242">
        <f t="shared" si="13"/>
        <v>1.0306999999999999</v>
      </c>
      <c r="BZ59" s="242">
        <f t="shared" si="13"/>
        <v>1.0067999999999999</v>
      </c>
      <c r="CA59" s="242">
        <f t="shared" si="13"/>
        <v>0.99519999999999997</v>
      </c>
      <c r="CB59" s="242">
        <f t="shared" si="13"/>
        <v>1</v>
      </c>
    </row>
    <row r="60" spans="1:80" outlineLevel="1">
      <c r="A60" s="241">
        <v>4</v>
      </c>
      <c r="B60" s="229" t="s">
        <v>330</v>
      </c>
      <c r="C60" s="190"/>
      <c r="D60" s="156">
        <v>25</v>
      </c>
      <c r="E60" s="285">
        <v>25</v>
      </c>
      <c r="F60" s="233">
        <f t="shared" si="10"/>
        <v>0</v>
      </c>
      <c r="G60" s="233">
        <f t="shared" si="10"/>
        <v>0</v>
      </c>
      <c r="H60" s="233">
        <f t="shared" si="10"/>
        <v>0</v>
      </c>
      <c r="I60" s="233">
        <f t="shared" si="10"/>
        <v>3.7616999999999998</v>
      </c>
      <c r="J60" s="242">
        <f t="shared" si="10"/>
        <v>3.8593000000000002</v>
      </c>
      <c r="K60" s="242">
        <f t="shared" si="10"/>
        <v>3.2563</v>
      </c>
      <c r="L60" s="242">
        <f t="shared" si="10"/>
        <v>3.1865000000000001</v>
      </c>
      <c r="M60" s="242">
        <f t="shared" si="10"/>
        <v>3.2665000000000002</v>
      </c>
      <c r="N60" s="242">
        <f t="shared" si="10"/>
        <v>3.3184999999999998</v>
      </c>
      <c r="O60" s="242">
        <f t="shared" si="10"/>
        <v>3.2563</v>
      </c>
      <c r="P60" s="242">
        <f t="shared" si="10"/>
        <v>3.2061999999999999</v>
      </c>
      <c r="Q60" s="242">
        <f t="shared" si="10"/>
        <v>3.1480000000000001</v>
      </c>
      <c r="R60" s="242">
        <f t="shared" si="10"/>
        <v>3.1671999999999998</v>
      </c>
      <c r="S60" s="242">
        <f t="shared" si="10"/>
        <v>3.1865000000000001</v>
      </c>
      <c r="T60" s="242">
        <f t="shared" si="10"/>
        <v>3.1480000000000001</v>
      </c>
      <c r="U60" s="242">
        <f t="shared" si="10"/>
        <v>3.1103999999999998</v>
      </c>
      <c r="V60" s="242">
        <f t="shared" si="14"/>
        <v>3.0920000000000001</v>
      </c>
      <c r="W60" s="242">
        <f t="shared" si="14"/>
        <v>3.0647000000000002</v>
      </c>
      <c r="X60" s="242">
        <f t="shared" si="14"/>
        <v>3.0203000000000002</v>
      </c>
      <c r="Y60" s="242">
        <f t="shared" si="14"/>
        <v>2.9518</v>
      </c>
      <c r="Z60" s="242">
        <f t="shared" si="14"/>
        <v>2.9106000000000001</v>
      </c>
      <c r="AA60" s="242">
        <f t="shared" si="14"/>
        <v>2.9434999999999998</v>
      </c>
      <c r="AB60" s="242">
        <f t="shared" si="14"/>
        <v>2.9518</v>
      </c>
      <c r="AC60" s="242">
        <f t="shared" si="14"/>
        <v>2.9024999999999999</v>
      </c>
      <c r="AD60" s="242">
        <f t="shared" si="14"/>
        <v>2.7639</v>
      </c>
      <c r="AE60" s="242">
        <f t="shared" si="14"/>
        <v>2.6581999999999999</v>
      </c>
      <c r="AF60" s="242">
        <f t="shared" si="14"/>
        <v>2.5792000000000002</v>
      </c>
      <c r="AG60" s="242">
        <f t="shared" si="14"/>
        <v>2.4232999999999998</v>
      </c>
      <c r="AH60" s="242">
        <f t="shared" si="14"/>
        <v>2.1352000000000002</v>
      </c>
      <c r="AI60" s="242">
        <f t="shared" si="14"/>
        <v>2.0430999999999999</v>
      </c>
      <c r="AJ60" s="242">
        <f t="shared" si="14"/>
        <v>1.9698</v>
      </c>
      <c r="AK60" s="242">
        <f t="shared" si="14"/>
        <v>1.9118999999999999</v>
      </c>
      <c r="AL60" s="242">
        <f t="shared" si="14"/>
        <v>1.8911</v>
      </c>
      <c r="AM60" s="242">
        <f t="shared" si="14"/>
        <v>1.8249</v>
      </c>
      <c r="AN60" s="242">
        <f t="shared" si="14"/>
        <v>1.7110000000000001</v>
      </c>
      <c r="AO60" s="242">
        <f t="shared" si="14"/>
        <v>1.6031</v>
      </c>
      <c r="AP60" s="242">
        <f t="shared" si="14"/>
        <v>1.508</v>
      </c>
      <c r="AQ60" s="242">
        <f t="shared" si="14"/>
        <v>1.4822</v>
      </c>
      <c r="AR60" s="242">
        <f t="shared" si="14"/>
        <v>1.4412</v>
      </c>
      <c r="AS60" s="242">
        <f t="shared" si="14"/>
        <v>1.41</v>
      </c>
      <c r="AT60" s="242">
        <f t="shared" si="14"/>
        <v>1.4216</v>
      </c>
      <c r="AU60" s="242">
        <f t="shared" si="14"/>
        <v>1.4553</v>
      </c>
      <c r="AV60" s="242">
        <f t="shared" si="14"/>
        <v>1.4333</v>
      </c>
      <c r="AW60" s="242">
        <f t="shared" si="14"/>
        <v>1.3968</v>
      </c>
      <c r="AX60" s="242">
        <f t="shared" si="14"/>
        <v>1.3747</v>
      </c>
      <c r="AY60" s="242">
        <f t="shared" si="14"/>
        <v>1.3463000000000001</v>
      </c>
      <c r="AZ60" s="242">
        <f t="shared" si="14"/>
        <v>1.3273999999999999</v>
      </c>
      <c r="BA60" s="242">
        <f t="shared" si="14"/>
        <v>1.3257000000000001</v>
      </c>
      <c r="BB60" s="242">
        <f t="shared" si="14"/>
        <v>1.3223</v>
      </c>
      <c r="BC60" s="242">
        <f t="shared" si="14"/>
        <v>1.2992999999999999</v>
      </c>
      <c r="BD60" s="242">
        <f t="shared" si="14"/>
        <v>1.3207</v>
      </c>
      <c r="BE60" s="242">
        <f t="shared" si="14"/>
        <v>1.3058000000000001</v>
      </c>
      <c r="BF60" s="242">
        <f t="shared" si="14"/>
        <v>1.3058000000000001</v>
      </c>
      <c r="BG60" s="242">
        <f t="shared" si="14"/>
        <v>1.3257000000000001</v>
      </c>
      <c r="BH60" s="242">
        <f t="shared" si="14"/>
        <v>1.3008999999999999</v>
      </c>
      <c r="BI60" s="242">
        <f t="shared" si="14"/>
        <v>1.26</v>
      </c>
      <c r="BJ60" s="242">
        <f t="shared" si="14"/>
        <v>1.2676000000000001</v>
      </c>
      <c r="BK60" s="242">
        <f t="shared" si="14"/>
        <v>1.2494000000000001</v>
      </c>
      <c r="BL60" s="242">
        <f t="shared" si="14"/>
        <v>1.2317</v>
      </c>
      <c r="BM60" s="242">
        <f t="shared" si="14"/>
        <v>1.1868000000000001</v>
      </c>
      <c r="BN60" s="242">
        <f t="shared" ref="BN60:CB63" si="15">VLOOKUP($A60,$A$11:$CB$14,BN$44)</f>
        <v>1.1265000000000001</v>
      </c>
      <c r="BO60" s="242">
        <f t="shared" si="15"/>
        <v>1.1132</v>
      </c>
      <c r="BP60" s="242">
        <f t="shared" si="15"/>
        <v>1.0589</v>
      </c>
      <c r="BQ60" s="242">
        <f t="shared" si="15"/>
        <v>1.0956999999999999</v>
      </c>
      <c r="BR60" s="242">
        <f t="shared" si="15"/>
        <v>1.0865</v>
      </c>
      <c r="BS60" s="242">
        <f t="shared" si="15"/>
        <v>1.0367999999999999</v>
      </c>
      <c r="BT60" s="242">
        <f t="shared" si="15"/>
        <v>1.0226</v>
      </c>
      <c r="BU60" s="242">
        <f t="shared" si="15"/>
        <v>1.0216000000000001</v>
      </c>
      <c r="BV60" s="242">
        <f t="shared" si="15"/>
        <v>1.0286</v>
      </c>
      <c r="BW60" s="242">
        <f t="shared" si="15"/>
        <v>1.042</v>
      </c>
      <c r="BX60" s="242">
        <f t="shared" si="15"/>
        <v>1.0568</v>
      </c>
      <c r="BY60" s="242">
        <f t="shared" si="15"/>
        <v>1.0306999999999999</v>
      </c>
      <c r="BZ60" s="242">
        <f t="shared" si="15"/>
        <v>1.0067999999999999</v>
      </c>
      <c r="CA60" s="242">
        <f t="shared" si="15"/>
        <v>0.99519999999999997</v>
      </c>
      <c r="CB60" s="242">
        <f t="shared" si="15"/>
        <v>1</v>
      </c>
    </row>
    <row r="61" spans="1:80" outlineLevel="1">
      <c r="A61" s="241">
        <v>4</v>
      </c>
      <c r="B61" s="229" t="s">
        <v>331</v>
      </c>
      <c r="C61" s="190"/>
      <c r="D61" s="156">
        <v>25</v>
      </c>
      <c r="E61" s="285">
        <v>25</v>
      </c>
      <c r="F61" s="233">
        <f t="shared" si="10"/>
        <v>0</v>
      </c>
      <c r="G61" s="233">
        <f t="shared" si="10"/>
        <v>0</v>
      </c>
      <c r="H61" s="233">
        <f t="shared" si="10"/>
        <v>0</v>
      </c>
      <c r="I61" s="233">
        <f t="shared" si="10"/>
        <v>3.7616999999999998</v>
      </c>
      <c r="J61" s="242">
        <f t="shared" si="10"/>
        <v>3.8593000000000002</v>
      </c>
      <c r="K61" s="242">
        <f t="shared" si="10"/>
        <v>3.2563</v>
      </c>
      <c r="L61" s="242">
        <f t="shared" si="10"/>
        <v>3.1865000000000001</v>
      </c>
      <c r="M61" s="242">
        <f t="shared" si="10"/>
        <v>3.2665000000000002</v>
      </c>
      <c r="N61" s="242">
        <f t="shared" si="10"/>
        <v>3.3184999999999998</v>
      </c>
      <c r="O61" s="242">
        <f t="shared" si="10"/>
        <v>3.2563</v>
      </c>
      <c r="P61" s="242">
        <f t="shared" si="10"/>
        <v>3.2061999999999999</v>
      </c>
      <c r="Q61" s="242">
        <f t="shared" si="10"/>
        <v>3.1480000000000001</v>
      </c>
      <c r="R61" s="242">
        <f t="shared" si="10"/>
        <v>3.1671999999999998</v>
      </c>
      <c r="S61" s="242">
        <f t="shared" si="10"/>
        <v>3.1865000000000001</v>
      </c>
      <c r="T61" s="242">
        <f t="shared" si="10"/>
        <v>3.1480000000000001</v>
      </c>
      <c r="U61" s="242">
        <f t="shared" si="10"/>
        <v>3.1103999999999998</v>
      </c>
      <c r="V61" s="242">
        <f t="shared" ref="V61:CB67" si="16">VLOOKUP($A61,$A$11:$CB$14,V$44)</f>
        <v>3.0920000000000001</v>
      </c>
      <c r="W61" s="242">
        <f t="shared" si="16"/>
        <v>3.0647000000000002</v>
      </c>
      <c r="X61" s="242">
        <f t="shared" si="16"/>
        <v>3.0203000000000002</v>
      </c>
      <c r="Y61" s="242">
        <f t="shared" si="16"/>
        <v>2.9518</v>
      </c>
      <c r="Z61" s="242">
        <f t="shared" si="16"/>
        <v>2.9106000000000001</v>
      </c>
      <c r="AA61" s="242">
        <f t="shared" si="16"/>
        <v>2.9434999999999998</v>
      </c>
      <c r="AB61" s="242">
        <f t="shared" si="16"/>
        <v>2.9518</v>
      </c>
      <c r="AC61" s="242">
        <f t="shared" si="16"/>
        <v>2.9024999999999999</v>
      </c>
      <c r="AD61" s="242">
        <f t="shared" si="16"/>
        <v>2.7639</v>
      </c>
      <c r="AE61" s="242">
        <f t="shared" si="16"/>
        <v>2.6581999999999999</v>
      </c>
      <c r="AF61" s="242">
        <f t="shared" si="16"/>
        <v>2.5792000000000002</v>
      </c>
      <c r="AG61" s="242">
        <f t="shared" si="16"/>
        <v>2.4232999999999998</v>
      </c>
      <c r="AH61" s="242">
        <f t="shared" si="16"/>
        <v>2.1352000000000002</v>
      </c>
      <c r="AI61" s="242">
        <f t="shared" si="16"/>
        <v>2.0430999999999999</v>
      </c>
      <c r="AJ61" s="242">
        <f t="shared" si="16"/>
        <v>1.9698</v>
      </c>
      <c r="AK61" s="242">
        <f t="shared" si="16"/>
        <v>1.9118999999999999</v>
      </c>
      <c r="AL61" s="242">
        <f t="shared" si="16"/>
        <v>1.8911</v>
      </c>
      <c r="AM61" s="242">
        <f t="shared" si="16"/>
        <v>1.8249</v>
      </c>
      <c r="AN61" s="242">
        <f t="shared" si="16"/>
        <v>1.7110000000000001</v>
      </c>
      <c r="AO61" s="242">
        <f t="shared" si="16"/>
        <v>1.6031</v>
      </c>
      <c r="AP61" s="242">
        <f t="shared" si="16"/>
        <v>1.508</v>
      </c>
      <c r="AQ61" s="242">
        <f t="shared" si="16"/>
        <v>1.4822</v>
      </c>
      <c r="AR61" s="242">
        <f t="shared" si="16"/>
        <v>1.4412</v>
      </c>
      <c r="AS61" s="242">
        <f t="shared" si="16"/>
        <v>1.41</v>
      </c>
      <c r="AT61" s="242">
        <f t="shared" si="16"/>
        <v>1.4216</v>
      </c>
      <c r="AU61" s="242">
        <f t="shared" si="16"/>
        <v>1.4553</v>
      </c>
      <c r="AV61" s="242">
        <f t="shared" si="16"/>
        <v>1.4333</v>
      </c>
      <c r="AW61" s="242">
        <f t="shared" si="16"/>
        <v>1.3968</v>
      </c>
      <c r="AX61" s="242">
        <f t="shared" si="16"/>
        <v>1.3747</v>
      </c>
      <c r="AY61" s="242">
        <f t="shared" si="16"/>
        <v>1.3463000000000001</v>
      </c>
      <c r="AZ61" s="242">
        <f t="shared" si="16"/>
        <v>1.3273999999999999</v>
      </c>
      <c r="BA61" s="242">
        <f t="shared" si="16"/>
        <v>1.3257000000000001</v>
      </c>
      <c r="BB61" s="242">
        <f t="shared" si="16"/>
        <v>1.3223</v>
      </c>
      <c r="BC61" s="242">
        <f t="shared" si="16"/>
        <v>1.2992999999999999</v>
      </c>
      <c r="BD61" s="242">
        <f t="shared" si="16"/>
        <v>1.3207</v>
      </c>
      <c r="BE61" s="242">
        <f t="shared" si="16"/>
        <v>1.3058000000000001</v>
      </c>
      <c r="BF61" s="242">
        <f t="shared" si="16"/>
        <v>1.3058000000000001</v>
      </c>
      <c r="BG61" s="242">
        <f t="shared" si="16"/>
        <v>1.3257000000000001</v>
      </c>
      <c r="BH61" s="242">
        <f t="shared" si="16"/>
        <v>1.3008999999999999</v>
      </c>
      <c r="BI61" s="242">
        <f t="shared" si="16"/>
        <v>1.26</v>
      </c>
      <c r="BJ61" s="242">
        <f t="shared" si="16"/>
        <v>1.2676000000000001</v>
      </c>
      <c r="BK61" s="242">
        <f t="shared" si="16"/>
        <v>1.2494000000000001</v>
      </c>
      <c r="BL61" s="242">
        <f t="shared" si="16"/>
        <v>1.2317</v>
      </c>
      <c r="BM61" s="242">
        <f t="shared" si="16"/>
        <v>1.1868000000000001</v>
      </c>
      <c r="BN61" s="242">
        <f t="shared" si="16"/>
        <v>1.1265000000000001</v>
      </c>
      <c r="BO61" s="242">
        <f t="shared" si="16"/>
        <v>1.1132</v>
      </c>
      <c r="BP61" s="242">
        <f t="shared" si="16"/>
        <v>1.0589</v>
      </c>
      <c r="BQ61" s="242">
        <f t="shared" si="16"/>
        <v>1.0956999999999999</v>
      </c>
      <c r="BR61" s="242">
        <f t="shared" si="16"/>
        <v>1.0865</v>
      </c>
      <c r="BS61" s="242">
        <f t="shared" si="16"/>
        <v>1.0367999999999999</v>
      </c>
      <c r="BT61" s="242">
        <f t="shared" si="16"/>
        <v>1.0226</v>
      </c>
      <c r="BU61" s="242">
        <f t="shared" si="16"/>
        <v>1.0216000000000001</v>
      </c>
      <c r="BV61" s="242">
        <f t="shared" si="16"/>
        <v>1.0286</v>
      </c>
      <c r="BW61" s="242">
        <f t="shared" si="15"/>
        <v>1.042</v>
      </c>
      <c r="BX61" s="242">
        <f t="shared" si="15"/>
        <v>1.0568</v>
      </c>
      <c r="BY61" s="242">
        <f t="shared" si="15"/>
        <v>1.0306999999999999</v>
      </c>
      <c r="BZ61" s="242">
        <f t="shared" si="15"/>
        <v>1.0067999999999999</v>
      </c>
      <c r="CA61" s="242">
        <f t="shared" si="15"/>
        <v>0.99519999999999997</v>
      </c>
      <c r="CB61" s="242">
        <f t="shared" si="15"/>
        <v>1</v>
      </c>
    </row>
    <row r="62" spans="1:80" outlineLevel="1">
      <c r="A62" s="241">
        <v>4</v>
      </c>
      <c r="B62" s="229" t="s">
        <v>332</v>
      </c>
      <c r="C62" s="190"/>
      <c r="D62" s="156">
        <v>25</v>
      </c>
      <c r="E62" s="285">
        <v>25</v>
      </c>
      <c r="F62" s="233">
        <f t="shared" si="10"/>
        <v>0</v>
      </c>
      <c r="G62" s="233">
        <f t="shared" si="10"/>
        <v>0</v>
      </c>
      <c r="H62" s="233">
        <f t="shared" si="10"/>
        <v>0</v>
      </c>
      <c r="I62" s="233">
        <f t="shared" si="10"/>
        <v>3.7616999999999998</v>
      </c>
      <c r="J62" s="242">
        <f t="shared" si="10"/>
        <v>3.8593000000000002</v>
      </c>
      <c r="K62" s="242">
        <f t="shared" si="10"/>
        <v>3.2563</v>
      </c>
      <c r="L62" s="242">
        <f t="shared" si="10"/>
        <v>3.1865000000000001</v>
      </c>
      <c r="M62" s="242">
        <f t="shared" si="10"/>
        <v>3.2665000000000002</v>
      </c>
      <c r="N62" s="242">
        <f t="shared" si="10"/>
        <v>3.3184999999999998</v>
      </c>
      <c r="O62" s="242">
        <f t="shared" si="10"/>
        <v>3.2563</v>
      </c>
      <c r="P62" s="242">
        <f t="shared" si="10"/>
        <v>3.2061999999999999</v>
      </c>
      <c r="Q62" s="242">
        <f t="shared" si="10"/>
        <v>3.1480000000000001</v>
      </c>
      <c r="R62" s="242">
        <f t="shared" si="10"/>
        <v>3.1671999999999998</v>
      </c>
      <c r="S62" s="242">
        <f t="shared" si="10"/>
        <v>3.1865000000000001</v>
      </c>
      <c r="T62" s="242">
        <f t="shared" si="10"/>
        <v>3.1480000000000001</v>
      </c>
      <c r="U62" s="242">
        <f t="shared" si="10"/>
        <v>3.1103999999999998</v>
      </c>
      <c r="V62" s="242">
        <f t="shared" si="16"/>
        <v>3.0920000000000001</v>
      </c>
      <c r="W62" s="242">
        <f t="shared" si="16"/>
        <v>3.0647000000000002</v>
      </c>
      <c r="X62" s="242">
        <f t="shared" si="16"/>
        <v>3.0203000000000002</v>
      </c>
      <c r="Y62" s="242">
        <f t="shared" si="16"/>
        <v>2.9518</v>
      </c>
      <c r="Z62" s="242">
        <f t="shared" si="16"/>
        <v>2.9106000000000001</v>
      </c>
      <c r="AA62" s="242">
        <f t="shared" si="16"/>
        <v>2.9434999999999998</v>
      </c>
      <c r="AB62" s="242">
        <f t="shared" si="16"/>
        <v>2.9518</v>
      </c>
      <c r="AC62" s="242">
        <f t="shared" si="16"/>
        <v>2.9024999999999999</v>
      </c>
      <c r="AD62" s="242">
        <f t="shared" si="16"/>
        <v>2.7639</v>
      </c>
      <c r="AE62" s="242">
        <f t="shared" si="16"/>
        <v>2.6581999999999999</v>
      </c>
      <c r="AF62" s="242">
        <f t="shared" si="16"/>
        <v>2.5792000000000002</v>
      </c>
      <c r="AG62" s="242">
        <f t="shared" si="16"/>
        <v>2.4232999999999998</v>
      </c>
      <c r="AH62" s="242">
        <f t="shared" si="16"/>
        <v>2.1352000000000002</v>
      </c>
      <c r="AI62" s="242">
        <f t="shared" si="16"/>
        <v>2.0430999999999999</v>
      </c>
      <c r="AJ62" s="242">
        <f t="shared" si="16"/>
        <v>1.9698</v>
      </c>
      <c r="AK62" s="242">
        <f t="shared" si="16"/>
        <v>1.9118999999999999</v>
      </c>
      <c r="AL62" s="242">
        <f t="shared" si="16"/>
        <v>1.8911</v>
      </c>
      <c r="AM62" s="242">
        <f t="shared" si="16"/>
        <v>1.8249</v>
      </c>
      <c r="AN62" s="242">
        <f t="shared" si="16"/>
        <v>1.7110000000000001</v>
      </c>
      <c r="AO62" s="242">
        <f t="shared" si="16"/>
        <v>1.6031</v>
      </c>
      <c r="AP62" s="242">
        <f t="shared" si="16"/>
        <v>1.508</v>
      </c>
      <c r="AQ62" s="242">
        <f t="shared" si="16"/>
        <v>1.4822</v>
      </c>
      <c r="AR62" s="242">
        <f t="shared" si="16"/>
        <v>1.4412</v>
      </c>
      <c r="AS62" s="242">
        <f t="shared" si="16"/>
        <v>1.41</v>
      </c>
      <c r="AT62" s="242">
        <f t="shared" si="16"/>
        <v>1.4216</v>
      </c>
      <c r="AU62" s="242">
        <f t="shared" si="16"/>
        <v>1.4553</v>
      </c>
      <c r="AV62" s="242">
        <f t="shared" si="16"/>
        <v>1.4333</v>
      </c>
      <c r="AW62" s="242">
        <f t="shared" si="16"/>
        <v>1.3968</v>
      </c>
      <c r="AX62" s="242">
        <f t="shared" si="16"/>
        <v>1.3747</v>
      </c>
      <c r="AY62" s="242">
        <f t="shared" si="16"/>
        <v>1.3463000000000001</v>
      </c>
      <c r="AZ62" s="242">
        <f t="shared" si="16"/>
        <v>1.3273999999999999</v>
      </c>
      <c r="BA62" s="242">
        <f t="shared" si="16"/>
        <v>1.3257000000000001</v>
      </c>
      <c r="BB62" s="242">
        <f t="shared" si="16"/>
        <v>1.3223</v>
      </c>
      <c r="BC62" s="242">
        <f t="shared" si="16"/>
        <v>1.2992999999999999</v>
      </c>
      <c r="BD62" s="242">
        <f t="shared" si="16"/>
        <v>1.3207</v>
      </c>
      <c r="BE62" s="242">
        <f t="shared" si="16"/>
        <v>1.3058000000000001</v>
      </c>
      <c r="BF62" s="242">
        <f t="shared" si="16"/>
        <v>1.3058000000000001</v>
      </c>
      <c r="BG62" s="242">
        <f t="shared" si="16"/>
        <v>1.3257000000000001</v>
      </c>
      <c r="BH62" s="242">
        <f t="shared" si="16"/>
        <v>1.3008999999999999</v>
      </c>
      <c r="BI62" s="242">
        <f t="shared" si="16"/>
        <v>1.26</v>
      </c>
      <c r="BJ62" s="242">
        <f t="shared" si="16"/>
        <v>1.2676000000000001</v>
      </c>
      <c r="BK62" s="242">
        <f t="shared" si="16"/>
        <v>1.2494000000000001</v>
      </c>
      <c r="BL62" s="242">
        <f t="shared" si="16"/>
        <v>1.2317</v>
      </c>
      <c r="BM62" s="242">
        <f t="shared" si="16"/>
        <v>1.1868000000000001</v>
      </c>
      <c r="BN62" s="242">
        <f t="shared" si="16"/>
        <v>1.1265000000000001</v>
      </c>
      <c r="BO62" s="242">
        <f t="shared" si="16"/>
        <v>1.1132</v>
      </c>
      <c r="BP62" s="242">
        <f t="shared" si="16"/>
        <v>1.0589</v>
      </c>
      <c r="BQ62" s="242">
        <f t="shared" si="16"/>
        <v>1.0956999999999999</v>
      </c>
      <c r="BR62" s="242">
        <f t="shared" si="16"/>
        <v>1.0865</v>
      </c>
      <c r="BS62" s="242">
        <f t="shared" si="16"/>
        <v>1.0367999999999999</v>
      </c>
      <c r="BT62" s="242">
        <f t="shared" si="16"/>
        <v>1.0226</v>
      </c>
      <c r="BU62" s="242">
        <f t="shared" si="16"/>
        <v>1.0216000000000001</v>
      </c>
      <c r="BV62" s="242">
        <f t="shared" si="16"/>
        <v>1.0286</v>
      </c>
      <c r="BW62" s="242">
        <f t="shared" si="15"/>
        <v>1.042</v>
      </c>
      <c r="BX62" s="242">
        <f t="shared" si="15"/>
        <v>1.0568</v>
      </c>
      <c r="BY62" s="242">
        <f t="shared" si="15"/>
        <v>1.0306999999999999</v>
      </c>
      <c r="BZ62" s="242">
        <f t="shared" si="15"/>
        <v>1.0067999999999999</v>
      </c>
      <c r="CA62" s="242">
        <f t="shared" si="15"/>
        <v>0.99519999999999997</v>
      </c>
      <c r="CB62" s="242">
        <f t="shared" si="15"/>
        <v>1</v>
      </c>
    </row>
    <row r="63" spans="1:80" outlineLevel="1">
      <c r="A63" s="241">
        <v>4</v>
      </c>
      <c r="B63" s="229" t="s">
        <v>333</v>
      </c>
      <c r="C63" s="190"/>
      <c r="D63" s="156">
        <v>20</v>
      </c>
      <c r="E63" s="285">
        <v>20</v>
      </c>
      <c r="F63" s="233">
        <f t="shared" si="10"/>
        <v>0</v>
      </c>
      <c r="G63" s="233">
        <f t="shared" si="10"/>
        <v>0</v>
      </c>
      <c r="H63" s="233">
        <f t="shared" si="10"/>
        <v>0</v>
      </c>
      <c r="I63" s="233">
        <f t="shared" si="10"/>
        <v>3.7616999999999998</v>
      </c>
      <c r="J63" s="242">
        <f t="shared" si="10"/>
        <v>3.8593000000000002</v>
      </c>
      <c r="K63" s="242">
        <f t="shared" si="10"/>
        <v>3.2563</v>
      </c>
      <c r="L63" s="242">
        <f t="shared" si="10"/>
        <v>3.1865000000000001</v>
      </c>
      <c r="M63" s="242">
        <f t="shared" si="10"/>
        <v>3.2665000000000002</v>
      </c>
      <c r="N63" s="242">
        <f t="shared" si="10"/>
        <v>3.3184999999999998</v>
      </c>
      <c r="O63" s="242">
        <f t="shared" si="10"/>
        <v>3.2563</v>
      </c>
      <c r="P63" s="242">
        <f t="shared" si="10"/>
        <v>3.2061999999999999</v>
      </c>
      <c r="Q63" s="242">
        <f t="shared" si="10"/>
        <v>3.1480000000000001</v>
      </c>
      <c r="R63" s="242">
        <f t="shared" si="10"/>
        <v>3.1671999999999998</v>
      </c>
      <c r="S63" s="242">
        <f t="shared" si="10"/>
        <v>3.1865000000000001</v>
      </c>
      <c r="T63" s="242">
        <f t="shared" si="10"/>
        <v>3.1480000000000001</v>
      </c>
      <c r="U63" s="242">
        <f t="shared" si="10"/>
        <v>3.1103999999999998</v>
      </c>
      <c r="V63" s="242">
        <f t="shared" si="16"/>
        <v>3.0920000000000001</v>
      </c>
      <c r="W63" s="242">
        <f t="shared" si="16"/>
        <v>3.0647000000000002</v>
      </c>
      <c r="X63" s="242">
        <f t="shared" si="16"/>
        <v>3.0203000000000002</v>
      </c>
      <c r="Y63" s="242">
        <f t="shared" si="16"/>
        <v>2.9518</v>
      </c>
      <c r="Z63" s="242">
        <f t="shared" si="16"/>
        <v>2.9106000000000001</v>
      </c>
      <c r="AA63" s="242">
        <f t="shared" si="16"/>
        <v>2.9434999999999998</v>
      </c>
      <c r="AB63" s="242">
        <f t="shared" si="16"/>
        <v>2.9518</v>
      </c>
      <c r="AC63" s="242">
        <f t="shared" si="16"/>
        <v>2.9024999999999999</v>
      </c>
      <c r="AD63" s="242">
        <f t="shared" si="16"/>
        <v>2.7639</v>
      </c>
      <c r="AE63" s="242">
        <f t="shared" si="16"/>
        <v>2.6581999999999999</v>
      </c>
      <c r="AF63" s="242">
        <f t="shared" si="16"/>
        <v>2.5792000000000002</v>
      </c>
      <c r="AG63" s="242">
        <f t="shared" si="16"/>
        <v>2.4232999999999998</v>
      </c>
      <c r="AH63" s="242">
        <f t="shared" si="16"/>
        <v>2.1352000000000002</v>
      </c>
      <c r="AI63" s="242">
        <f t="shared" si="16"/>
        <v>2.0430999999999999</v>
      </c>
      <c r="AJ63" s="242">
        <f t="shared" si="16"/>
        <v>1.9698</v>
      </c>
      <c r="AK63" s="242">
        <f t="shared" si="16"/>
        <v>1.9118999999999999</v>
      </c>
      <c r="AL63" s="242">
        <f t="shared" si="16"/>
        <v>1.8911</v>
      </c>
      <c r="AM63" s="242">
        <f t="shared" si="16"/>
        <v>1.8249</v>
      </c>
      <c r="AN63" s="242">
        <f t="shared" si="16"/>
        <v>1.7110000000000001</v>
      </c>
      <c r="AO63" s="242">
        <f t="shared" si="16"/>
        <v>1.6031</v>
      </c>
      <c r="AP63" s="242">
        <f t="shared" si="16"/>
        <v>1.508</v>
      </c>
      <c r="AQ63" s="242">
        <f t="shared" si="16"/>
        <v>1.4822</v>
      </c>
      <c r="AR63" s="242">
        <f t="shared" si="16"/>
        <v>1.4412</v>
      </c>
      <c r="AS63" s="242">
        <f t="shared" si="16"/>
        <v>1.41</v>
      </c>
      <c r="AT63" s="242">
        <f t="shared" si="16"/>
        <v>1.4216</v>
      </c>
      <c r="AU63" s="242">
        <f t="shared" si="16"/>
        <v>1.4553</v>
      </c>
      <c r="AV63" s="242">
        <f t="shared" si="16"/>
        <v>1.4333</v>
      </c>
      <c r="AW63" s="242">
        <f t="shared" si="16"/>
        <v>1.3968</v>
      </c>
      <c r="AX63" s="242">
        <f t="shared" si="16"/>
        <v>1.3747</v>
      </c>
      <c r="AY63" s="242">
        <f t="shared" si="16"/>
        <v>1.3463000000000001</v>
      </c>
      <c r="AZ63" s="242">
        <f t="shared" si="16"/>
        <v>1.3273999999999999</v>
      </c>
      <c r="BA63" s="242">
        <f t="shared" si="16"/>
        <v>1.3257000000000001</v>
      </c>
      <c r="BB63" s="242">
        <f t="shared" si="16"/>
        <v>1.3223</v>
      </c>
      <c r="BC63" s="242">
        <f t="shared" si="16"/>
        <v>1.2992999999999999</v>
      </c>
      <c r="BD63" s="242">
        <f t="shared" si="16"/>
        <v>1.3207</v>
      </c>
      <c r="BE63" s="242">
        <f t="shared" si="16"/>
        <v>1.3058000000000001</v>
      </c>
      <c r="BF63" s="242">
        <f t="shared" si="16"/>
        <v>1.3058000000000001</v>
      </c>
      <c r="BG63" s="242">
        <f t="shared" si="16"/>
        <v>1.3257000000000001</v>
      </c>
      <c r="BH63" s="242">
        <f t="shared" si="16"/>
        <v>1.3008999999999999</v>
      </c>
      <c r="BI63" s="242">
        <f t="shared" si="16"/>
        <v>1.26</v>
      </c>
      <c r="BJ63" s="242">
        <f t="shared" si="16"/>
        <v>1.2676000000000001</v>
      </c>
      <c r="BK63" s="242">
        <f t="shared" si="16"/>
        <v>1.2494000000000001</v>
      </c>
      <c r="BL63" s="242">
        <f t="shared" si="16"/>
        <v>1.2317</v>
      </c>
      <c r="BM63" s="242">
        <f t="shared" si="16"/>
        <v>1.1868000000000001</v>
      </c>
      <c r="BN63" s="242">
        <f t="shared" si="16"/>
        <v>1.1265000000000001</v>
      </c>
      <c r="BO63" s="242">
        <f t="shared" si="16"/>
        <v>1.1132</v>
      </c>
      <c r="BP63" s="242">
        <f t="shared" si="16"/>
        <v>1.0589</v>
      </c>
      <c r="BQ63" s="242">
        <f t="shared" si="16"/>
        <v>1.0956999999999999</v>
      </c>
      <c r="BR63" s="242">
        <f t="shared" si="16"/>
        <v>1.0865</v>
      </c>
      <c r="BS63" s="242">
        <f t="shared" si="16"/>
        <v>1.0367999999999999</v>
      </c>
      <c r="BT63" s="242">
        <f t="shared" si="16"/>
        <v>1.0226</v>
      </c>
      <c r="BU63" s="242">
        <f t="shared" si="16"/>
        <v>1.0216000000000001</v>
      </c>
      <c r="BV63" s="242">
        <f t="shared" si="16"/>
        <v>1.0286</v>
      </c>
      <c r="BW63" s="242">
        <f t="shared" si="15"/>
        <v>1.042</v>
      </c>
      <c r="BX63" s="242">
        <f t="shared" si="15"/>
        <v>1.0568</v>
      </c>
      <c r="BY63" s="242">
        <f t="shared" si="15"/>
        <v>1.0306999999999999</v>
      </c>
      <c r="BZ63" s="242">
        <f t="shared" si="15"/>
        <v>1.0067999999999999</v>
      </c>
      <c r="CA63" s="242">
        <f t="shared" si="15"/>
        <v>0.99519999999999997</v>
      </c>
      <c r="CB63" s="242">
        <f t="shared" si="15"/>
        <v>1</v>
      </c>
    </row>
    <row r="64" spans="1:80" outlineLevel="1">
      <c r="A64" s="241">
        <v>4</v>
      </c>
      <c r="B64" s="229" t="s">
        <v>334</v>
      </c>
      <c r="C64" s="190"/>
      <c r="D64" s="156">
        <v>25</v>
      </c>
      <c r="E64" s="285">
        <v>25</v>
      </c>
      <c r="F64" s="233">
        <f t="shared" si="10"/>
        <v>0</v>
      </c>
      <c r="G64" s="233">
        <f t="shared" si="10"/>
        <v>0</v>
      </c>
      <c r="H64" s="233">
        <f t="shared" si="10"/>
        <v>0</v>
      </c>
      <c r="I64" s="233">
        <f t="shared" si="10"/>
        <v>3.7616999999999998</v>
      </c>
      <c r="J64" s="242">
        <f t="shared" si="10"/>
        <v>3.8593000000000002</v>
      </c>
      <c r="K64" s="242">
        <f t="shared" si="10"/>
        <v>3.2563</v>
      </c>
      <c r="L64" s="242">
        <f t="shared" si="10"/>
        <v>3.1865000000000001</v>
      </c>
      <c r="M64" s="242">
        <f t="shared" si="10"/>
        <v>3.2665000000000002</v>
      </c>
      <c r="N64" s="242">
        <f t="shared" si="10"/>
        <v>3.3184999999999998</v>
      </c>
      <c r="O64" s="242">
        <f t="shared" si="10"/>
        <v>3.2563</v>
      </c>
      <c r="P64" s="242">
        <f t="shared" ref="P64:BV68" si="17">VLOOKUP($A64,$A$11:$CB$14,P$44)</f>
        <v>3.2061999999999999</v>
      </c>
      <c r="Q64" s="242">
        <f t="shared" si="17"/>
        <v>3.1480000000000001</v>
      </c>
      <c r="R64" s="242">
        <f t="shared" si="17"/>
        <v>3.1671999999999998</v>
      </c>
      <c r="S64" s="242">
        <f t="shared" si="17"/>
        <v>3.1865000000000001</v>
      </c>
      <c r="T64" s="242">
        <f t="shared" si="17"/>
        <v>3.1480000000000001</v>
      </c>
      <c r="U64" s="242">
        <f t="shared" si="17"/>
        <v>3.1103999999999998</v>
      </c>
      <c r="V64" s="242">
        <f t="shared" si="17"/>
        <v>3.0920000000000001</v>
      </c>
      <c r="W64" s="242">
        <f t="shared" si="17"/>
        <v>3.0647000000000002</v>
      </c>
      <c r="X64" s="242">
        <f t="shared" si="17"/>
        <v>3.0203000000000002</v>
      </c>
      <c r="Y64" s="242">
        <f t="shared" si="17"/>
        <v>2.9518</v>
      </c>
      <c r="Z64" s="242">
        <f t="shared" si="17"/>
        <v>2.9106000000000001</v>
      </c>
      <c r="AA64" s="242">
        <f t="shared" si="17"/>
        <v>2.9434999999999998</v>
      </c>
      <c r="AB64" s="242">
        <f t="shared" si="17"/>
        <v>2.9518</v>
      </c>
      <c r="AC64" s="242">
        <f t="shared" si="17"/>
        <v>2.9024999999999999</v>
      </c>
      <c r="AD64" s="242">
        <f t="shared" si="17"/>
        <v>2.7639</v>
      </c>
      <c r="AE64" s="242">
        <f t="shared" si="17"/>
        <v>2.6581999999999999</v>
      </c>
      <c r="AF64" s="242">
        <f t="shared" si="17"/>
        <v>2.5792000000000002</v>
      </c>
      <c r="AG64" s="242">
        <f t="shared" si="17"/>
        <v>2.4232999999999998</v>
      </c>
      <c r="AH64" s="242">
        <f t="shared" si="17"/>
        <v>2.1352000000000002</v>
      </c>
      <c r="AI64" s="242">
        <f t="shared" si="17"/>
        <v>2.0430999999999999</v>
      </c>
      <c r="AJ64" s="242">
        <f t="shared" si="17"/>
        <v>1.9698</v>
      </c>
      <c r="AK64" s="242">
        <f t="shared" si="17"/>
        <v>1.9118999999999999</v>
      </c>
      <c r="AL64" s="242">
        <f t="shared" si="17"/>
        <v>1.8911</v>
      </c>
      <c r="AM64" s="242">
        <f t="shared" si="17"/>
        <v>1.8249</v>
      </c>
      <c r="AN64" s="242">
        <f t="shared" si="17"/>
        <v>1.7110000000000001</v>
      </c>
      <c r="AO64" s="242">
        <f t="shared" si="17"/>
        <v>1.6031</v>
      </c>
      <c r="AP64" s="242">
        <f t="shared" si="17"/>
        <v>1.508</v>
      </c>
      <c r="AQ64" s="242">
        <f t="shared" si="17"/>
        <v>1.4822</v>
      </c>
      <c r="AR64" s="242">
        <f t="shared" si="17"/>
        <v>1.4412</v>
      </c>
      <c r="AS64" s="242">
        <f t="shared" si="17"/>
        <v>1.41</v>
      </c>
      <c r="AT64" s="242">
        <f t="shared" si="17"/>
        <v>1.4216</v>
      </c>
      <c r="AU64" s="242">
        <f t="shared" si="17"/>
        <v>1.4553</v>
      </c>
      <c r="AV64" s="242">
        <f t="shared" si="17"/>
        <v>1.4333</v>
      </c>
      <c r="AW64" s="242">
        <f t="shared" si="17"/>
        <v>1.3968</v>
      </c>
      <c r="AX64" s="242">
        <f t="shared" si="17"/>
        <v>1.3747</v>
      </c>
      <c r="AY64" s="242">
        <f t="shared" si="17"/>
        <v>1.3463000000000001</v>
      </c>
      <c r="AZ64" s="242">
        <f t="shared" si="17"/>
        <v>1.3273999999999999</v>
      </c>
      <c r="BA64" s="242">
        <f t="shared" si="17"/>
        <v>1.3257000000000001</v>
      </c>
      <c r="BB64" s="242">
        <f t="shared" si="17"/>
        <v>1.3223</v>
      </c>
      <c r="BC64" s="242">
        <f t="shared" si="17"/>
        <v>1.2992999999999999</v>
      </c>
      <c r="BD64" s="242">
        <f t="shared" si="17"/>
        <v>1.3207</v>
      </c>
      <c r="BE64" s="242">
        <f t="shared" si="17"/>
        <v>1.3058000000000001</v>
      </c>
      <c r="BF64" s="242">
        <f t="shared" si="17"/>
        <v>1.3058000000000001</v>
      </c>
      <c r="BG64" s="242">
        <f t="shared" si="17"/>
        <v>1.3257000000000001</v>
      </c>
      <c r="BH64" s="242">
        <f t="shared" si="17"/>
        <v>1.3008999999999999</v>
      </c>
      <c r="BI64" s="242">
        <f t="shared" si="17"/>
        <v>1.26</v>
      </c>
      <c r="BJ64" s="242">
        <f t="shared" si="17"/>
        <v>1.2676000000000001</v>
      </c>
      <c r="BK64" s="242">
        <f t="shared" si="17"/>
        <v>1.2494000000000001</v>
      </c>
      <c r="BL64" s="242">
        <f t="shared" si="17"/>
        <v>1.2317</v>
      </c>
      <c r="BM64" s="242">
        <f t="shared" si="17"/>
        <v>1.1868000000000001</v>
      </c>
      <c r="BN64" s="242">
        <f t="shared" si="17"/>
        <v>1.1265000000000001</v>
      </c>
      <c r="BO64" s="242">
        <f t="shared" si="17"/>
        <v>1.1132</v>
      </c>
      <c r="BP64" s="242">
        <f t="shared" si="17"/>
        <v>1.0589</v>
      </c>
      <c r="BQ64" s="242">
        <f t="shared" si="17"/>
        <v>1.0956999999999999</v>
      </c>
      <c r="BR64" s="242">
        <f t="shared" si="17"/>
        <v>1.0865</v>
      </c>
      <c r="BS64" s="242">
        <f t="shared" si="17"/>
        <v>1.0367999999999999</v>
      </c>
      <c r="BT64" s="242">
        <f t="shared" si="17"/>
        <v>1.0226</v>
      </c>
      <c r="BU64" s="242">
        <f t="shared" si="17"/>
        <v>1.0216000000000001</v>
      </c>
      <c r="BV64" s="242">
        <f t="shared" si="16"/>
        <v>1.0286</v>
      </c>
      <c r="BW64" s="242">
        <f t="shared" si="16"/>
        <v>1.042</v>
      </c>
      <c r="BX64" s="242">
        <f t="shared" si="16"/>
        <v>1.0568</v>
      </c>
      <c r="BY64" s="242">
        <f t="shared" si="16"/>
        <v>1.0306999999999999</v>
      </c>
      <c r="BZ64" s="242">
        <f t="shared" si="16"/>
        <v>1.0067999999999999</v>
      </c>
      <c r="CA64" s="242">
        <f t="shared" si="16"/>
        <v>0.99519999999999997</v>
      </c>
      <c r="CB64" s="242">
        <f t="shared" si="16"/>
        <v>1</v>
      </c>
    </row>
    <row r="65" spans="1:80" outlineLevel="1">
      <c r="A65" s="241">
        <v>1</v>
      </c>
      <c r="B65" s="229" t="s">
        <v>403</v>
      </c>
      <c r="C65" s="190"/>
      <c r="D65" s="156">
        <f>D47</f>
        <v>50</v>
      </c>
      <c r="E65" s="285">
        <f>E47</f>
        <v>60</v>
      </c>
      <c r="F65" s="233">
        <f t="shared" ref="F65:U80" si="18">VLOOKUP($A65,$A$11:$CB$14,F$44)</f>
        <v>16.219200000000001</v>
      </c>
      <c r="G65" s="233">
        <f t="shared" si="18"/>
        <v>13.929399999999999</v>
      </c>
      <c r="H65" s="233">
        <f t="shared" si="18"/>
        <v>12.8696</v>
      </c>
      <c r="I65" s="233">
        <f t="shared" si="18"/>
        <v>11.384600000000001</v>
      </c>
      <c r="J65" s="242">
        <f t="shared" si="18"/>
        <v>11.84</v>
      </c>
      <c r="K65" s="242">
        <f t="shared" si="18"/>
        <v>10.2957</v>
      </c>
      <c r="L65" s="242">
        <f t="shared" si="18"/>
        <v>9.6259999999999994</v>
      </c>
      <c r="M65" s="242">
        <f t="shared" si="18"/>
        <v>9.9496000000000002</v>
      </c>
      <c r="N65" s="242">
        <f t="shared" si="18"/>
        <v>9.9496000000000002</v>
      </c>
      <c r="O65" s="242">
        <f t="shared" si="18"/>
        <v>9.3968000000000007</v>
      </c>
      <c r="P65" s="242">
        <f t="shared" si="18"/>
        <v>9.1783000000000001</v>
      </c>
      <c r="Q65" s="242">
        <f t="shared" si="18"/>
        <v>8.8358000000000008</v>
      </c>
      <c r="R65" s="242">
        <f t="shared" si="18"/>
        <v>8.5797000000000008</v>
      </c>
      <c r="S65" s="242">
        <f t="shared" si="18"/>
        <v>8.2797000000000001</v>
      </c>
      <c r="T65" s="242">
        <f t="shared" si="18"/>
        <v>7.7385999999999999</v>
      </c>
      <c r="U65" s="242">
        <f t="shared" si="18"/>
        <v>7.2637999999999998</v>
      </c>
      <c r="V65" s="242">
        <f t="shared" si="17"/>
        <v>6.7656999999999998</v>
      </c>
      <c r="W65" s="242">
        <f t="shared" si="17"/>
        <v>6.5054999999999996</v>
      </c>
      <c r="X65" s="242">
        <f t="shared" si="17"/>
        <v>6.2316000000000003</v>
      </c>
      <c r="Y65" s="242">
        <f t="shared" si="17"/>
        <v>5.9798</v>
      </c>
      <c r="Z65" s="242">
        <f t="shared" si="17"/>
        <v>5.8324999999999996</v>
      </c>
      <c r="AA65" s="242">
        <f t="shared" si="17"/>
        <v>6.1346999999999996</v>
      </c>
      <c r="AB65" s="242">
        <f t="shared" si="17"/>
        <v>5.8324999999999996</v>
      </c>
      <c r="AC65" s="242">
        <f t="shared" si="17"/>
        <v>5.4311999999999996</v>
      </c>
      <c r="AD65" s="242">
        <f t="shared" si="17"/>
        <v>4.5891000000000002</v>
      </c>
      <c r="AE65" s="242">
        <f t="shared" si="17"/>
        <v>4.1398999999999999</v>
      </c>
      <c r="AF65" s="242">
        <f t="shared" si="17"/>
        <v>3.9466999999999999</v>
      </c>
      <c r="AG65" s="242">
        <f t="shared" si="17"/>
        <v>3.7115999999999998</v>
      </c>
      <c r="AH65" s="242">
        <f t="shared" si="17"/>
        <v>3.5030000000000001</v>
      </c>
      <c r="AI65" s="242">
        <f t="shared" si="17"/>
        <v>3.4121000000000001</v>
      </c>
      <c r="AJ65" s="242">
        <f t="shared" si="17"/>
        <v>3.2888999999999999</v>
      </c>
      <c r="AK65" s="242">
        <f t="shared" si="17"/>
        <v>3.1573000000000002</v>
      </c>
      <c r="AL65" s="242">
        <f t="shared" si="17"/>
        <v>3.0204</v>
      </c>
      <c r="AM65" s="242">
        <f t="shared" si="17"/>
        <v>2.8123999999999998</v>
      </c>
      <c r="AN65" s="242">
        <f t="shared" si="17"/>
        <v>2.5516999999999999</v>
      </c>
      <c r="AO65" s="242">
        <f t="shared" si="17"/>
        <v>2.4064999999999999</v>
      </c>
      <c r="AP65" s="242">
        <f t="shared" si="17"/>
        <v>2.3125</v>
      </c>
      <c r="AQ65" s="242">
        <f t="shared" si="17"/>
        <v>2.2726000000000002</v>
      </c>
      <c r="AR65" s="242">
        <f t="shared" si="17"/>
        <v>2.2256</v>
      </c>
      <c r="AS65" s="242">
        <f t="shared" si="17"/>
        <v>2.2130999999999998</v>
      </c>
      <c r="AT65" s="242">
        <f t="shared" si="17"/>
        <v>2.1684999999999999</v>
      </c>
      <c r="AU65" s="242">
        <f t="shared" si="17"/>
        <v>2.1219000000000001</v>
      </c>
      <c r="AV65" s="242">
        <f t="shared" si="17"/>
        <v>2.0735999999999999</v>
      </c>
      <c r="AW65" s="242">
        <f t="shared" si="17"/>
        <v>2.0034000000000001</v>
      </c>
      <c r="AX65" s="242">
        <f t="shared" si="17"/>
        <v>1.8884000000000001</v>
      </c>
      <c r="AY65" s="242">
        <f t="shared" si="17"/>
        <v>1.7805</v>
      </c>
      <c r="AZ65" s="242">
        <f t="shared" si="17"/>
        <v>1.6747000000000001</v>
      </c>
      <c r="BA65" s="242">
        <f t="shared" si="17"/>
        <v>1.6196999999999999</v>
      </c>
      <c r="BB65" s="242">
        <f t="shared" si="17"/>
        <v>1.5871</v>
      </c>
      <c r="BC65" s="242">
        <f t="shared" si="17"/>
        <v>1.5518000000000001</v>
      </c>
      <c r="BD65" s="242">
        <f t="shared" si="17"/>
        <v>1.5477000000000001</v>
      </c>
      <c r="BE65" s="242">
        <f t="shared" si="17"/>
        <v>1.5558000000000001</v>
      </c>
      <c r="BF65" s="242">
        <f t="shared" si="17"/>
        <v>1.5641</v>
      </c>
      <c r="BG65" s="242">
        <f t="shared" si="17"/>
        <v>1.5724</v>
      </c>
      <c r="BH65" s="242">
        <f t="shared" si="17"/>
        <v>1.5620000000000001</v>
      </c>
      <c r="BI65" s="242">
        <f t="shared" si="17"/>
        <v>1.5558000000000001</v>
      </c>
      <c r="BJ65" s="242">
        <f t="shared" si="17"/>
        <v>1.5518000000000001</v>
      </c>
      <c r="BK65" s="242">
        <f t="shared" si="17"/>
        <v>1.5477000000000001</v>
      </c>
      <c r="BL65" s="242">
        <f t="shared" si="17"/>
        <v>1.5258</v>
      </c>
      <c r="BM65" s="242">
        <f t="shared" si="17"/>
        <v>1.4948999999999999</v>
      </c>
      <c r="BN65" s="242">
        <f t="shared" si="17"/>
        <v>1.4599</v>
      </c>
      <c r="BO65" s="242">
        <f t="shared" si="17"/>
        <v>1.3995</v>
      </c>
      <c r="BP65" s="242">
        <f t="shared" si="17"/>
        <v>1.3485</v>
      </c>
      <c r="BQ65" s="242">
        <f t="shared" si="17"/>
        <v>1.3348</v>
      </c>
      <c r="BR65" s="242">
        <f t="shared" si="17"/>
        <v>1.32</v>
      </c>
      <c r="BS65" s="242">
        <f t="shared" si="17"/>
        <v>1.28</v>
      </c>
      <c r="BT65" s="242">
        <f t="shared" si="17"/>
        <v>1.2488999999999999</v>
      </c>
      <c r="BU65" s="242">
        <f t="shared" si="17"/>
        <v>1.2257</v>
      </c>
      <c r="BV65" s="242">
        <f t="shared" si="17"/>
        <v>1.2033</v>
      </c>
      <c r="BW65" s="242">
        <f t="shared" si="16"/>
        <v>1.1839999999999999</v>
      </c>
      <c r="BX65" s="242">
        <f t="shared" si="16"/>
        <v>1.1596</v>
      </c>
      <c r="BY65" s="242">
        <f t="shared" si="16"/>
        <v>1.1223000000000001</v>
      </c>
      <c r="BZ65" s="242">
        <f t="shared" si="16"/>
        <v>1.0744</v>
      </c>
      <c r="CA65" s="242">
        <f t="shared" si="16"/>
        <v>1.0286999999999999</v>
      </c>
      <c r="CB65" s="242">
        <f t="shared" si="16"/>
        <v>1</v>
      </c>
    </row>
    <row r="66" spans="1:80" outlineLevel="1">
      <c r="A66" s="241">
        <v>2</v>
      </c>
      <c r="B66" s="229" t="s">
        <v>335</v>
      </c>
      <c r="C66" s="190"/>
      <c r="D66" s="156">
        <v>45</v>
      </c>
      <c r="E66" s="285">
        <v>55</v>
      </c>
      <c r="F66" s="233">
        <f t="shared" si="18"/>
        <v>0</v>
      </c>
      <c r="G66" s="233">
        <f t="shared" si="18"/>
        <v>0</v>
      </c>
      <c r="H66" s="233">
        <f t="shared" si="18"/>
        <v>0</v>
      </c>
      <c r="I66" s="233">
        <f t="shared" si="18"/>
        <v>7.6203000000000003</v>
      </c>
      <c r="J66" s="242">
        <f t="shared" si="18"/>
        <v>7.9734999999999996</v>
      </c>
      <c r="K66" s="242">
        <f t="shared" si="18"/>
        <v>6.88</v>
      </c>
      <c r="L66" s="242">
        <f t="shared" si="18"/>
        <v>6.4730999999999996</v>
      </c>
      <c r="M66" s="242">
        <f t="shared" si="18"/>
        <v>6.6889000000000003</v>
      </c>
      <c r="N66" s="242">
        <f t="shared" si="18"/>
        <v>6.6519000000000004</v>
      </c>
      <c r="O66" s="242">
        <f t="shared" si="18"/>
        <v>6.3037000000000001</v>
      </c>
      <c r="P66" s="242">
        <f t="shared" si="18"/>
        <v>6.1429</v>
      </c>
      <c r="Q66" s="242">
        <f t="shared" si="18"/>
        <v>5.9603999999999999</v>
      </c>
      <c r="R66" s="242">
        <f t="shared" si="18"/>
        <v>5.7607999999999997</v>
      </c>
      <c r="S66" s="242">
        <f t="shared" si="18"/>
        <v>5.3510999999999997</v>
      </c>
      <c r="T66" s="242">
        <f t="shared" si="18"/>
        <v>4.9752000000000001</v>
      </c>
      <c r="U66" s="242">
        <f t="shared" si="18"/>
        <v>4.6130000000000004</v>
      </c>
      <c r="V66" s="242">
        <f t="shared" si="17"/>
        <v>4.3308999999999997</v>
      </c>
      <c r="W66" s="242">
        <f t="shared" si="17"/>
        <v>4.1375000000000002</v>
      </c>
      <c r="X66" s="242">
        <f t="shared" si="17"/>
        <v>4.0814000000000004</v>
      </c>
      <c r="Y66" s="242">
        <f t="shared" si="17"/>
        <v>4.1806000000000001</v>
      </c>
      <c r="Z66" s="242">
        <f t="shared" si="17"/>
        <v>4.1516999999999999</v>
      </c>
      <c r="AA66" s="242">
        <f t="shared" si="17"/>
        <v>4.3308999999999997</v>
      </c>
      <c r="AB66" s="242">
        <f t="shared" si="17"/>
        <v>4.1092000000000004</v>
      </c>
      <c r="AC66" s="242">
        <f t="shared" si="17"/>
        <v>3.9346000000000001</v>
      </c>
      <c r="AD66" s="242">
        <f t="shared" si="17"/>
        <v>3.3631000000000002</v>
      </c>
      <c r="AE66" s="242">
        <f t="shared" si="17"/>
        <v>3.1111</v>
      </c>
      <c r="AF66" s="242">
        <f t="shared" si="17"/>
        <v>3.01</v>
      </c>
      <c r="AG66" s="242">
        <f t="shared" si="17"/>
        <v>2.8942000000000001</v>
      </c>
      <c r="AH66" s="242">
        <f t="shared" si="17"/>
        <v>2.7117</v>
      </c>
      <c r="AI66" s="242">
        <f t="shared" si="17"/>
        <v>2.6637</v>
      </c>
      <c r="AJ66" s="242">
        <f t="shared" si="17"/>
        <v>2.6061000000000001</v>
      </c>
      <c r="AK66" s="242">
        <f t="shared" si="17"/>
        <v>2.5188000000000001</v>
      </c>
      <c r="AL66" s="242">
        <f t="shared" si="17"/>
        <v>2.3841999999999999</v>
      </c>
      <c r="AM66" s="242">
        <f t="shared" si="17"/>
        <v>2.1694</v>
      </c>
      <c r="AN66" s="242">
        <f t="shared" si="17"/>
        <v>1.9609000000000001</v>
      </c>
      <c r="AO66" s="242">
        <f t="shared" si="17"/>
        <v>1.9080999999999999</v>
      </c>
      <c r="AP66" s="242">
        <f t="shared" si="17"/>
        <v>1.9451000000000001</v>
      </c>
      <c r="AQ66" s="242">
        <f t="shared" si="17"/>
        <v>1.9544999999999999</v>
      </c>
      <c r="AR66" s="242">
        <f t="shared" si="17"/>
        <v>1.9295</v>
      </c>
      <c r="AS66" s="242">
        <f t="shared" si="17"/>
        <v>1.9263999999999999</v>
      </c>
      <c r="AT66" s="242">
        <f t="shared" si="17"/>
        <v>1.8842000000000001</v>
      </c>
      <c r="AU66" s="242">
        <f t="shared" si="17"/>
        <v>1.8494999999999999</v>
      </c>
      <c r="AV66" s="242">
        <f t="shared" si="17"/>
        <v>1.8242</v>
      </c>
      <c r="AW66" s="242">
        <f t="shared" si="17"/>
        <v>1.7706</v>
      </c>
      <c r="AX66" s="242">
        <f t="shared" si="17"/>
        <v>1.6584000000000001</v>
      </c>
      <c r="AY66" s="242">
        <f t="shared" si="17"/>
        <v>1.5456000000000001</v>
      </c>
      <c r="AZ66" s="242">
        <f t="shared" si="17"/>
        <v>1.4523999999999999</v>
      </c>
      <c r="BA66" s="242">
        <f t="shared" si="17"/>
        <v>1.4115</v>
      </c>
      <c r="BB66" s="242">
        <f t="shared" si="17"/>
        <v>1.3951</v>
      </c>
      <c r="BC66" s="242">
        <f t="shared" si="17"/>
        <v>1.3823000000000001</v>
      </c>
      <c r="BD66" s="242">
        <f t="shared" si="17"/>
        <v>1.4065000000000001</v>
      </c>
      <c r="BE66" s="242">
        <f t="shared" si="17"/>
        <v>1.4316</v>
      </c>
      <c r="BF66" s="242">
        <f t="shared" si="17"/>
        <v>1.4576</v>
      </c>
      <c r="BG66" s="242">
        <f t="shared" si="17"/>
        <v>1.4646999999999999</v>
      </c>
      <c r="BH66" s="242">
        <f t="shared" si="17"/>
        <v>1.4612000000000001</v>
      </c>
      <c r="BI66" s="242">
        <f t="shared" si="17"/>
        <v>1.4646999999999999</v>
      </c>
      <c r="BJ66" s="242">
        <f t="shared" si="17"/>
        <v>1.4682999999999999</v>
      </c>
      <c r="BK66" s="242">
        <f t="shared" si="17"/>
        <v>1.4737</v>
      </c>
      <c r="BL66" s="242">
        <f t="shared" si="17"/>
        <v>1.4737</v>
      </c>
      <c r="BM66" s="242">
        <f t="shared" si="17"/>
        <v>1.4719</v>
      </c>
      <c r="BN66" s="242">
        <f t="shared" si="17"/>
        <v>1.4368000000000001</v>
      </c>
      <c r="BO66" s="242">
        <f t="shared" si="17"/>
        <v>1.3935</v>
      </c>
      <c r="BP66" s="242">
        <f t="shared" si="17"/>
        <v>1.3528</v>
      </c>
      <c r="BQ66" s="242">
        <f t="shared" si="17"/>
        <v>1.3304</v>
      </c>
      <c r="BR66" s="242">
        <f t="shared" si="17"/>
        <v>1.3230999999999999</v>
      </c>
      <c r="BS66" s="242">
        <f t="shared" si="17"/>
        <v>1.2988</v>
      </c>
      <c r="BT66" s="242">
        <f t="shared" si="17"/>
        <v>1.266</v>
      </c>
      <c r="BU66" s="242">
        <f t="shared" si="17"/>
        <v>1.2451000000000001</v>
      </c>
      <c r="BV66" s="242">
        <f t="shared" si="17"/>
        <v>1.2261</v>
      </c>
      <c r="BW66" s="242">
        <f t="shared" si="16"/>
        <v>1.204</v>
      </c>
      <c r="BX66" s="242">
        <f t="shared" si="16"/>
        <v>1.1839</v>
      </c>
      <c r="BY66" s="242">
        <f t="shared" si="16"/>
        <v>1.1434</v>
      </c>
      <c r="BZ66" s="242">
        <f t="shared" si="16"/>
        <v>1.0798000000000001</v>
      </c>
      <c r="CA66" s="242">
        <f t="shared" si="16"/>
        <v>1.0228999999999999</v>
      </c>
      <c r="CB66" s="242">
        <f t="shared" si="16"/>
        <v>1</v>
      </c>
    </row>
    <row r="67" spans="1:80" outlineLevel="1">
      <c r="A67" s="241">
        <v>3</v>
      </c>
      <c r="B67" s="229" t="s">
        <v>336</v>
      </c>
      <c r="C67" s="190"/>
      <c r="D67" s="156">
        <v>45</v>
      </c>
      <c r="E67" s="285">
        <v>55</v>
      </c>
      <c r="F67" s="233">
        <f t="shared" si="18"/>
        <v>0</v>
      </c>
      <c r="G67" s="233">
        <f t="shared" si="18"/>
        <v>0</v>
      </c>
      <c r="H67" s="233">
        <f t="shared" si="18"/>
        <v>0</v>
      </c>
      <c r="I67" s="233">
        <f t="shared" si="18"/>
        <v>6.5454999999999997</v>
      </c>
      <c r="J67" s="242">
        <f t="shared" si="18"/>
        <v>6.5829000000000004</v>
      </c>
      <c r="K67" s="242">
        <f t="shared" si="18"/>
        <v>5.5119999999999996</v>
      </c>
      <c r="L67" s="242">
        <f t="shared" si="18"/>
        <v>4.5</v>
      </c>
      <c r="M67" s="242">
        <f t="shared" si="18"/>
        <v>4.4650999999999996</v>
      </c>
      <c r="N67" s="242">
        <f t="shared" si="18"/>
        <v>4.5354000000000001</v>
      </c>
      <c r="O67" s="242">
        <f t="shared" si="18"/>
        <v>4.3472</v>
      </c>
      <c r="P67" s="242">
        <f t="shared" si="18"/>
        <v>4.2352999999999996</v>
      </c>
      <c r="Q67" s="242">
        <f t="shared" si="18"/>
        <v>4.0420999999999996</v>
      </c>
      <c r="R67" s="242">
        <f t="shared" si="18"/>
        <v>3.9451999999999998</v>
      </c>
      <c r="S67" s="242">
        <f t="shared" si="18"/>
        <v>3.84</v>
      </c>
      <c r="T67" s="242">
        <f t="shared" si="18"/>
        <v>3.7161</v>
      </c>
      <c r="U67" s="242">
        <f t="shared" si="18"/>
        <v>3.5888</v>
      </c>
      <c r="V67" s="242">
        <f t="shared" si="17"/>
        <v>3.5015000000000001</v>
      </c>
      <c r="W67" s="242">
        <f t="shared" si="17"/>
        <v>3.4491000000000001</v>
      </c>
      <c r="X67" s="242">
        <f t="shared" si="17"/>
        <v>3.4184000000000001</v>
      </c>
      <c r="Y67" s="242">
        <f t="shared" si="17"/>
        <v>3.4699</v>
      </c>
      <c r="Z67" s="242">
        <f t="shared" si="17"/>
        <v>3.4594999999999998</v>
      </c>
      <c r="AA67" s="242">
        <f t="shared" si="17"/>
        <v>3.6456</v>
      </c>
      <c r="AB67" s="242">
        <f t="shared" si="17"/>
        <v>3.5666000000000002</v>
      </c>
      <c r="AC67" s="242">
        <f t="shared" si="17"/>
        <v>3.4388000000000001</v>
      </c>
      <c r="AD67" s="242">
        <f t="shared" si="17"/>
        <v>3.0638000000000001</v>
      </c>
      <c r="AE67" s="242">
        <f t="shared" si="17"/>
        <v>2.9018000000000002</v>
      </c>
      <c r="AF67" s="242">
        <f t="shared" si="17"/>
        <v>2.8515000000000001</v>
      </c>
      <c r="AG67" s="242">
        <f t="shared" si="17"/>
        <v>2.6916000000000002</v>
      </c>
      <c r="AH67" s="242">
        <f t="shared" si="17"/>
        <v>2.4510999999999998</v>
      </c>
      <c r="AI67" s="242">
        <f t="shared" si="17"/>
        <v>2.4668000000000001</v>
      </c>
      <c r="AJ67" s="242">
        <f t="shared" si="17"/>
        <v>2.4049999999999998</v>
      </c>
      <c r="AK67" s="242">
        <f t="shared" si="17"/>
        <v>2.3851</v>
      </c>
      <c r="AL67" s="242">
        <f t="shared" si="17"/>
        <v>2.2812000000000001</v>
      </c>
      <c r="AM67" s="242">
        <f t="shared" si="17"/>
        <v>2.1453000000000002</v>
      </c>
      <c r="AN67" s="242">
        <f t="shared" si="17"/>
        <v>2.0070000000000001</v>
      </c>
      <c r="AO67" s="242">
        <f t="shared" si="17"/>
        <v>1.9592000000000001</v>
      </c>
      <c r="AP67" s="242">
        <f t="shared" si="17"/>
        <v>1.8824000000000001</v>
      </c>
      <c r="AQ67" s="242">
        <f t="shared" si="17"/>
        <v>1.92</v>
      </c>
      <c r="AR67" s="242">
        <f t="shared" si="17"/>
        <v>1.8915999999999999</v>
      </c>
      <c r="AS67" s="242">
        <f t="shared" si="17"/>
        <v>1.8403</v>
      </c>
      <c r="AT67" s="242">
        <f t="shared" si="17"/>
        <v>1.8028</v>
      </c>
      <c r="AU67" s="242">
        <f t="shared" si="17"/>
        <v>1.8169999999999999</v>
      </c>
      <c r="AV67" s="242">
        <f t="shared" si="17"/>
        <v>1.7916000000000001</v>
      </c>
      <c r="AW67" s="242">
        <f t="shared" si="17"/>
        <v>1.7271000000000001</v>
      </c>
      <c r="AX67" s="242">
        <f t="shared" si="17"/>
        <v>1.6504000000000001</v>
      </c>
      <c r="AY67" s="242">
        <f t="shared" si="17"/>
        <v>1.5846</v>
      </c>
      <c r="AZ67" s="242">
        <f t="shared" si="17"/>
        <v>1.5218</v>
      </c>
      <c r="BA67" s="242">
        <f t="shared" si="17"/>
        <v>1.5442</v>
      </c>
      <c r="BB67" s="242">
        <f t="shared" si="17"/>
        <v>1.5258</v>
      </c>
      <c r="BC67" s="242">
        <f t="shared" si="17"/>
        <v>1.4713000000000001</v>
      </c>
      <c r="BD67" s="242">
        <f t="shared" si="17"/>
        <v>1.502</v>
      </c>
      <c r="BE67" s="242">
        <f t="shared" si="17"/>
        <v>1.5218</v>
      </c>
      <c r="BF67" s="242">
        <f t="shared" si="17"/>
        <v>1.5299</v>
      </c>
      <c r="BG67" s="242">
        <f t="shared" si="17"/>
        <v>1.5526</v>
      </c>
      <c r="BH67" s="242">
        <f t="shared" si="17"/>
        <v>1.5138</v>
      </c>
      <c r="BI67" s="242">
        <f t="shared" si="17"/>
        <v>1.4922</v>
      </c>
      <c r="BJ67" s="242">
        <f t="shared" si="17"/>
        <v>1.4961</v>
      </c>
      <c r="BK67" s="242">
        <f t="shared" si="17"/>
        <v>1.4844999999999999</v>
      </c>
      <c r="BL67" s="242">
        <f t="shared" si="17"/>
        <v>1.4117999999999999</v>
      </c>
      <c r="BM67" s="242">
        <f t="shared" si="17"/>
        <v>1.3442000000000001</v>
      </c>
      <c r="BN67" s="242">
        <f t="shared" si="17"/>
        <v>1.3136000000000001</v>
      </c>
      <c r="BO67" s="242">
        <f t="shared" si="17"/>
        <v>1.2374000000000001</v>
      </c>
      <c r="BP67" s="242">
        <f t="shared" si="17"/>
        <v>1.1755</v>
      </c>
      <c r="BQ67" s="242">
        <f t="shared" si="17"/>
        <v>1.2164999999999999</v>
      </c>
      <c r="BR67" s="242">
        <f t="shared" si="17"/>
        <v>1.2216</v>
      </c>
      <c r="BS67" s="242">
        <f t="shared" si="17"/>
        <v>1.1648000000000001</v>
      </c>
      <c r="BT67" s="242">
        <f t="shared" si="17"/>
        <v>1.1463000000000001</v>
      </c>
      <c r="BU67" s="242">
        <f t="shared" si="17"/>
        <v>1.1577999999999999</v>
      </c>
      <c r="BV67" s="242">
        <f t="shared" si="17"/>
        <v>1.1532</v>
      </c>
      <c r="BW67" s="242">
        <f t="shared" si="16"/>
        <v>1.1519999999999999</v>
      </c>
      <c r="BX67" s="242">
        <f t="shared" si="16"/>
        <v>1.159</v>
      </c>
      <c r="BY67" s="242">
        <f t="shared" si="16"/>
        <v>1.1012999999999999</v>
      </c>
      <c r="BZ67" s="242">
        <f t="shared" si="16"/>
        <v>1.0349999999999999</v>
      </c>
      <c r="CA67" s="242">
        <f t="shared" si="16"/>
        <v>1.0008999999999999</v>
      </c>
      <c r="CB67" s="242">
        <f t="shared" si="16"/>
        <v>1</v>
      </c>
    </row>
    <row r="68" spans="1:80" outlineLevel="1">
      <c r="A68" s="241">
        <v>2</v>
      </c>
      <c r="B68" s="229" t="s">
        <v>337</v>
      </c>
      <c r="C68" s="190"/>
      <c r="D68" s="156">
        <v>55</v>
      </c>
      <c r="E68" s="285">
        <v>65</v>
      </c>
      <c r="F68" s="233">
        <f t="shared" si="18"/>
        <v>0</v>
      </c>
      <c r="G68" s="233">
        <f t="shared" si="18"/>
        <v>0</v>
      </c>
      <c r="H68" s="233">
        <f t="shared" si="18"/>
        <v>0</v>
      </c>
      <c r="I68" s="233">
        <f t="shared" si="18"/>
        <v>7.6203000000000003</v>
      </c>
      <c r="J68" s="242">
        <f t="shared" si="18"/>
        <v>7.9734999999999996</v>
      </c>
      <c r="K68" s="242">
        <f t="shared" si="18"/>
        <v>6.88</v>
      </c>
      <c r="L68" s="242">
        <f t="shared" si="18"/>
        <v>6.4730999999999996</v>
      </c>
      <c r="M68" s="242">
        <f t="shared" si="18"/>
        <v>6.6889000000000003</v>
      </c>
      <c r="N68" s="242">
        <f t="shared" si="18"/>
        <v>6.6519000000000004</v>
      </c>
      <c r="O68" s="242">
        <f t="shared" si="18"/>
        <v>6.3037000000000001</v>
      </c>
      <c r="P68" s="242">
        <f t="shared" si="18"/>
        <v>6.1429</v>
      </c>
      <c r="Q68" s="242">
        <f t="shared" si="18"/>
        <v>5.9603999999999999</v>
      </c>
      <c r="R68" s="242">
        <f t="shared" si="18"/>
        <v>5.7607999999999997</v>
      </c>
      <c r="S68" s="242">
        <f t="shared" si="18"/>
        <v>5.3510999999999997</v>
      </c>
      <c r="T68" s="242">
        <f t="shared" si="18"/>
        <v>4.9752000000000001</v>
      </c>
      <c r="U68" s="242">
        <f t="shared" si="18"/>
        <v>4.6130000000000004</v>
      </c>
      <c r="V68" s="242">
        <f t="shared" si="17"/>
        <v>4.3308999999999997</v>
      </c>
      <c r="W68" s="242">
        <f t="shared" si="17"/>
        <v>4.1375000000000002</v>
      </c>
      <c r="X68" s="242">
        <f t="shared" si="17"/>
        <v>4.0814000000000004</v>
      </c>
      <c r="Y68" s="242">
        <f t="shared" si="17"/>
        <v>4.1806000000000001</v>
      </c>
      <c r="Z68" s="242">
        <f t="shared" si="17"/>
        <v>4.1516999999999999</v>
      </c>
      <c r="AA68" s="242">
        <f t="shared" si="17"/>
        <v>4.3308999999999997</v>
      </c>
      <c r="AB68" s="242">
        <f t="shared" si="17"/>
        <v>4.1092000000000004</v>
      </c>
      <c r="AC68" s="242">
        <f t="shared" si="17"/>
        <v>3.9346000000000001</v>
      </c>
      <c r="AD68" s="242">
        <f t="shared" si="17"/>
        <v>3.3631000000000002</v>
      </c>
      <c r="AE68" s="242">
        <f t="shared" si="17"/>
        <v>3.1111</v>
      </c>
      <c r="AF68" s="242">
        <f t="shared" si="17"/>
        <v>3.01</v>
      </c>
      <c r="AG68" s="242">
        <f t="shared" si="17"/>
        <v>2.8942000000000001</v>
      </c>
      <c r="AH68" s="242">
        <f t="shared" si="17"/>
        <v>2.7117</v>
      </c>
      <c r="AI68" s="242">
        <f t="shared" si="17"/>
        <v>2.6637</v>
      </c>
      <c r="AJ68" s="242">
        <f t="shared" si="17"/>
        <v>2.6061000000000001</v>
      </c>
      <c r="AK68" s="242">
        <f t="shared" si="17"/>
        <v>2.5188000000000001</v>
      </c>
      <c r="AL68" s="242">
        <f t="shared" si="17"/>
        <v>2.3841999999999999</v>
      </c>
      <c r="AM68" s="242">
        <f t="shared" si="17"/>
        <v>2.1694</v>
      </c>
      <c r="AN68" s="242">
        <f t="shared" si="17"/>
        <v>1.9609000000000001</v>
      </c>
      <c r="AO68" s="242">
        <f t="shared" si="17"/>
        <v>1.9080999999999999</v>
      </c>
      <c r="AP68" s="242">
        <f t="shared" si="17"/>
        <v>1.9451000000000001</v>
      </c>
      <c r="AQ68" s="242">
        <f t="shared" si="17"/>
        <v>1.9544999999999999</v>
      </c>
      <c r="AR68" s="242">
        <f t="shared" si="17"/>
        <v>1.9295</v>
      </c>
      <c r="AS68" s="242">
        <f t="shared" si="17"/>
        <v>1.9263999999999999</v>
      </c>
      <c r="AT68" s="242">
        <f t="shared" si="17"/>
        <v>1.8842000000000001</v>
      </c>
      <c r="AU68" s="242">
        <f t="shared" si="17"/>
        <v>1.8494999999999999</v>
      </c>
      <c r="AV68" s="242">
        <f t="shared" si="17"/>
        <v>1.8242</v>
      </c>
      <c r="AW68" s="242">
        <f t="shared" si="17"/>
        <v>1.7706</v>
      </c>
      <c r="AX68" s="242">
        <f t="shared" si="17"/>
        <v>1.6584000000000001</v>
      </c>
      <c r="AY68" s="242">
        <f t="shared" si="17"/>
        <v>1.5456000000000001</v>
      </c>
      <c r="AZ68" s="242">
        <f t="shared" si="17"/>
        <v>1.4523999999999999</v>
      </c>
      <c r="BA68" s="242">
        <f t="shared" si="17"/>
        <v>1.4115</v>
      </c>
      <c r="BB68" s="242">
        <f t="shared" si="17"/>
        <v>1.3951</v>
      </c>
      <c r="BC68" s="242">
        <f t="shared" si="17"/>
        <v>1.3823000000000001</v>
      </c>
      <c r="BD68" s="242">
        <f t="shared" si="17"/>
        <v>1.4065000000000001</v>
      </c>
      <c r="BE68" s="242">
        <f t="shared" si="17"/>
        <v>1.4316</v>
      </c>
      <c r="BF68" s="242">
        <f t="shared" si="17"/>
        <v>1.4576</v>
      </c>
      <c r="BG68" s="242">
        <f t="shared" si="17"/>
        <v>1.4646999999999999</v>
      </c>
      <c r="BH68" s="242">
        <f t="shared" ref="BH68:CB71" si="19">VLOOKUP($A68,$A$11:$CB$14,BH$44)</f>
        <v>1.4612000000000001</v>
      </c>
      <c r="BI68" s="242">
        <f t="shared" si="19"/>
        <v>1.4646999999999999</v>
      </c>
      <c r="BJ68" s="242">
        <f t="shared" si="19"/>
        <v>1.4682999999999999</v>
      </c>
      <c r="BK68" s="242">
        <f t="shared" si="19"/>
        <v>1.4737</v>
      </c>
      <c r="BL68" s="242">
        <f t="shared" si="19"/>
        <v>1.4737</v>
      </c>
      <c r="BM68" s="242">
        <f t="shared" si="19"/>
        <v>1.4719</v>
      </c>
      <c r="BN68" s="242">
        <f t="shared" si="19"/>
        <v>1.4368000000000001</v>
      </c>
      <c r="BO68" s="242">
        <f t="shared" si="19"/>
        <v>1.3935</v>
      </c>
      <c r="BP68" s="242">
        <f t="shared" si="19"/>
        <v>1.3528</v>
      </c>
      <c r="BQ68" s="242">
        <f t="shared" si="19"/>
        <v>1.3304</v>
      </c>
      <c r="BR68" s="242">
        <f t="shared" si="19"/>
        <v>1.3230999999999999</v>
      </c>
      <c r="BS68" s="242">
        <f t="shared" si="19"/>
        <v>1.2988</v>
      </c>
      <c r="BT68" s="242">
        <f t="shared" si="19"/>
        <v>1.266</v>
      </c>
      <c r="BU68" s="242">
        <f t="shared" si="19"/>
        <v>1.2451000000000001</v>
      </c>
      <c r="BV68" s="242">
        <f t="shared" si="19"/>
        <v>1.2261</v>
      </c>
      <c r="BW68" s="242">
        <f t="shared" si="19"/>
        <v>1.204</v>
      </c>
      <c r="BX68" s="242">
        <f t="shared" si="19"/>
        <v>1.1839</v>
      </c>
      <c r="BY68" s="242">
        <f t="shared" si="19"/>
        <v>1.1434</v>
      </c>
      <c r="BZ68" s="242">
        <f t="shared" si="19"/>
        <v>1.0798000000000001</v>
      </c>
      <c r="CA68" s="242">
        <f t="shared" si="19"/>
        <v>1.0228999999999999</v>
      </c>
      <c r="CB68" s="242">
        <f t="shared" si="19"/>
        <v>1</v>
      </c>
    </row>
    <row r="69" spans="1:80" outlineLevel="1">
      <c r="A69" s="241">
        <v>3</v>
      </c>
      <c r="B69" s="229" t="s">
        <v>338</v>
      </c>
      <c r="C69" s="190"/>
      <c r="D69" s="156">
        <v>55</v>
      </c>
      <c r="E69" s="285">
        <v>65</v>
      </c>
      <c r="F69" s="233">
        <f t="shared" si="18"/>
        <v>0</v>
      </c>
      <c r="G69" s="233">
        <f t="shared" si="18"/>
        <v>0</v>
      </c>
      <c r="H69" s="233">
        <f t="shared" si="18"/>
        <v>0</v>
      </c>
      <c r="I69" s="233">
        <f t="shared" si="18"/>
        <v>6.5454999999999997</v>
      </c>
      <c r="J69" s="242">
        <f t="shared" si="18"/>
        <v>6.5829000000000004</v>
      </c>
      <c r="K69" s="242">
        <f t="shared" si="18"/>
        <v>5.5119999999999996</v>
      </c>
      <c r="L69" s="242">
        <f t="shared" si="18"/>
        <v>4.5</v>
      </c>
      <c r="M69" s="242">
        <f t="shared" si="18"/>
        <v>4.4650999999999996</v>
      </c>
      <c r="N69" s="242">
        <f t="shared" si="18"/>
        <v>4.5354000000000001</v>
      </c>
      <c r="O69" s="242">
        <f t="shared" si="18"/>
        <v>4.3472</v>
      </c>
      <c r="P69" s="242">
        <f t="shared" si="18"/>
        <v>4.2352999999999996</v>
      </c>
      <c r="Q69" s="242">
        <f t="shared" si="18"/>
        <v>4.0420999999999996</v>
      </c>
      <c r="R69" s="242">
        <f t="shared" si="18"/>
        <v>3.9451999999999998</v>
      </c>
      <c r="S69" s="242">
        <f t="shared" si="18"/>
        <v>3.84</v>
      </c>
      <c r="T69" s="242">
        <f t="shared" si="18"/>
        <v>3.7161</v>
      </c>
      <c r="U69" s="242">
        <f t="shared" si="18"/>
        <v>3.5888</v>
      </c>
      <c r="V69" s="242">
        <f t="shared" ref="V69:CB73" si="20">VLOOKUP($A69,$A$11:$CB$14,V$44)</f>
        <v>3.5015000000000001</v>
      </c>
      <c r="W69" s="242">
        <f t="shared" si="20"/>
        <v>3.4491000000000001</v>
      </c>
      <c r="X69" s="242">
        <f t="shared" si="20"/>
        <v>3.4184000000000001</v>
      </c>
      <c r="Y69" s="242">
        <f t="shared" si="20"/>
        <v>3.4699</v>
      </c>
      <c r="Z69" s="242">
        <f t="shared" si="20"/>
        <v>3.4594999999999998</v>
      </c>
      <c r="AA69" s="242">
        <f t="shared" si="20"/>
        <v>3.6456</v>
      </c>
      <c r="AB69" s="242">
        <f t="shared" si="20"/>
        <v>3.5666000000000002</v>
      </c>
      <c r="AC69" s="242">
        <f t="shared" si="20"/>
        <v>3.4388000000000001</v>
      </c>
      <c r="AD69" s="242">
        <f t="shared" si="20"/>
        <v>3.0638000000000001</v>
      </c>
      <c r="AE69" s="242">
        <f t="shared" si="20"/>
        <v>2.9018000000000002</v>
      </c>
      <c r="AF69" s="242">
        <f t="shared" si="20"/>
        <v>2.8515000000000001</v>
      </c>
      <c r="AG69" s="242">
        <f t="shared" si="20"/>
        <v>2.6916000000000002</v>
      </c>
      <c r="AH69" s="242">
        <f t="shared" si="20"/>
        <v>2.4510999999999998</v>
      </c>
      <c r="AI69" s="242">
        <f t="shared" si="20"/>
        <v>2.4668000000000001</v>
      </c>
      <c r="AJ69" s="242">
        <f t="shared" si="20"/>
        <v>2.4049999999999998</v>
      </c>
      <c r="AK69" s="242">
        <f t="shared" si="20"/>
        <v>2.3851</v>
      </c>
      <c r="AL69" s="242">
        <f t="shared" si="20"/>
        <v>2.2812000000000001</v>
      </c>
      <c r="AM69" s="242">
        <f t="shared" si="20"/>
        <v>2.1453000000000002</v>
      </c>
      <c r="AN69" s="242">
        <f t="shared" si="20"/>
        <v>2.0070000000000001</v>
      </c>
      <c r="AO69" s="242">
        <f t="shared" si="20"/>
        <v>1.9592000000000001</v>
      </c>
      <c r="AP69" s="242">
        <f t="shared" si="20"/>
        <v>1.8824000000000001</v>
      </c>
      <c r="AQ69" s="242">
        <f t="shared" si="20"/>
        <v>1.92</v>
      </c>
      <c r="AR69" s="242">
        <f t="shared" si="20"/>
        <v>1.8915999999999999</v>
      </c>
      <c r="AS69" s="242">
        <f t="shared" si="20"/>
        <v>1.8403</v>
      </c>
      <c r="AT69" s="242">
        <f t="shared" si="20"/>
        <v>1.8028</v>
      </c>
      <c r="AU69" s="242">
        <f t="shared" si="20"/>
        <v>1.8169999999999999</v>
      </c>
      <c r="AV69" s="242">
        <f t="shared" si="20"/>
        <v>1.7916000000000001</v>
      </c>
      <c r="AW69" s="242">
        <f t="shared" si="20"/>
        <v>1.7271000000000001</v>
      </c>
      <c r="AX69" s="242">
        <f t="shared" si="20"/>
        <v>1.6504000000000001</v>
      </c>
      <c r="AY69" s="242">
        <f t="shared" si="20"/>
        <v>1.5846</v>
      </c>
      <c r="AZ69" s="242">
        <f t="shared" si="20"/>
        <v>1.5218</v>
      </c>
      <c r="BA69" s="242">
        <f t="shared" si="20"/>
        <v>1.5442</v>
      </c>
      <c r="BB69" s="242">
        <f t="shared" si="20"/>
        <v>1.5258</v>
      </c>
      <c r="BC69" s="242">
        <f t="shared" si="20"/>
        <v>1.4713000000000001</v>
      </c>
      <c r="BD69" s="242">
        <f t="shared" si="20"/>
        <v>1.502</v>
      </c>
      <c r="BE69" s="242">
        <f t="shared" si="20"/>
        <v>1.5218</v>
      </c>
      <c r="BF69" s="242">
        <f t="shared" si="20"/>
        <v>1.5299</v>
      </c>
      <c r="BG69" s="242">
        <f t="shared" si="20"/>
        <v>1.5526</v>
      </c>
      <c r="BH69" s="242">
        <f t="shared" si="20"/>
        <v>1.5138</v>
      </c>
      <c r="BI69" s="242">
        <f t="shared" si="20"/>
        <v>1.4922</v>
      </c>
      <c r="BJ69" s="242">
        <f t="shared" si="20"/>
        <v>1.4961</v>
      </c>
      <c r="BK69" s="242">
        <f t="shared" si="20"/>
        <v>1.4844999999999999</v>
      </c>
      <c r="BL69" s="242">
        <f t="shared" si="20"/>
        <v>1.4117999999999999</v>
      </c>
      <c r="BM69" s="242">
        <f t="shared" si="20"/>
        <v>1.3442000000000001</v>
      </c>
      <c r="BN69" s="242">
        <f t="shared" si="20"/>
        <v>1.3136000000000001</v>
      </c>
      <c r="BO69" s="242">
        <f t="shared" si="20"/>
        <v>1.2374000000000001</v>
      </c>
      <c r="BP69" s="242">
        <f t="shared" si="20"/>
        <v>1.1755</v>
      </c>
      <c r="BQ69" s="242">
        <f t="shared" si="20"/>
        <v>1.2164999999999999</v>
      </c>
      <c r="BR69" s="242">
        <f t="shared" si="20"/>
        <v>1.2216</v>
      </c>
      <c r="BS69" s="242">
        <f t="shared" si="20"/>
        <v>1.1648000000000001</v>
      </c>
      <c r="BT69" s="242">
        <f t="shared" si="20"/>
        <v>1.1463000000000001</v>
      </c>
      <c r="BU69" s="242">
        <f t="shared" si="20"/>
        <v>1.1577999999999999</v>
      </c>
      <c r="BV69" s="242">
        <f t="shared" si="20"/>
        <v>1.1532</v>
      </c>
      <c r="BW69" s="242">
        <f t="shared" si="19"/>
        <v>1.1519999999999999</v>
      </c>
      <c r="BX69" s="242">
        <f t="shared" si="19"/>
        <v>1.159</v>
      </c>
      <c r="BY69" s="242">
        <f t="shared" si="19"/>
        <v>1.1012999999999999</v>
      </c>
      <c r="BZ69" s="242">
        <f t="shared" si="19"/>
        <v>1.0349999999999999</v>
      </c>
      <c r="CA69" s="242">
        <f t="shared" si="19"/>
        <v>1.0008999999999999</v>
      </c>
      <c r="CB69" s="242">
        <f t="shared" si="19"/>
        <v>1</v>
      </c>
    </row>
    <row r="70" spans="1:80" outlineLevel="1">
      <c r="A70" s="241">
        <v>2</v>
      </c>
      <c r="B70" s="229" t="s">
        <v>339</v>
      </c>
      <c r="C70" s="190"/>
      <c r="D70" s="156">
        <v>45</v>
      </c>
      <c r="E70" s="285">
        <v>55</v>
      </c>
      <c r="F70" s="233">
        <f t="shared" si="18"/>
        <v>0</v>
      </c>
      <c r="G70" s="233">
        <f t="shared" si="18"/>
        <v>0</v>
      </c>
      <c r="H70" s="233">
        <f t="shared" si="18"/>
        <v>0</v>
      </c>
      <c r="I70" s="233">
        <f t="shared" si="18"/>
        <v>7.6203000000000003</v>
      </c>
      <c r="J70" s="242">
        <f t="shared" si="18"/>
        <v>7.9734999999999996</v>
      </c>
      <c r="K70" s="242">
        <f t="shared" si="18"/>
        <v>6.88</v>
      </c>
      <c r="L70" s="242">
        <f t="shared" si="18"/>
        <v>6.4730999999999996</v>
      </c>
      <c r="M70" s="242">
        <f t="shared" si="18"/>
        <v>6.6889000000000003</v>
      </c>
      <c r="N70" s="242">
        <f t="shared" si="18"/>
        <v>6.6519000000000004</v>
      </c>
      <c r="O70" s="242">
        <f t="shared" si="18"/>
        <v>6.3037000000000001</v>
      </c>
      <c r="P70" s="242">
        <f t="shared" si="18"/>
        <v>6.1429</v>
      </c>
      <c r="Q70" s="242">
        <f t="shared" si="18"/>
        <v>5.9603999999999999</v>
      </c>
      <c r="R70" s="242">
        <f t="shared" si="18"/>
        <v>5.7607999999999997</v>
      </c>
      <c r="S70" s="242">
        <f t="shared" si="18"/>
        <v>5.3510999999999997</v>
      </c>
      <c r="T70" s="242">
        <f t="shared" si="18"/>
        <v>4.9752000000000001</v>
      </c>
      <c r="U70" s="242">
        <f t="shared" si="18"/>
        <v>4.6130000000000004</v>
      </c>
      <c r="V70" s="242">
        <f t="shared" si="20"/>
        <v>4.3308999999999997</v>
      </c>
      <c r="W70" s="242">
        <f t="shared" si="20"/>
        <v>4.1375000000000002</v>
      </c>
      <c r="X70" s="242">
        <f t="shared" si="20"/>
        <v>4.0814000000000004</v>
      </c>
      <c r="Y70" s="242">
        <f t="shared" si="20"/>
        <v>4.1806000000000001</v>
      </c>
      <c r="Z70" s="242">
        <f t="shared" si="20"/>
        <v>4.1516999999999999</v>
      </c>
      <c r="AA70" s="242">
        <f t="shared" si="20"/>
        <v>4.3308999999999997</v>
      </c>
      <c r="AB70" s="242">
        <f t="shared" si="20"/>
        <v>4.1092000000000004</v>
      </c>
      <c r="AC70" s="242">
        <f t="shared" si="20"/>
        <v>3.9346000000000001</v>
      </c>
      <c r="AD70" s="242">
        <f t="shared" si="20"/>
        <v>3.3631000000000002</v>
      </c>
      <c r="AE70" s="242">
        <f t="shared" si="20"/>
        <v>3.1111</v>
      </c>
      <c r="AF70" s="242">
        <f t="shared" si="20"/>
        <v>3.01</v>
      </c>
      <c r="AG70" s="242">
        <f t="shared" si="20"/>
        <v>2.8942000000000001</v>
      </c>
      <c r="AH70" s="242">
        <f t="shared" si="20"/>
        <v>2.7117</v>
      </c>
      <c r="AI70" s="242">
        <f t="shared" si="20"/>
        <v>2.6637</v>
      </c>
      <c r="AJ70" s="242">
        <f t="shared" si="20"/>
        <v>2.6061000000000001</v>
      </c>
      <c r="AK70" s="242">
        <f t="shared" si="20"/>
        <v>2.5188000000000001</v>
      </c>
      <c r="AL70" s="242">
        <f t="shared" si="20"/>
        <v>2.3841999999999999</v>
      </c>
      <c r="AM70" s="242">
        <f t="shared" si="20"/>
        <v>2.1694</v>
      </c>
      <c r="AN70" s="242">
        <f t="shared" si="20"/>
        <v>1.9609000000000001</v>
      </c>
      <c r="AO70" s="242">
        <f t="shared" si="20"/>
        <v>1.9080999999999999</v>
      </c>
      <c r="AP70" s="242">
        <f t="shared" si="20"/>
        <v>1.9451000000000001</v>
      </c>
      <c r="AQ70" s="242">
        <f t="shared" si="20"/>
        <v>1.9544999999999999</v>
      </c>
      <c r="AR70" s="242">
        <f t="shared" si="20"/>
        <v>1.9295</v>
      </c>
      <c r="AS70" s="242">
        <f t="shared" si="20"/>
        <v>1.9263999999999999</v>
      </c>
      <c r="AT70" s="242">
        <f t="shared" si="20"/>
        <v>1.8842000000000001</v>
      </c>
      <c r="AU70" s="242">
        <f t="shared" si="20"/>
        <v>1.8494999999999999</v>
      </c>
      <c r="AV70" s="242">
        <f t="shared" si="20"/>
        <v>1.8242</v>
      </c>
      <c r="AW70" s="242">
        <f t="shared" si="20"/>
        <v>1.7706</v>
      </c>
      <c r="AX70" s="242">
        <f t="shared" si="20"/>
        <v>1.6584000000000001</v>
      </c>
      <c r="AY70" s="242">
        <f t="shared" si="20"/>
        <v>1.5456000000000001</v>
      </c>
      <c r="AZ70" s="242">
        <f t="shared" si="20"/>
        <v>1.4523999999999999</v>
      </c>
      <c r="BA70" s="242">
        <f t="shared" si="20"/>
        <v>1.4115</v>
      </c>
      <c r="BB70" s="242">
        <f t="shared" si="20"/>
        <v>1.3951</v>
      </c>
      <c r="BC70" s="242">
        <f t="shared" si="20"/>
        <v>1.3823000000000001</v>
      </c>
      <c r="BD70" s="242">
        <f t="shared" si="20"/>
        <v>1.4065000000000001</v>
      </c>
      <c r="BE70" s="242">
        <f t="shared" si="20"/>
        <v>1.4316</v>
      </c>
      <c r="BF70" s="242">
        <f t="shared" si="20"/>
        <v>1.4576</v>
      </c>
      <c r="BG70" s="242">
        <f t="shared" si="20"/>
        <v>1.4646999999999999</v>
      </c>
      <c r="BH70" s="242">
        <f t="shared" si="20"/>
        <v>1.4612000000000001</v>
      </c>
      <c r="BI70" s="242">
        <f t="shared" si="20"/>
        <v>1.4646999999999999</v>
      </c>
      <c r="BJ70" s="242">
        <f t="shared" si="20"/>
        <v>1.4682999999999999</v>
      </c>
      <c r="BK70" s="242">
        <f t="shared" si="20"/>
        <v>1.4737</v>
      </c>
      <c r="BL70" s="242">
        <f t="shared" si="20"/>
        <v>1.4737</v>
      </c>
      <c r="BM70" s="242">
        <f t="shared" si="20"/>
        <v>1.4719</v>
      </c>
      <c r="BN70" s="242">
        <f t="shared" si="20"/>
        <v>1.4368000000000001</v>
      </c>
      <c r="BO70" s="242">
        <f t="shared" si="20"/>
        <v>1.3935</v>
      </c>
      <c r="BP70" s="242">
        <f t="shared" si="20"/>
        <v>1.3528</v>
      </c>
      <c r="BQ70" s="242">
        <f t="shared" si="20"/>
        <v>1.3304</v>
      </c>
      <c r="BR70" s="242">
        <f t="shared" si="20"/>
        <v>1.3230999999999999</v>
      </c>
      <c r="BS70" s="242">
        <f t="shared" si="20"/>
        <v>1.2988</v>
      </c>
      <c r="BT70" s="242">
        <f t="shared" si="20"/>
        <v>1.266</v>
      </c>
      <c r="BU70" s="242">
        <f t="shared" si="20"/>
        <v>1.2451000000000001</v>
      </c>
      <c r="BV70" s="242">
        <f t="shared" si="20"/>
        <v>1.2261</v>
      </c>
      <c r="BW70" s="242">
        <f t="shared" si="19"/>
        <v>1.204</v>
      </c>
      <c r="BX70" s="242">
        <f t="shared" si="19"/>
        <v>1.1839</v>
      </c>
      <c r="BY70" s="242">
        <f t="shared" si="19"/>
        <v>1.1434</v>
      </c>
      <c r="BZ70" s="242">
        <f t="shared" si="19"/>
        <v>1.0798000000000001</v>
      </c>
      <c r="CA70" s="242">
        <f t="shared" si="19"/>
        <v>1.0228999999999999</v>
      </c>
      <c r="CB70" s="242">
        <f t="shared" si="19"/>
        <v>1</v>
      </c>
    </row>
    <row r="71" spans="1:80" outlineLevel="1">
      <c r="A71" s="241">
        <v>3</v>
      </c>
      <c r="B71" s="229" t="s">
        <v>340</v>
      </c>
      <c r="C71" s="190"/>
      <c r="D71" s="156">
        <v>45</v>
      </c>
      <c r="E71" s="285">
        <v>55</v>
      </c>
      <c r="F71" s="233">
        <f t="shared" si="18"/>
        <v>0</v>
      </c>
      <c r="G71" s="233">
        <f t="shared" si="18"/>
        <v>0</v>
      </c>
      <c r="H71" s="233">
        <f t="shared" si="18"/>
        <v>0</v>
      </c>
      <c r="I71" s="233">
        <f t="shared" si="18"/>
        <v>6.5454999999999997</v>
      </c>
      <c r="J71" s="242">
        <f t="shared" si="18"/>
        <v>6.5829000000000004</v>
      </c>
      <c r="K71" s="242">
        <f t="shared" si="18"/>
        <v>5.5119999999999996</v>
      </c>
      <c r="L71" s="242">
        <f t="shared" si="18"/>
        <v>4.5</v>
      </c>
      <c r="M71" s="242">
        <f t="shared" si="18"/>
        <v>4.4650999999999996</v>
      </c>
      <c r="N71" s="242">
        <f t="shared" si="18"/>
        <v>4.5354000000000001</v>
      </c>
      <c r="O71" s="242">
        <f t="shared" si="18"/>
        <v>4.3472</v>
      </c>
      <c r="P71" s="242">
        <f t="shared" si="18"/>
        <v>4.2352999999999996</v>
      </c>
      <c r="Q71" s="242">
        <f t="shared" si="18"/>
        <v>4.0420999999999996</v>
      </c>
      <c r="R71" s="242">
        <f t="shared" si="18"/>
        <v>3.9451999999999998</v>
      </c>
      <c r="S71" s="242">
        <f t="shared" si="18"/>
        <v>3.84</v>
      </c>
      <c r="T71" s="242">
        <f t="shared" si="18"/>
        <v>3.7161</v>
      </c>
      <c r="U71" s="242">
        <f t="shared" si="18"/>
        <v>3.5888</v>
      </c>
      <c r="V71" s="242">
        <f t="shared" si="20"/>
        <v>3.5015000000000001</v>
      </c>
      <c r="W71" s="242">
        <f t="shared" si="20"/>
        <v>3.4491000000000001</v>
      </c>
      <c r="X71" s="242">
        <f t="shared" si="20"/>
        <v>3.4184000000000001</v>
      </c>
      <c r="Y71" s="242">
        <f t="shared" si="20"/>
        <v>3.4699</v>
      </c>
      <c r="Z71" s="242">
        <f t="shared" si="20"/>
        <v>3.4594999999999998</v>
      </c>
      <c r="AA71" s="242">
        <f t="shared" si="20"/>
        <v>3.6456</v>
      </c>
      <c r="AB71" s="242">
        <f t="shared" si="20"/>
        <v>3.5666000000000002</v>
      </c>
      <c r="AC71" s="242">
        <f t="shared" si="20"/>
        <v>3.4388000000000001</v>
      </c>
      <c r="AD71" s="242">
        <f t="shared" si="20"/>
        <v>3.0638000000000001</v>
      </c>
      <c r="AE71" s="242">
        <f t="shared" si="20"/>
        <v>2.9018000000000002</v>
      </c>
      <c r="AF71" s="242">
        <f t="shared" si="20"/>
        <v>2.8515000000000001</v>
      </c>
      <c r="AG71" s="242">
        <f t="shared" si="20"/>
        <v>2.6916000000000002</v>
      </c>
      <c r="AH71" s="242">
        <f t="shared" si="20"/>
        <v>2.4510999999999998</v>
      </c>
      <c r="AI71" s="242">
        <f t="shared" si="20"/>
        <v>2.4668000000000001</v>
      </c>
      <c r="AJ71" s="242">
        <f t="shared" si="20"/>
        <v>2.4049999999999998</v>
      </c>
      <c r="AK71" s="242">
        <f t="shared" si="20"/>
        <v>2.3851</v>
      </c>
      <c r="AL71" s="242">
        <f t="shared" si="20"/>
        <v>2.2812000000000001</v>
      </c>
      <c r="AM71" s="242">
        <f t="shared" si="20"/>
        <v>2.1453000000000002</v>
      </c>
      <c r="AN71" s="242">
        <f t="shared" si="20"/>
        <v>2.0070000000000001</v>
      </c>
      <c r="AO71" s="242">
        <f t="shared" si="20"/>
        <v>1.9592000000000001</v>
      </c>
      <c r="AP71" s="242">
        <f t="shared" si="20"/>
        <v>1.8824000000000001</v>
      </c>
      <c r="AQ71" s="242">
        <f t="shared" si="20"/>
        <v>1.92</v>
      </c>
      <c r="AR71" s="242">
        <f t="shared" si="20"/>
        <v>1.8915999999999999</v>
      </c>
      <c r="AS71" s="242">
        <f t="shared" si="20"/>
        <v>1.8403</v>
      </c>
      <c r="AT71" s="242">
        <f t="shared" si="20"/>
        <v>1.8028</v>
      </c>
      <c r="AU71" s="242">
        <f t="shared" si="20"/>
        <v>1.8169999999999999</v>
      </c>
      <c r="AV71" s="242">
        <f t="shared" si="20"/>
        <v>1.7916000000000001</v>
      </c>
      <c r="AW71" s="242">
        <f t="shared" si="20"/>
        <v>1.7271000000000001</v>
      </c>
      <c r="AX71" s="242">
        <f t="shared" si="20"/>
        <v>1.6504000000000001</v>
      </c>
      <c r="AY71" s="242">
        <f t="shared" si="20"/>
        <v>1.5846</v>
      </c>
      <c r="AZ71" s="242">
        <f t="shared" si="20"/>
        <v>1.5218</v>
      </c>
      <c r="BA71" s="242">
        <f t="shared" si="20"/>
        <v>1.5442</v>
      </c>
      <c r="BB71" s="242">
        <f t="shared" si="20"/>
        <v>1.5258</v>
      </c>
      <c r="BC71" s="242">
        <f t="shared" si="20"/>
        <v>1.4713000000000001</v>
      </c>
      <c r="BD71" s="242">
        <f t="shared" si="20"/>
        <v>1.502</v>
      </c>
      <c r="BE71" s="242">
        <f t="shared" si="20"/>
        <v>1.5218</v>
      </c>
      <c r="BF71" s="242">
        <f t="shared" si="20"/>
        <v>1.5299</v>
      </c>
      <c r="BG71" s="242">
        <f t="shared" si="20"/>
        <v>1.5526</v>
      </c>
      <c r="BH71" s="242">
        <f t="shared" si="20"/>
        <v>1.5138</v>
      </c>
      <c r="BI71" s="242">
        <f t="shared" si="20"/>
        <v>1.4922</v>
      </c>
      <c r="BJ71" s="242">
        <f t="shared" si="20"/>
        <v>1.4961</v>
      </c>
      <c r="BK71" s="242">
        <f t="shared" si="20"/>
        <v>1.4844999999999999</v>
      </c>
      <c r="BL71" s="242">
        <f t="shared" si="20"/>
        <v>1.4117999999999999</v>
      </c>
      <c r="BM71" s="242">
        <f t="shared" si="20"/>
        <v>1.3442000000000001</v>
      </c>
      <c r="BN71" s="242">
        <f t="shared" si="20"/>
        <v>1.3136000000000001</v>
      </c>
      <c r="BO71" s="242">
        <f t="shared" si="20"/>
        <v>1.2374000000000001</v>
      </c>
      <c r="BP71" s="242">
        <f t="shared" si="20"/>
        <v>1.1755</v>
      </c>
      <c r="BQ71" s="242">
        <f t="shared" si="20"/>
        <v>1.2164999999999999</v>
      </c>
      <c r="BR71" s="242">
        <f t="shared" si="20"/>
        <v>1.2216</v>
      </c>
      <c r="BS71" s="242">
        <f t="shared" si="20"/>
        <v>1.1648000000000001</v>
      </c>
      <c r="BT71" s="242">
        <f t="shared" si="20"/>
        <v>1.1463000000000001</v>
      </c>
      <c r="BU71" s="242">
        <f t="shared" si="20"/>
        <v>1.1577999999999999</v>
      </c>
      <c r="BV71" s="242">
        <f t="shared" si="20"/>
        <v>1.1532</v>
      </c>
      <c r="BW71" s="242">
        <f t="shared" si="19"/>
        <v>1.1519999999999999</v>
      </c>
      <c r="BX71" s="242">
        <f t="shared" si="19"/>
        <v>1.159</v>
      </c>
      <c r="BY71" s="242">
        <f t="shared" si="19"/>
        <v>1.1012999999999999</v>
      </c>
      <c r="BZ71" s="242">
        <f t="shared" si="19"/>
        <v>1.0349999999999999</v>
      </c>
      <c r="CA71" s="242">
        <f t="shared" si="19"/>
        <v>1.0008999999999999</v>
      </c>
      <c r="CB71" s="242">
        <f t="shared" si="19"/>
        <v>1</v>
      </c>
    </row>
    <row r="72" spans="1:80" outlineLevel="1">
      <c r="A72" s="241">
        <v>2</v>
      </c>
      <c r="B72" s="229" t="s">
        <v>341</v>
      </c>
      <c r="C72" s="190"/>
      <c r="D72" s="156">
        <v>45</v>
      </c>
      <c r="E72" s="285">
        <v>55</v>
      </c>
      <c r="F72" s="233">
        <f t="shared" si="18"/>
        <v>0</v>
      </c>
      <c r="G72" s="233">
        <f t="shared" si="18"/>
        <v>0</v>
      </c>
      <c r="H72" s="233">
        <f t="shared" si="18"/>
        <v>0</v>
      </c>
      <c r="I72" s="233">
        <f t="shared" si="18"/>
        <v>7.6203000000000003</v>
      </c>
      <c r="J72" s="242">
        <f t="shared" si="18"/>
        <v>7.9734999999999996</v>
      </c>
      <c r="K72" s="242">
        <f t="shared" si="18"/>
        <v>6.88</v>
      </c>
      <c r="L72" s="242">
        <f t="shared" si="18"/>
        <v>6.4730999999999996</v>
      </c>
      <c r="M72" s="242">
        <f t="shared" si="18"/>
        <v>6.6889000000000003</v>
      </c>
      <c r="N72" s="242">
        <f t="shared" si="18"/>
        <v>6.6519000000000004</v>
      </c>
      <c r="O72" s="242">
        <f t="shared" si="18"/>
        <v>6.3037000000000001</v>
      </c>
      <c r="P72" s="242">
        <f t="shared" si="18"/>
        <v>6.1429</v>
      </c>
      <c r="Q72" s="242">
        <f t="shared" si="18"/>
        <v>5.9603999999999999</v>
      </c>
      <c r="R72" s="242">
        <f t="shared" si="18"/>
        <v>5.7607999999999997</v>
      </c>
      <c r="S72" s="242">
        <f t="shared" si="18"/>
        <v>5.3510999999999997</v>
      </c>
      <c r="T72" s="242">
        <f t="shared" si="18"/>
        <v>4.9752000000000001</v>
      </c>
      <c r="U72" s="242">
        <f t="shared" si="18"/>
        <v>4.6130000000000004</v>
      </c>
      <c r="V72" s="242">
        <f t="shared" si="20"/>
        <v>4.3308999999999997</v>
      </c>
      <c r="W72" s="242">
        <f t="shared" si="20"/>
        <v>4.1375000000000002</v>
      </c>
      <c r="X72" s="242">
        <f t="shared" si="20"/>
        <v>4.0814000000000004</v>
      </c>
      <c r="Y72" s="242">
        <f t="shared" si="20"/>
        <v>4.1806000000000001</v>
      </c>
      <c r="Z72" s="242">
        <f t="shared" si="20"/>
        <v>4.1516999999999999</v>
      </c>
      <c r="AA72" s="242">
        <f t="shared" si="20"/>
        <v>4.3308999999999997</v>
      </c>
      <c r="AB72" s="242">
        <f t="shared" si="20"/>
        <v>4.1092000000000004</v>
      </c>
      <c r="AC72" s="242">
        <f t="shared" si="20"/>
        <v>3.9346000000000001</v>
      </c>
      <c r="AD72" s="242">
        <f t="shared" si="20"/>
        <v>3.3631000000000002</v>
      </c>
      <c r="AE72" s="242">
        <f t="shared" si="20"/>
        <v>3.1111</v>
      </c>
      <c r="AF72" s="242">
        <f t="shared" si="20"/>
        <v>3.01</v>
      </c>
      <c r="AG72" s="242">
        <f t="shared" si="20"/>
        <v>2.8942000000000001</v>
      </c>
      <c r="AH72" s="242">
        <f t="shared" si="20"/>
        <v>2.7117</v>
      </c>
      <c r="AI72" s="242">
        <f t="shared" si="20"/>
        <v>2.6637</v>
      </c>
      <c r="AJ72" s="242">
        <f t="shared" si="20"/>
        <v>2.6061000000000001</v>
      </c>
      <c r="AK72" s="242">
        <f t="shared" si="20"/>
        <v>2.5188000000000001</v>
      </c>
      <c r="AL72" s="242">
        <f t="shared" si="20"/>
        <v>2.3841999999999999</v>
      </c>
      <c r="AM72" s="242">
        <f t="shared" si="20"/>
        <v>2.1694</v>
      </c>
      <c r="AN72" s="242">
        <f t="shared" si="20"/>
        <v>1.9609000000000001</v>
      </c>
      <c r="AO72" s="242">
        <f t="shared" si="20"/>
        <v>1.9080999999999999</v>
      </c>
      <c r="AP72" s="242">
        <f t="shared" si="20"/>
        <v>1.9451000000000001</v>
      </c>
      <c r="AQ72" s="242">
        <f t="shared" si="20"/>
        <v>1.9544999999999999</v>
      </c>
      <c r="AR72" s="242">
        <f t="shared" si="20"/>
        <v>1.9295</v>
      </c>
      <c r="AS72" s="242">
        <f t="shared" si="20"/>
        <v>1.9263999999999999</v>
      </c>
      <c r="AT72" s="242">
        <f t="shared" si="20"/>
        <v>1.8842000000000001</v>
      </c>
      <c r="AU72" s="242">
        <f t="shared" si="20"/>
        <v>1.8494999999999999</v>
      </c>
      <c r="AV72" s="242">
        <f t="shared" si="20"/>
        <v>1.8242</v>
      </c>
      <c r="AW72" s="242">
        <f t="shared" si="20"/>
        <v>1.7706</v>
      </c>
      <c r="AX72" s="242">
        <f t="shared" si="20"/>
        <v>1.6584000000000001</v>
      </c>
      <c r="AY72" s="242">
        <f t="shared" si="20"/>
        <v>1.5456000000000001</v>
      </c>
      <c r="AZ72" s="242">
        <f t="shared" si="20"/>
        <v>1.4523999999999999</v>
      </c>
      <c r="BA72" s="242">
        <f t="shared" si="20"/>
        <v>1.4115</v>
      </c>
      <c r="BB72" s="242">
        <f t="shared" si="20"/>
        <v>1.3951</v>
      </c>
      <c r="BC72" s="242">
        <f t="shared" si="20"/>
        <v>1.3823000000000001</v>
      </c>
      <c r="BD72" s="242">
        <f t="shared" si="20"/>
        <v>1.4065000000000001</v>
      </c>
      <c r="BE72" s="242">
        <f t="shared" si="20"/>
        <v>1.4316</v>
      </c>
      <c r="BF72" s="242">
        <f t="shared" si="20"/>
        <v>1.4576</v>
      </c>
      <c r="BG72" s="242">
        <f t="shared" si="20"/>
        <v>1.4646999999999999</v>
      </c>
      <c r="BH72" s="242">
        <f t="shared" si="20"/>
        <v>1.4612000000000001</v>
      </c>
      <c r="BI72" s="242">
        <f t="shared" si="20"/>
        <v>1.4646999999999999</v>
      </c>
      <c r="BJ72" s="242">
        <f t="shared" si="20"/>
        <v>1.4682999999999999</v>
      </c>
      <c r="BK72" s="242">
        <f t="shared" si="20"/>
        <v>1.4737</v>
      </c>
      <c r="BL72" s="242">
        <f t="shared" si="20"/>
        <v>1.4737</v>
      </c>
      <c r="BM72" s="242">
        <f t="shared" si="20"/>
        <v>1.4719</v>
      </c>
      <c r="BN72" s="242">
        <f t="shared" si="20"/>
        <v>1.4368000000000001</v>
      </c>
      <c r="BO72" s="242">
        <f t="shared" si="20"/>
        <v>1.3935</v>
      </c>
      <c r="BP72" s="242">
        <f t="shared" si="20"/>
        <v>1.3528</v>
      </c>
      <c r="BQ72" s="242">
        <f t="shared" si="20"/>
        <v>1.3304</v>
      </c>
      <c r="BR72" s="242">
        <f t="shared" si="20"/>
        <v>1.3230999999999999</v>
      </c>
      <c r="BS72" s="242">
        <f t="shared" si="20"/>
        <v>1.2988</v>
      </c>
      <c r="BT72" s="242">
        <f t="shared" si="20"/>
        <v>1.266</v>
      </c>
      <c r="BU72" s="242">
        <f t="shared" si="20"/>
        <v>1.2451000000000001</v>
      </c>
      <c r="BV72" s="242">
        <f t="shared" si="20"/>
        <v>1.2261</v>
      </c>
      <c r="BW72" s="242">
        <f t="shared" si="20"/>
        <v>1.204</v>
      </c>
      <c r="BX72" s="242">
        <f t="shared" si="20"/>
        <v>1.1839</v>
      </c>
      <c r="BY72" s="242">
        <f t="shared" si="20"/>
        <v>1.1434</v>
      </c>
      <c r="BZ72" s="242">
        <f t="shared" si="20"/>
        <v>1.0798000000000001</v>
      </c>
      <c r="CA72" s="242">
        <f t="shared" si="20"/>
        <v>1.0228999999999999</v>
      </c>
      <c r="CB72" s="242">
        <f t="shared" si="20"/>
        <v>1</v>
      </c>
    </row>
    <row r="73" spans="1:80" outlineLevel="1">
      <c r="A73" s="241">
        <v>2</v>
      </c>
      <c r="B73" s="229" t="s">
        <v>342</v>
      </c>
      <c r="C73" s="190"/>
      <c r="D73" s="156">
        <v>45</v>
      </c>
      <c r="E73" s="285">
        <v>55</v>
      </c>
      <c r="F73" s="233">
        <f t="shared" si="18"/>
        <v>0</v>
      </c>
      <c r="G73" s="233">
        <f t="shared" si="18"/>
        <v>0</v>
      </c>
      <c r="H73" s="233">
        <f t="shared" si="18"/>
        <v>0</v>
      </c>
      <c r="I73" s="233">
        <f t="shared" si="18"/>
        <v>7.6203000000000003</v>
      </c>
      <c r="J73" s="242">
        <f t="shared" si="18"/>
        <v>7.9734999999999996</v>
      </c>
      <c r="K73" s="242">
        <f t="shared" si="18"/>
        <v>6.88</v>
      </c>
      <c r="L73" s="242">
        <f t="shared" si="18"/>
        <v>6.4730999999999996</v>
      </c>
      <c r="M73" s="242">
        <f t="shared" si="18"/>
        <v>6.6889000000000003</v>
      </c>
      <c r="N73" s="242">
        <f t="shared" si="18"/>
        <v>6.6519000000000004</v>
      </c>
      <c r="O73" s="242">
        <f t="shared" si="18"/>
        <v>6.3037000000000001</v>
      </c>
      <c r="P73" s="242">
        <f t="shared" si="18"/>
        <v>6.1429</v>
      </c>
      <c r="Q73" s="242">
        <f t="shared" si="18"/>
        <v>5.9603999999999999</v>
      </c>
      <c r="R73" s="242">
        <f t="shared" si="18"/>
        <v>5.7607999999999997</v>
      </c>
      <c r="S73" s="242">
        <f t="shared" si="18"/>
        <v>5.3510999999999997</v>
      </c>
      <c r="T73" s="242">
        <f t="shared" si="18"/>
        <v>4.9752000000000001</v>
      </c>
      <c r="U73" s="242">
        <f t="shared" si="18"/>
        <v>4.6130000000000004</v>
      </c>
      <c r="V73" s="242">
        <f t="shared" si="20"/>
        <v>4.3308999999999997</v>
      </c>
      <c r="W73" s="242">
        <f t="shared" si="20"/>
        <v>4.1375000000000002</v>
      </c>
      <c r="X73" s="242">
        <f t="shared" si="20"/>
        <v>4.0814000000000004</v>
      </c>
      <c r="Y73" s="242">
        <f t="shared" si="20"/>
        <v>4.1806000000000001</v>
      </c>
      <c r="Z73" s="242">
        <f t="shared" si="20"/>
        <v>4.1516999999999999</v>
      </c>
      <c r="AA73" s="242">
        <f t="shared" si="20"/>
        <v>4.3308999999999997</v>
      </c>
      <c r="AB73" s="242">
        <f t="shared" si="20"/>
        <v>4.1092000000000004</v>
      </c>
      <c r="AC73" s="242">
        <f t="shared" si="20"/>
        <v>3.9346000000000001</v>
      </c>
      <c r="AD73" s="242">
        <f t="shared" si="20"/>
        <v>3.3631000000000002</v>
      </c>
      <c r="AE73" s="242">
        <f t="shared" si="20"/>
        <v>3.1111</v>
      </c>
      <c r="AF73" s="242">
        <f t="shared" si="20"/>
        <v>3.01</v>
      </c>
      <c r="AG73" s="242">
        <f t="shared" si="20"/>
        <v>2.8942000000000001</v>
      </c>
      <c r="AH73" s="242">
        <f t="shared" si="20"/>
        <v>2.7117</v>
      </c>
      <c r="AI73" s="242">
        <f t="shared" si="20"/>
        <v>2.6637</v>
      </c>
      <c r="AJ73" s="242">
        <f t="shared" si="20"/>
        <v>2.6061000000000001</v>
      </c>
      <c r="AK73" s="242">
        <f t="shared" si="20"/>
        <v>2.5188000000000001</v>
      </c>
      <c r="AL73" s="242">
        <f t="shared" si="20"/>
        <v>2.3841999999999999</v>
      </c>
      <c r="AM73" s="242">
        <f t="shared" si="20"/>
        <v>2.1694</v>
      </c>
      <c r="AN73" s="242">
        <f t="shared" si="20"/>
        <v>1.9609000000000001</v>
      </c>
      <c r="AO73" s="242">
        <f t="shared" si="20"/>
        <v>1.9080999999999999</v>
      </c>
      <c r="AP73" s="242">
        <f t="shared" si="20"/>
        <v>1.9451000000000001</v>
      </c>
      <c r="AQ73" s="242">
        <f t="shared" si="20"/>
        <v>1.9544999999999999</v>
      </c>
      <c r="AR73" s="242">
        <f t="shared" si="20"/>
        <v>1.9295</v>
      </c>
      <c r="AS73" s="242">
        <f t="shared" si="20"/>
        <v>1.9263999999999999</v>
      </c>
      <c r="AT73" s="242">
        <f t="shared" si="20"/>
        <v>1.8842000000000001</v>
      </c>
      <c r="AU73" s="242">
        <f t="shared" si="20"/>
        <v>1.8494999999999999</v>
      </c>
      <c r="AV73" s="242">
        <f t="shared" si="20"/>
        <v>1.8242</v>
      </c>
      <c r="AW73" s="242">
        <f t="shared" si="20"/>
        <v>1.7706</v>
      </c>
      <c r="AX73" s="242">
        <f t="shared" si="20"/>
        <v>1.6584000000000001</v>
      </c>
      <c r="AY73" s="242">
        <f t="shared" si="20"/>
        <v>1.5456000000000001</v>
      </c>
      <c r="AZ73" s="242">
        <f t="shared" si="20"/>
        <v>1.4523999999999999</v>
      </c>
      <c r="BA73" s="242">
        <f t="shared" si="20"/>
        <v>1.4115</v>
      </c>
      <c r="BB73" s="242">
        <f t="shared" si="20"/>
        <v>1.3951</v>
      </c>
      <c r="BC73" s="242">
        <f t="shared" si="20"/>
        <v>1.3823000000000001</v>
      </c>
      <c r="BD73" s="242">
        <f t="shared" si="20"/>
        <v>1.4065000000000001</v>
      </c>
      <c r="BE73" s="242">
        <f t="shared" si="20"/>
        <v>1.4316</v>
      </c>
      <c r="BF73" s="242">
        <f t="shared" si="20"/>
        <v>1.4576</v>
      </c>
      <c r="BG73" s="242">
        <f t="shared" ref="BG73:CB75" si="21">VLOOKUP($A73,$A$11:$CB$14,BG$44)</f>
        <v>1.4646999999999999</v>
      </c>
      <c r="BH73" s="242">
        <f t="shared" si="21"/>
        <v>1.4612000000000001</v>
      </c>
      <c r="BI73" s="242">
        <f t="shared" si="21"/>
        <v>1.4646999999999999</v>
      </c>
      <c r="BJ73" s="242">
        <f t="shared" si="21"/>
        <v>1.4682999999999999</v>
      </c>
      <c r="BK73" s="242">
        <f t="shared" si="21"/>
        <v>1.4737</v>
      </c>
      <c r="BL73" s="242">
        <f t="shared" si="21"/>
        <v>1.4737</v>
      </c>
      <c r="BM73" s="242">
        <f t="shared" si="21"/>
        <v>1.4719</v>
      </c>
      <c r="BN73" s="242">
        <f t="shared" si="21"/>
        <v>1.4368000000000001</v>
      </c>
      <c r="BO73" s="242">
        <f t="shared" si="21"/>
        <v>1.3935</v>
      </c>
      <c r="BP73" s="242">
        <f t="shared" si="21"/>
        <v>1.3528</v>
      </c>
      <c r="BQ73" s="242">
        <f t="shared" si="21"/>
        <v>1.3304</v>
      </c>
      <c r="BR73" s="242">
        <f t="shared" si="21"/>
        <v>1.3230999999999999</v>
      </c>
      <c r="BS73" s="242">
        <f t="shared" si="21"/>
        <v>1.2988</v>
      </c>
      <c r="BT73" s="242">
        <f t="shared" si="21"/>
        <v>1.266</v>
      </c>
      <c r="BU73" s="242">
        <f t="shared" si="21"/>
        <v>1.2451000000000001</v>
      </c>
      <c r="BV73" s="242">
        <f t="shared" si="21"/>
        <v>1.2261</v>
      </c>
      <c r="BW73" s="242">
        <f t="shared" si="21"/>
        <v>1.204</v>
      </c>
      <c r="BX73" s="242">
        <f t="shared" si="21"/>
        <v>1.1839</v>
      </c>
      <c r="BY73" s="242">
        <f t="shared" si="21"/>
        <v>1.1434</v>
      </c>
      <c r="BZ73" s="242">
        <f t="shared" si="21"/>
        <v>1.0798000000000001</v>
      </c>
      <c r="CA73" s="242">
        <f t="shared" si="21"/>
        <v>1.0228999999999999</v>
      </c>
      <c r="CB73" s="242">
        <f t="shared" si="21"/>
        <v>1</v>
      </c>
    </row>
    <row r="74" spans="1:80" outlineLevel="1">
      <c r="A74" s="241">
        <v>2</v>
      </c>
      <c r="B74" s="229" t="s">
        <v>343</v>
      </c>
      <c r="C74" s="190"/>
      <c r="D74" s="156">
        <v>45</v>
      </c>
      <c r="E74" s="285">
        <v>55</v>
      </c>
      <c r="F74" s="233">
        <f t="shared" si="18"/>
        <v>0</v>
      </c>
      <c r="G74" s="233">
        <f t="shared" si="18"/>
        <v>0</v>
      </c>
      <c r="H74" s="233">
        <f t="shared" si="18"/>
        <v>0</v>
      </c>
      <c r="I74" s="233">
        <f t="shared" si="18"/>
        <v>7.6203000000000003</v>
      </c>
      <c r="J74" s="242">
        <f t="shared" si="18"/>
        <v>7.9734999999999996</v>
      </c>
      <c r="K74" s="242">
        <f t="shared" si="18"/>
        <v>6.88</v>
      </c>
      <c r="L74" s="242">
        <f t="shared" si="18"/>
        <v>6.4730999999999996</v>
      </c>
      <c r="M74" s="242">
        <f t="shared" si="18"/>
        <v>6.6889000000000003</v>
      </c>
      <c r="N74" s="242">
        <f t="shared" si="18"/>
        <v>6.6519000000000004</v>
      </c>
      <c r="O74" s="242">
        <f t="shared" si="18"/>
        <v>6.3037000000000001</v>
      </c>
      <c r="P74" s="242">
        <f t="shared" si="18"/>
        <v>6.1429</v>
      </c>
      <c r="Q74" s="242">
        <f t="shared" si="18"/>
        <v>5.9603999999999999</v>
      </c>
      <c r="R74" s="242">
        <f t="shared" si="18"/>
        <v>5.7607999999999997</v>
      </c>
      <c r="S74" s="242">
        <f t="shared" si="18"/>
        <v>5.3510999999999997</v>
      </c>
      <c r="T74" s="242">
        <f t="shared" si="18"/>
        <v>4.9752000000000001</v>
      </c>
      <c r="U74" s="242">
        <f t="shared" si="18"/>
        <v>4.6130000000000004</v>
      </c>
      <c r="V74" s="242">
        <f t="shared" ref="V74:CB78" si="22">VLOOKUP($A74,$A$11:$CB$14,V$44)</f>
        <v>4.3308999999999997</v>
      </c>
      <c r="W74" s="242">
        <f t="shared" si="22"/>
        <v>4.1375000000000002</v>
      </c>
      <c r="X74" s="242">
        <f t="shared" si="22"/>
        <v>4.0814000000000004</v>
      </c>
      <c r="Y74" s="242">
        <f t="shared" si="22"/>
        <v>4.1806000000000001</v>
      </c>
      <c r="Z74" s="242">
        <f t="shared" si="22"/>
        <v>4.1516999999999999</v>
      </c>
      <c r="AA74" s="242">
        <f t="shared" si="22"/>
        <v>4.3308999999999997</v>
      </c>
      <c r="AB74" s="242">
        <f t="shared" si="22"/>
        <v>4.1092000000000004</v>
      </c>
      <c r="AC74" s="242">
        <f t="shared" si="22"/>
        <v>3.9346000000000001</v>
      </c>
      <c r="AD74" s="242">
        <f t="shared" si="22"/>
        <v>3.3631000000000002</v>
      </c>
      <c r="AE74" s="242">
        <f t="shared" si="22"/>
        <v>3.1111</v>
      </c>
      <c r="AF74" s="242">
        <f t="shared" si="22"/>
        <v>3.01</v>
      </c>
      <c r="AG74" s="242">
        <f t="shared" si="22"/>
        <v>2.8942000000000001</v>
      </c>
      <c r="AH74" s="242">
        <f t="shared" si="22"/>
        <v>2.7117</v>
      </c>
      <c r="AI74" s="242">
        <f t="shared" si="22"/>
        <v>2.6637</v>
      </c>
      <c r="AJ74" s="242">
        <f t="shared" si="22"/>
        <v>2.6061000000000001</v>
      </c>
      <c r="AK74" s="242">
        <f t="shared" si="22"/>
        <v>2.5188000000000001</v>
      </c>
      <c r="AL74" s="242">
        <f t="shared" si="22"/>
        <v>2.3841999999999999</v>
      </c>
      <c r="AM74" s="242">
        <f t="shared" si="22"/>
        <v>2.1694</v>
      </c>
      <c r="AN74" s="242">
        <f t="shared" si="22"/>
        <v>1.9609000000000001</v>
      </c>
      <c r="AO74" s="242">
        <f t="shared" si="22"/>
        <v>1.9080999999999999</v>
      </c>
      <c r="AP74" s="242">
        <f t="shared" si="22"/>
        <v>1.9451000000000001</v>
      </c>
      <c r="AQ74" s="242">
        <f t="shared" si="22"/>
        <v>1.9544999999999999</v>
      </c>
      <c r="AR74" s="242">
        <f t="shared" si="22"/>
        <v>1.9295</v>
      </c>
      <c r="AS74" s="242">
        <f t="shared" si="22"/>
        <v>1.9263999999999999</v>
      </c>
      <c r="AT74" s="242">
        <f t="shared" si="22"/>
        <v>1.8842000000000001</v>
      </c>
      <c r="AU74" s="242">
        <f t="shared" si="22"/>
        <v>1.8494999999999999</v>
      </c>
      <c r="AV74" s="242">
        <f t="shared" si="22"/>
        <v>1.8242</v>
      </c>
      <c r="AW74" s="242">
        <f t="shared" si="22"/>
        <v>1.7706</v>
      </c>
      <c r="AX74" s="242">
        <f t="shared" si="22"/>
        <v>1.6584000000000001</v>
      </c>
      <c r="AY74" s="242">
        <f t="shared" si="22"/>
        <v>1.5456000000000001</v>
      </c>
      <c r="AZ74" s="242">
        <f t="shared" si="22"/>
        <v>1.4523999999999999</v>
      </c>
      <c r="BA74" s="242">
        <f t="shared" si="22"/>
        <v>1.4115</v>
      </c>
      <c r="BB74" s="242">
        <f t="shared" si="22"/>
        <v>1.3951</v>
      </c>
      <c r="BC74" s="242">
        <f t="shared" si="22"/>
        <v>1.3823000000000001</v>
      </c>
      <c r="BD74" s="242">
        <f t="shared" si="22"/>
        <v>1.4065000000000001</v>
      </c>
      <c r="BE74" s="242">
        <f t="shared" si="22"/>
        <v>1.4316</v>
      </c>
      <c r="BF74" s="242">
        <f t="shared" si="22"/>
        <v>1.4576</v>
      </c>
      <c r="BG74" s="242">
        <f t="shared" si="22"/>
        <v>1.4646999999999999</v>
      </c>
      <c r="BH74" s="242">
        <f t="shared" si="22"/>
        <v>1.4612000000000001</v>
      </c>
      <c r="BI74" s="242">
        <f t="shared" si="22"/>
        <v>1.4646999999999999</v>
      </c>
      <c r="BJ74" s="242">
        <f t="shared" si="22"/>
        <v>1.4682999999999999</v>
      </c>
      <c r="BK74" s="242">
        <f t="shared" si="22"/>
        <v>1.4737</v>
      </c>
      <c r="BL74" s="242">
        <f t="shared" si="22"/>
        <v>1.4737</v>
      </c>
      <c r="BM74" s="242">
        <f t="shared" si="22"/>
        <v>1.4719</v>
      </c>
      <c r="BN74" s="242">
        <f t="shared" si="22"/>
        <v>1.4368000000000001</v>
      </c>
      <c r="BO74" s="242">
        <f t="shared" si="22"/>
        <v>1.3935</v>
      </c>
      <c r="BP74" s="242">
        <f t="shared" si="22"/>
        <v>1.3528</v>
      </c>
      <c r="BQ74" s="242">
        <f t="shared" si="22"/>
        <v>1.3304</v>
      </c>
      <c r="BR74" s="242">
        <f t="shared" si="22"/>
        <v>1.3230999999999999</v>
      </c>
      <c r="BS74" s="242">
        <f t="shared" si="22"/>
        <v>1.2988</v>
      </c>
      <c r="BT74" s="242">
        <f t="shared" si="22"/>
        <v>1.266</v>
      </c>
      <c r="BU74" s="242">
        <f t="shared" si="22"/>
        <v>1.2451000000000001</v>
      </c>
      <c r="BV74" s="242">
        <f t="shared" si="22"/>
        <v>1.2261</v>
      </c>
      <c r="BW74" s="242">
        <f t="shared" si="21"/>
        <v>1.204</v>
      </c>
      <c r="BX74" s="242">
        <f t="shared" si="21"/>
        <v>1.1839</v>
      </c>
      <c r="BY74" s="242">
        <f t="shared" si="21"/>
        <v>1.1434</v>
      </c>
      <c r="BZ74" s="242">
        <f t="shared" si="21"/>
        <v>1.0798000000000001</v>
      </c>
      <c r="CA74" s="242">
        <f t="shared" si="21"/>
        <v>1.0228999999999999</v>
      </c>
      <c r="CB74" s="242">
        <f t="shared" si="21"/>
        <v>1</v>
      </c>
    </row>
    <row r="75" spans="1:80" outlineLevel="1">
      <c r="A75" s="241">
        <v>2</v>
      </c>
      <c r="B75" s="229" t="s">
        <v>344</v>
      </c>
      <c r="C75" s="190"/>
      <c r="D75" s="156">
        <v>30</v>
      </c>
      <c r="E75" s="285">
        <v>40</v>
      </c>
      <c r="F75" s="233">
        <f t="shared" si="18"/>
        <v>0</v>
      </c>
      <c r="G75" s="233">
        <f t="shared" si="18"/>
        <v>0</v>
      </c>
      <c r="H75" s="233">
        <f t="shared" si="18"/>
        <v>0</v>
      </c>
      <c r="I75" s="233">
        <f t="shared" si="18"/>
        <v>7.6203000000000003</v>
      </c>
      <c r="J75" s="242">
        <f t="shared" si="18"/>
        <v>7.9734999999999996</v>
      </c>
      <c r="K75" s="242">
        <f t="shared" si="18"/>
        <v>6.88</v>
      </c>
      <c r="L75" s="242">
        <f t="shared" si="18"/>
        <v>6.4730999999999996</v>
      </c>
      <c r="M75" s="242">
        <f t="shared" si="18"/>
        <v>6.6889000000000003</v>
      </c>
      <c r="N75" s="242">
        <f t="shared" si="18"/>
        <v>6.6519000000000004</v>
      </c>
      <c r="O75" s="242">
        <f t="shared" si="18"/>
        <v>6.3037000000000001</v>
      </c>
      <c r="P75" s="242">
        <f t="shared" si="18"/>
        <v>6.1429</v>
      </c>
      <c r="Q75" s="242">
        <f t="shared" si="18"/>
        <v>5.9603999999999999</v>
      </c>
      <c r="R75" s="242">
        <f t="shared" si="18"/>
        <v>5.7607999999999997</v>
      </c>
      <c r="S75" s="242">
        <f t="shared" si="18"/>
        <v>5.3510999999999997</v>
      </c>
      <c r="T75" s="242">
        <f t="shared" si="18"/>
        <v>4.9752000000000001</v>
      </c>
      <c r="U75" s="242">
        <f t="shared" si="18"/>
        <v>4.6130000000000004</v>
      </c>
      <c r="V75" s="242">
        <f t="shared" si="22"/>
        <v>4.3308999999999997</v>
      </c>
      <c r="W75" s="242">
        <f t="shared" si="22"/>
        <v>4.1375000000000002</v>
      </c>
      <c r="X75" s="242">
        <f t="shared" si="22"/>
        <v>4.0814000000000004</v>
      </c>
      <c r="Y75" s="242">
        <f t="shared" si="22"/>
        <v>4.1806000000000001</v>
      </c>
      <c r="Z75" s="242">
        <f t="shared" si="22"/>
        <v>4.1516999999999999</v>
      </c>
      <c r="AA75" s="242">
        <f t="shared" si="22"/>
        <v>4.3308999999999997</v>
      </c>
      <c r="AB75" s="242">
        <f t="shared" si="22"/>
        <v>4.1092000000000004</v>
      </c>
      <c r="AC75" s="242">
        <f t="shared" si="22"/>
        <v>3.9346000000000001</v>
      </c>
      <c r="AD75" s="242">
        <f t="shared" si="22"/>
        <v>3.3631000000000002</v>
      </c>
      <c r="AE75" s="242">
        <f t="shared" si="22"/>
        <v>3.1111</v>
      </c>
      <c r="AF75" s="242">
        <f t="shared" si="22"/>
        <v>3.01</v>
      </c>
      <c r="AG75" s="242">
        <f t="shared" si="22"/>
        <v>2.8942000000000001</v>
      </c>
      <c r="AH75" s="242">
        <f t="shared" si="22"/>
        <v>2.7117</v>
      </c>
      <c r="AI75" s="242">
        <f t="shared" si="22"/>
        <v>2.6637</v>
      </c>
      <c r="AJ75" s="242">
        <f t="shared" si="22"/>
        <v>2.6061000000000001</v>
      </c>
      <c r="AK75" s="242">
        <f t="shared" si="22"/>
        <v>2.5188000000000001</v>
      </c>
      <c r="AL75" s="242">
        <f t="shared" si="22"/>
        <v>2.3841999999999999</v>
      </c>
      <c r="AM75" s="242">
        <f t="shared" si="22"/>
        <v>2.1694</v>
      </c>
      <c r="AN75" s="242">
        <f t="shared" si="22"/>
        <v>1.9609000000000001</v>
      </c>
      <c r="AO75" s="242">
        <f t="shared" si="22"/>
        <v>1.9080999999999999</v>
      </c>
      <c r="AP75" s="242">
        <f t="shared" si="22"/>
        <v>1.9451000000000001</v>
      </c>
      <c r="AQ75" s="242">
        <f t="shared" si="22"/>
        <v>1.9544999999999999</v>
      </c>
      <c r="AR75" s="242">
        <f t="shared" si="22"/>
        <v>1.9295</v>
      </c>
      <c r="AS75" s="242">
        <f t="shared" si="22"/>
        <v>1.9263999999999999</v>
      </c>
      <c r="AT75" s="242">
        <f t="shared" si="22"/>
        <v>1.8842000000000001</v>
      </c>
      <c r="AU75" s="242">
        <f t="shared" si="22"/>
        <v>1.8494999999999999</v>
      </c>
      <c r="AV75" s="242">
        <f t="shared" si="22"/>
        <v>1.8242</v>
      </c>
      <c r="AW75" s="242">
        <f t="shared" si="22"/>
        <v>1.7706</v>
      </c>
      <c r="AX75" s="242">
        <f t="shared" si="22"/>
        <v>1.6584000000000001</v>
      </c>
      <c r="AY75" s="242">
        <f t="shared" si="22"/>
        <v>1.5456000000000001</v>
      </c>
      <c r="AZ75" s="242">
        <f t="shared" si="22"/>
        <v>1.4523999999999999</v>
      </c>
      <c r="BA75" s="242">
        <f t="shared" si="22"/>
        <v>1.4115</v>
      </c>
      <c r="BB75" s="242">
        <f t="shared" si="22"/>
        <v>1.3951</v>
      </c>
      <c r="BC75" s="242">
        <f t="shared" si="22"/>
        <v>1.3823000000000001</v>
      </c>
      <c r="BD75" s="242">
        <f t="shared" si="22"/>
        <v>1.4065000000000001</v>
      </c>
      <c r="BE75" s="242">
        <f t="shared" si="22"/>
        <v>1.4316</v>
      </c>
      <c r="BF75" s="242">
        <f t="shared" si="22"/>
        <v>1.4576</v>
      </c>
      <c r="BG75" s="242">
        <f t="shared" si="22"/>
        <v>1.4646999999999999</v>
      </c>
      <c r="BH75" s="242">
        <f t="shared" si="22"/>
        <v>1.4612000000000001</v>
      </c>
      <c r="BI75" s="242">
        <f t="shared" si="22"/>
        <v>1.4646999999999999</v>
      </c>
      <c r="BJ75" s="242">
        <f t="shared" si="22"/>
        <v>1.4682999999999999</v>
      </c>
      <c r="BK75" s="242">
        <f t="shared" si="22"/>
        <v>1.4737</v>
      </c>
      <c r="BL75" s="242">
        <f t="shared" si="22"/>
        <v>1.4737</v>
      </c>
      <c r="BM75" s="242">
        <f t="shared" si="22"/>
        <v>1.4719</v>
      </c>
      <c r="BN75" s="242">
        <f t="shared" si="22"/>
        <v>1.4368000000000001</v>
      </c>
      <c r="BO75" s="242">
        <f t="shared" si="22"/>
        <v>1.3935</v>
      </c>
      <c r="BP75" s="242">
        <f t="shared" si="22"/>
        <v>1.3528</v>
      </c>
      <c r="BQ75" s="242">
        <f t="shared" si="22"/>
        <v>1.3304</v>
      </c>
      <c r="BR75" s="242">
        <f t="shared" si="22"/>
        <v>1.3230999999999999</v>
      </c>
      <c r="BS75" s="242">
        <f t="shared" si="22"/>
        <v>1.2988</v>
      </c>
      <c r="BT75" s="242">
        <f t="shared" si="22"/>
        <v>1.266</v>
      </c>
      <c r="BU75" s="242">
        <f t="shared" si="22"/>
        <v>1.2451000000000001</v>
      </c>
      <c r="BV75" s="242">
        <f t="shared" si="22"/>
        <v>1.2261</v>
      </c>
      <c r="BW75" s="242">
        <f t="shared" si="21"/>
        <v>1.204</v>
      </c>
      <c r="BX75" s="242">
        <f t="shared" si="21"/>
        <v>1.1839</v>
      </c>
      <c r="BY75" s="242">
        <f t="shared" si="21"/>
        <v>1.1434</v>
      </c>
      <c r="BZ75" s="242">
        <f t="shared" si="21"/>
        <v>1.0798000000000001</v>
      </c>
      <c r="CA75" s="242">
        <f t="shared" si="21"/>
        <v>1.0228999999999999</v>
      </c>
      <c r="CB75" s="242">
        <f t="shared" si="21"/>
        <v>1</v>
      </c>
    </row>
    <row r="76" spans="1:80" outlineLevel="1">
      <c r="A76" s="241">
        <v>4</v>
      </c>
      <c r="B76" s="229" t="s">
        <v>345</v>
      </c>
      <c r="C76" s="190"/>
      <c r="D76" s="156">
        <v>45</v>
      </c>
      <c r="E76" s="285">
        <v>45</v>
      </c>
      <c r="F76" s="233">
        <f t="shared" si="18"/>
        <v>0</v>
      </c>
      <c r="G76" s="233">
        <f t="shared" si="18"/>
        <v>0</v>
      </c>
      <c r="H76" s="233">
        <f t="shared" si="18"/>
        <v>0</v>
      </c>
      <c r="I76" s="233">
        <f t="shared" si="18"/>
        <v>3.7616999999999998</v>
      </c>
      <c r="J76" s="242">
        <f t="shared" si="18"/>
        <v>3.8593000000000002</v>
      </c>
      <c r="K76" s="242">
        <f t="shared" si="18"/>
        <v>3.2563</v>
      </c>
      <c r="L76" s="242">
        <f t="shared" si="18"/>
        <v>3.1865000000000001</v>
      </c>
      <c r="M76" s="242">
        <f t="shared" si="18"/>
        <v>3.2665000000000002</v>
      </c>
      <c r="N76" s="242">
        <f t="shared" si="18"/>
        <v>3.3184999999999998</v>
      </c>
      <c r="O76" s="242">
        <f t="shared" si="18"/>
        <v>3.2563</v>
      </c>
      <c r="P76" s="242">
        <f t="shared" si="18"/>
        <v>3.2061999999999999</v>
      </c>
      <c r="Q76" s="242">
        <f t="shared" si="18"/>
        <v>3.1480000000000001</v>
      </c>
      <c r="R76" s="242">
        <f t="shared" si="18"/>
        <v>3.1671999999999998</v>
      </c>
      <c r="S76" s="242">
        <f t="shared" si="18"/>
        <v>3.1865000000000001</v>
      </c>
      <c r="T76" s="242">
        <f t="shared" si="18"/>
        <v>3.1480000000000001</v>
      </c>
      <c r="U76" s="242">
        <f t="shared" si="18"/>
        <v>3.1103999999999998</v>
      </c>
      <c r="V76" s="242">
        <f t="shared" si="22"/>
        <v>3.0920000000000001</v>
      </c>
      <c r="W76" s="242">
        <f t="shared" si="22"/>
        <v>3.0647000000000002</v>
      </c>
      <c r="X76" s="242">
        <f t="shared" si="22"/>
        <v>3.0203000000000002</v>
      </c>
      <c r="Y76" s="242">
        <f t="shared" si="22"/>
        <v>2.9518</v>
      </c>
      <c r="Z76" s="242">
        <f t="shared" si="22"/>
        <v>2.9106000000000001</v>
      </c>
      <c r="AA76" s="242">
        <f t="shared" si="22"/>
        <v>2.9434999999999998</v>
      </c>
      <c r="AB76" s="242">
        <f t="shared" si="22"/>
        <v>2.9518</v>
      </c>
      <c r="AC76" s="242">
        <f t="shared" si="22"/>
        <v>2.9024999999999999</v>
      </c>
      <c r="AD76" s="242">
        <f t="shared" si="22"/>
        <v>2.7639</v>
      </c>
      <c r="AE76" s="242">
        <f t="shared" si="22"/>
        <v>2.6581999999999999</v>
      </c>
      <c r="AF76" s="242">
        <f t="shared" si="22"/>
        <v>2.5792000000000002</v>
      </c>
      <c r="AG76" s="242">
        <f t="shared" si="22"/>
        <v>2.4232999999999998</v>
      </c>
      <c r="AH76" s="242">
        <f t="shared" si="22"/>
        <v>2.1352000000000002</v>
      </c>
      <c r="AI76" s="242">
        <f t="shared" si="22"/>
        <v>2.0430999999999999</v>
      </c>
      <c r="AJ76" s="242">
        <f t="shared" si="22"/>
        <v>1.9698</v>
      </c>
      <c r="AK76" s="242">
        <f t="shared" si="22"/>
        <v>1.9118999999999999</v>
      </c>
      <c r="AL76" s="242">
        <f t="shared" si="22"/>
        <v>1.8911</v>
      </c>
      <c r="AM76" s="242">
        <f t="shared" si="22"/>
        <v>1.8249</v>
      </c>
      <c r="AN76" s="242">
        <f t="shared" si="22"/>
        <v>1.7110000000000001</v>
      </c>
      <c r="AO76" s="242">
        <f t="shared" si="22"/>
        <v>1.6031</v>
      </c>
      <c r="AP76" s="242">
        <f t="shared" si="22"/>
        <v>1.508</v>
      </c>
      <c r="AQ76" s="242">
        <f t="shared" si="22"/>
        <v>1.4822</v>
      </c>
      <c r="AR76" s="242">
        <f t="shared" si="22"/>
        <v>1.4412</v>
      </c>
      <c r="AS76" s="242">
        <f t="shared" si="22"/>
        <v>1.41</v>
      </c>
      <c r="AT76" s="242">
        <f t="shared" si="22"/>
        <v>1.4216</v>
      </c>
      <c r="AU76" s="242">
        <f t="shared" si="22"/>
        <v>1.4553</v>
      </c>
      <c r="AV76" s="242">
        <f t="shared" si="22"/>
        <v>1.4333</v>
      </c>
      <c r="AW76" s="242">
        <f t="shared" si="22"/>
        <v>1.3968</v>
      </c>
      <c r="AX76" s="242">
        <f t="shared" si="22"/>
        <v>1.3747</v>
      </c>
      <c r="AY76" s="242">
        <f t="shared" si="22"/>
        <v>1.3463000000000001</v>
      </c>
      <c r="AZ76" s="242">
        <f t="shared" si="22"/>
        <v>1.3273999999999999</v>
      </c>
      <c r="BA76" s="242">
        <f t="shared" si="22"/>
        <v>1.3257000000000001</v>
      </c>
      <c r="BB76" s="242">
        <f t="shared" si="22"/>
        <v>1.3223</v>
      </c>
      <c r="BC76" s="242">
        <f t="shared" si="22"/>
        <v>1.2992999999999999</v>
      </c>
      <c r="BD76" s="242">
        <f t="shared" si="22"/>
        <v>1.3207</v>
      </c>
      <c r="BE76" s="242">
        <f t="shared" si="22"/>
        <v>1.3058000000000001</v>
      </c>
      <c r="BF76" s="242">
        <f t="shared" si="22"/>
        <v>1.3058000000000001</v>
      </c>
      <c r="BG76" s="242">
        <f t="shared" si="22"/>
        <v>1.3257000000000001</v>
      </c>
      <c r="BH76" s="242">
        <f t="shared" si="22"/>
        <v>1.3008999999999999</v>
      </c>
      <c r="BI76" s="242">
        <f t="shared" si="22"/>
        <v>1.26</v>
      </c>
      <c r="BJ76" s="242">
        <f t="shared" si="22"/>
        <v>1.2676000000000001</v>
      </c>
      <c r="BK76" s="242">
        <f t="shared" si="22"/>
        <v>1.2494000000000001</v>
      </c>
      <c r="BL76" s="242">
        <f t="shared" si="22"/>
        <v>1.2317</v>
      </c>
      <c r="BM76" s="242">
        <f t="shared" si="22"/>
        <v>1.1868000000000001</v>
      </c>
      <c r="BN76" s="242">
        <f t="shared" si="22"/>
        <v>1.1265000000000001</v>
      </c>
      <c r="BO76" s="242">
        <f t="shared" si="22"/>
        <v>1.1132</v>
      </c>
      <c r="BP76" s="242">
        <f t="shared" si="22"/>
        <v>1.0589</v>
      </c>
      <c r="BQ76" s="242">
        <f t="shared" si="22"/>
        <v>1.0956999999999999</v>
      </c>
      <c r="BR76" s="242">
        <f t="shared" si="22"/>
        <v>1.0865</v>
      </c>
      <c r="BS76" s="242">
        <f t="shared" si="22"/>
        <v>1.0367999999999999</v>
      </c>
      <c r="BT76" s="242">
        <f t="shared" si="22"/>
        <v>1.0226</v>
      </c>
      <c r="BU76" s="242">
        <f t="shared" si="22"/>
        <v>1.0216000000000001</v>
      </c>
      <c r="BV76" s="242">
        <f t="shared" si="22"/>
        <v>1.0286</v>
      </c>
      <c r="BW76" s="242">
        <f t="shared" si="22"/>
        <v>1.042</v>
      </c>
      <c r="BX76" s="242">
        <f t="shared" si="22"/>
        <v>1.0568</v>
      </c>
      <c r="BY76" s="242">
        <f t="shared" si="22"/>
        <v>1.0306999999999999</v>
      </c>
      <c r="BZ76" s="242">
        <f t="shared" si="22"/>
        <v>1.0067999999999999</v>
      </c>
      <c r="CA76" s="242">
        <f t="shared" si="22"/>
        <v>0.99519999999999997</v>
      </c>
      <c r="CB76" s="242">
        <f t="shared" si="22"/>
        <v>1</v>
      </c>
    </row>
    <row r="77" spans="1:80" outlineLevel="1">
      <c r="A77" s="241">
        <v>4</v>
      </c>
      <c r="B77" s="229" t="s">
        <v>346</v>
      </c>
      <c r="C77" s="190"/>
      <c r="D77" s="156">
        <v>45</v>
      </c>
      <c r="E77" s="285">
        <v>45</v>
      </c>
      <c r="F77" s="233">
        <f t="shared" si="18"/>
        <v>0</v>
      </c>
      <c r="G77" s="233">
        <f t="shared" si="18"/>
        <v>0</v>
      </c>
      <c r="H77" s="233">
        <f t="shared" si="18"/>
        <v>0</v>
      </c>
      <c r="I77" s="233">
        <f t="shared" si="18"/>
        <v>3.7616999999999998</v>
      </c>
      <c r="J77" s="242">
        <f t="shared" si="18"/>
        <v>3.8593000000000002</v>
      </c>
      <c r="K77" s="242">
        <f t="shared" si="18"/>
        <v>3.2563</v>
      </c>
      <c r="L77" s="242">
        <f t="shared" si="18"/>
        <v>3.1865000000000001</v>
      </c>
      <c r="M77" s="242">
        <f t="shared" si="18"/>
        <v>3.2665000000000002</v>
      </c>
      <c r="N77" s="242">
        <f t="shared" si="18"/>
        <v>3.3184999999999998</v>
      </c>
      <c r="O77" s="242">
        <f t="shared" si="18"/>
        <v>3.2563</v>
      </c>
      <c r="P77" s="242">
        <f t="shared" si="18"/>
        <v>3.2061999999999999</v>
      </c>
      <c r="Q77" s="242">
        <f t="shared" si="18"/>
        <v>3.1480000000000001</v>
      </c>
      <c r="R77" s="242">
        <f t="shared" si="18"/>
        <v>3.1671999999999998</v>
      </c>
      <c r="S77" s="242">
        <f t="shared" si="18"/>
        <v>3.1865000000000001</v>
      </c>
      <c r="T77" s="242">
        <f t="shared" si="18"/>
        <v>3.1480000000000001</v>
      </c>
      <c r="U77" s="242">
        <f t="shared" si="18"/>
        <v>3.1103999999999998</v>
      </c>
      <c r="V77" s="242">
        <f t="shared" si="22"/>
        <v>3.0920000000000001</v>
      </c>
      <c r="W77" s="242">
        <f t="shared" si="22"/>
        <v>3.0647000000000002</v>
      </c>
      <c r="X77" s="242">
        <f t="shared" si="22"/>
        <v>3.0203000000000002</v>
      </c>
      <c r="Y77" s="242">
        <f t="shared" si="22"/>
        <v>2.9518</v>
      </c>
      <c r="Z77" s="242">
        <f t="shared" si="22"/>
        <v>2.9106000000000001</v>
      </c>
      <c r="AA77" s="242">
        <f t="shared" si="22"/>
        <v>2.9434999999999998</v>
      </c>
      <c r="AB77" s="242">
        <f t="shared" si="22"/>
        <v>2.9518</v>
      </c>
      <c r="AC77" s="242">
        <f t="shared" si="22"/>
        <v>2.9024999999999999</v>
      </c>
      <c r="AD77" s="242">
        <f t="shared" si="22"/>
        <v>2.7639</v>
      </c>
      <c r="AE77" s="242">
        <f t="shared" si="22"/>
        <v>2.6581999999999999</v>
      </c>
      <c r="AF77" s="242">
        <f t="shared" si="22"/>
        <v>2.5792000000000002</v>
      </c>
      <c r="AG77" s="242">
        <f t="shared" si="22"/>
        <v>2.4232999999999998</v>
      </c>
      <c r="AH77" s="242">
        <f t="shared" si="22"/>
        <v>2.1352000000000002</v>
      </c>
      <c r="AI77" s="242">
        <f t="shared" si="22"/>
        <v>2.0430999999999999</v>
      </c>
      <c r="AJ77" s="242">
        <f t="shared" si="22"/>
        <v>1.9698</v>
      </c>
      <c r="AK77" s="242">
        <f t="shared" si="22"/>
        <v>1.9118999999999999</v>
      </c>
      <c r="AL77" s="242">
        <f t="shared" si="22"/>
        <v>1.8911</v>
      </c>
      <c r="AM77" s="242">
        <f t="shared" si="22"/>
        <v>1.8249</v>
      </c>
      <c r="AN77" s="242">
        <f t="shared" si="22"/>
        <v>1.7110000000000001</v>
      </c>
      <c r="AO77" s="242">
        <f t="shared" si="22"/>
        <v>1.6031</v>
      </c>
      <c r="AP77" s="242">
        <f t="shared" si="22"/>
        <v>1.508</v>
      </c>
      <c r="AQ77" s="242">
        <f t="shared" si="22"/>
        <v>1.4822</v>
      </c>
      <c r="AR77" s="242">
        <f t="shared" si="22"/>
        <v>1.4412</v>
      </c>
      <c r="AS77" s="242">
        <f t="shared" si="22"/>
        <v>1.41</v>
      </c>
      <c r="AT77" s="242">
        <f t="shared" si="22"/>
        <v>1.4216</v>
      </c>
      <c r="AU77" s="242">
        <f t="shared" si="22"/>
        <v>1.4553</v>
      </c>
      <c r="AV77" s="242">
        <f t="shared" si="22"/>
        <v>1.4333</v>
      </c>
      <c r="AW77" s="242">
        <f t="shared" si="22"/>
        <v>1.3968</v>
      </c>
      <c r="AX77" s="242">
        <f t="shared" si="22"/>
        <v>1.3747</v>
      </c>
      <c r="AY77" s="242">
        <f t="shared" si="22"/>
        <v>1.3463000000000001</v>
      </c>
      <c r="AZ77" s="242">
        <f t="shared" si="22"/>
        <v>1.3273999999999999</v>
      </c>
      <c r="BA77" s="242">
        <f t="shared" si="22"/>
        <v>1.3257000000000001</v>
      </c>
      <c r="BB77" s="242">
        <f t="shared" si="22"/>
        <v>1.3223</v>
      </c>
      <c r="BC77" s="242">
        <f t="shared" si="22"/>
        <v>1.2992999999999999</v>
      </c>
      <c r="BD77" s="242">
        <f t="shared" si="22"/>
        <v>1.3207</v>
      </c>
      <c r="BE77" s="242">
        <f t="shared" si="22"/>
        <v>1.3058000000000001</v>
      </c>
      <c r="BF77" s="242">
        <f t="shared" si="22"/>
        <v>1.3058000000000001</v>
      </c>
      <c r="BG77" s="242">
        <f t="shared" si="22"/>
        <v>1.3257000000000001</v>
      </c>
      <c r="BH77" s="242">
        <f t="shared" si="22"/>
        <v>1.3008999999999999</v>
      </c>
      <c r="BI77" s="242">
        <f t="shared" si="22"/>
        <v>1.26</v>
      </c>
      <c r="BJ77" s="242">
        <f t="shared" si="22"/>
        <v>1.2676000000000001</v>
      </c>
      <c r="BK77" s="242">
        <f t="shared" si="22"/>
        <v>1.2494000000000001</v>
      </c>
      <c r="BL77" s="242">
        <f t="shared" si="22"/>
        <v>1.2317</v>
      </c>
      <c r="BM77" s="242">
        <f t="shared" si="22"/>
        <v>1.1868000000000001</v>
      </c>
      <c r="BN77" s="242">
        <f t="shared" si="22"/>
        <v>1.1265000000000001</v>
      </c>
      <c r="BO77" s="242">
        <f t="shared" si="22"/>
        <v>1.1132</v>
      </c>
      <c r="BP77" s="242">
        <f t="shared" si="22"/>
        <v>1.0589</v>
      </c>
      <c r="BQ77" s="242">
        <f t="shared" si="22"/>
        <v>1.0956999999999999</v>
      </c>
      <c r="BR77" s="242">
        <f t="shared" si="22"/>
        <v>1.0865</v>
      </c>
      <c r="BS77" s="242">
        <f t="shared" si="22"/>
        <v>1.0367999999999999</v>
      </c>
      <c r="BT77" s="242">
        <f t="shared" si="22"/>
        <v>1.0226</v>
      </c>
      <c r="BU77" s="242">
        <f t="shared" si="22"/>
        <v>1.0216000000000001</v>
      </c>
      <c r="BV77" s="242">
        <f t="shared" si="22"/>
        <v>1.0286</v>
      </c>
      <c r="BW77" s="242">
        <f t="shared" si="22"/>
        <v>1.042</v>
      </c>
      <c r="BX77" s="242">
        <f t="shared" si="22"/>
        <v>1.0568</v>
      </c>
      <c r="BY77" s="242">
        <f t="shared" si="22"/>
        <v>1.0306999999999999</v>
      </c>
      <c r="BZ77" s="242">
        <f t="shared" si="22"/>
        <v>1.0067999999999999</v>
      </c>
      <c r="CA77" s="242">
        <f t="shared" si="22"/>
        <v>0.99519999999999997</v>
      </c>
      <c r="CB77" s="242">
        <f t="shared" si="22"/>
        <v>1</v>
      </c>
    </row>
    <row r="78" spans="1:80" outlineLevel="1">
      <c r="A78" s="241">
        <v>4</v>
      </c>
      <c r="B78" s="229" t="s">
        <v>347</v>
      </c>
      <c r="C78" s="190"/>
      <c r="D78" s="156">
        <v>45</v>
      </c>
      <c r="E78" s="285">
        <v>45</v>
      </c>
      <c r="F78" s="233">
        <f t="shared" si="18"/>
        <v>0</v>
      </c>
      <c r="G78" s="233">
        <f t="shared" si="18"/>
        <v>0</v>
      </c>
      <c r="H78" s="233">
        <f t="shared" si="18"/>
        <v>0</v>
      </c>
      <c r="I78" s="233">
        <f t="shared" si="18"/>
        <v>3.7616999999999998</v>
      </c>
      <c r="J78" s="242">
        <f t="shared" si="18"/>
        <v>3.8593000000000002</v>
      </c>
      <c r="K78" s="242">
        <f t="shared" si="18"/>
        <v>3.2563</v>
      </c>
      <c r="L78" s="242">
        <f t="shared" si="18"/>
        <v>3.1865000000000001</v>
      </c>
      <c r="M78" s="242">
        <f t="shared" si="18"/>
        <v>3.2665000000000002</v>
      </c>
      <c r="N78" s="242">
        <f t="shared" si="18"/>
        <v>3.3184999999999998</v>
      </c>
      <c r="O78" s="242">
        <f t="shared" si="18"/>
        <v>3.2563</v>
      </c>
      <c r="P78" s="242">
        <f t="shared" si="18"/>
        <v>3.2061999999999999</v>
      </c>
      <c r="Q78" s="242">
        <f t="shared" si="18"/>
        <v>3.1480000000000001</v>
      </c>
      <c r="R78" s="242">
        <f t="shared" si="18"/>
        <v>3.1671999999999998</v>
      </c>
      <c r="S78" s="242">
        <f t="shared" si="18"/>
        <v>3.1865000000000001</v>
      </c>
      <c r="T78" s="242">
        <f t="shared" si="18"/>
        <v>3.1480000000000001</v>
      </c>
      <c r="U78" s="242">
        <f t="shared" si="18"/>
        <v>3.1103999999999998</v>
      </c>
      <c r="V78" s="242">
        <f t="shared" si="22"/>
        <v>3.0920000000000001</v>
      </c>
      <c r="W78" s="242">
        <f t="shared" si="22"/>
        <v>3.0647000000000002</v>
      </c>
      <c r="X78" s="242">
        <f t="shared" si="22"/>
        <v>3.0203000000000002</v>
      </c>
      <c r="Y78" s="242">
        <f t="shared" si="22"/>
        <v>2.9518</v>
      </c>
      <c r="Z78" s="242">
        <f t="shared" si="22"/>
        <v>2.9106000000000001</v>
      </c>
      <c r="AA78" s="242">
        <f t="shared" si="22"/>
        <v>2.9434999999999998</v>
      </c>
      <c r="AB78" s="242">
        <f t="shared" si="22"/>
        <v>2.9518</v>
      </c>
      <c r="AC78" s="242">
        <f t="shared" si="22"/>
        <v>2.9024999999999999</v>
      </c>
      <c r="AD78" s="242">
        <f t="shared" si="22"/>
        <v>2.7639</v>
      </c>
      <c r="AE78" s="242">
        <f t="shared" si="22"/>
        <v>2.6581999999999999</v>
      </c>
      <c r="AF78" s="242">
        <f t="shared" si="22"/>
        <v>2.5792000000000002</v>
      </c>
      <c r="AG78" s="242">
        <f t="shared" si="22"/>
        <v>2.4232999999999998</v>
      </c>
      <c r="AH78" s="242">
        <f t="shared" si="22"/>
        <v>2.1352000000000002</v>
      </c>
      <c r="AI78" s="242">
        <f t="shared" si="22"/>
        <v>2.0430999999999999</v>
      </c>
      <c r="AJ78" s="242">
        <f t="shared" si="22"/>
        <v>1.9698</v>
      </c>
      <c r="AK78" s="242">
        <f t="shared" si="22"/>
        <v>1.9118999999999999</v>
      </c>
      <c r="AL78" s="242">
        <f t="shared" si="22"/>
        <v>1.8911</v>
      </c>
      <c r="AM78" s="242">
        <f t="shared" si="22"/>
        <v>1.8249</v>
      </c>
      <c r="AN78" s="242">
        <f t="shared" si="22"/>
        <v>1.7110000000000001</v>
      </c>
      <c r="AO78" s="242">
        <f t="shared" si="22"/>
        <v>1.6031</v>
      </c>
      <c r="AP78" s="242">
        <f t="shared" si="22"/>
        <v>1.508</v>
      </c>
      <c r="AQ78" s="242">
        <f t="shared" si="22"/>
        <v>1.4822</v>
      </c>
      <c r="AR78" s="242">
        <f t="shared" si="22"/>
        <v>1.4412</v>
      </c>
      <c r="AS78" s="242">
        <f t="shared" si="22"/>
        <v>1.41</v>
      </c>
      <c r="AT78" s="242">
        <f t="shared" si="22"/>
        <v>1.4216</v>
      </c>
      <c r="AU78" s="242">
        <f t="shared" si="22"/>
        <v>1.4553</v>
      </c>
      <c r="AV78" s="242">
        <f t="shared" si="22"/>
        <v>1.4333</v>
      </c>
      <c r="AW78" s="242">
        <f t="shared" si="22"/>
        <v>1.3968</v>
      </c>
      <c r="AX78" s="242">
        <f t="shared" si="22"/>
        <v>1.3747</v>
      </c>
      <c r="AY78" s="242">
        <f t="shared" si="22"/>
        <v>1.3463000000000001</v>
      </c>
      <c r="AZ78" s="242">
        <f t="shared" si="22"/>
        <v>1.3273999999999999</v>
      </c>
      <c r="BA78" s="242">
        <f t="shared" ref="BA78:CB79" si="23">VLOOKUP($A78,$A$11:$CB$14,BA$44)</f>
        <v>1.3257000000000001</v>
      </c>
      <c r="BB78" s="242">
        <f t="shared" si="23"/>
        <v>1.3223</v>
      </c>
      <c r="BC78" s="242">
        <f t="shared" si="23"/>
        <v>1.2992999999999999</v>
      </c>
      <c r="BD78" s="242">
        <f t="shared" si="23"/>
        <v>1.3207</v>
      </c>
      <c r="BE78" s="242">
        <f t="shared" si="23"/>
        <v>1.3058000000000001</v>
      </c>
      <c r="BF78" s="242">
        <f t="shared" si="23"/>
        <v>1.3058000000000001</v>
      </c>
      <c r="BG78" s="242">
        <f t="shared" si="23"/>
        <v>1.3257000000000001</v>
      </c>
      <c r="BH78" s="242">
        <f t="shared" si="23"/>
        <v>1.3008999999999999</v>
      </c>
      <c r="BI78" s="242">
        <f t="shared" si="23"/>
        <v>1.26</v>
      </c>
      <c r="BJ78" s="242">
        <f t="shared" si="23"/>
        <v>1.2676000000000001</v>
      </c>
      <c r="BK78" s="242">
        <f t="shared" si="23"/>
        <v>1.2494000000000001</v>
      </c>
      <c r="BL78" s="242">
        <f t="shared" si="23"/>
        <v>1.2317</v>
      </c>
      <c r="BM78" s="242">
        <f t="shared" si="23"/>
        <v>1.1868000000000001</v>
      </c>
      <c r="BN78" s="242">
        <f t="shared" si="23"/>
        <v>1.1265000000000001</v>
      </c>
      <c r="BO78" s="242">
        <f t="shared" si="23"/>
        <v>1.1132</v>
      </c>
      <c r="BP78" s="242">
        <f t="shared" si="23"/>
        <v>1.0589</v>
      </c>
      <c r="BQ78" s="242">
        <f t="shared" si="23"/>
        <v>1.0956999999999999</v>
      </c>
      <c r="BR78" s="242">
        <f t="shared" si="23"/>
        <v>1.0865</v>
      </c>
      <c r="BS78" s="242">
        <f t="shared" si="23"/>
        <v>1.0367999999999999</v>
      </c>
      <c r="BT78" s="242">
        <f t="shared" si="23"/>
        <v>1.0226</v>
      </c>
      <c r="BU78" s="242">
        <f t="shared" si="23"/>
        <v>1.0216000000000001</v>
      </c>
      <c r="BV78" s="242">
        <f t="shared" si="23"/>
        <v>1.0286</v>
      </c>
      <c r="BW78" s="242">
        <f t="shared" si="23"/>
        <v>1.042</v>
      </c>
      <c r="BX78" s="242">
        <f t="shared" si="23"/>
        <v>1.0568</v>
      </c>
      <c r="BY78" s="242">
        <f t="shared" si="23"/>
        <v>1.0306999999999999</v>
      </c>
      <c r="BZ78" s="242">
        <f t="shared" si="23"/>
        <v>1.0067999999999999</v>
      </c>
      <c r="CA78" s="242">
        <f t="shared" si="23"/>
        <v>0.99519999999999997</v>
      </c>
      <c r="CB78" s="242">
        <f t="shared" si="23"/>
        <v>1</v>
      </c>
    </row>
    <row r="79" spans="1:80" outlineLevel="1">
      <c r="A79" s="241">
        <v>4</v>
      </c>
      <c r="B79" s="229" t="s">
        <v>348</v>
      </c>
      <c r="C79" s="190"/>
      <c r="D79" s="156">
        <v>8</v>
      </c>
      <c r="E79" s="285">
        <v>16</v>
      </c>
      <c r="F79" s="233">
        <f t="shared" si="18"/>
        <v>0</v>
      </c>
      <c r="G79" s="233">
        <f t="shared" si="18"/>
        <v>0</v>
      </c>
      <c r="H79" s="233">
        <f t="shared" si="18"/>
        <v>0</v>
      </c>
      <c r="I79" s="233">
        <f t="shared" si="18"/>
        <v>3.7616999999999998</v>
      </c>
      <c r="J79" s="242">
        <f t="shared" si="18"/>
        <v>3.8593000000000002</v>
      </c>
      <c r="K79" s="242">
        <f t="shared" si="18"/>
        <v>3.2563</v>
      </c>
      <c r="L79" s="242">
        <f t="shared" si="18"/>
        <v>3.1865000000000001</v>
      </c>
      <c r="M79" s="242">
        <f t="shared" si="18"/>
        <v>3.2665000000000002</v>
      </c>
      <c r="N79" s="242">
        <f t="shared" si="18"/>
        <v>3.3184999999999998</v>
      </c>
      <c r="O79" s="242">
        <f t="shared" si="18"/>
        <v>3.2563</v>
      </c>
      <c r="P79" s="242">
        <f t="shared" si="18"/>
        <v>3.2061999999999999</v>
      </c>
      <c r="Q79" s="242">
        <f t="shared" si="18"/>
        <v>3.1480000000000001</v>
      </c>
      <c r="R79" s="242">
        <f t="shared" si="18"/>
        <v>3.1671999999999998</v>
      </c>
      <c r="S79" s="242">
        <f t="shared" si="18"/>
        <v>3.1865000000000001</v>
      </c>
      <c r="T79" s="242">
        <f t="shared" si="18"/>
        <v>3.1480000000000001</v>
      </c>
      <c r="U79" s="242">
        <f t="shared" si="18"/>
        <v>3.1103999999999998</v>
      </c>
      <c r="V79" s="242">
        <f t="shared" ref="V79:CB83" si="24">VLOOKUP($A79,$A$11:$CB$14,V$44)</f>
        <v>3.0920000000000001</v>
      </c>
      <c r="W79" s="242">
        <f t="shared" si="24"/>
        <v>3.0647000000000002</v>
      </c>
      <c r="X79" s="242">
        <f t="shared" si="24"/>
        <v>3.0203000000000002</v>
      </c>
      <c r="Y79" s="242">
        <f t="shared" si="24"/>
        <v>2.9518</v>
      </c>
      <c r="Z79" s="242">
        <f t="shared" si="24"/>
        <v>2.9106000000000001</v>
      </c>
      <c r="AA79" s="242">
        <f t="shared" si="24"/>
        <v>2.9434999999999998</v>
      </c>
      <c r="AB79" s="242">
        <f t="shared" si="24"/>
        <v>2.9518</v>
      </c>
      <c r="AC79" s="242">
        <f t="shared" si="24"/>
        <v>2.9024999999999999</v>
      </c>
      <c r="AD79" s="242">
        <f t="shared" si="24"/>
        <v>2.7639</v>
      </c>
      <c r="AE79" s="242">
        <f t="shared" si="24"/>
        <v>2.6581999999999999</v>
      </c>
      <c r="AF79" s="242">
        <f t="shared" si="24"/>
        <v>2.5792000000000002</v>
      </c>
      <c r="AG79" s="242">
        <f t="shared" si="24"/>
        <v>2.4232999999999998</v>
      </c>
      <c r="AH79" s="242">
        <f t="shared" si="24"/>
        <v>2.1352000000000002</v>
      </c>
      <c r="AI79" s="242">
        <f t="shared" si="24"/>
        <v>2.0430999999999999</v>
      </c>
      <c r="AJ79" s="242">
        <f t="shared" si="24"/>
        <v>1.9698</v>
      </c>
      <c r="AK79" s="242">
        <f t="shared" si="24"/>
        <v>1.9118999999999999</v>
      </c>
      <c r="AL79" s="242">
        <f t="shared" si="24"/>
        <v>1.8911</v>
      </c>
      <c r="AM79" s="242">
        <f t="shared" si="24"/>
        <v>1.8249</v>
      </c>
      <c r="AN79" s="242">
        <f t="shared" si="24"/>
        <v>1.7110000000000001</v>
      </c>
      <c r="AO79" s="242">
        <f t="shared" si="24"/>
        <v>1.6031</v>
      </c>
      <c r="AP79" s="242">
        <f t="shared" si="24"/>
        <v>1.508</v>
      </c>
      <c r="AQ79" s="242">
        <f t="shared" si="24"/>
        <v>1.4822</v>
      </c>
      <c r="AR79" s="242">
        <f t="shared" si="24"/>
        <v>1.4412</v>
      </c>
      <c r="AS79" s="242">
        <f t="shared" si="24"/>
        <v>1.41</v>
      </c>
      <c r="AT79" s="242">
        <f t="shared" si="24"/>
        <v>1.4216</v>
      </c>
      <c r="AU79" s="242">
        <f t="shared" si="24"/>
        <v>1.4553</v>
      </c>
      <c r="AV79" s="242">
        <f t="shared" si="24"/>
        <v>1.4333</v>
      </c>
      <c r="AW79" s="242">
        <f t="shared" si="24"/>
        <v>1.3968</v>
      </c>
      <c r="AX79" s="242">
        <f t="shared" si="24"/>
        <v>1.3747</v>
      </c>
      <c r="AY79" s="242">
        <f t="shared" si="24"/>
        <v>1.3463000000000001</v>
      </c>
      <c r="AZ79" s="242">
        <f t="shared" si="24"/>
        <v>1.3273999999999999</v>
      </c>
      <c r="BA79" s="242">
        <f t="shared" si="24"/>
        <v>1.3257000000000001</v>
      </c>
      <c r="BB79" s="242">
        <f t="shared" si="24"/>
        <v>1.3223</v>
      </c>
      <c r="BC79" s="242">
        <f t="shared" si="24"/>
        <v>1.2992999999999999</v>
      </c>
      <c r="BD79" s="242">
        <f t="shared" si="24"/>
        <v>1.3207</v>
      </c>
      <c r="BE79" s="242">
        <f t="shared" si="24"/>
        <v>1.3058000000000001</v>
      </c>
      <c r="BF79" s="242">
        <f t="shared" si="24"/>
        <v>1.3058000000000001</v>
      </c>
      <c r="BG79" s="242">
        <f t="shared" si="24"/>
        <v>1.3257000000000001</v>
      </c>
      <c r="BH79" s="242">
        <f t="shared" si="24"/>
        <v>1.3008999999999999</v>
      </c>
      <c r="BI79" s="242">
        <f t="shared" si="24"/>
        <v>1.26</v>
      </c>
      <c r="BJ79" s="242">
        <f t="shared" si="24"/>
        <v>1.2676000000000001</v>
      </c>
      <c r="BK79" s="242">
        <f t="shared" si="24"/>
        <v>1.2494000000000001</v>
      </c>
      <c r="BL79" s="242">
        <f t="shared" si="24"/>
        <v>1.2317</v>
      </c>
      <c r="BM79" s="242">
        <f t="shared" si="24"/>
        <v>1.1868000000000001</v>
      </c>
      <c r="BN79" s="242">
        <f t="shared" si="24"/>
        <v>1.1265000000000001</v>
      </c>
      <c r="BO79" s="242">
        <f t="shared" si="24"/>
        <v>1.1132</v>
      </c>
      <c r="BP79" s="242">
        <f t="shared" si="24"/>
        <v>1.0589</v>
      </c>
      <c r="BQ79" s="242">
        <f t="shared" si="24"/>
        <v>1.0956999999999999</v>
      </c>
      <c r="BR79" s="242">
        <f t="shared" si="24"/>
        <v>1.0865</v>
      </c>
      <c r="BS79" s="242">
        <f t="shared" si="24"/>
        <v>1.0367999999999999</v>
      </c>
      <c r="BT79" s="242">
        <f t="shared" si="24"/>
        <v>1.0226</v>
      </c>
      <c r="BU79" s="242">
        <f t="shared" si="24"/>
        <v>1.0216000000000001</v>
      </c>
      <c r="BV79" s="242">
        <f t="shared" si="24"/>
        <v>1.0286</v>
      </c>
      <c r="BW79" s="242">
        <f t="shared" si="23"/>
        <v>1.042</v>
      </c>
      <c r="BX79" s="242">
        <f t="shared" si="23"/>
        <v>1.0568</v>
      </c>
      <c r="BY79" s="242">
        <f t="shared" si="23"/>
        <v>1.0306999999999999</v>
      </c>
      <c r="BZ79" s="242">
        <f t="shared" si="23"/>
        <v>1.0067999999999999</v>
      </c>
      <c r="CA79" s="242">
        <f t="shared" si="23"/>
        <v>0.99519999999999997</v>
      </c>
      <c r="CB79" s="242">
        <f t="shared" si="23"/>
        <v>1</v>
      </c>
    </row>
    <row r="80" spans="1:80" outlineLevel="1">
      <c r="A80" s="241">
        <v>4</v>
      </c>
      <c r="B80" s="229" t="s">
        <v>349</v>
      </c>
      <c r="C80" s="190"/>
      <c r="D80" s="156">
        <v>15</v>
      </c>
      <c r="E80" s="285">
        <v>25</v>
      </c>
      <c r="F80" s="233">
        <f t="shared" si="18"/>
        <v>0</v>
      </c>
      <c r="G80" s="233">
        <f t="shared" si="18"/>
        <v>0</v>
      </c>
      <c r="H80" s="233">
        <f t="shared" si="18"/>
        <v>0</v>
      </c>
      <c r="I80" s="233">
        <f t="shared" si="18"/>
        <v>3.7616999999999998</v>
      </c>
      <c r="J80" s="242">
        <f t="shared" si="18"/>
        <v>3.8593000000000002</v>
      </c>
      <c r="K80" s="242">
        <f t="shared" si="18"/>
        <v>3.2563</v>
      </c>
      <c r="L80" s="242">
        <f t="shared" si="18"/>
        <v>3.1865000000000001</v>
      </c>
      <c r="M80" s="242">
        <f t="shared" si="18"/>
        <v>3.2665000000000002</v>
      </c>
      <c r="N80" s="242">
        <f t="shared" si="18"/>
        <v>3.3184999999999998</v>
      </c>
      <c r="O80" s="242">
        <f t="shared" si="18"/>
        <v>3.2563</v>
      </c>
      <c r="P80" s="242">
        <f t="shared" si="18"/>
        <v>3.2061999999999999</v>
      </c>
      <c r="Q80" s="242">
        <f t="shared" si="18"/>
        <v>3.1480000000000001</v>
      </c>
      <c r="R80" s="242">
        <f t="shared" si="18"/>
        <v>3.1671999999999998</v>
      </c>
      <c r="S80" s="242">
        <f t="shared" si="18"/>
        <v>3.1865000000000001</v>
      </c>
      <c r="T80" s="242">
        <f t="shared" si="18"/>
        <v>3.1480000000000001</v>
      </c>
      <c r="U80" s="242">
        <f t="shared" ref="U80:BV84" si="25">VLOOKUP($A80,$A$11:$CB$14,U$44)</f>
        <v>3.1103999999999998</v>
      </c>
      <c r="V80" s="242">
        <f t="shared" si="25"/>
        <v>3.0920000000000001</v>
      </c>
      <c r="W80" s="242">
        <f t="shared" si="25"/>
        <v>3.0647000000000002</v>
      </c>
      <c r="X80" s="242">
        <f t="shared" si="25"/>
        <v>3.0203000000000002</v>
      </c>
      <c r="Y80" s="242">
        <f t="shared" si="25"/>
        <v>2.9518</v>
      </c>
      <c r="Z80" s="242">
        <f t="shared" si="25"/>
        <v>2.9106000000000001</v>
      </c>
      <c r="AA80" s="242">
        <f t="shared" si="25"/>
        <v>2.9434999999999998</v>
      </c>
      <c r="AB80" s="242">
        <f t="shared" si="25"/>
        <v>2.9518</v>
      </c>
      <c r="AC80" s="242">
        <f t="shared" si="25"/>
        <v>2.9024999999999999</v>
      </c>
      <c r="AD80" s="242">
        <f t="shared" si="25"/>
        <v>2.7639</v>
      </c>
      <c r="AE80" s="242">
        <f t="shared" si="25"/>
        <v>2.6581999999999999</v>
      </c>
      <c r="AF80" s="242">
        <f t="shared" si="25"/>
        <v>2.5792000000000002</v>
      </c>
      <c r="AG80" s="242">
        <f t="shared" si="25"/>
        <v>2.4232999999999998</v>
      </c>
      <c r="AH80" s="242">
        <f t="shared" si="25"/>
        <v>2.1352000000000002</v>
      </c>
      <c r="AI80" s="242">
        <f t="shared" si="25"/>
        <v>2.0430999999999999</v>
      </c>
      <c r="AJ80" s="242">
        <f t="shared" si="25"/>
        <v>1.9698</v>
      </c>
      <c r="AK80" s="242">
        <f t="shared" si="25"/>
        <v>1.9118999999999999</v>
      </c>
      <c r="AL80" s="242">
        <f t="shared" si="25"/>
        <v>1.8911</v>
      </c>
      <c r="AM80" s="242">
        <f t="shared" si="25"/>
        <v>1.8249</v>
      </c>
      <c r="AN80" s="242">
        <f t="shared" si="25"/>
        <v>1.7110000000000001</v>
      </c>
      <c r="AO80" s="242">
        <f t="shared" si="25"/>
        <v>1.6031</v>
      </c>
      <c r="AP80" s="242">
        <f t="shared" si="25"/>
        <v>1.508</v>
      </c>
      <c r="AQ80" s="242">
        <f t="shared" si="25"/>
        <v>1.4822</v>
      </c>
      <c r="AR80" s="242">
        <f t="shared" si="25"/>
        <v>1.4412</v>
      </c>
      <c r="AS80" s="242">
        <f t="shared" si="25"/>
        <v>1.41</v>
      </c>
      <c r="AT80" s="242">
        <f t="shared" si="25"/>
        <v>1.4216</v>
      </c>
      <c r="AU80" s="242">
        <f t="shared" si="25"/>
        <v>1.4553</v>
      </c>
      <c r="AV80" s="242">
        <f t="shared" si="25"/>
        <v>1.4333</v>
      </c>
      <c r="AW80" s="242">
        <f t="shared" si="25"/>
        <v>1.3968</v>
      </c>
      <c r="AX80" s="242">
        <f t="shared" si="25"/>
        <v>1.3747</v>
      </c>
      <c r="AY80" s="242">
        <f t="shared" si="25"/>
        <v>1.3463000000000001</v>
      </c>
      <c r="AZ80" s="242">
        <f t="shared" si="25"/>
        <v>1.3273999999999999</v>
      </c>
      <c r="BA80" s="242">
        <f t="shared" si="25"/>
        <v>1.3257000000000001</v>
      </c>
      <c r="BB80" s="242">
        <f t="shared" si="25"/>
        <v>1.3223</v>
      </c>
      <c r="BC80" s="242">
        <f t="shared" si="25"/>
        <v>1.2992999999999999</v>
      </c>
      <c r="BD80" s="242">
        <f t="shared" si="25"/>
        <v>1.3207</v>
      </c>
      <c r="BE80" s="242">
        <f t="shared" si="25"/>
        <v>1.3058000000000001</v>
      </c>
      <c r="BF80" s="242">
        <f t="shared" si="25"/>
        <v>1.3058000000000001</v>
      </c>
      <c r="BG80" s="242">
        <f t="shared" si="25"/>
        <v>1.3257000000000001</v>
      </c>
      <c r="BH80" s="242">
        <f t="shared" si="25"/>
        <v>1.3008999999999999</v>
      </c>
      <c r="BI80" s="242">
        <f t="shared" si="25"/>
        <v>1.26</v>
      </c>
      <c r="BJ80" s="242">
        <f t="shared" si="25"/>
        <v>1.2676000000000001</v>
      </c>
      <c r="BK80" s="242">
        <f t="shared" si="25"/>
        <v>1.2494000000000001</v>
      </c>
      <c r="BL80" s="242">
        <f t="shared" si="25"/>
        <v>1.2317</v>
      </c>
      <c r="BM80" s="242">
        <f t="shared" si="25"/>
        <v>1.1868000000000001</v>
      </c>
      <c r="BN80" s="242">
        <f t="shared" si="25"/>
        <v>1.1265000000000001</v>
      </c>
      <c r="BO80" s="242">
        <f t="shared" si="25"/>
        <v>1.1132</v>
      </c>
      <c r="BP80" s="242">
        <f t="shared" si="25"/>
        <v>1.0589</v>
      </c>
      <c r="BQ80" s="242">
        <f t="shared" si="25"/>
        <v>1.0956999999999999</v>
      </c>
      <c r="BR80" s="242">
        <f t="shared" si="25"/>
        <v>1.0865</v>
      </c>
      <c r="BS80" s="242">
        <f t="shared" si="25"/>
        <v>1.0367999999999999</v>
      </c>
      <c r="BT80" s="242">
        <f t="shared" si="25"/>
        <v>1.0226</v>
      </c>
      <c r="BU80" s="242">
        <f t="shared" si="25"/>
        <v>1.0216000000000001</v>
      </c>
      <c r="BV80" s="242">
        <f t="shared" si="24"/>
        <v>1.0286</v>
      </c>
      <c r="BW80" s="242">
        <f t="shared" si="24"/>
        <v>1.042</v>
      </c>
      <c r="BX80" s="242">
        <f t="shared" si="24"/>
        <v>1.0568</v>
      </c>
      <c r="BY80" s="242">
        <f t="shared" si="24"/>
        <v>1.0306999999999999</v>
      </c>
      <c r="BZ80" s="242">
        <f t="shared" si="24"/>
        <v>1.0067999999999999</v>
      </c>
      <c r="CA80" s="242">
        <f t="shared" si="24"/>
        <v>0.99519999999999997</v>
      </c>
      <c r="CB80" s="242">
        <f t="shared" si="24"/>
        <v>1</v>
      </c>
    </row>
    <row r="81" spans="1:80" outlineLevel="1">
      <c r="A81" s="241">
        <v>4</v>
      </c>
      <c r="B81" s="229" t="s">
        <v>350</v>
      </c>
      <c r="C81" s="190"/>
      <c r="D81" s="156">
        <v>45</v>
      </c>
      <c r="E81" s="285">
        <v>45</v>
      </c>
      <c r="F81" s="233">
        <f t="shared" ref="F81:U88" si="26">VLOOKUP($A81,$A$11:$CB$14,F$44)</f>
        <v>0</v>
      </c>
      <c r="G81" s="233">
        <f t="shared" si="26"/>
        <v>0</v>
      </c>
      <c r="H81" s="233">
        <f t="shared" si="26"/>
        <v>0</v>
      </c>
      <c r="I81" s="233">
        <f t="shared" si="26"/>
        <v>3.7616999999999998</v>
      </c>
      <c r="J81" s="242">
        <f t="shared" si="26"/>
        <v>3.8593000000000002</v>
      </c>
      <c r="K81" s="242">
        <f t="shared" si="26"/>
        <v>3.2563</v>
      </c>
      <c r="L81" s="242">
        <f t="shared" si="26"/>
        <v>3.1865000000000001</v>
      </c>
      <c r="M81" s="242">
        <f t="shared" si="26"/>
        <v>3.2665000000000002</v>
      </c>
      <c r="N81" s="242">
        <f t="shared" si="26"/>
        <v>3.3184999999999998</v>
      </c>
      <c r="O81" s="242">
        <f t="shared" si="26"/>
        <v>3.2563</v>
      </c>
      <c r="P81" s="242">
        <f t="shared" si="26"/>
        <v>3.2061999999999999</v>
      </c>
      <c r="Q81" s="242">
        <f t="shared" si="26"/>
        <v>3.1480000000000001</v>
      </c>
      <c r="R81" s="242">
        <f t="shared" si="26"/>
        <v>3.1671999999999998</v>
      </c>
      <c r="S81" s="242">
        <f t="shared" si="26"/>
        <v>3.1865000000000001</v>
      </c>
      <c r="T81" s="242">
        <f t="shared" si="26"/>
        <v>3.1480000000000001</v>
      </c>
      <c r="U81" s="242">
        <f t="shared" si="26"/>
        <v>3.1103999999999998</v>
      </c>
      <c r="V81" s="242">
        <f t="shared" si="25"/>
        <v>3.0920000000000001</v>
      </c>
      <c r="W81" s="242">
        <f t="shared" si="25"/>
        <v>3.0647000000000002</v>
      </c>
      <c r="X81" s="242">
        <f t="shared" si="25"/>
        <v>3.0203000000000002</v>
      </c>
      <c r="Y81" s="242">
        <f t="shared" si="25"/>
        <v>2.9518</v>
      </c>
      <c r="Z81" s="242">
        <f t="shared" si="25"/>
        <v>2.9106000000000001</v>
      </c>
      <c r="AA81" s="242">
        <f t="shared" si="25"/>
        <v>2.9434999999999998</v>
      </c>
      <c r="AB81" s="242">
        <f t="shared" si="25"/>
        <v>2.9518</v>
      </c>
      <c r="AC81" s="242">
        <f t="shared" si="25"/>
        <v>2.9024999999999999</v>
      </c>
      <c r="AD81" s="242">
        <f t="shared" si="25"/>
        <v>2.7639</v>
      </c>
      <c r="AE81" s="242">
        <f t="shared" si="25"/>
        <v>2.6581999999999999</v>
      </c>
      <c r="AF81" s="242">
        <f t="shared" si="25"/>
        <v>2.5792000000000002</v>
      </c>
      <c r="AG81" s="242">
        <f t="shared" si="25"/>
        <v>2.4232999999999998</v>
      </c>
      <c r="AH81" s="242">
        <f t="shared" si="25"/>
        <v>2.1352000000000002</v>
      </c>
      <c r="AI81" s="242">
        <f t="shared" si="25"/>
        <v>2.0430999999999999</v>
      </c>
      <c r="AJ81" s="242">
        <f t="shared" si="25"/>
        <v>1.9698</v>
      </c>
      <c r="AK81" s="242">
        <f t="shared" si="25"/>
        <v>1.9118999999999999</v>
      </c>
      <c r="AL81" s="242">
        <f t="shared" si="25"/>
        <v>1.8911</v>
      </c>
      <c r="AM81" s="242">
        <f t="shared" si="25"/>
        <v>1.8249</v>
      </c>
      <c r="AN81" s="242">
        <f t="shared" si="25"/>
        <v>1.7110000000000001</v>
      </c>
      <c r="AO81" s="242">
        <f t="shared" si="25"/>
        <v>1.6031</v>
      </c>
      <c r="AP81" s="242">
        <f t="shared" si="25"/>
        <v>1.508</v>
      </c>
      <c r="AQ81" s="242">
        <f t="shared" si="25"/>
        <v>1.4822</v>
      </c>
      <c r="AR81" s="242">
        <f t="shared" si="25"/>
        <v>1.4412</v>
      </c>
      <c r="AS81" s="242">
        <f t="shared" si="25"/>
        <v>1.41</v>
      </c>
      <c r="AT81" s="242">
        <f t="shared" si="25"/>
        <v>1.4216</v>
      </c>
      <c r="AU81" s="242">
        <f t="shared" si="25"/>
        <v>1.4553</v>
      </c>
      <c r="AV81" s="242">
        <f t="shared" si="25"/>
        <v>1.4333</v>
      </c>
      <c r="AW81" s="242">
        <f t="shared" si="25"/>
        <v>1.3968</v>
      </c>
      <c r="AX81" s="242">
        <f t="shared" si="25"/>
        <v>1.3747</v>
      </c>
      <c r="AY81" s="242">
        <f t="shared" si="25"/>
        <v>1.3463000000000001</v>
      </c>
      <c r="AZ81" s="242">
        <f t="shared" si="25"/>
        <v>1.3273999999999999</v>
      </c>
      <c r="BA81" s="242">
        <f t="shared" si="25"/>
        <v>1.3257000000000001</v>
      </c>
      <c r="BB81" s="242">
        <f t="shared" si="25"/>
        <v>1.3223</v>
      </c>
      <c r="BC81" s="242">
        <f t="shared" si="25"/>
        <v>1.2992999999999999</v>
      </c>
      <c r="BD81" s="242">
        <f t="shared" si="25"/>
        <v>1.3207</v>
      </c>
      <c r="BE81" s="242">
        <f t="shared" si="25"/>
        <v>1.3058000000000001</v>
      </c>
      <c r="BF81" s="242">
        <f t="shared" si="25"/>
        <v>1.3058000000000001</v>
      </c>
      <c r="BG81" s="242">
        <f t="shared" si="25"/>
        <v>1.3257000000000001</v>
      </c>
      <c r="BH81" s="242">
        <f t="shared" si="25"/>
        <v>1.3008999999999999</v>
      </c>
      <c r="BI81" s="242">
        <f t="shared" si="25"/>
        <v>1.26</v>
      </c>
      <c r="BJ81" s="242">
        <f t="shared" si="25"/>
        <v>1.2676000000000001</v>
      </c>
      <c r="BK81" s="242">
        <f t="shared" si="25"/>
        <v>1.2494000000000001</v>
      </c>
      <c r="BL81" s="242">
        <f t="shared" si="25"/>
        <v>1.2317</v>
      </c>
      <c r="BM81" s="242">
        <f t="shared" si="25"/>
        <v>1.1868000000000001</v>
      </c>
      <c r="BN81" s="242">
        <f t="shared" si="25"/>
        <v>1.1265000000000001</v>
      </c>
      <c r="BO81" s="242">
        <f t="shared" si="25"/>
        <v>1.1132</v>
      </c>
      <c r="BP81" s="242">
        <f t="shared" si="25"/>
        <v>1.0589</v>
      </c>
      <c r="BQ81" s="242">
        <f t="shared" si="25"/>
        <v>1.0956999999999999</v>
      </c>
      <c r="BR81" s="242">
        <f t="shared" si="25"/>
        <v>1.0865</v>
      </c>
      <c r="BS81" s="242">
        <f t="shared" si="25"/>
        <v>1.0367999999999999</v>
      </c>
      <c r="BT81" s="242">
        <f t="shared" si="25"/>
        <v>1.0226</v>
      </c>
      <c r="BU81" s="242">
        <f t="shared" si="25"/>
        <v>1.0216000000000001</v>
      </c>
      <c r="BV81" s="242">
        <f t="shared" si="25"/>
        <v>1.0286</v>
      </c>
      <c r="BW81" s="242">
        <f t="shared" si="24"/>
        <v>1.042</v>
      </c>
      <c r="BX81" s="242">
        <f t="shared" si="24"/>
        <v>1.0568</v>
      </c>
      <c r="BY81" s="242">
        <f t="shared" si="24"/>
        <v>1.0306999999999999</v>
      </c>
      <c r="BZ81" s="242">
        <f t="shared" si="24"/>
        <v>1.0067999999999999</v>
      </c>
      <c r="CA81" s="242">
        <f t="shared" si="24"/>
        <v>0.99519999999999997</v>
      </c>
      <c r="CB81" s="242">
        <f t="shared" si="24"/>
        <v>1</v>
      </c>
    </row>
    <row r="82" spans="1:80" outlineLevel="1">
      <c r="A82" s="241">
        <v>4</v>
      </c>
      <c r="B82" s="229" t="s">
        <v>351</v>
      </c>
      <c r="C82" s="190"/>
      <c r="D82" s="156">
        <v>45</v>
      </c>
      <c r="E82" s="285">
        <v>45</v>
      </c>
      <c r="F82" s="233">
        <f t="shared" si="26"/>
        <v>0</v>
      </c>
      <c r="G82" s="233">
        <f t="shared" si="26"/>
        <v>0</v>
      </c>
      <c r="H82" s="233">
        <f t="shared" si="26"/>
        <v>0</v>
      </c>
      <c r="I82" s="233">
        <f t="shared" si="26"/>
        <v>3.7616999999999998</v>
      </c>
      <c r="J82" s="242">
        <f t="shared" si="26"/>
        <v>3.8593000000000002</v>
      </c>
      <c r="K82" s="242">
        <f t="shared" si="26"/>
        <v>3.2563</v>
      </c>
      <c r="L82" s="242">
        <f t="shared" si="26"/>
        <v>3.1865000000000001</v>
      </c>
      <c r="M82" s="242">
        <f t="shared" si="26"/>
        <v>3.2665000000000002</v>
      </c>
      <c r="N82" s="242">
        <f t="shared" si="26"/>
        <v>3.3184999999999998</v>
      </c>
      <c r="O82" s="242">
        <f t="shared" si="26"/>
        <v>3.2563</v>
      </c>
      <c r="P82" s="242">
        <f t="shared" si="26"/>
        <v>3.2061999999999999</v>
      </c>
      <c r="Q82" s="242">
        <f t="shared" si="26"/>
        <v>3.1480000000000001</v>
      </c>
      <c r="R82" s="242">
        <f t="shared" si="26"/>
        <v>3.1671999999999998</v>
      </c>
      <c r="S82" s="242">
        <f t="shared" si="26"/>
        <v>3.1865000000000001</v>
      </c>
      <c r="T82" s="242">
        <f t="shared" si="26"/>
        <v>3.1480000000000001</v>
      </c>
      <c r="U82" s="242">
        <f t="shared" si="26"/>
        <v>3.1103999999999998</v>
      </c>
      <c r="V82" s="242">
        <f t="shared" si="25"/>
        <v>3.0920000000000001</v>
      </c>
      <c r="W82" s="242">
        <f t="shared" si="25"/>
        <v>3.0647000000000002</v>
      </c>
      <c r="X82" s="242">
        <f t="shared" si="25"/>
        <v>3.0203000000000002</v>
      </c>
      <c r="Y82" s="242">
        <f t="shared" si="25"/>
        <v>2.9518</v>
      </c>
      <c r="Z82" s="242">
        <f t="shared" si="25"/>
        <v>2.9106000000000001</v>
      </c>
      <c r="AA82" s="242">
        <f t="shared" si="25"/>
        <v>2.9434999999999998</v>
      </c>
      <c r="AB82" s="242">
        <f t="shared" si="25"/>
        <v>2.9518</v>
      </c>
      <c r="AC82" s="242">
        <f t="shared" si="25"/>
        <v>2.9024999999999999</v>
      </c>
      <c r="AD82" s="242">
        <f t="shared" si="25"/>
        <v>2.7639</v>
      </c>
      <c r="AE82" s="242">
        <f t="shared" si="25"/>
        <v>2.6581999999999999</v>
      </c>
      <c r="AF82" s="242">
        <f t="shared" si="25"/>
        <v>2.5792000000000002</v>
      </c>
      <c r="AG82" s="242">
        <f t="shared" si="25"/>
        <v>2.4232999999999998</v>
      </c>
      <c r="AH82" s="242">
        <f t="shared" si="25"/>
        <v>2.1352000000000002</v>
      </c>
      <c r="AI82" s="242">
        <f t="shared" si="25"/>
        <v>2.0430999999999999</v>
      </c>
      <c r="AJ82" s="242">
        <f t="shared" si="25"/>
        <v>1.9698</v>
      </c>
      <c r="AK82" s="242">
        <f t="shared" si="25"/>
        <v>1.9118999999999999</v>
      </c>
      <c r="AL82" s="242">
        <f t="shared" si="25"/>
        <v>1.8911</v>
      </c>
      <c r="AM82" s="242">
        <f t="shared" si="25"/>
        <v>1.8249</v>
      </c>
      <c r="AN82" s="242">
        <f t="shared" si="25"/>
        <v>1.7110000000000001</v>
      </c>
      <c r="AO82" s="242">
        <f t="shared" si="25"/>
        <v>1.6031</v>
      </c>
      <c r="AP82" s="242">
        <f t="shared" si="25"/>
        <v>1.508</v>
      </c>
      <c r="AQ82" s="242">
        <f t="shared" si="25"/>
        <v>1.4822</v>
      </c>
      <c r="AR82" s="242">
        <f t="shared" si="25"/>
        <v>1.4412</v>
      </c>
      <c r="AS82" s="242">
        <f t="shared" si="25"/>
        <v>1.41</v>
      </c>
      <c r="AT82" s="242">
        <f t="shared" si="25"/>
        <v>1.4216</v>
      </c>
      <c r="AU82" s="242">
        <f t="shared" si="25"/>
        <v>1.4553</v>
      </c>
      <c r="AV82" s="242">
        <f t="shared" si="25"/>
        <v>1.4333</v>
      </c>
      <c r="AW82" s="242">
        <f t="shared" si="25"/>
        <v>1.3968</v>
      </c>
      <c r="AX82" s="242">
        <f t="shared" si="25"/>
        <v>1.3747</v>
      </c>
      <c r="AY82" s="242">
        <f t="shared" si="25"/>
        <v>1.3463000000000001</v>
      </c>
      <c r="AZ82" s="242">
        <f t="shared" si="25"/>
        <v>1.3273999999999999</v>
      </c>
      <c r="BA82" s="242">
        <f t="shared" si="25"/>
        <v>1.3257000000000001</v>
      </c>
      <c r="BB82" s="242">
        <f t="shared" si="25"/>
        <v>1.3223</v>
      </c>
      <c r="BC82" s="242">
        <f t="shared" si="25"/>
        <v>1.2992999999999999</v>
      </c>
      <c r="BD82" s="242">
        <f t="shared" si="25"/>
        <v>1.3207</v>
      </c>
      <c r="BE82" s="242">
        <f t="shared" si="25"/>
        <v>1.3058000000000001</v>
      </c>
      <c r="BF82" s="242">
        <f t="shared" si="25"/>
        <v>1.3058000000000001</v>
      </c>
      <c r="BG82" s="242">
        <f t="shared" si="25"/>
        <v>1.3257000000000001</v>
      </c>
      <c r="BH82" s="242">
        <f t="shared" si="25"/>
        <v>1.3008999999999999</v>
      </c>
      <c r="BI82" s="242">
        <f t="shared" si="25"/>
        <v>1.26</v>
      </c>
      <c r="BJ82" s="242">
        <f t="shared" si="25"/>
        <v>1.2676000000000001</v>
      </c>
      <c r="BK82" s="242">
        <f t="shared" si="25"/>
        <v>1.2494000000000001</v>
      </c>
      <c r="BL82" s="242">
        <f t="shared" si="25"/>
        <v>1.2317</v>
      </c>
      <c r="BM82" s="242">
        <f t="shared" si="25"/>
        <v>1.1868000000000001</v>
      </c>
      <c r="BN82" s="242">
        <f t="shared" si="25"/>
        <v>1.1265000000000001</v>
      </c>
      <c r="BO82" s="242">
        <f t="shared" si="25"/>
        <v>1.1132</v>
      </c>
      <c r="BP82" s="242">
        <f t="shared" si="25"/>
        <v>1.0589</v>
      </c>
      <c r="BQ82" s="242">
        <f t="shared" si="25"/>
        <v>1.0956999999999999</v>
      </c>
      <c r="BR82" s="242">
        <f t="shared" si="25"/>
        <v>1.0865</v>
      </c>
      <c r="BS82" s="242">
        <f t="shared" si="25"/>
        <v>1.0367999999999999</v>
      </c>
      <c r="BT82" s="242">
        <f t="shared" si="25"/>
        <v>1.0226</v>
      </c>
      <c r="BU82" s="242">
        <f t="shared" si="25"/>
        <v>1.0216000000000001</v>
      </c>
      <c r="BV82" s="242">
        <f t="shared" si="25"/>
        <v>1.0286</v>
      </c>
      <c r="BW82" s="242">
        <f t="shared" si="24"/>
        <v>1.042</v>
      </c>
      <c r="BX82" s="242">
        <f t="shared" si="24"/>
        <v>1.0568</v>
      </c>
      <c r="BY82" s="242">
        <f t="shared" si="24"/>
        <v>1.0306999999999999</v>
      </c>
      <c r="BZ82" s="242">
        <f t="shared" si="24"/>
        <v>1.0067999999999999</v>
      </c>
      <c r="CA82" s="242">
        <f t="shared" si="24"/>
        <v>0.99519999999999997</v>
      </c>
      <c r="CB82" s="242">
        <f t="shared" si="24"/>
        <v>1</v>
      </c>
    </row>
    <row r="83" spans="1:80" outlineLevel="1">
      <c r="A83" s="241">
        <v>4</v>
      </c>
      <c r="B83" s="229" t="s">
        <v>352</v>
      </c>
      <c r="C83" s="190"/>
      <c r="D83" s="156">
        <v>20</v>
      </c>
      <c r="E83" s="285">
        <v>30</v>
      </c>
      <c r="F83" s="233">
        <f t="shared" si="26"/>
        <v>0</v>
      </c>
      <c r="G83" s="233">
        <f t="shared" si="26"/>
        <v>0</v>
      </c>
      <c r="H83" s="233">
        <f t="shared" si="26"/>
        <v>0</v>
      </c>
      <c r="I83" s="233">
        <f t="shared" si="26"/>
        <v>3.7616999999999998</v>
      </c>
      <c r="J83" s="242">
        <f t="shared" si="26"/>
        <v>3.8593000000000002</v>
      </c>
      <c r="K83" s="242">
        <f t="shared" si="26"/>
        <v>3.2563</v>
      </c>
      <c r="L83" s="242">
        <f t="shared" si="26"/>
        <v>3.1865000000000001</v>
      </c>
      <c r="M83" s="242">
        <f t="shared" si="26"/>
        <v>3.2665000000000002</v>
      </c>
      <c r="N83" s="242">
        <f t="shared" si="26"/>
        <v>3.3184999999999998</v>
      </c>
      <c r="O83" s="242">
        <f t="shared" si="26"/>
        <v>3.2563</v>
      </c>
      <c r="P83" s="242">
        <f t="shared" si="26"/>
        <v>3.2061999999999999</v>
      </c>
      <c r="Q83" s="242">
        <f t="shared" si="26"/>
        <v>3.1480000000000001</v>
      </c>
      <c r="R83" s="242">
        <f t="shared" si="26"/>
        <v>3.1671999999999998</v>
      </c>
      <c r="S83" s="242">
        <f t="shared" si="26"/>
        <v>3.1865000000000001</v>
      </c>
      <c r="T83" s="242">
        <f t="shared" si="26"/>
        <v>3.1480000000000001</v>
      </c>
      <c r="U83" s="242">
        <f t="shared" si="26"/>
        <v>3.1103999999999998</v>
      </c>
      <c r="V83" s="242">
        <f t="shared" si="25"/>
        <v>3.0920000000000001</v>
      </c>
      <c r="W83" s="242">
        <f t="shared" si="25"/>
        <v>3.0647000000000002</v>
      </c>
      <c r="X83" s="242">
        <f t="shared" si="25"/>
        <v>3.0203000000000002</v>
      </c>
      <c r="Y83" s="242">
        <f t="shared" si="25"/>
        <v>2.9518</v>
      </c>
      <c r="Z83" s="242">
        <f t="shared" si="25"/>
        <v>2.9106000000000001</v>
      </c>
      <c r="AA83" s="242">
        <f t="shared" si="25"/>
        <v>2.9434999999999998</v>
      </c>
      <c r="AB83" s="242">
        <f t="shared" si="25"/>
        <v>2.9518</v>
      </c>
      <c r="AC83" s="242">
        <f t="shared" si="25"/>
        <v>2.9024999999999999</v>
      </c>
      <c r="AD83" s="242">
        <f t="shared" si="25"/>
        <v>2.7639</v>
      </c>
      <c r="AE83" s="242">
        <f t="shared" si="25"/>
        <v>2.6581999999999999</v>
      </c>
      <c r="AF83" s="242">
        <f t="shared" si="25"/>
        <v>2.5792000000000002</v>
      </c>
      <c r="AG83" s="242">
        <f t="shared" si="25"/>
        <v>2.4232999999999998</v>
      </c>
      <c r="AH83" s="242">
        <f t="shared" si="25"/>
        <v>2.1352000000000002</v>
      </c>
      <c r="AI83" s="242">
        <f t="shared" si="25"/>
        <v>2.0430999999999999</v>
      </c>
      <c r="AJ83" s="242">
        <f t="shared" si="25"/>
        <v>1.9698</v>
      </c>
      <c r="AK83" s="242">
        <f t="shared" si="25"/>
        <v>1.9118999999999999</v>
      </c>
      <c r="AL83" s="242">
        <f t="shared" si="25"/>
        <v>1.8911</v>
      </c>
      <c r="AM83" s="242">
        <f t="shared" si="25"/>
        <v>1.8249</v>
      </c>
      <c r="AN83" s="242">
        <f t="shared" si="25"/>
        <v>1.7110000000000001</v>
      </c>
      <c r="AO83" s="242">
        <f t="shared" si="25"/>
        <v>1.6031</v>
      </c>
      <c r="AP83" s="242">
        <f t="shared" si="25"/>
        <v>1.508</v>
      </c>
      <c r="AQ83" s="242">
        <f t="shared" si="25"/>
        <v>1.4822</v>
      </c>
      <c r="AR83" s="242">
        <f t="shared" si="25"/>
        <v>1.4412</v>
      </c>
      <c r="AS83" s="242">
        <f t="shared" si="25"/>
        <v>1.41</v>
      </c>
      <c r="AT83" s="242">
        <f t="shared" si="25"/>
        <v>1.4216</v>
      </c>
      <c r="AU83" s="242">
        <f t="shared" si="25"/>
        <v>1.4553</v>
      </c>
      <c r="AV83" s="242">
        <f t="shared" si="25"/>
        <v>1.4333</v>
      </c>
      <c r="AW83" s="242">
        <f t="shared" si="25"/>
        <v>1.3968</v>
      </c>
      <c r="AX83" s="242">
        <f t="shared" si="25"/>
        <v>1.3747</v>
      </c>
      <c r="AY83" s="242">
        <f t="shared" si="25"/>
        <v>1.3463000000000001</v>
      </c>
      <c r="AZ83" s="242">
        <f t="shared" si="25"/>
        <v>1.3273999999999999</v>
      </c>
      <c r="BA83" s="242">
        <f t="shared" si="25"/>
        <v>1.3257000000000001</v>
      </c>
      <c r="BB83" s="242">
        <f t="shared" si="25"/>
        <v>1.3223</v>
      </c>
      <c r="BC83" s="242">
        <f t="shared" si="25"/>
        <v>1.2992999999999999</v>
      </c>
      <c r="BD83" s="242">
        <f t="shared" si="25"/>
        <v>1.3207</v>
      </c>
      <c r="BE83" s="242">
        <f t="shared" si="25"/>
        <v>1.3058000000000001</v>
      </c>
      <c r="BF83" s="242">
        <f t="shared" si="25"/>
        <v>1.3058000000000001</v>
      </c>
      <c r="BG83" s="242">
        <f t="shared" si="25"/>
        <v>1.3257000000000001</v>
      </c>
      <c r="BH83" s="242">
        <f t="shared" si="25"/>
        <v>1.3008999999999999</v>
      </c>
      <c r="BI83" s="242">
        <f t="shared" si="25"/>
        <v>1.26</v>
      </c>
      <c r="BJ83" s="242">
        <f t="shared" si="25"/>
        <v>1.2676000000000001</v>
      </c>
      <c r="BK83" s="242">
        <f t="shared" si="25"/>
        <v>1.2494000000000001</v>
      </c>
      <c r="BL83" s="242">
        <f t="shared" si="25"/>
        <v>1.2317</v>
      </c>
      <c r="BM83" s="242">
        <f t="shared" si="25"/>
        <v>1.1868000000000001</v>
      </c>
      <c r="BN83" s="242">
        <f t="shared" si="25"/>
        <v>1.1265000000000001</v>
      </c>
      <c r="BO83" s="242">
        <f t="shared" si="25"/>
        <v>1.1132</v>
      </c>
      <c r="BP83" s="242">
        <f t="shared" si="25"/>
        <v>1.0589</v>
      </c>
      <c r="BQ83" s="242">
        <f t="shared" si="25"/>
        <v>1.0956999999999999</v>
      </c>
      <c r="BR83" s="242">
        <f t="shared" si="25"/>
        <v>1.0865</v>
      </c>
      <c r="BS83" s="242">
        <f t="shared" si="25"/>
        <v>1.0367999999999999</v>
      </c>
      <c r="BT83" s="242">
        <f t="shared" si="25"/>
        <v>1.0226</v>
      </c>
      <c r="BU83" s="242">
        <f t="shared" si="25"/>
        <v>1.0216000000000001</v>
      </c>
      <c r="BV83" s="242">
        <f t="shared" si="25"/>
        <v>1.0286</v>
      </c>
      <c r="BW83" s="242">
        <f t="shared" si="24"/>
        <v>1.042</v>
      </c>
      <c r="BX83" s="242">
        <f t="shared" si="24"/>
        <v>1.0568</v>
      </c>
      <c r="BY83" s="242">
        <f t="shared" si="24"/>
        <v>1.0306999999999999</v>
      </c>
      <c r="BZ83" s="242">
        <f t="shared" si="24"/>
        <v>1.0067999999999999</v>
      </c>
      <c r="CA83" s="242">
        <f t="shared" si="24"/>
        <v>0.99519999999999997</v>
      </c>
      <c r="CB83" s="242">
        <f t="shared" si="24"/>
        <v>1</v>
      </c>
    </row>
    <row r="84" spans="1:80" outlineLevel="1">
      <c r="A84" s="241">
        <v>4</v>
      </c>
      <c r="B84" s="229" t="s">
        <v>353</v>
      </c>
      <c r="C84" s="190"/>
      <c r="D84" s="156">
        <v>10</v>
      </c>
      <c r="E84" s="285">
        <v>30</v>
      </c>
      <c r="F84" s="233">
        <f t="shared" si="26"/>
        <v>0</v>
      </c>
      <c r="G84" s="233">
        <f t="shared" si="26"/>
        <v>0</v>
      </c>
      <c r="H84" s="233">
        <f t="shared" si="26"/>
        <v>0</v>
      </c>
      <c r="I84" s="233">
        <f t="shared" si="26"/>
        <v>3.7616999999999998</v>
      </c>
      <c r="J84" s="242">
        <f t="shared" si="26"/>
        <v>3.8593000000000002</v>
      </c>
      <c r="K84" s="242">
        <f t="shared" si="26"/>
        <v>3.2563</v>
      </c>
      <c r="L84" s="242">
        <f t="shared" si="26"/>
        <v>3.1865000000000001</v>
      </c>
      <c r="M84" s="242">
        <f t="shared" si="26"/>
        <v>3.2665000000000002</v>
      </c>
      <c r="N84" s="242">
        <f t="shared" si="26"/>
        <v>3.3184999999999998</v>
      </c>
      <c r="O84" s="242">
        <f t="shared" si="26"/>
        <v>3.2563</v>
      </c>
      <c r="P84" s="242">
        <f t="shared" si="26"/>
        <v>3.2061999999999999</v>
      </c>
      <c r="Q84" s="242">
        <f t="shared" si="26"/>
        <v>3.1480000000000001</v>
      </c>
      <c r="R84" s="242">
        <f t="shared" si="26"/>
        <v>3.1671999999999998</v>
      </c>
      <c r="S84" s="242">
        <f t="shared" si="26"/>
        <v>3.1865000000000001</v>
      </c>
      <c r="T84" s="242">
        <f t="shared" si="26"/>
        <v>3.1480000000000001</v>
      </c>
      <c r="U84" s="242">
        <f t="shared" si="26"/>
        <v>3.1103999999999998</v>
      </c>
      <c r="V84" s="242">
        <f t="shared" si="25"/>
        <v>3.0920000000000001</v>
      </c>
      <c r="W84" s="242">
        <f t="shared" si="25"/>
        <v>3.0647000000000002</v>
      </c>
      <c r="X84" s="242">
        <f t="shared" si="25"/>
        <v>3.0203000000000002</v>
      </c>
      <c r="Y84" s="242">
        <f t="shared" si="25"/>
        <v>2.9518</v>
      </c>
      <c r="Z84" s="242">
        <f t="shared" si="25"/>
        <v>2.9106000000000001</v>
      </c>
      <c r="AA84" s="242">
        <f t="shared" si="25"/>
        <v>2.9434999999999998</v>
      </c>
      <c r="AB84" s="242">
        <f t="shared" si="25"/>
        <v>2.9518</v>
      </c>
      <c r="AC84" s="242">
        <f t="shared" si="25"/>
        <v>2.9024999999999999</v>
      </c>
      <c r="AD84" s="242">
        <f t="shared" si="25"/>
        <v>2.7639</v>
      </c>
      <c r="AE84" s="242">
        <f t="shared" si="25"/>
        <v>2.6581999999999999</v>
      </c>
      <c r="AF84" s="242">
        <f t="shared" si="25"/>
        <v>2.5792000000000002</v>
      </c>
      <c r="AG84" s="242">
        <f t="shared" si="25"/>
        <v>2.4232999999999998</v>
      </c>
      <c r="AH84" s="242">
        <f t="shared" si="25"/>
        <v>2.1352000000000002</v>
      </c>
      <c r="AI84" s="242">
        <f t="shared" si="25"/>
        <v>2.0430999999999999</v>
      </c>
      <c r="AJ84" s="242">
        <f t="shared" si="25"/>
        <v>1.9698</v>
      </c>
      <c r="AK84" s="242">
        <f t="shared" si="25"/>
        <v>1.9118999999999999</v>
      </c>
      <c r="AL84" s="242">
        <f t="shared" si="25"/>
        <v>1.8911</v>
      </c>
      <c r="AM84" s="242">
        <f t="shared" si="25"/>
        <v>1.8249</v>
      </c>
      <c r="AN84" s="242">
        <f t="shared" si="25"/>
        <v>1.7110000000000001</v>
      </c>
      <c r="AO84" s="242">
        <f t="shared" si="25"/>
        <v>1.6031</v>
      </c>
      <c r="AP84" s="242">
        <f t="shared" si="25"/>
        <v>1.508</v>
      </c>
      <c r="AQ84" s="242">
        <f t="shared" si="25"/>
        <v>1.4822</v>
      </c>
      <c r="AR84" s="242">
        <f t="shared" si="25"/>
        <v>1.4412</v>
      </c>
      <c r="AS84" s="242">
        <f t="shared" si="25"/>
        <v>1.41</v>
      </c>
      <c r="AT84" s="242">
        <f t="shared" si="25"/>
        <v>1.4216</v>
      </c>
      <c r="AU84" s="242">
        <f t="shared" si="25"/>
        <v>1.4553</v>
      </c>
      <c r="AV84" s="242">
        <f t="shared" si="25"/>
        <v>1.4333</v>
      </c>
      <c r="AW84" s="242">
        <f t="shared" si="25"/>
        <v>1.3968</v>
      </c>
      <c r="AX84" s="242">
        <f t="shared" si="25"/>
        <v>1.3747</v>
      </c>
      <c r="AY84" s="242">
        <f t="shared" si="25"/>
        <v>1.3463000000000001</v>
      </c>
      <c r="AZ84" s="242">
        <f t="shared" si="25"/>
        <v>1.3273999999999999</v>
      </c>
      <c r="BA84" s="242">
        <f t="shared" si="25"/>
        <v>1.3257000000000001</v>
      </c>
      <c r="BB84" s="242">
        <f t="shared" si="25"/>
        <v>1.3223</v>
      </c>
      <c r="BC84" s="242">
        <f t="shared" si="25"/>
        <v>1.2992999999999999</v>
      </c>
      <c r="BD84" s="242">
        <f t="shared" si="25"/>
        <v>1.3207</v>
      </c>
      <c r="BE84" s="242">
        <f t="shared" si="25"/>
        <v>1.3058000000000001</v>
      </c>
      <c r="BF84" s="242">
        <f t="shared" si="25"/>
        <v>1.3058000000000001</v>
      </c>
      <c r="BG84" s="242">
        <f t="shared" si="25"/>
        <v>1.3257000000000001</v>
      </c>
      <c r="BH84" s="242">
        <f t="shared" si="25"/>
        <v>1.3008999999999999</v>
      </c>
      <c r="BI84" s="242">
        <f t="shared" si="25"/>
        <v>1.26</v>
      </c>
      <c r="BJ84" s="242">
        <f t="shared" si="25"/>
        <v>1.2676000000000001</v>
      </c>
      <c r="BK84" s="242">
        <f t="shared" si="25"/>
        <v>1.2494000000000001</v>
      </c>
      <c r="BL84" s="242">
        <f t="shared" si="25"/>
        <v>1.2317</v>
      </c>
      <c r="BM84" s="242">
        <f t="shared" ref="BM84:CB87" si="27">VLOOKUP($A84,$A$11:$CB$14,BM$44)</f>
        <v>1.1868000000000001</v>
      </c>
      <c r="BN84" s="242">
        <f t="shared" si="27"/>
        <v>1.1265000000000001</v>
      </c>
      <c r="BO84" s="242">
        <f t="shared" si="27"/>
        <v>1.1132</v>
      </c>
      <c r="BP84" s="242">
        <f t="shared" si="27"/>
        <v>1.0589</v>
      </c>
      <c r="BQ84" s="242">
        <f t="shared" si="27"/>
        <v>1.0956999999999999</v>
      </c>
      <c r="BR84" s="242">
        <f t="shared" si="27"/>
        <v>1.0865</v>
      </c>
      <c r="BS84" s="242">
        <f t="shared" si="27"/>
        <v>1.0367999999999999</v>
      </c>
      <c r="BT84" s="242">
        <f t="shared" si="27"/>
        <v>1.0226</v>
      </c>
      <c r="BU84" s="242">
        <f t="shared" si="27"/>
        <v>1.0216000000000001</v>
      </c>
      <c r="BV84" s="242">
        <f t="shared" si="27"/>
        <v>1.0286</v>
      </c>
      <c r="BW84" s="242">
        <f t="shared" si="27"/>
        <v>1.042</v>
      </c>
      <c r="BX84" s="242">
        <f t="shared" si="27"/>
        <v>1.0568</v>
      </c>
      <c r="BY84" s="242">
        <f t="shared" si="27"/>
        <v>1.0306999999999999</v>
      </c>
      <c r="BZ84" s="242">
        <f t="shared" si="27"/>
        <v>1.0067999999999999</v>
      </c>
      <c r="CA84" s="242">
        <f t="shared" si="27"/>
        <v>0.99519999999999997</v>
      </c>
      <c r="CB84" s="242">
        <f t="shared" si="27"/>
        <v>1</v>
      </c>
    </row>
    <row r="85" spans="1:80" outlineLevel="1">
      <c r="A85" s="241">
        <v>4</v>
      </c>
      <c r="B85" s="229" t="s">
        <v>354</v>
      </c>
      <c r="C85" s="190"/>
      <c r="D85" s="156">
        <v>15</v>
      </c>
      <c r="E85" s="285">
        <v>30</v>
      </c>
      <c r="F85" s="233">
        <f t="shared" si="26"/>
        <v>0</v>
      </c>
      <c r="G85" s="233">
        <f t="shared" si="26"/>
        <v>0</v>
      </c>
      <c r="H85" s="233">
        <f t="shared" si="26"/>
        <v>0</v>
      </c>
      <c r="I85" s="233">
        <f t="shared" si="26"/>
        <v>3.7616999999999998</v>
      </c>
      <c r="J85" s="242">
        <f t="shared" si="26"/>
        <v>3.8593000000000002</v>
      </c>
      <c r="K85" s="242">
        <f t="shared" si="26"/>
        <v>3.2563</v>
      </c>
      <c r="L85" s="242">
        <f t="shared" si="26"/>
        <v>3.1865000000000001</v>
      </c>
      <c r="M85" s="242">
        <f t="shared" si="26"/>
        <v>3.2665000000000002</v>
      </c>
      <c r="N85" s="242">
        <f t="shared" si="26"/>
        <v>3.3184999999999998</v>
      </c>
      <c r="O85" s="242">
        <f t="shared" si="26"/>
        <v>3.2563</v>
      </c>
      <c r="P85" s="242">
        <f t="shared" si="26"/>
        <v>3.2061999999999999</v>
      </c>
      <c r="Q85" s="242">
        <f t="shared" si="26"/>
        <v>3.1480000000000001</v>
      </c>
      <c r="R85" s="242">
        <f t="shared" si="26"/>
        <v>3.1671999999999998</v>
      </c>
      <c r="S85" s="242">
        <f t="shared" si="26"/>
        <v>3.1865000000000001</v>
      </c>
      <c r="T85" s="242">
        <f t="shared" si="26"/>
        <v>3.1480000000000001</v>
      </c>
      <c r="U85" s="242">
        <f t="shared" si="26"/>
        <v>3.1103999999999998</v>
      </c>
      <c r="V85" s="242">
        <f t="shared" ref="V85:CB88" si="28">VLOOKUP($A85,$A$11:$CB$14,V$44)</f>
        <v>3.0920000000000001</v>
      </c>
      <c r="W85" s="242">
        <f t="shared" si="28"/>
        <v>3.0647000000000002</v>
      </c>
      <c r="X85" s="242">
        <f t="shared" si="28"/>
        <v>3.0203000000000002</v>
      </c>
      <c r="Y85" s="242">
        <f t="shared" si="28"/>
        <v>2.9518</v>
      </c>
      <c r="Z85" s="242">
        <f t="shared" si="28"/>
        <v>2.9106000000000001</v>
      </c>
      <c r="AA85" s="242">
        <f t="shared" si="28"/>
        <v>2.9434999999999998</v>
      </c>
      <c r="AB85" s="242">
        <f t="shared" si="28"/>
        <v>2.9518</v>
      </c>
      <c r="AC85" s="242">
        <f t="shared" si="28"/>
        <v>2.9024999999999999</v>
      </c>
      <c r="AD85" s="242">
        <f t="shared" si="28"/>
        <v>2.7639</v>
      </c>
      <c r="AE85" s="242">
        <f t="shared" si="28"/>
        <v>2.6581999999999999</v>
      </c>
      <c r="AF85" s="242">
        <f t="shared" si="28"/>
        <v>2.5792000000000002</v>
      </c>
      <c r="AG85" s="242">
        <f t="shared" si="28"/>
        <v>2.4232999999999998</v>
      </c>
      <c r="AH85" s="242">
        <f t="shared" si="28"/>
        <v>2.1352000000000002</v>
      </c>
      <c r="AI85" s="242">
        <f t="shared" si="28"/>
        <v>2.0430999999999999</v>
      </c>
      <c r="AJ85" s="242">
        <f t="shared" si="28"/>
        <v>1.9698</v>
      </c>
      <c r="AK85" s="242">
        <f t="shared" si="28"/>
        <v>1.9118999999999999</v>
      </c>
      <c r="AL85" s="242">
        <f t="shared" si="28"/>
        <v>1.8911</v>
      </c>
      <c r="AM85" s="242">
        <f t="shared" si="28"/>
        <v>1.8249</v>
      </c>
      <c r="AN85" s="242">
        <f t="shared" si="28"/>
        <v>1.7110000000000001</v>
      </c>
      <c r="AO85" s="242">
        <f t="shared" si="28"/>
        <v>1.6031</v>
      </c>
      <c r="AP85" s="242">
        <f t="shared" si="28"/>
        <v>1.508</v>
      </c>
      <c r="AQ85" s="242">
        <f t="shared" si="28"/>
        <v>1.4822</v>
      </c>
      <c r="AR85" s="242">
        <f t="shared" si="28"/>
        <v>1.4412</v>
      </c>
      <c r="AS85" s="242">
        <f t="shared" si="28"/>
        <v>1.41</v>
      </c>
      <c r="AT85" s="242">
        <f t="shared" si="28"/>
        <v>1.4216</v>
      </c>
      <c r="AU85" s="242">
        <f t="shared" si="28"/>
        <v>1.4553</v>
      </c>
      <c r="AV85" s="242">
        <f t="shared" si="28"/>
        <v>1.4333</v>
      </c>
      <c r="AW85" s="242">
        <f t="shared" si="28"/>
        <v>1.3968</v>
      </c>
      <c r="AX85" s="242">
        <f t="shared" si="28"/>
        <v>1.3747</v>
      </c>
      <c r="AY85" s="242">
        <f t="shared" si="28"/>
        <v>1.3463000000000001</v>
      </c>
      <c r="AZ85" s="242">
        <f t="shared" si="28"/>
        <v>1.3273999999999999</v>
      </c>
      <c r="BA85" s="242">
        <f t="shared" si="28"/>
        <v>1.3257000000000001</v>
      </c>
      <c r="BB85" s="242">
        <f t="shared" si="28"/>
        <v>1.3223</v>
      </c>
      <c r="BC85" s="242">
        <f t="shared" si="28"/>
        <v>1.2992999999999999</v>
      </c>
      <c r="BD85" s="242">
        <f t="shared" si="28"/>
        <v>1.3207</v>
      </c>
      <c r="BE85" s="242">
        <f t="shared" si="28"/>
        <v>1.3058000000000001</v>
      </c>
      <c r="BF85" s="242">
        <f t="shared" si="28"/>
        <v>1.3058000000000001</v>
      </c>
      <c r="BG85" s="242">
        <f t="shared" si="28"/>
        <v>1.3257000000000001</v>
      </c>
      <c r="BH85" s="242">
        <f t="shared" si="28"/>
        <v>1.3008999999999999</v>
      </c>
      <c r="BI85" s="242">
        <f t="shared" si="28"/>
        <v>1.26</v>
      </c>
      <c r="BJ85" s="242">
        <f t="shared" si="28"/>
        <v>1.2676000000000001</v>
      </c>
      <c r="BK85" s="242">
        <f t="shared" si="28"/>
        <v>1.2494000000000001</v>
      </c>
      <c r="BL85" s="242">
        <f t="shared" si="28"/>
        <v>1.2317</v>
      </c>
      <c r="BM85" s="242">
        <f t="shared" si="28"/>
        <v>1.1868000000000001</v>
      </c>
      <c r="BN85" s="242">
        <f t="shared" si="28"/>
        <v>1.1265000000000001</v>
      </c>
      <c r="BO85" s="242">
        <f t="shared" si="28"/>
        <v>1.1132</v>
      </c>
      <c r="BP85" s="242">
        <f t="shared" si="28"/>
        <v>1.0589</v>
      </c>
      <c r="BQ85" s="242">
        <f t="shared" si="28"/>
        <v>1.0956999999999999</v>
      </c>
      <c r="BR85" s="242">
        <f t="shared" si="28"/>
        <v>1.0865</v>
      </c>
      <c r="BS85" s="242">
        <f t="shared" si="28"/>
        <v>1.0367999999999999</v>
      </c>
      <c r="BT85" s="242">
        <f t="shared" si="28"/>
        <v>1.0226</v>
      </c>
      <c r="BU85" s="242">
        <f t="shared" si="28"/>
        <v>1.0216000000000001</v>
      </c>
      <c r="BV85" s="242">
        <f t="shared" si="28"/>
        <v>1.0286</v>
      </c>
      <c r="BW85" s="242">
        <f t="shared" si="27"/>
        <v>1.042</v>
      </c>
      <c r="BX85" s="242">
        <f t="shared" si="27"/>
        <v>1.0568</v>
      </c>
      <c r="BY85" s="242">
        <f t="shared" si="27"/>
        <v>1.0306999999999999</v>
      </c>
      <c r="BZ85" s="242">
        <f t="shared" si="27"/>
        <v>1.0067999999999999</v>
      </c>
      <c r="CA85" s="242">
        <f t="shared" si="27"/>
        <v>0.99519999999999997</v>
      </c>
      <c r="CB85" s="242">
        <f t="shared" si="27"/>
        <v>1</v>
      </c>
    </row>
    <row r="86" spans="1:80" outlineLevel="1">
      <c r="A86" s="241">
        <v>4</v>
      </c>
      <c r="B86" s="229" t="s">
        <v>355</v>
      </c>
      <c r="C86" s="190"/>
      <c r="D86" s="156">
        <v>15</v>
      </c>
      <c r="E86" s="285">
        <v>30</v>
      </c>
      <c r="F86" s="233">
        <f t="shared" si="26"/>
        <v>0</v>
      </c>
      <c r="G86" s="233">
        <f t="shared" si="26"/>
        <v>0</v>
      </c>
      <c r="H86" s="233">
        <f t="shared" si="26"/>
        <v>0</v>
      </c>
      <c r="I86" s="233">
        <f t="shared" si="26"/>
        <v>3.7616999999999998</v>
      </c>
      <c r="J86" s="242">
        <f t="shared" si="26"/>
        <v>3.8593000000000002</v>
      </c>
      <c r="K86" s="242">
        <f t="shared" si="26"/>
        <v>3.2563</v>
      </c>
      <c r="L86" s="242">
        <f t="shared" si="26"/>
        <v>3.1865000000000001</v>
      </c>
      <c r="M86" s="242">
        <f t="shared" si="26"/>
        <v>3.2665000000000002</v>
      </c>
      <c r="N86" s="242">
        <f t="shared" si="26"/>
        <v>3.3184999999999998</v>
      </c>
      <c r="O86" s="242">
        <f t="shared" si="26"/>
        <v>3.2563</v>
      </c>
      <c r="P86" s="242">
        <f t="shared" si="26"/>
        <v>3.2061999999999999</v>
      </c>
      <c r="Q86" s="242">
        <f t="shared" si="26"/>
        <v>3.1480000000000001</v>
      </c>
      <c r="R86" s="242">
        <f t="shared" si="26"/>
        <v>3.1671999999999998</v>
      </c>
      <c r="S86" s="242">
        <f t="shared" si="26"/>
        <v>3.1865000000000001</v>
      </c>
      <c r="T86" s="242">
        <f t="shared" si="26"/>
        <v>3.1480000000000001</v>
      </c>
      <c r="U86" s="242">
        <f t="shared" si="26"/>
        <v>3.1103999999999998</v>
      </c>
      <c r="V86" s="242">
        <f t="shared" si="28"/>
        <v>3.0920000000000001</v>
      </c>
      <c r="W86" s="242">
        <f t="shared" si="28"/>
        <v>3.0647000000000002</v>
      </c>
      <c r="X86" s="242">
        <f t="shared" si="28"/>
        <v>3.0203000000000002</v>
      </c>
      <c r="Y86" s="242">
        <f t="shared" si="28"/>
        <v>2.9518</v>
      </c>
      <c r="Z86" s="242">
        <f t="shared" si="28"/>
        <v>2.9106000000000001</v>
      </c>
      <c r="AA86" s="242">
        <f t="shared" si="28"/>
        <v>2.9434999999999998</v>
      </c>
      <c r="AB86" s="242">
        <f t="shared" si="28"/>
        <v>2.9518</v>
      </c>
      <c r="AC86" s="242">
        <f t="shared" si="28"/>
        <v>2.9024999999999999</v>
      </c>
      <c r="AD86" s="242">
        <f t="shared" si="28"/>
        <v>2.7639</v>
      </c>
      <c r="AE86" s="242">
        <f t="shared" si="28"/>
        <v>2.6581999999999999</v>
      </c>
      <c r="AF86" s="242">
        <f t="shared" si="28"/>
        <v>2.5792000000000002</v>
      </c>
      <c r="AG86" s="242">
        <f t="shared" si="28"/>
        <v>2.4232999999999998</v>
      </c>
      <c r="AH86" s="242">
        <f t="shared" si="28"/>
        <v>2.1352000000000002</v>
      </c>
      <c r="AI86" s="242">
        <f t="shared" si="28"/>
        <v>2.0430999999999999</v>
      </c>
      <c r="AJ86" s="242">
        <f t="shared" si="28"/>
        <v>1.9698</v>
      </c>
      <c r="AK86" s="242">
        <f t="shared" si="28"/>
        <v>1.9118999999999999</v>
      </c>
      <c r="AL86" s="242">
        <f t="shared" si="28"/>
        <v>1.8911</v>
      </c>
      <c r="AM86" s="242">
        <f t="shared" si="28"/>
        <v>1.8249</v>
      </c>
      <c r="AN86" s="242">
        <f t="shared" si="28"/>
        <v>1.7110000000000001</v>
      </c>
      <c r="AO86" s="242">
        <f t="shared" si="28"/>
        <v>1.6031</v>
      </c>
      <c r="AP86" s="242">
        <f t="shared" si="28"/>
        <v>1.508</v>
      </c>
      <c r="AQ86" s="242">
        <f t="shared" si="28"/>
        <v>1.4822</v>
      </c>
      <c r="AR86" s="242">
        <f t="shared" si="28"/>
        <v>1.4412</v>
      </c>
      <c r="AS86" s="242">
        <f t="shared" si="28"/>
        <v>1.41</v>
      </c>
      <c r="AT86" s="242">
        <f t="shared" si="28"/>
        <v>1.4216</v>
      </c>
      <c r="AU86" s="242">
        <f t="shared" si="28"/>
        <v>1.4553</v>
      </c>
      <c r="AV86" s="242">
        <f t="shared" si="28"/>
        <v>1.4333</v>
      </c>
      <c r="AW86" s="242">
        <f t="shared" si="28"/>
        <v>1.3968</v>
      </c>
      <c r="AX86" s="242">
        <f t="shared" si="28"/>
        <v>1.3747</v>
      </c>
      <c r="AY86" s="242">
        <f t="shared" si="28"/>
        <v>1.3463000000000001</v>
      </c>
      <c r="AZ86" s="242">
        <f t="shared" si="28"/>
        <v>1.3273999999999999</v>
      </c>
      <c r="BA86" s="242">
        <f t="shared" si="28"/>
        <v>1.3257000000000001</v>
      </c>
      <c r="BB86" s="242">
        <f t="shared" si="28"/>
        <v>1.3223</v>
      </c>
      <c r="BC86" s="242">
        <f t="shared" si="28"/>
        <v>1.2992999999999999</v>
      </c>
      <c r="BD86" s="242">
        <f t="shared" si="28"/>
        <v>1.3207</v>
      </c>
      <c r="BE86" s="242">
        <f t="shared" si="28"/>
        <v>1.3058000000000001</v>
      </c>
      <c r="BF86" s="242">
        <f t="shared" si="28"/>
        <v>1.3058000000000001</v>
      </c>
      <c r="BG86" s="242">
        <f t="shared" si="28"/>
        <v>1.3257000000000001</v>
      </c>
      <c r="BH86" s="242">
        <f t="shared" si="28"/>
        <v>1.3008999999999999</v>
      </c>
      <c r="BI86" s="242">
        <f t="shared" si="28"/>
        <v>1.26</v>
      </c>
      <c r="BJ86" s="242">
        <f t="shared" si="28"/>
        <v>1.2676000000000001</v>
      </c>
      <c r="BK86" s="242">
        <f t="shared" si="28"/>
        <v>1.2494000000000001</v>
      </c>
      <c r="BL86" s="242">
        <f t="shared" si="28"/>
        <v>1.2317</v>
      </c>
      <c r="BM86" s="242">
        <f t="shared" si="28"/>
        <v>1.1868000000000001</v>
      </c>
      <c r="BN86" s="242">
        <f t="shared" si="28"/>
        <v>1.1265000000000001</v>
      </c>
      <c r="BO86" s="242">
        <f t="shared" si="28"/>
        <v>1.1132</v>
      </c>
      <c r="BP86" s="242">
        <f t="shared" si="28"/>
        <v>1.0589</v>
      </c>
      <c r="BQ86" s="242">
        <f t="shared" si="28"/>
        <v>1.0956999999999999</v>
      </c>
      <c r="BR86" s="242">
        <f t="shared" si="28"/>
        <v>1.0865</v>
      </c>
      <c r="BS86" s="242">
        <f t="shared" si="28"/>
        <v>1.0367999999999999</v>
      </c>
      <c r="BT86" s="242">
        <f t="shared" si="28"/>
        <v>1.0226</v>
      </c>
      <c r="BU86" s="242">
        <f t="shared" si="28"/>
        <v>1.0216000000000001</v>
      </c>
      <c r="BV86" s="242">
        <f t="shared" si="28"/>
        <v>1.0286</v>
      </c>
      <c r="BW86" s="242">
        <f t="shared" si="27"/>
        <v>1.042</v>
      </c>
      <c r="BX86" s="242">
        <f t="shared" si="27"/>
        <v>1.0568</v>
      </c>
      <c r="BY86" s="242">
        <f t="shared" si="27"/>
        <v>1.0306999999999999</v>
      </c>
      <c r="BZ86" s="242">
        <f t="shared" si="27"/>
        <v>1.0067999999999999</v>
      </c>
      <c r="CA86" s="242">
        <f t="shared" si="27"/>
        <v>0.99519999999999997</v>
      </c>
      <c r="CB86" s="242">
        <f t="shared" si="27"/>
        <v>1</v>
      </c>
    </row>
    <row r="87" spans="1:80" outlineLevel="1">
      <c r="A87" s="241">
        <v>1</v>
      </c>
      <c r="B87" s="229" t="s">
        <v>356</v>
      </c>
      <c r="C87" s="190"/>
      <c r="D87" s="156">
        <v>60</v>
      </c>
      <c r="E87" s="285">
        <v>60</v>
      </c>
      <c r="F87" s="233">
        <f t="shared" si="26"/>
        <v>16.219200000000001</v>
      </c>
      <c r="G87" s="233">
        <f t="shared" si="26"/>
        <v>13.929399999999999</v>
      </c>
      <c r="H87" s="233">
        <f t="shared" si="26"/>
        <v>12.8696</v>
      </c>
      <c r="I87" s="233">
        <f t="shared" si="26"/>
        <v>11.384600000000001</v>
      </c>
      <c r="J87" s="242">
        <f t="shared" si="26"/>
        <v>11.84</v>
      </c>
      <c r="K87" s="242">
        <f t="shared" si="26"/>
        <v>10.2957</v>
      </c>
      <c r="L87" s="242">
        <f t="shared" si="26"/>
        <v>9.6259999999999994</v>
      </c>
      <c r="M87" s="242">
        <f t="shared" si="26"/>
        <v>9.9496000000000002</v>
      </c>
      <c r="N87" s="242">
        <f t="shared" si="26"/>
        <v>9.9496000000000002</v>
      </c>
      <c r="O87" s="242">
        <f t="shared" si="26"/>
        <v>9.3968000000000007</v>
      </c>
      <c r="P87" s="242">
        <f t="shared" si="26"/>
        <v>9.1783000000000001</v>
      </c>
      <c r="Q87" s="242">
        <f t="shared" si="26"/>
        <v>8.8358000000000008</v>
      </c>
      <c r="R87" s="242">
        <f t="shared" si="26"/>
        <v>8.5797000000000008</v>
      </c>
      <c r="S87" s="242">
        <f t="shared" si="26"/>
        <v>8.2797000000000001</v>
      </c>
      <c r="T87" s="242">
        <f t="shared" si="26"/>
        <v>7.7385999999999999</v>
      </c>
      <c r="U87" s="242">
        <f t="shared" si="26"/>
        <v>7.2637999999999998</v>
      </c>
      <c r="V87" s="242">
        <f t="shared" si="28"/>
        <v>6.7656999999999998</v>
      </c>
      <c r="W87" s="242">
        <f t="shared" si="28"/>
        <v>6.5054999999999996</v>
      </c>
      <c r="X87" s="242">
        <f t="shared" si="28"/>
        <v>6.2316000000000003</v>
      </c>
      <c r="Y87" s="242">
        <f t="shared" si="28"/>
        <v>5.9798</v>
      </c>
      <c r="Z87" s="242">
        <f t="shared" si="28"/>
        <v>5.8324999999999996</v>
      </c>
      <c r="AA87" s="242">
        <f t="shared" si="28"/>
        <v>6.1346999999999996</v>
      </c>
      <c r="AB87" s="242">
        <f t="shared" si="28"/>
        <v>5.8324999999999996</v>
      </c>
      <c r="AC87" s="242">
        <f t="shared" si="28"/>
        <v>5.4311999999999996</v>
      </c>
      <c r="AD87" s="242">
        <f t="shared" si="28"/>
        <v>4.5891000000000002</v>
      </c>
      <c r="AE87" s="242">
        <f t="shared" si="28"/>
        <v>4.1398999999999999</v>
      </c>
      <c r="AF87" s="242">
        <f t="shared" si="28"/>
        <v>3.9466999999999999</v>
      </c>
      <c r="AG87" s="242">
        <f t="shared" si="28"/>
        <v>3.7115999999999998</v>
      </c>
      <c r="AH87" s="242">
        <f t="shared" si="28"/>
        <v>3.5030000000000001</v>
      </c>
      <c r="AI87" s="242">
        <f t="shared" si="28"/>
        <v>3.4121000000000001</v>
      </c>
      <c r="AJ87" s="242">
        <f t="shared" si="28"/>
        <v>3.2888999999999999</v>
      </c>
      <c r="AK87" s="242">
        <f t="shared" si="28"/>
        <v>3.1573000000000002</v>
      </c>
      <c r="AL87" s="242">
        <f t="shared" si="28"/>
        <v>3.0204</v>
      </c>
      <c r="AM87" s="242">
        <f t="shared" si="28"/>
        <v>2.8123999999999998</v>
      </c>
      <c r="AN87" s="242">
        <f t="shared" si="28"/>
        <v>2.5516999999999999</v>
      </c>
      <c r="AO87" s="242">
        <f t="shared" si="28"/>
        <v>2.4064999999999999</v>
      </c>
      <c r="AP87" s="242">
        <f t="shared" si="28"/>
        <v>2.3125</v>
      </c>
      <c r="AQ87" s="242">
        <f t="shared" si="28"/>
        <v>2.2726000000000002</v>
      </c>
      <c r="AR87" s="242">
        <f t="shared" si="28"/>
        <v>2.2256</v>
      </c>
      <c r="AS87" s="242">
        <f t="shared" si="28"/>
        <v>2.2130999999999998</v>
      </c>
      <c r="AT87" s="242">
        <f t="shared" si="28"/>
        <v>2.1684999999999999</v>
      </c>
      <c r="AU87" s="242">
        <f t="shared" si="28"/>
        <v>2.1219000000000001</v>
      </c>
      <c r="AV87" s="242">
        <f t="shared" si="28"/>
        <v>2.0735999999999999</v>
      </c>
      <c r="AW87" s="242">
        <f t="shared" si="28"/>
        <v>2.0034000000000001</v>
      </c>
      <c r="AX87" s="242">
        <f t="shared" si="28"/>
        <v>1.8884000000000001</v>
      </c>
      <c r="AY87" s="242">
        <f t="shared" si="28"/>
        <v>1.7805</v>
      </c>
      <c r="AZ87" s="242">
        <f t="shared" si="28"/>
        <v>1.6747000000000001</v>
      </c>
      <c r="BA87" s="242">
        <f t="shared" si="28"/>
        <v>1.6196999999999999</v>
      </c>
      <c r="BB87" s="242">
        <f t="shared" si="28"/>
        <v>1.5871</v>
      </c>
      <c r="BC87" s="242">
        <f t="shared" si="28"/>
        <v>1.5518000000000001</v>
      </c>
      <c r="BD87" s="242">
        <f t="shared" si="28"/>
        <v>1.5477000000000001</v>
      </c>
      <c r="BE87" s="242">
        <f t="shared" si="28"/>
        <v>1.5558000000000001</v>
      </c>
      <c r="BF87" s="242">
        <f t="shared" si="28"/>
        <v>1.5641</v>
      </c>
      <c r="BG87" s="242">
        <f t="shared" si="28"/>
        <v>1.5724</v>
      </c>
      <c r="BH87" s="242">
        <f t="shared" si="28"/>
        <v>1.5620000000000001</v>
      </c>
      <c r="BI87" s="242">
        <f t="shared" si="28"/>
        <v>1.5558000000000001</v>
      </c>
      <c r="BJ87" s="242">
        <f t="shared" si="28"/>
        <v>1.5518000000000001</v>
      </c>
      <c r="BK87" s="242">
        <f t="shared" si="28"/>
        <v>1.5477000000000001</v>
      </c>
      <c r="BL87" s="242">
        <f t="shared" si="28"/>
        <v>1.5258</v>
      </c>
      <c r="BM87" s="242">
        <f t="shared" si="28"/>
        <v>1.4948999999999999</v>
      </c>
      <c r="BN87" s="242">
        <f t="shared" si="28"/>
        <v>1.4599</v>
      </c>
      <c r="BO87" s="242">
        <f t="shared" si="28"/>
        <v>1.3995</v>
      </c>
      <c r="BP87" s="242">
        <f t="shared" si="28"/>
        <v>1.3485</v>
      </c>
      <c r="BQ87" s="242">
        <f t="shared" si="28"/>
        <v>1.3348</v>
      </c>
      <c r="BR87" s="242">
        <f t="shared" si="28"/>
        <v>1.32</v>
      </c>
      <c r="BS87" s="242">
        <f t="shared" si="28"/>
        <v>1.28</v>
      </c>
      <c r="BT87" s="242">
        <f t="shared" si="28"/>
        <v>1.2488999999999999</v>
      </c>
      <c r="BU87" s="242">
        <f t="shared" si="28"/>
        <v>1.2257</v>
      </c>
      <c r="BV87" s="242">
        <f t="shared" si="28"/>
        <v>1.2033</v>
      </c>
      <c r="BW87" s="242">
        <f t="shared" si="27"/>
        <v>1.1839999999999999</v>
      </c>
      <c r="BX87" s="242">
        <f t="shared" si="27"/>
        <v>1.1596</v>
      </c>
      <c r="BY87" s="242">
        <f t="shared" si="27"/>
        <v>1.1223000000000001</v>
      </c>
      <c r="BZ87" s="242">
        <f t="shared" si="27"/>
        <v>1.0744</v>
      </c>
      <c r="CA87" s="242">
        <f t="shared" si="27"/>
        <v>1.0286999999999999</v>
      </c>
      <c r="CB87" s="242">
        <f t="shared" si="27"/>
        <v>1</v>
      </c>
    </row>
    <row r="88" spans="1:80" outlineLevel="1">
      <c r="A88" s="237">
        <v>4</v>
      </c>
      <c r="B88" s="231" t="s">
        <v>357</v>
      </c>
      <c r="C88" s="225"/>
      <c r="D88" s="244">
        <v>15</v>
      </c>
      <c r="E88" s="286">
        <v>20</v>
      </c>
      <c r="F88" s="401">
        <f t="shared" si="26"/>
        <v>0</v>
      </c>
      <c r="G88" s="238">
        <f t="shared" si="26"/>
        <v>0</v>
      </c>
      <c r="H88" s="238">
        <f t="shared" si="26"/>
        <v>0</v>
      </c>
      <c r="I88" s="238">
        <f t="shared" si="26"/>
        <v>3.7616999999999998</v>
      </c>
      <c r="J88" s="236">
        <f t="shared" si="26"/>
        <v>3.8593000000000002</v>
      </c>
      <c r="K88" s="236">
        <f t="shared" si="26"/>
        <v>3.2563</v>
      </c>
      <c r="L88" s="236">
        <f t="shared" si="26"/>
        <v>3.1865000000000001</v>
      </c>
      <c r="M88" s="236">
        <f t="shared" si="26"/>
        <v>3.2665000000000002</v>
      </c>
      <c r="N88" s="236">
        <f t="shared" si="26"/>
        <v>3.3184999999999998</v>
      </c>
      <c r="O88" s="236">
        <f t="shared" si="26"/>
        <v>3.2563</v>
      </c>
      <c r="P88" s="236">
        <f t="shared" si="26"/>
        <v>3.2061999999999999</v>
      </c>
      <c r="Q88" s="236">
        <f t="shared" si="26"/>
        <v>3.1480000000000001</v>
      </c>
      <c r="R88" s="236">
        <f t="shared" si="26"/>
        <v>3.1671999999999998</v>
      </c>
      <c r="S88" s="236">
        <f t="shared" si="26"/>
        <v>3.1865000000000001</v>
      </c>
      <c r="T88" s="236">
        <f t="shared" si="26"/>
        <v>3.1480000000000001</v>
      </c>
      <c r="U88" s="236">
        <f t="shared" si="26"/>
        <v>3.1103999999999998</v>
      </c>
      <c r="V88" s="236">
        <f t="shared" si="28"/>
        <v>3.0920000000000001</v>
      </c>
      <c r="W88" s="236">
        <f t="shared" si="28"/>
        <v>3.0647000000000002</v>
      </c>
      <c r="X88" s="236">
        <f t="shared" si="28"/>
        <v>3.0203000000000002</v>
      </c>
      <c r="Y88" s="236">
        <f t="shared" si="28"/>
        <v>2.9518</v>
      </c>
      <c r="Z88" s="236">
        <f t="shared" si="28"/>
        <v>2.9106000000000001</v>
      </c>
      <c r="AA88" s="236">
        <f t="shared" si="28"/>
        <v>2.9434999999999998</v>
      </c>
      <c r="AB88" s="236">
        <f t="shared" si="28"/>
        <v>2.9518</v>
      </c>
      <c r="AC88" s="236">
        <f t="shared" si="28"/>
        <v>2.9024999999999999</v>
      </c>
      <c r="AD88" s="236">
        <f t="shared" si="28"/>
        <v>2.7639</v>
      </c>
      <c r="AE88" s="236">
        <f t="shared" si="28"/>
        <v>2.6581999999999999</v>
      </c>
      <c r="AF88" s="236">
        <f t="shared" si="28"/>
        <v>2.5792000000000002</v>
      </c>
      <c r="AG88" s="236">
        <f t="shared" si="28"/>
        <v>2.4232999999999998</v>
      </c>
      <c r="AH88" s="236">
        <f t="shared" si="28"/>
        <v>2.1352000000000002</v>
      </c>
      <c r="AI88" s="236">
        <f t="shared" si="28"/>
        <v>2.0430999999999999</v>
      </c>
      <c r="AJ88" s="236">
        <f t="shared" si="28"/>
        <v>1.9698</v>
      </c>
      <c r="AK88" s="236">
        <f t="shared" si="28"/>
        <v>1.9118999999999999</v>
      </c>
      <c r="AL88" s="236">
        <f t="shared" si="28"/>
        <v>1.8911</v>
      </c>
      <c r="AM88" s="236">
        <f t="shared" si="28"/>
        <v>1.8249</v>
      </c>
      <c r="AN88" s="236">
        <f t="shared" si="28"/>
        <v>1.7110000000000001</v>
      </c>
      <c r="AO88" s="236">
        <f t="shared" si="28"/>
        <v>1.6031</v>
      </c>
      <c r="AP88" s="236">
        <f t="shared" si="28"/>
        <v>1.508</v>
      </c>
      <c r="AQ88" s="236">
        <f t="shared" si="28"/>
        <v>1.4822</v>
      </c>
      <c r="AR88" s="236">
        <f t="shared" si="28"/>
        <v>1.4412</v>
      </c>
      <c r="AS88" s="236">
        <f t="shared" si="28"/>
        <v>1.41</v>
      </c>
      <c r="AT88" s="236">
        <f t="shared" si="28"/>
        <v>1.4216</v>
      </c>
      <c r="AU88" s="236">
        <f t="shared" si="28"/>
        <v>1.4553</v>
      </c>
      <c r="AV88" s="236">
        <f t="shared" si="28"/>
        <v>1.4333</v>
      </c>
      <c r="AW88" s="236">
        <f t="shared" si="28"/>
        <v>1.3968</v>
      </c>
      <c r="AX88" s="236">
        <f t="shared" si="28"/>
        <v>1.3747</v>
      </c>
      <c r="AY88" s="236">
        <f t="shared" si="28"/>
        <v>1.3463000000000001</v>
      </c>
      <c r="AZ88" s="236">
        <f t="shared" si="28"/>
        <v>1.3273999999999999</v>
      </c>
      <c r="BA88" s="236">
        <f t="shared" si="28"/>
        <v>1.3257000000000001</v>
      </c>
      <c r="BB88" s="236">
        <f t="shared" si="28"/>
        <v>1.3223</v>
      </c>
      <c r="BC88" s="236">
        <f t="shared" si="28"/>
        <v>1.2992999999999999</v>
      </c>
      <c r="BD88" s="236">
        <f t="shared" si="28"/>
        <v>1.3207</v>
      </c>
      <c r="BE88" s="236">
        <f t="shared" si="28"/>
        <v>1.3058000000000001</v>
      </c>
      <c r="BF88" s="236">
        <f t="shared" si="28"/>
        <v>1.3058000000000001</v>
      </c>
      <c r="BG88" s="236">
        <f t="shared" si="28"/>
        <v>1.3257000000000001</v>
      </c>
      <c r="BH88" s="236">
        <f t="shared" si="28"/>
        <v>1.3008999999999999</v>
      </c>
      <c r="BI88" s="236">
        <f t="shared" si="28"/>
        <v>1.26</v>
      </c>
      <c r="BJ88" s="236">
        <f t="shared" si="28"/>
        <v>1.2676000000000001</v>
      </c>
      <c r="BK88" s="236">
        <f t="shared" si="28"/>
        <v>1.2494000000000001</v>
      </c>
      <c r="BL88" s="236">
        <f t="shared" si="28"/>
        <v>1.2317</v>
      </c>
      <c r="BM88" s="236">
        <f t="shared" si="28"/>
        <v>1.1868000000000001</v>
      </c>
      <c r="BN88" s="236">
        <f t="shared" si="28"/>
        <v>1.1265000000000001</v>
      </c>
      <c r="BO88" s="236">
        <f t="shared" si="28"/>
        <v>1.1132</v>
      </c>
      <c r="BP88" s="236">
        <f t="shared" si="28"/>
        <v>1.0589</v>
      </c>
      <c r="BQ88" s="236">
        <f t="shared" si="28"/>
        <v>1.0956999999999999</v>
      </c>
      <c r="BR88" s="236">
        <f t="shared" si="28"/>
        <v>1.0865</v>
      </c>
      <c r="BS88" s="236">
        <f t="shared" si="28"/>
        <v>1.0367999999999999</v>
      </c>
      <c r="BT88" s="236">
        <f t="shared" si="28"/>
        <v>1.0226</v>
      </c>
      <c r="BU88" s="236">
        <f t="shared" si="28"/>
        <v>1.0216000000000001</v>
      </c>
      <c r="BV88" s="236">
        <f t="shared" si="28"/>
        <v>1.0286</v>
      </c>
      <c r="BW88" s="236">
        <f t="shared" si="28"/>
        <v>1.042</v>
      </c>
      <c r="BX88" s="236">
        <f t="shared" si="28"/>
        <v>1.0568</v>
      </c>
      <c r="BY88" s="236">
        <f t="shared" si="28"/>
        <v>1.0306999999999999</v>
      </c>
      <c r="BZ88" s="236">
        <f t="shared" si="28"/>
        <v>1.0067999999999999</v>
      </c>
      <c r="CA88" s="236">
        <f t="shared" si="28"/>
        <v>0.99519999999999997</v>
      </c>
      <c r="CB88" s="236">
        <f t="shared" si="28"/>
        <v>1</v>
      </c>
    </row>
    <row r="89" spans="1:80" outlineLevel="1">
      <c r="B89" s="279" t="s">
        <v>443</v>
      </c>
      <c r="K89" s="276" t="s">
        <v>407</v>
      </c>
      <c r="P89" s="276" t="s">
        <v>408</v>
      </c>
      <c r="U89" s="276" t="s">
        <v>409</v>
      </c>
      <c r="Z89" s="276" t="s">
        <v>410</v>
      </c>
      <c r="AE89" s="276" t="s">
        <v>411</v>
      </c>
      <c r="AJ89" s="276" t="s">
        <v>412</v>
      </c>
    </row>
    <row r="90" spans="1:80" outlineLevel="1"/>
    <row r="93" spans="1:80">
      <c r="B93" s="162" t="s">
        <v>218</v>
      </c>
    </row>
    <row r="95" spans="1:80">
      <c r="B95" s="158" t="s">
        <v>432</v>
      </c>
      <c r="C95" s="158"/>
      <c r="D95" s="155">
        <f>D$10</f>
        <v>1944</v>
      </c>
      <c r="E95" s="155">
        <f t="shared" ref="E95:BP95" si="29">E$10</f>
        <v>1945</v>
      </c>
      <c r="F95" s="155">
        <f t="shared" si="29"/>
        <v>1946</v>
      </c>
      <c r="G95" s="155">
        <f t="shared" si="29"/>
        <v>1947</v>
      </c>
      <c r="H95" s="155">
        <f t="shared" si="29"/>
        <v>1948</v>
      </c>
      <c r="I95" s="155">
        <f t="shared" si="29"/>
        <v>1949</v>
      </c>
      <c r="J95" s="155">
        <f t="shared" si="29"/>
        <v>1950</v>
      </c>
      <c r="K95" s="155">
        <f t="shared" si="29"/>
        <v>1951</v>
      </c>
      <c r="L95" s="155">
        <f t="shared" si="29"/>
        <v>1952</v>
      </c>
      <c r="M95" s="155">
        <f t="shared" si="29"/>
        <v>1953</v>
      </c>
      <c r="N95" s="155">
        <f t="shared" si="29"/>
        <v>1954</v>
      </c>
      <c r="O95" s="155">
        <f t="shared" si="29"/>
        <v>1955</v>
      </c>
      <c r="P95" s="155">
        <f t="shared" si="29"/>
        <v>1956</v>
      </c>
      <c r="Q95" s="155">
        <f t="shared" si="29"/>
        <v>1957</v>
      </c>
      <c r="R95" s="155">
        <f t="shared" si="29"/>
        <v>1958</v>
      </c>
      <c r="S95" s="155">
        <f t="shared" si="29"/>
        <v>1959</v>
      </c>
      <c r="T95" s="155">
        <f t="shared" si="29"/>
        <v>1960</v>
      </c>
      <c r="U95" s="155">
        <f t="shared" si="29"/>
        <v>1961</v>
      </c>
      <c r="V95" s="155">
        <f t="shared" si="29"/>
        <v>1962</v>
      </c>
      <c r="W95" s="155">
        <f t="shared" si="29"/>
        <v>1963</v>
      </c>
      <c r="X95" s="155">
        <f t="shared" si="29"/>
        <v>1964</v>
      </c>
      <c r="Y95" s="155">
        <f t="shared" si="29"/>
        <v>1965</v>
      </c>
      <c r="Z95" s="155">
        <f t="shared" si="29"/>
        <v>1966</v>
      </c>
      <c r="AA95" s="155">
        <f t="shared" si="29"/>
        <v>1967</v>
      </c>
      <c r="AB95" s="155">
        <f t="shared" si="29"/>
        <v>1968</v>
      </c>
      <c r="AC95" s="155">
        <f t="shared" si="29"/>
        <v>1969</v>
      </c>
      <c r="AD95" s="155">
        <f t="shared" si="29"/>
        <v>1970</v>
      </c>
      <c r="AE95" s="155">
        <f t="shared" si="29"/>
        <v>1971</v>
      </c>
      <c r="AF95" s="155">
        <f t="shared" si="29"/>
        <v>1972</v>
      </c>
      <c r="AG95" s="155">
        <f t="shared" si="29"/>
        <v>1973</v>
      </c>
      <c r="AH95" s="155">
        <f t="shared" si="29"/>
        <v>1974</v>
      </c>
      <c r="AI95" s="155">
        <f t="shared" si="29"/>
        <v>1975</v>
      </c>
      <c r="AJ95" s="155">
        <f t="shared" si="29"/>
        <v>1976</v>
      </c>
      <c r="AK95" s="155">
        <f t="shared" si="29"/>
        <v>1977</v>
      </c>
      <c r="AL95" s="155">
        <f t="shared" si="29"/>
        <v>1978</v>
      </c>
      <c r="AM95" s="155">
        <f t="shared" si="29"/>
        <v>1979</v>
      </c>
      <c r="AN95" s="155">
        <f t="shared" si="29"/>
        <v>1980</v>
      </c>
      <c r="AO95" s="155">
        <f t="shared" si="29"/>
        <v>1981</v>
      </c>
      <c r="AP95" s="155">
        <f t="shared" si="29"/>
        <v>1982</v>
      </c>
      <c r="AQ95" s="155">
        <f t="shared" si="29"/>
        <v>1983</v>
      </c>
      <c r="AR95" s="155">
        <f t="shared" si="29"/>
        <v>1984</v>
      </c>
      <c r="AS95" s="155">
        <f t="shared" si="29"/>
        <v>1985</v>
      </c>
      <c r="AT95" s="155">
        <f t="shared" si="29"/>
        <v>1986</v>
      </c>
      <c r="AU95" s="155">
        <f t="shared" si="29"/>
        <v>1987</v>
      </c>
      <c r="AV95" s="155">
        <f t="shared" si="29"/>
        <v>1988</v>
      </c>
      <c r="AW95" s="155">
        <f t="shared" si="29"/>
        <v>1989</v>
      </c>
      <c r="AX95" s="155">
        <f t="shared" si="29"/>
        <v>1990</v>
      </c>
      <c r="AY95" s="155">
        <f t="shared" si="29"/>
        <v>1991</v>
      </c>
      <c r="AZ95" s="155">
        <f t="shared" si="29"/>
        <v>1992</v>
      </c>
      <c r="BA95" s="155">
        <f t="shared" si="29"/>
        <v>1993</v>
      </c>
      <c r="BB95" s="155">
        <f t="shared" si="29"/>
        <v>1994</v>
      </c>
      <c r="BC95" s="155">
        <f t="shared" si="29"/>
        <v>1995</v>
      </c>
      <c r="BD95" s="155">
        <f t="shared" si="29"/>
        <v>1996</v>
      </c>
      <c r="BE95" s="155">
        <f t="shared" si="29"/>
        <v>1997</v>
      </c>
      <c r="BF95" s="155">
        <f t="shared" si="29"/>
        <v>1998</v>
      </c>
      <c r="BG95" s="155">
        <f t="shared" si="29"/>
        <v>1999</v>
      </c>
      <c r="BH95" s="155">
        <f t="shared" si="29"/>
        <v>2000</v>
      </c>
      <c r="BI95" s="155">
        <f t="shared" si="29"/>
        <v>2001</v>
      </c>
      <c r="BJ95" s="155">
        <f t="shared" si="29"/>
        <v>2002</v>
      </c>
      <c r="BK95" s="155">
        <f t="shared" si="29"/>
        <v>2003</v>
      </c>
      <c r="BL95" s="155">
        <f t="shared" si="29"/>
        <v>2004</v>
      </c>
      <c r="BM95" s="155">
        <f t="shared" si="29"/>
        <v>2005</v>
      </c>
      <c r="BN95" s="155">
        <f t="shared" si="29"/>
        <v>2006</v>
      </c>
      <c r="BO95" s="155">
        <f t="shared" si="29"/>
        <v>2007</v>
      </c>
      <c r="BP95" s="155">
        <f t="shared" si="29"/>
        <v>2008</v>
      </c>
      <c r="BQ95" s="155">
        <f t="shared" ref="BQ95:CB95" si="30">BQ$10</f>
        <v>2009</v>
      </c>
      <c r="BR95" s="155">
        <f t="shared" si="30"/>
        <v>2010</v>
      </c>
      <c r="BS95" s="155">
        <f t="shared" si="30"/>
        <v>2011</v>
      </c>
      <c r="BT95" s="155">
        <f t="shared" si="30"/>
        <v>2012</v>
      </c>
      <c r="BU95" s="155">
        <f t="shared" si="30"/>
        <v>2013</v>
      </c>
      <c r="BV95" s="155">
        <f t="shared" si="30"/>
        <v>2014</v>
      </c>
      <c r="BW95" s="155">
        <f t="shared" si="30"/>
        <v>2015</v>
      </c>
      <c r="BX95" s="155">
        <f t="shared" si="30"/>
        <v>2016</v>
      </c>
      <c r="BY95" s="155">
        <f t="shared" si="30"/>
        <v>2017</v>
      </c>
      <c r="BZ95" s="155">
        <f t="shared" si="30"/>
        <v>2018</v>
      </c>
      <c r="CA95" s="155">
        <f t="shared" si="30"/>
        <v>2019</v>
      </c>
      <c r="CB95" s="155">
        <f t="shared" si="30"/>
        <v>2020</v>
      </c>
    </row>
    <row r="96" spans="1:80">
      <c r="B96" s="178" t="s">
        <v>135</v>
      </c>
      <c r="D96" s="179">
        <f>D$11</f>
        <v>17.939399999999999</v>
      </c>
      <c r="E96" s="179">
        <f t="shared" ref="E96:BP96" si="31">E$11</f>
        <v>17.411799999999999</v>
      </c>
      <c r="F96" s="179">
        <f t="shared" si="31"/>
        <v>16.219200000000001</v>
      </c>
      <c r="G96" s="179">
        <f t="shared" si="31"/>
        <v>13.929399999999999</v>
      </c>
      <c r="H96" s="179">
        <f t="shared" si="31"/>
        <v>12.8696</v>
      </c>
      <c r="I96" s="179">
        <f t="shared" si="31"/>
        <v>11.384600000000001</v>
      </c>
      <c r="J96" s="179">
        <f t="shared" si="31"/>
        <v>11.84</v>
      </c>
      <c r="K96" s="179">
        <f t="shared" si="31"/>
        <v>10.2957</v>
      </c>
      <c r="L96" s="179">
        <f t="shared" si="31"/>
        <v>9.6259999999999994</v>
      </c>
      <c r="M96" s="179">
        <f t="shared" si="31"/>
        <v>9.9496000000000002</v>
      </c>
      <c r="N96" s="179">
        <f t="shared" si="31"/>
        <v>9.9496000000000002</v>
      </c>
      <c r="O96" s="179">
        <f t="shared" si="31"/>
        <v>9.3968000000000007</v>
      </c>
      <c r="P96" s="179">
        <f t="shared" si="31"/>
        <v>9.1783000000000001</v>
      </c>
      <c r="Q96" s="179">
        <f t="shared" si="31"/>
        <v>8.8358000000000008</v>
      </c>
      <c r="R96" s="179">
        <f t="shared" si="31"/>
        <v>8.5797000000000008</v>
      </c>
      <c r="S96" s="179">
        <f t="shared" si="31"/>
        <v>8.2797000000000001</v>
      </c>
      <c r="T96" s="179">
        <f t="shared" si="31"/>
        <v>7.7385999999999999</v>
      </c>
      <c r="U96" s="179">
        <f t="shared" si="31"/>
        <v>7.2637999999999998</v>
      </c>
      <c r="V96" s="179">
        <f t="shared" si="31"/>
        <v>6.7656999999999998</v>
      </c>
      <c r="W96" s="179">
        <f t="shared" si="31"/>
        <v>6.5054999999999996</v>
      </c>
      <c r="X96" s="179">
        <f t="shared" si="31"/>
        <v>6.2316000000000003</v>
      </c>
      <c r="Y96" s="179">
        <f t="shared" si="31"/>
        <v>5.9798</v>
      </c>
      <c r="Z96" s="179">
        <f t="shared" si="31"/>
        <v>5.8324999999999996</v>
      </c>
      <c r="AA96" s="179">
        <f t="shared" si="31"/>
        <v>6.1346999999999996</v>
      </c>
      <c r="AB96" s="179">
        <f t="shared" si="31"/>
        <v>5.8324999999999996</v>
      </c>
      <c r="AC96" s="179">
        <f t="shared" si="31"/>
        <v>5.4311999999999996</v>
      </c>
      <c r="AD96" s="179">
        <f t="shared" si="31"/>
        <v>4.5891000000000002</v>
      </c>
      <c r="AE96" s="179">
        <f t="shared" si="31"/>
        <v>4.1398999999999999</v>
      </c>
      <c r="AF96" s="179">
        <f t="shared" si="31"/>
        <v>3.9466999999999999</v>
      </c>
      <c r="AG96" s="179">
        <f t="shared" si="31"/>
        <v>3.7115999999999998</v>
      </c>
      <c r="AH96" s="179">
        <f t="shared" si="31"/>
        <v>3.5030000000000001</v>
      </c>
      <c r="AI96" s="179">
        <f t="shared" si="31"/>
        <v>3.4121000000000001</v>
      </c>
      <c r="AJ96" s="179">
        <f t="shared" si="31"/>
        <v>3.2888999999999999</v>
      </c>
      <c r="AK96" s="179">
        <f t="shared" si="31"/>
        <v>3.1573000000000002</v>
      </c>
      <c r="AL96" s="179">
        <f t="shared" si="31"/>
        <v>3.0204</v>
      </c>
      <c r="AM96" s="179">
        <f t="shared" si="31"/>
        <v>2.8123999999999998</v>
      </c>
      <c r="AN96" s="179">
        <f t="shared" si="31"/>
        <v>2.5516999999999999</v>
      </c>
      <c r="AO96" s="179">
        <f t="shared" si="31"/>
        <v>2.4064999999999999</v>
      </c>
      <c r="AP96" s="179">
        <f t="shared" si="31"/>
        <v>2.3125</v>
      </c>
      <c r="AQ96" s="179">
        <f t="shared" si="31"/>
        <v>2.2726000000000002</v>
      </c>
      <c r="AR96" s="179">
        <f t="shared" si="31"/>
        <v>2.2256</v>
      </c>
      <c r="AS96" s="179">
        <f t="shared" si="31"/>
        <v>2.2130999999999998</v>
      </c>
      <c r="AT96" s="179">
        <f t="shared" si="31"/>
        <v>2.1684999999999999</v>
      </c>
      <c r="AU96" s="179">
        <f t="shared" si="31"/>
        <v>2.1219000000000001</v>
      </c>
      <c r="AV96" s="179">
        <f t="shared" si="31"/>
        <v>2.0735999999999999</v>
      </c>
      <c r="AW96" s="179">
        <f t="shared" si="31"/>
        <v>2.0034000000000001</v>
      </c>
      <c r="AX96" s="179">
        <f t="shared" si="31"/>
        <v>1.8884000000000001</v>
      </c>
      <c r="AY96" s="179">
        <f t="shared" si="31"/>
        <v>1.7805</v>
      </c>
      <c r="AZ96" s="179">
        <f t="shared" si="31"/>
        <v>1.6747000000000001</v>
      </c>
      <c r="BA96" s="179">
        <f t="shared" si="31"/>
        <v>1.6196999999999999</v>
      </c>
      <c r="BB96" s="179">
        <f t="shared" si="31"/>
        <v>1.5871</v>
      </c>
      <c r="BC96" s="179">
        <f t="shared" si="31"/>
        <v>1.5518000000000001</v>
      </c>
      <c r="BD96" s="179">
        <f t="shared" si="31"/>
        <v>1.5477000000000001</v>
      </c>
      <c r="BE96" s="179">
        <f t="shared" si="31"/>
        <v>1.5558000000000001</v>
      </c>
      <c r="BF96" s="179">
        <f t="shared" si="31"/>
        <v>1.5641</v>
      </c>
      <c r="BG96" s="179">
        <f t="shared" si="31"/>
        <v>1.5724</v>
      </c>
      <c r="BH96" s="179">
        <f t="shared" si="31"/>
        <v>1.5620000000000001</v>
      </c>
      <c r="BI96" s="179">
        <f t="shared" si="31"/>
        <v>1.5558000000000001</v>
      </c>
      <c r="BJ96" s="179">
        <f t="shared" si="31"/>
        <v>1.5518000000000001</v>
      </c>
      <c r="BK96" s="179">
        <f t="shared" si="31"/>
        <v>1.5477000000000001</v>
      </c>
      <c r="BL96" s="179">
        <f t="shared" si="31"/>
        <v>1.5258</v>
      </c>
      <c r="BM96" s="179">
        <f t="shared" si="31"/>
        <v>1.4948999999999999</v>
      </c>
      <c r="BN96" s="179">
        <f t="shared" si="31"/>
        <v>1.4599</v>
      </c>
      <c r="BO96" s="179">
        <f t="shared" si="31"/>
        <v>1.3995</v>
      </c>
      <c r="BP96" s="179">
        <f t="shared" si="31"/>
        <v>1.3485</v>
      </c>
      <c r="BQ96" s="179">
        <f t="shared" ref="BQ96:CB96" si="32">BQ$11</f>
        <v>1.3348</v>
      </c>
      <c r="BR96" s="179">
        <f t="shared" si="32"/>
        <v>1.32</v>
      </c>
      <c r="BS96" s="179">
        <f t="shared" si="32"/>
        <v>1.28</v>
      </c>
      <c r="BT96" s="179">
        <f t="shared" si="32"/>
        <v>1.2488999999999999</v>
      </c>
      <c r="BU96" s="179">
        <f t="shared" si="32"/>
        <v>1.2257</v>
      </c>
      <c r="BV96" s="179">
        <f t="shared" si="32"/>
        <v>1.2033</v>
      </c>
      <c r="BW96" s="179">
        <f t="shared" si="32"/>
        <v>1.1839999999999999</v>
      </c>
      <c r="BX96" s="179">
        <f t="shared" si="32"/>
        <v>1.1596</v>
      </c>
      <c r="BY96" s="179">
        <f t="shared" si="32"/>
        <v>1.1223000000000001</v>
      </c>
      <c r="BZ96" s="179">
        <f t="shared" si="32"/>
        <v>1.0744</v>
      </c>
      <c r="CA96" s="179">
        <f t="shared" si="32"/>
        <v>1.0286999999999999</v>
      </c>
      <c r="CB96" s="179">
        <f t="shared" si="32"/>
        <v>1</v>
      </c>
    </row>
    <row r="97" spans="2:80">
      <c r="B97" s="178" t="s">
        <v>394</v>
      </c>
      <c r="D97" s="179"/>
      <c r="E97" s="179"/>
      <c r="F97" s="179"/>
      <c r="G97" s="179"/>
      <c r="H97" s="179"/>
      <c r="I97" s="179">
        <f t="shared" ref="I97:BT97" si="33">I$12</f>
        <v>7.6203000000000003</v>
      </c>
      <c r="J97" s="179">
        <f t="shared" si="33"/>
        <v>7.9734999999999996</v>
      </c>
      <c r="K97" s="179">
        <f t="shared" si="33"/>
        <v>6.88</v>
      </c>
      <c r="L97" s="179">
        <f t="shared" si="33"/>
        <v>6.4730999999999996</v>
      </c>
      <c r="M97" s="179">
        <f t="shared" si="33"/>
        <v>6.6889000000000003</v>
      </c>
      <c r="N97" s="179">
        <f t="shared" si="33"/>
        <v>6.6519000000000004</v>
      </c>
      <c r="O97" s="179">
        <f t="shared" si="33"/>
        <v>6.3037000000000001</v>
      </c>
      <c r="P97" s="179">
        <f t="shared" si="33"/>
        <v>6.1429</v>
      </c>
      <c r="Q97" s="179">
        <f t="shared" si="33"/>
        <v>5.9603999999999999</v>
      </c>
      <c r="R97" s="179">
        <f t="shared" si="33"/>
        <v>5.7607999999999997</v>
      </c>
      <c r="S97" s="179">
        <f t="shared" si="33"/>
        <v>5.3510999999999997</v>
      </c>
      <c r="T97" s="179">
        <f t="shared" si="33"/>
        <v>4.9752000000000001</v>
      </c>
      <c r="U97" s="179">
        <f t="shared" si="33"/>
        <v>4.6130000000000004</v>
      </c>
      <c r="V97" s="179">
        <f t="shared" si="33"/>
        <v>4.3308999999999997</v>
      </c>
      <c r="W97" s="179">
        <f t="shared" si="33"/>
        <v>4.1375000000000002</v>
      </c>
      <c r="X97" s="179">
        <f t="shared" si="33"/>
        <v>4.0814000000000004</v>
      </c>
      <c r="Y97" s="179">
        <f t="shared" si="33"/>
        <v>4.1806000000000001</v>
      </c>
      <c r="Z97" s="179">
        <f t="shared" si="33"/>
        <v>4.1516999999999999</v>
      </c>
      <c r="AA97" s="179">
        <f t="shared" si="33"/>
        <v>4.3308999999999997</v>
      </c>
      <c r="AB97" s="179">
        <f t="shared" si="33"/>
        <v>4.1092000000000004</v>
      </c>
      <c r="AC97" s="179">
        <f t="shared" si="33"/>
        <v>3.9346000000000001</v>
      </c>
      <c r="AD97" s="179">
        <f t="shared" si="33"/>
        <v>3.3631000000000002</v>
      </c>
      <c r="AE97" s="179">
        <f t="shared" si="33"/>
        <v>3.1111</v>
      </c>
      <c r="AF97" s="179">
        <f t="shared" si="33"/>
        <v>3.01</v>
      </c>
      <c r="AG97" s="179">
        <f t="shared" si="33"/>
        <v>2.8942000000000001</v>
      </c>
      <c r="AH97" s="179">
        <f t="shared" si="33"/>
        <v>2.7117</v>
      </c>
      <c r="AI97" s="179">
        <f t="shared" si="33"/>
        <v>2.6637</v>
      </c>
      <c r="AJ97" s="179">
        <f t="shared" si="33"/>
        <v>2.6061000000000001</v>
      </c>
      <c r="AK97" s="179">
        <f t="shared" si="33"/>
        <v>2.5188000000000001</v>
      </c>
      <c r="AL97" s="179">
        <f t="shared" si="33"/>
        <v>2.3841999999999999</v>
      </c>
      <c r="AM97" s="179">
        <f t="shared" si="33"/>
        <v>2.1694</v>
      </c>
      <c r="AN97" s="179">
        <f t="shared" si="33"/>
        <v>1.9609000000000001</v>
      </c>
      <c r="AO97" s="179">
        <f t="shared" si="33"/>
        <v>1.9080999999999999</v>
      </c>
      <c r="AP97" s="179">
        <f t="shared" si="33"/>
        <v>1.9451000000000001</v>
      </c>
      <c r="AQ97" s="179">
        <f t="shared" si="33"/>
        <v>1.9544999999999999</v>
      </c>
      <c r="AR97" s="179">
        <f t="shared" si="33"/>
        <v>1.9295</v>
      </c>
      <c r="AS97" s="179">
        <f t="shared" si="33"/>
        <v>1.9263999999999999</v>
      </c>
      <c r="AT97" s="179">
        <f t="shared" si="33"/>
        <v>1.8842000000000001</v>
      </c>
      <c r="AU97" s="179">
        <f t="shared" si="33"/>
        <v>1.8494999999999999</v>
      </c>
      <c r="AV97" s="179">
        <f t="shared" si="33"/>
        <v>1.8242</v>
      </c>
      <c r="AW97" s="179">
        <f t="shared" si="33"/>
        <v>1.7706</v>
      </c>
      <c r="AX97" s="179">
        <f t="shared" si="33"/>
        <v>1.6584000000000001</v>
      </c>
      <c r="AY97" s="179">
        <f t="shared" si="33"/>
        <v>1.5456000000000001</v>
      </c>
      <c r="AZ97" s="179">
        <f t="shared" si="33"/>
        <v>1.4523999999999999</v>
      </c>
      <c r="BA97" s="179">
        <f t="shared" si="33"/>
        <v>1.4115</v>
      </c>
      <c r="BB97" s="179">
        <f t="shared" si="33"/>
        <v>1.3951</v>
      </c>
      <c r="BC97" s="179">
        <f t="shared" si="33"/>
        <v>1.3823000000000001</v>
      </c>
      <c r="BD97" s="179">
        <f t="shared" si="33"/>
        <v>1.4065000000000001</v>
      </c>
      <c r="BE97" s="179">
        <f t="shared" si="33"/>
        <v>1.4316</v>
      </c>
      <c r="BF97" s="179">
        <f t="shared" si="33"/>
        <v>1.4576</v>
      </c>
      <c r="BG97" s="179">
        <f t="shared" si="33"/>
        <v>1.4646999999999999</v>
      </c>
      <c r="BH97" s="179">
        <f t="shared" si="33"/>
        <v>1.4612000000000001</v>
      </c>
      <c r="BI97" s="179">
        <f t="shared" si="33"/>
        <v>1.4646999999999999</v>
      </c>
      <c r="BJ97" s="179">
        <f t="shared" si="33"/>
        <v>1.4682999999999999</v>
      </c>
      <c r="BK97" s="179">
        <f t="shared" si="33"/>
        <v>1.4737</v>
      </c>
      <c r="BL97" s="179">
        <f t="shared" si="33"/>
        <v>1.4737</v>
      </c>
      <c r="BM97" s="179">
        <f t="shared" si="33"/>
        <v>1.4719</v>
      </c>
      <c r="BN97" s="179">
        <f t="shared" si="33"/>
        <v>1.4368000000000001</v>
      </c>
      <c r="BO97" s="179">
        <f t="shared" si="33"/>
        <v>1.3935</v>
      </c>
      <c r="BP97" s="179">
        <f t="shared" si="33"/>
        <v>1.3528</v>
      </c>
      <c r="BQ97" s="179">
        <f t="shared" si="33"/>
        <v>1.3304</v>
      </c>
      <c r="BR97" s="179">
        <f t="shared" si="33"/>
        <v>1.3230999999999999</v>
      </c>
      <c r="BS97" s="179">
        <f t="shared" si="33"/>
        <v>1.2988</v>
      </c>
      <c r="BT97" s="179">
        <f t="shared" si="33"/>
        <v>1.266</v>
      </c>
      <c r="BU97" s="179">
        <f t="shared" ref="BU97:CB97" si="34">BU$12</f>
        <v>1.2451000000000001</v>
      </c>
      <c r="BV97" s="179">
        <f t="shared" si="34"/>
        <v>1.2261</v>
      </c>
      <c r="BW97" s="179">
        <f t="shared" si="34"/>
        <v>1.204</v>
      </c>
      <c r="BX97" s="179">
        <f t="shared" si="34"/>
        <v>1.1839</v>
      </c>
      <c r="BY97" s="179">
        <f t="shared" si="34"/>
        <v>1.1434</v>
      </c>
      <c r="BZ97" s="179">
        <f t="shared" si="34"/>
        <v>1.0798000000000001</v>
      </c>
      <c r="CA97" s="179">
        <f t="shared" si="34"/>
        <v>1.0228999999999999</v>
      </c>
      <c r="CB97" s="179">
        <f t="shared" si="34"/>
        <v>1</v>
      </c>
    </row>
    <row r="98" spans="2:80">
      <c r="B98" s="178" t="s">
        <v>136</v>
      </c>
      <c r="D98" s="179"/>
      <c r="E98" s="179"/>
      <c r="F98" s="179"/>
      <c r="G98" s="179"/>
      <c r="H98" s="179"/>
      <c r="I98" s="179">
        <f t="shared" ref="I98:BT98" si="35">I$13</f>
        <v>6.5454999999999997</v>
      </c>
      <c r="J98" s="179">
        <f t="shared" si="35"/>
        <v>6.5829000000000004</v>
      </c>
      <c r="K98" s="179">
        <f t="shared" si="35"/>
        <v>5.5119999999999996</v>
      </c>
      <c r="L98" s="179">
        <f t="shared" si="35"/>
        <v>4.5</v>
      </c>
      <c r="M98" s="179">
        <f t="shared" si="35"/>
        <v>4.4650999999999996</v>
      </c>
      <c r="N98" s="179">
        <f t="shared" si="35"/>
        <v>4.5354000000000001</v>
      </c>
      <c r="O98" s="179">
        <f t="shared" si="35"/>
        <v>4.3472</v>
      </c>
      <c r="P98" s="179">
        <f t="shared" si="35"/>
        <v>4.2352999999999996</v>
      </c>
      <c r="Q98" s="179">
        <f t="shared" si="35"/>
        <v>4.0420999999999996</v>
      </c>
      <c r="R98" s="179">
        <f t="shared" si="35"/>
        <v>3.9451999999999998</v>
      </c>
      <c r="S98" s="179">
        <f t="shared" si="35"/>
        <v>3.84</v>
      </c>
      <c r="T98" s="179">
        <f t="shared" si="35"/>
        <v>3.7161</v>
      </c>
      <c r="U98" s="179">
        <f t="shared" si="35"/>
        <v>3.5888</v>
      </c>
      <c r="V98" s="179">
        <f t="shared" si="35"/>
        <v>3.5015000000000001</v>
      </c>
      <c r="W98" s="179">
        <f t="shared" si="35"/>
        <v>3.4491000000000001</v>
      </c>
      <c r="X98" s="179">
        <f t="shared" si="35"/>
        <v>3.4184000000000001</v>
      </c>
      <c r="Y98" s="179">
        <f t="shared" si="35"/>
        <v>3.4699</v>
      </c>
      <c r="Z98" s="179">
        <f t="shared" si="35"/>
        <v>3.4594999999999998</v>
      </c>
      <c r="AA98" s="179">
        <f t="shared" si="35"/>
        <v>3.6456</v>
      </c>
      <c r="AB98" s="179">
        <f t="shared" si="35"/>
        <v>3.5666000000000002</v>
      </c>
      <c r="AC98" s="179">
        <f t="shared" si="35"/>
        <v>3.4388000000000001</v>
      </c>
      <c r="AD98" s="179">
        <f t="shared" si="35"/>
        <v>3.0638000000000001</v>
      </c>
      <c r="AE98" s="179">
        <f t="shared" si="35"/>
        <v>2.9018000000000002</v>
      </c>
      <c r="AF98" s="179">
        <f t="shared" si="35"/>
        <v>2.8515000000000001</v>
      </c>
      <c r="AG98" s="179">
        <f t="shared" si="35"/>
        <v>2.6916000000000002</v>
      </c>
      <c r="AH98" s="179">
        <f t="shared" si="35"/>
        <v>2.4510999999999998</v>
      </c>
      <c r="AI98" s="179">
        <f t="shared" si="35"/>
        <v>2.4668000000000001</v>
      </c>
      <c r="AJ98" s="179">
        <f t="shared" si="35"/>
        <v>2.4049999999999998</v>
      </c>
      <c r="AK98" s="179">
        <f t="shared" si="35"/>
        <v>2.3851</v>
      </c>
      <c r="AL98" s="179">
        <f t="shared" si="35"/>
        <v>2.2812000000000001</v>
      </c>
      <c r="AM98" s="179">
        <f t="shared" si="35"/>
        <v>2.1453000000000002</v>
      </c>
      <c r="AN98" s="179">
        <f t="shared" si="35"/>
        <v>2.0070000000000001</v>
      </c>
      <c r="AO98" s="179">
        <f t="shared" si="35"/>
        <v>1.9592000000000001</v>
      </c>
      <c r="AP98" s="179">
        <f t="shared" si="35"/>
        <v>1.8824000000000001</v>
      </c>
      <c r="AQ98" s="179">
        <f t="shared" si="35"/>
        <v>1.92</v>
      </c>
      <c r="AR98" s="179">
        <f t="shared" si="35"/>
        <v>1.8915999999999999</v>
      </c>
      <c r="AS98" s="179">
        <f t="shared" si="35"/>
        <v>1.8403</v>
      </c>
      <c r="AT98" s="179">
        <f t="shared" si="35"/>
        <v>1.8028</v>
      </c>
      <c r="AU98" s="179">
        <f t="shared" si="35"/>
        <v>1.8169999999999999</v>
      </c>
      <c r="AV98" s="179">
        <f t="shared" si="35"/>
        <v>1.7916000000000001</v>
      </c>
      <c r="AW98" s="179">
        <f t="shared" si="35"/>
        <v>1.7271000000000001</v>
      </c>
      <c r="AX98" s="179">
        <f t="shared" si="35"/>
        <v>1.6504000000000001</v>
      </c>
      <c r="AY98" s="179">
        <f t="shared" si="35"/>
        <v>1.5846</v>
      </c>
      <c r="AZ98" s="179">
        <f t="shared" si="35"/>
        <v>1.5218</v>
      </c>
      <c r="BA98" s="179">
        <f t="shared" si="35"/>
        <v>1.5442</v>
      </c>
      <c r="BB98" s="179">
        <f t="shared" si="35"/>
        <v>1.5258</v>
      </c>
      <c r="BC98" s="179">
        <f t="shared" si="35"/>
        <v>1.4713000000000001</v>
      </c>
      <c r="BD98" s="179">
        <f t="shared" si="35"/>
        <v>1.502</v>
      </c>
      <c r="BE98" s="179">
        <f t="shared" si="35"/>
        <v>1.5218</v>
      </c>
      <c r="BF98" s="179">
        <f t="shared" si="35"/>
        <v>1.5299</v>
      </c>
      <c r="BG98" s="179">
        <f t="shared" si="35"/>
        <v>1.5526</v>
      </c>
      <c r="BH98" s="179">
        <f t="shared" si="35"/>
        <v>1.5138</v>
      </c>
      <c r="BI98" s="179">
        <f t="shared" si="35"/>
        <v>1.4922</v>
      </c>
      <c r="BJ98" s="179">
        <f t="shared" si="35"/>
        <v>1.4961</v>
      </c>
      <c r="BK98" s="179">
        <f t="shared" si="35"/>
        <v>1.4844999999999999</v>
      </c>
      <c r="BL98" s="179">
        <f t="shared" si="35"/>
        <v>1.4117999999999999</v>
      </c>
      <c r="BM98" s="179">
        <f t="shared" si="35"/>
        <v>1.3442000000000001</v>
      </c>
      <c r="BN98" s="179">
        <f t="shared" si="35"/>
        <v>1.3136000000000001</v>
      </c>
      <c r="BO98" s="179">
        <f t="shared" si="35"/>
        <v>1.2374000000000001</v>
      </c>
      <c r="BP98" s="179">
        <f t="shared" si="35"/>
        <v>1.1755</v>
      </c>
      <c r="BQ98" s="179">
        <f t="shared" si="35"/>
        <v>1.2164999999999999</v>
      </c>
      <c r="BR98" s="179">
        <f t="shared" si="35"/>
        <v>1.2216</v>
      </c>
      <c r="BS98" s="179">
        <f t="shared" si="35"/>
        <v>1.1648000000000001</v>
      </c>
      <c r="BT98" s="179">
        <f t="shared" si="35"/>
        <v>1.1463000000000001</v>
      </c>
      <c r="BU98" s="179">
        <f t="shared" ref="BU98:CB98" si="36">BU$13</f>
        <v>1.1577999999999999</v>
      </c>
      <c r="BV98" s="179">
        <f t="shared" si="36"/>
        <v>1.1532</v>
      </c>
      <c r="BW98" s="179">
        <f t="shared" si="36"/>
        <v>1.1519999999999999</v>
      </c>
      <c r="BX98" s="179">
        <f t="shared" si="36"/>
        <v>1.159</v>
      </c>
      <c r="BY98" s="179">
        <f t="shared" si="36"/>
        <v>1.1012999999999999</v>
      </c>
      <c r="BZ98" s="179">
        <f t="shared" si="36"/>
        <v>1.0349999999999999</v>
      </c>
      <c r="CA98" s="179">
        <f t="shared" si="36"/>
        <v>1.0008999999999999</v>
      </c>
      <c r="CB98" s="179">
        <f t="shared" si="36"/>
        <v>1</v>
      </c>
    </row>
    <row r="99" spans="2:80">
      <c r="B99" s="178" t="s">
        <v>137</v>
      </c>
      <c r="D99" s="179"/>
      <c r="E99" s="179"/>
      <c r="F99" s="179"/>
      <c r="G99" s="179"/>
      <c r="H99" s="179"/>
      <c r="I99" s="179">
        <f t="shared" ref="I99:BT99" si="37">I$14</f>
        <v>3.7616999999999998</v>
      </c>
      <c r="J99" s="179">
        <f t="shared" si="37"/>
        <v>3.8593000000000002</v>
      </c>
      <c r="K99" s="179">
        <f t="shared" si="37"/>
        <v>3.2563</v>
      </c>
      <c r="L99" s="179">
        <f t="shared" si="37"/>
        <v>3.1865000000000001</v>
      </c>
      <c r="M99" s="179">
        <f t="shared" si="37"/>
        <v>3.2665000000000002</v>
      </c>
      <c r="N99" s="179">
        <f t="shared" si="37"/>
        <v>3.3184999999999998</v>
      </c>
      <c r="O99" s="179">
        <f t="shared" si="37"/>
        <v>3.2563</v>
      </c>
      <c r="P99" s="179">
        <f t="shared" si="37"/>
        <v>3.2061999999999999</v>
      </c>
      <c r="Q99" s="179">
        <f t="shared" si="37"/>
        <v>3.1480000000000001</v>
      </c>
      <c r="R99" s="179">
        <f t="shared" si="37"/>
        <v>3.1671999999999998</v>
      </c>
      <c r="S99" s="179">
        <f t="shared" si="37"/>
        <v>3.1865000000000001</v>
      </c>
      <c r="T99" s="179">
        <f t="shared" si="37"/>
        <v>3.1480000000000001</v>
      </c>
      <c r="U99" s="179">
        <f t="shared" si="37"/>
        <v>3.1103999999999998</v>
      </c>
      <c r="V99" s="179">
        <f t="shared" si="37"/>
        <v>3.0920000000000001</v>
      </c>
      <c r="W99" s="179">
        <f t="shared" si="37"/>
        <v>3.0647000000000002</v>
      </c>
      <c r="X99" s="179">
        <f t="shared" si="37"/>
        <v>3.0203000000000002</v>
      </c>
      <c r="Y99" s="179">
        <f t="shared" si="37"/>
        <v>2.9518</v>
      </c>
      <c r="Z99" s="179">
        <f t="shared" si="37"/>
        <v>2.9106000000000001</v>
      </c>
      <c r="AA99" s="179">
        <f t="shared" si="37"/>
        <v>2.9434999999999998</v>
      </c>
      <c r="AB99" s="179">
        <f t="shared" si="37"/>
        <v>2.9518</v>
      </c>
      <c r="AC99" s="179">
        <f t="shared" si="37"/>
        <v>2.9024999999999999</v>
      </c>
      <c r="AD99" s="179">
        <f t="shared" si="37"/>
        <v>2.7639</v>
      </c>
      <c r="AE99" s="179">
        <f t="shared" si="37"/>
        <v>2.6581999999999999</v>
      </c>
      <c r="AF99" s="179">
        <f t="shared" si="37"/>
        <v>2.5792000000000002</v>
      </c>
      <c r="AG99" s="179">
        <f t="shared" si="37"/>
        <v>2.4232999999999998</v>
      </c>
      <c r="AH99" s="179">
        <f t="shared" si="37"/>
        <v>2.1352000000000002</v>
      </c>
      <c r="AI99" s="179">
        <f t="shared" si="37"/>
        <v>2.0430999999999999</v>
      </c>
      <c r="AJ99" s="179">
        <f t="shared" si="37"/>
        <v>1.9698</v>
      </c>
      <c r="AK99" s="179">
        <f t="shared" si="37"/>
        <v>1.9118999999999999</v>
      </c>
      <c r="AL99" s="179">
        <f t="shared" si="37"/>
        <v>1.8911</v>
      </c>
      <c r="AM99" s="179">
        <f t="shared" si="37"/>
        <v>1.8249</v>
      </c>
      <c r="AN99" s="179">
        <f t="shared" si="37"/>
        <v>1.7110000000000001</v>
      </c>
      <c r="AO99" s="179">
        <f t="shared" si="37"/>
        <v>1.6031</v>
      </c>
      <c r="AP99" s="179">
        <f t="shared" si="37"/>
        <v>1.508</v>
      </c>
      <c r="AQ99" s="179">
        <f t="shared" si="37"/>
        <v>1.4822</v>
      </c>
      <c r="AR99" s="179">
        <f t="shared" si="37"/>
        <v>1.4412</v>
      </c>
      <c r="AS99" s="179">
        <f t="shared" si="37"/>
        <v>1.41</v>
      </c>
      <c r="AT99" s="179">
        <f t="shared" si="37"/>
        <v>1.4216</v>
      </c>
      <c r="AU99" s="179">
        <f t="shared" si="37"/>
        <v>1.4553</v>
      </c>
      <c r="AV99" s="179">
        <f t="shared" si="37"/>
        <v>1.4333</v>
      </c>
      <c r="AW99" s="179">
        <f t="shared" si="37"/>
        <v>1.3968</v>
      </c>
      <c r="AX99" s="179">
        <f t="shared" si="37"/>
        <v>1.3747</v>
      </c>
      <c r="AY99" s="179">
        <f t="shared" si="37"/>
        <v>1.3463000000000001</v>
      </c>
      <c r="AZ99" s="179">
        <f t="shared" si="37"/>
        <v>1.3273999999999999</v>
      </c>
      <c r="BA99" s="179">
        <f t="shared" si="37"/>
        <v>1.3257000000000001</v>
      </c>
      <c r="BB99" s="179">
        <f t="shared" si="37"/>
        <v>1.3223</v>
      </c>
      <c r="BC99" s="179">
        <f t="shared" si="37"/>
        <v>1.2992999999999999</v>
      </c>
      <c r="BD99" s="179">
        <f t="shared" si="37"/>
        <v>1.3207</v>
      </c>
      <c r="BE99" s="179">
        <f t="shared" si="37"/>
        <v>1.3058000000000001</v>
      </c>
      <c r="BF99" s="179">
        <f t="shared" si="37"/>
        <v>1.3058000000000001</v>
      </c>
      <c r="BG99" s="179">
        <f t="shared" si="37"/>
        <v>1.3257000000000001</v>
      </c>
      <c r="BH99" s="179">
        <f t="shared" si="37"/>
        <v>1.3008999999999999</v>
      </c>
      <c r="BI99" s="179">
        <f t="shared" si="37"/>
        <v>1.26</v>
      </c>
      <c r="BJ99" s="179">
        <f t="shared" si="37"/>
        <v>1.2676000000000001</v>
      </c>
      <c r="BK99" s="179">
        <f t="shared" si="37"/>
        <v>1.2494000000000001</v>
      </c>
      <c r="BL99" s="179">
        <f t="shared" si="37"/>
        <v>1.2317</v>
      </c>
      <c r="BM99" s="179">
        <f t="shared" si="37"/>
        <v>1.1868000000000001</v>
      </c>
      <c r="BN99" s="179">
        <f t="shared" si="37"/>
        <v>1.1265000000000001</v>
      </c>
      <c r="BO99" s="179">
        <f t="shared" si="37"/>
        <v>1.1132</v>
      </c>
      <c r="BP99" s="179">
        <f t="shared" si="37"/>
        <v>1.0589</v>
      </c>
      <c r="BQ99" s="179">
        <f t="shared" si="37"/>
        <v>1.0956999999999999</v>
      </c>
      <c r="BR99" s="179">
        <f t="shared" si="37"/>
        <v>1.0865</v>
      </c>
      <c r="BS99" s="179">
        <f t="shared" si="37"/>
        <v>1.0367999999999999</v>
      </c>
      <c r="BT99" s="179">
        <f t="shared" si="37"/>
        <v>1.0226</v>
      </c>
      <c r="BU99" s="179">
        <f t="shared" ref="BU99:CB99" si="38">BU$14</f>
        <v>1.0216000000000001</v>
      </c>
      <c r="BV99" s="179">
        <f t="shared" si="38"/>
        <v>1.0286</v>
      </c>
      <c r="BW99" s="179">
        <f t="shared" si="38"/>
        <v>1.042</v>
      </c>
      <c r="BX99" s="179">
        <f t="shared" si="38"/>
        <v>1.0568</v>
      </c>
      <c r="BY99" s="179">
        <f t="shared" si="38"/>
        <v>1.0306999999999999</v>
      </c>
      <c r="BZ99" s="179">
        <f t="shared" si="38"/>
        <v>1.0067999999999999</v>
      </c>
      <c r="CA99" s="179">
        <f t="shared" si="38"/>
        <v>0.99519999999999997</v>
      </c>
      <c r="CB99" s="179">
        <f t="shared" si="38"/>
        <v>1</v>
      </c>
    </row>
  </sheetData>
  <sheetProtection algorithmName="SHA-512" hashValue="d2w3W+gCTW1mqNzrKI01sNekI5vA//fLUzdRTK36TL+5B12vPkKVb1YMSY8hBEz6bCvMs/XkfdAsG7m7wYW27A==" saltValue="6prpUEo/6i69eWcsQI0lRw==" spinCount="100000" sheet="1" objects="1" scenarios="1"/>
  <mergeCells count="1">
    <mergeCell ref="A1:A2"/>
  </mergeCells>
  <conditionalFormatting sqref="D24:BZ27">
    <cfRule type="cellIs" dxfId="9" priority="5" operator="notEqual">
      <formula>0</formula>
    </cfRule>
  </conditionalFormatting>
  <conditionalFormatting sqref="H37:BW40">
    <cfRule type="cellIs" dxfId="8" priority="4" operator="notEqual">
      <formula>0</formula>
    </cfRule>
  </conditionalFormatting>
  <conditionalFormatting sqref="D37:BZ40">
    <cfRule type="cellIs" dxfId="7" priority="3" operator="notEqual">
      <formula>0</formula>
    </cfRule>
  </conditionalFormatting>
  <conditionalFormatting sqref="CA24:CB27">
    <cfRule type="cellIs" dxfId="6" priority="2" operator="notEqual">
      <formula>0</formula>
    </cfRule>
  </conditionalFormatting>
  <conditionalFormatting sqref="CA37:CB40">
    <cfRule type="cellIs" dxfId="5"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22"/>
  <sheetViews>
    <sheetView zoomScale="80" zoomScaleNormal="80" zoomScalePageLayoutView="110" workbookViewId="0">
      <pane xSplit="2" ySplit="7" topLeftCell="C8"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11.42578125" style="4" customWidth="1"/>
    <col min="3" max="3" width="91.85546875" style="156" customWidth="1"/>
    <col min="4" max="4" width="100.85546875" style="156" customWidth="1"/>
    <col min="5" max="16384" width="11.42578125" style="156"/>
  </cols>
  <sheetData>
    <row r="1" spans="1:5">
      <c r="A1" s="595" t="s">
        <v>71</v>
      </c>
    </row>
    <row r="2" spans="1:5">
      <c r="A2" s="595"/>
    </row>
    <row r="5" spans="1:5">
      <c r="B5" s="162" t="s">
        <v>216</v>
      </c>
    </row>
    <row r="7" spans="1:5">
      <c r="B7" s="251" t="s">
        <v>220</v>
      </c>
      <c r="C7" s="256" t="s">
        <v>217</v>
      </c>
      <c r="D7" s="252" t="s">
        <v>221</v>
      </c>
    </row>
    <row r="8" spans="1:5" ht="15">
      <c r="B8" s="253"/>
      <c r="C8" s="257"/>
      <c r="D8" s="249"/>
    </row>
    <row r="9" spans="1:5" s="4" customFormat="1">
      <c r="A9" s="156"/>
      <c r="B9" s="253" t="s">
        <v>222</v>
      </c>
      <c r="C9" s="258" t="s">
        <v>238</v>
      </c>
      <c r="D9" s="249"/>
      <c r="E9" s="156"/>
    </row>
    <row r="10" spans="1:5" s="4" customFormat="1">
      <c r="A10" s="156"/>
      <c r="B10" s="253"/>
      <c r="C10" s="258" t="s">
        <v>239</v>
      </c>
      <c r="D10" s="249"/>
      <c r="E10" s="156"/>
    </row>
    <row r="11" spans="1:5">
      <c r="B11" s="253"/>
      <c r="C11" s="258" t="s">
        <v>223</v>
      </c>
      <c r="D11" s="249"/>
    </row>
    <row r="12" spans="1:5" ht="15">
      <c r="B12" s="253"/>
      <c r="C12" s="257"/>
      <c r="D12" s="249"/>
    </row>
    <row r="13" spans="1:5" ht="15">
      <c r="B13" s="253"/>
      <c r="C13" s="257"/>
      <c r="D13" s="249"/>
    </row>
    <row r="14" spans="1:5" ht="15">
      <c r="B14" s="253"/>
      <c r="C14" s="257"/>
      <c r="D14" s="249"/>
    </row>
    <row r="15" spans="1:5" ht="15">
      <c r="B15" s="253"/>
      <c r="C15" s="257"/>
      <c r="D15" s="249"/>
    </row>
    <row r="16" spans="1:5" ht="15">
      <c r="B16" s="253"/>
      <c r="C16" s="257"/>
      <c r="D16" s="249"/>
    </row>
    <row r="17" spans="2:4" ht="15">
      <c r="B17" s="253"/>
      <c r="C17" s="257"/>
      <c r="D17" s="249"/>
    </row>
    <row r="18" spans="2:4">
      <c r="B18" s="253"/>
      <c r="C18" s="258" t="s">
        <v>444</v>
      </c>
      <c r="D18" s="249"/>
    </row>
    <row r="19" spans="2:4" ht="15">
      <c r="B19" s="253"/>
      <c r="C19" s="257"/>
      <c r="D19" s="249"/>
    </row>
    <row r="20" spans="2:4" ht="15">
      <c r="B20" s="253"/>
      <c r="C20" s="257"/>
      <c r="D20" s="249"/>
    </row>
    <row r="21" spans="2:4" ht="15">
      <c r="B21" s="253"/>
      <c r="C21" s="257"/>
      <c r="D21" s="249"/>
    </row>
    <row r="22" spans="2:4" ht="15">
      <c r="B22" s="253"/>
      <c r="C22" s="257"/>
      <c r="D22" s="249"/>
    </row>
    <row r="23" spans="2:4">
      <c r="B23" s="253"/>
      <c r="C23" s="258"/>
      <c r="D23" s="261"/>
    </row>
    <row r="24" spans="2:4" ht="15">
      <c r="B24" s="262"/>
      <c r="C24" s="263"/>
      <c r="D24" s="264"/>
    </row>
    <row r="25" spans="2:4" ht="15">
      <c r="B25" s="253"/>
      <c r="C25" s="257"/>
      <c r="D25" s="249"/>
    </row>
    <row r="26" spans="2:4">
      <c r="B26" s="253" t="s">
        <v>224</v>
      </c>
      <c r="C26" s="258" t="s">
        <v>237</v>
      </c>
      <c r="D26" s="249"/>
    </row>
    <row r="27" spans="2:4">
      <c r="B27" s="253"/>
      <c r="C27" s="258" t="s">
        <v>225</v>
      </c>
      <c r="D27" s="249"/>
    </row>
    <row r="28" spans="2:4">
      <c r="B28" s="253"/>
      <c r="C28" s="258"/>
      <c r="D28" s="249"/>
    </row>
    <row r="29" spans="2:4">
      <c r="B29" s="253"/>
      <c r="C29" s="258"/>
      <c r="D29" s="249"/>
    </row>
    <row r="30" spans="2:4" ht="15">
      <c r="B30" s="253"/>
      <c r="C30" s="257"/>
      <c r="D30" s="249"/>
    </row>
    <row r="31" spans="2:4" ht="15">
      <c r="B31" s="253"/>
      <c r="C31" s="257"/>
      <c r="D31" s="249"/>
    </row>
    <row r="32" spans="2:4" ht="15">
      <c r="B32" s="253"/>
      <c r="C32" s="257"/>
      <c r="D32" s="249"/>
    </row>
    <row r="33" spans="2:4" ht="15">
      <c r="B33" s="253"/>
      <c r="C33" s="257"/>
      <c r="D33" s="249"/>
    </row>
    <row r="34" spans="2:4" ht="15">
      <c r="B34" s="253"/>
      <c r="C34" s="257"/>
      <c r="D34" s="249"/>
    </row>
    <row r="35" spans="2:4" ht="25.5">
      <c r="B35" s="253"/>
      <c r="C35" s="325" t="s">
        <v>417</v>
      </c>
      <c r="D35" s="249"/>
    </row>
    <row r="36" spans="2:4" ht="15">
      <c r="B36" s="253"/>
      <c r="C36" s="257"/>
      <c r="D36" s="249"/>
    </row>
    <row r="37" spans="2:4" ht="15">
      <c r="B37" s="253"/>
      <c r="C37" s="257"/>
      <c r="D37" s="249"/>
    </row>
    <row r="38" spans="2:4" ht="15">
      <c r="B38" s="253"/>
      <c r="C38" s="257"/>
      <c r="D38" s="249"/>
    </row>
    <row r="39" spans="2:4" ht="15">
      <c r="B39" s="253"/>
      <c r="C39" s="257"/>
      <c r="D39" s="249"/>
    </row>
    <row r="40" spans="2:4" ht="15">
      <c r="B40" s="253"/>
      <c r="C40" s="257"/>
      <c r="D40" s="249"/>
    </row>
    <row r="41" spans="2:4" ht="15">
      <c r="B41" s="253"/>
      <c r="C41" s="257"/>
      <c r="D41" s="249"/>
    </row>
    <row r="42" spans="2:4">
      <c r="B42" s="265"/>
      <c r="C42" s="266"/>
      <c r="D42" s="267"/>
    </row>
    <row r="43" spans="2:4" ht="15">
      <c r="B43" s="262"/>
      <c r="C43" s="263"/>
      <c r="D43" s="264"/>
    </row>
    <row r="44" spans="2:4" ht="15">
      <c r="B44" s="253"/>
      <c r="C44" s="257"/>
      <c r="D44" s="249"/>
    </row>
    <row r="45" spans="2:4">
      <c r="B45" s="253" t="s">
        <v>226</v>
      </c>
      <c r="C45" s="258" t="s">
        <v>240</v>
      </c>
      <c r="D45" s="249"/>
    </row>
    <row r="46" spans="2:4">
      <c r="B46" s="253"/>
      <c r="C46" s="259"/>
      <c r="D46" s="249"/>
    </row>
    <row r="47" spans="2:4">
      <c r="B47" s="253"/>
      <c r="C47" s="259"/>
      <c r="D47" s="249"/>
    </row>
    <row r="48" spans="2:4" ht="15">
      <c r="B48" s="253"/>
      <c r="C48" s="257"/>
      <c r="D48" s="249"/>
    </row>
    <row r="49" spans="2:4" ht="15">
      <c r="B49" s="253"/>
      <c r="C49" s="257"/>
      <c r="D49" s="249"/>
    </row>
    <row r="50" spans="2:4" ht="15">
      <c r="B50" s="253"/>
      <c r="C50" s="257"/>
      <c r="D50" s="249"/>
    </row>
    <row r="51" spans="2:4" ht="15">
      <c r="B51" s="253"/>
      <c r="C51" s="257"/>
      <c r="D51" s="249"/>
    </row>
    <row r="52" spans="2:4" ht="15">
      <c r="B52" s="253"/>
      <c r="C52" s="257"/>
      <c r="D52" s="249"/>
    </row>
    <row r="53" spans="2:4" ht="15">
      <c r="B53" s="253"/>
      <c r="C53" s="257"/>
      <c r="D53" s="249"/>
    </row>
    <row r="54" spans="2:4" ht="15">
      <c r="B54" s="253"/>
      <c r="C54" s="257"/>
      <c r="D54" s="249"/>
    </row>
    <row r="55" spans="2:4" ht="15">
      <c r="B55" s="253"/>
      <c r="C55" s="257"/>
      <c r="D55" s="249"/>
    </row>
    <row r="56" spans="2:4" ht="15">
      <c r="B56" s="253"/>
      <c r="C56" s="257"/>
      <c r="D56" s="249"/>
    </row>
    <row r="57" spans="2:4" ht="15">
      <c r="B57" s="253"/>
      <c r="C57" s="257"/>
      <c r="D57" s="249"/>
    </row>
    <row r="58" spans="2:4" ht="15">
      <c r="B58" s="253"/>
      <c r="C58" s="257"/>
      <c r="D58" s="249"/>
    </row>
    <row r="59" spans="2:4" ht="15">
      <c r="B59" s="253"/>
      <c r="C59" s="257"/>
      <c r="D59" s="249"/>
    </row>
    <row r="60" spans="2:4">
      <c r="B60" s="265"/>
      <c r="C60" s="266"/>
      <c r="D60" s="267"/>
    </row>
    <row r="61" spans="2:4" ht="15">
      <c r="B61" s="262"/>
      <c r="C61" s="263"/>
      <c r="D61" s="264"/>
    </row>
    <row r="62" spans="2:4" ht="25.5">
      <c r="B62" s="253" t="s">
        <v>227</v>
      </c>
      <c r="C62" s="325" t="s">
        <v>445</v>
      </c>
      <c r="D62" s="249"/>
    </row>
    <row r="63" spans="2:4">
      <c r="B63" s="253"/>
      <c r="C63" s="258"/>
      <c r="D63" s="249"/>
    </row>
    <row r="64" spans="2:4" ht="15">
      <c r="B64" s="253"/>
      <c r="C64" s="257"/>
      <c r="D64" s="249"/>
    </row>
    <row r="65" spans="2:4">
      <c r="B65" s="253"/>
      <c r="C65" s="258" t="s">
        <v>228</v>
      </c>
      <c r="D65" s="249"/>
    </row>
    <row r="66" spans="2:4">
      <c r="B66" s="253"/>
      <c r="C66" s="258" t="s">
        <v>229</v>
      </c>
      <c r="D66" s="249"/>
    </row>
    <row r="67" spans="2:4">
      <c r="B67" s="253"/>
      <c r="C67" s="258" t="s">
        <v>230</v>
      </c>
      <c r="D67" s="249"/>
    </row>
    <row r="68" spans="2:4">
      <c r="B68" s="253"/>
      <c r="C68" s="258" t="s">
        <v>231</v>
      </c>
      <c r="D68" s="249"/>
    </row>
    <row r="69" spans="2:4" ht="15">
      <c r="B69" s="253"/>
      <c r="C69" s="257"/>
      <c r="D69" s="249"/>
    </row>
    <row r="70" spans="2:4" ht="15">
      <c r="B70" s="253"/>
      <c r="C70" s="257"/>
      <c r="D70" s="249"/>
    </row>
    <row r="71" spans="2:4">
      <c r="B71" s="253"/>
      <c r="C71" s="258"/>
      <c r="D71" s="249"/>
    </row>
    <row r="72" spans="2:4" ht="25.5">
      <c r="B72" s="253"/>
      <c r="C72" s="325" t="s">
        <v>446</v>
      </c>
      <c r="D72" s="249"/>
    </row>
    <row r="73" spans="2:4">
      <c r="B73" s="253"/>
      <c r="C73" s="325"/>
      <c r="D73" s="249"/>
    </row>
    <row r="74" spans="2:4">
      <c r="B74" s="253"/>
      <c r="C74" s="325"/>
      <c r="D74" s="249"/>
    </row>
    <row r="75" spans="2:4" ht="15">
      <c r="B75" s="253"/>
      <c r="C75" s="257"/>
      <c r="D75" s="249"/>
    </row>
    <row r="76" spans="2:4">
      <c r="B76" s="265"/>
      <c r="C76" s="266"/>
      <c r="D76" s="267"/>
    </row>
    <row r="77" spans="2:4" ht="15">
      <c r="B77" s="262"/>
      <c r="C77" s="263"/>
      <c r="D77" s="264"/>
    </row>
    <row r="78" spans="2:4">
      <c r="B78" s="253" t="s">
        <v>232</v>
      </c>
      <c r="C78" s="258" t="s">
        <v>418</v>
      </c>
      <c r="D78" s="249"/>
    </row>
    <row r="79" spans="2:4" ht="15">
      <c r="B79" s="253"/>
      <c r="C79" s="257"/>
      <c r="D79" s="249"/>
    </row>
    <row r="80" spans="2:4" ht="15">
      <c r="B80" s="253"/>
      <c r="C80" s="257"/>
      <c r="D80" s="249"/>
    </row>
    <row r="81" spans="2:4">
      <c r="B81" s="265"/>
      <c r="C81" s="266"/>
      <c r="D81" s="267"/>
    </row>
    <row r="82" spans="2:4" ht="15">
      <c r="B82" s="253"/>
      <c r="C82" s="257"/>
      <c r="D82" s="249"/>
    </row>
    <row r="83" spans="2:4">
      <c r="B83" s="253" t="s">
        <v>233</v>
      </c>
      <c r="C83" s="258" t="s">
        <v>234</v>
      </c>
      <c r="D83" s="249"/>
    </row>
    <row r="84" spans="2:4">
      <c r="B84" s="253"/>
      <c r="C84" s="258"/>
      <c r="D84" s="249"/>
    </row>
    <row r="85" spans="2:4" ht="15">
      <c r="B85" s="253"/>
      <c r="C85" s="257"/>
      <c r="D85" s="249"/>
    </row>
    <row r="86" spans="2:4">
      <c r="B86" s="253"/>
      <c r="C86" s="258" t="s">
        <v>236</v>
      </c>
      <c r="D86" s="249"/>
    </row>
    <row r="87" spans="2:4" ht="38.25">
      <c r="B87" s="253"/>
      <c r="C87" s="325" t="s">
        <v>448</v>
      </c>
      <c r="D87" s="249"/>
    </row>
    <row r="88" spans="2:4">
      <c r="B88" s="253"/>
      <c r="C88" s="258"/>
      <c r="D88" s="249"/>
    </row>
    <row r="89" spans="2:4" ht="15">
      <c r="B89" s="253"/>
      <c r="C89" s="257"/>
      <c r="D89" s="249"/>
    </row>
    <row r="90" spans="2:4" ht="15">
      <c r="B90" s="253"/>
      <c r="C90" s="257"/>
      <c r="D90" s="249"/>
    </row>
    <row r="91" spans="2:4" ht="15">
      <c r="B91" s="253"/>
      <c r="C91" s="257"/>
      <c r="D91" s="249"/>
    </row>
    <row r="92" spans="2:4" ht="15">
      <c r="B92" s="253"/>
      <c r="C92" s="257"/>
      <c r="D92" s="249"/>
    </row>
    <row r="93" spans="2:4" ht="15">
      <c r="B93" s="253"/>
      <c r="C93" s="257"/>
      <c r="D93" s="249"/>
    </row>
    <row r="94" spans="2:4" ht="15">
      <c r="B94" s="253"/>
      <c r="C94" s="257"/>
      <c r="D94" s="249"/>
    </row>
    <row r="95" spans="2:4" ht="15">
      <c r="B95" s="253"/>
      <c r="C95" s="257"/>
      <c r="D95" s="249"/>
    </row>
    <row r="96" spans="2:4" ht="15">
      <c r="B96" s="253"/>
      <c r="C96" s="257"/>
      <c r="D96" s="249"/>
    </row>
    <row r="97" spans="2:4" ht="15">
      <c r="B97" s="253"/>
      <c r="C97" s="257"/>
      <c r="D97" s="249"/>
    </row>
    <row r="98" spans="2:4" ht="15">
      <c r="B98" s="253"/>
      <c r="C98" s="257"/>
      <c r="D98" s="249"/>
    </row>
    <row r="99" spans="2:4" ht="15">
      <c r="B99" s="253"/>
      <c r="C99" s="257"/>
      <c r="D99" s="249"/>
    </row>
    <row r="100" spans="2:4">
      <c r="B100" s="253"/>
      <c r="C100" s="325"/>
      <c r="D100" s="249"/>
    </row>
    <row r="101" spans="2:4" ht="38.25">
      <c r="B101" s="253"/>
      <c r="C101" s="325" t="s">
        <v>449</v>
      </c>
      <c r="D101" s="249"/>
    </row>
    <row r="102" spans="2:4">
      <c r="B102" s="253"/>
      <c r="C102" s="258"/>
      <c r="D102" s="249"/>
    </row>
    <row r="103" spans="2:4">
      <c r="B103" s="253"/>
      <c r="C103" s="258"/>
      <c r="D103" s="249"/>
    </row>
    <row r="104" spans="2:4">
      <c r="B104" s="253"/>
      <c r="C104" s="258"/>
      <c r="D104" s="249"/>
    </row>
    <row r="105" spans="2:4" ht="15">
      <c r="B105" s="253"/>
      <c r="C105" s="257"/>
      <c r="D105" s="249"/>
    </row>
    <row r="106" spans="2:4" ht="15">
      <c r="B106" s="253"/>
      <c r="C106" s="257"/>
      <c r="D106" s="249"/>
    </row>
    <row r="107" spans="2:4" ht="15">
      <c r="B107" s="253"/>
      <c r="C107" s="257"/>
      <c r="D107" s="249"/>
    </row>
    <row r="108" spans="2:4" ht="15">
      <c r="B108" s="253"/>
      <c r="C108" s="257"/>
      <c r="D108" s="249"/>
    </row>
    <row r="109" spans="2:4" ht="15">
      <c r="B109" s="253"/>
      <c r="C109" s="257"/>
      <c r="D109" s="249"/>
    </row>
    <row r="110" spans="2:4" ht="15">
      <c r="B110" s="253"/>
      <c r="C110" s="257"/>
      <c r="D110" s="249"/>
    </row>
    <row r="111" spans="2:4">
      <c r="B111" s="253"/>
      <c r="C111" s="259"/>
      <c r="D111" s="249"/>
    </row>
    <row r="112" spans="2:4">
      <c r="B112" s="253"/>
      <c r="C112" s="258" t="s">
        <v>393</v>
      </c>
      <c r="D112" s="249"/>
    </row>
    <row r="113" spans="2:4">
      <c r="B113" s="253"/>
      <c r="C113" s="258" t="s">
        <v>241</v>
      </c>
      <c r="D113" s="249"/>
    </row>
    <row r="114" spans="2:4">
      <c r="B114" s="253"/>
      <c r="C114" s="258" t="s">
        <v>235</v>
      </c>
      <c r="D114" s="249"/>
    </row>
    <row r="115" spans="2:4" ht="15">
      <c r="B115" s="253"/>
      <c r="C115" s="257"/>
      <c r="D115" s="249"/>
    </row>
    <row r="116" spans="2:4" ht="15">
      <c r="B116" s="253"/>
      <c r="C116" s="257"/>
      <c r="D116" s="249"/>
    </row>
    <row r="117" spans="2:4" ht="15">
      <c r="B117" s="253"/>
      <c r="C117" s="257"/>
      <c r="D117" s="249"/>
    </row>
    <row r="118" spans="2:4" ht="15">
      <c r="B118" s="253"/>
      <c r="C118" s="257"/>
      <c r="D118" s="249"/>
    </row>
    <row r="119" spans="2:4" ht="15">
      <c r="B119" s="253"/>
      <c r="C119" s="257"/>
      <c r="D119" s="249"/>
    </row>
    <row r="120" spans="2:4" ht="15">
      <c r="B120" s="253"/>
      <c r="C120" s="257"/>
      <c r="D120" s="249"/>
    </row>
    <row r="121" spans="2:4" ht="15">
      <c r="B121" s="254"/>
      <c r="C121" s="257"/>
      <c r="D121" s="249"/>
    </row>
    <row r="122" spans="2:4">
      <c r="B122" s="255"/>
      <c r="C122" s="260"/>
      <c r="D122" s="250"/>
    </row>
  </sheetData>
  <sheetProtection algorithmName="SHA-512" hashValue="JUFpg7zXJTv6cxOnROL5B1zwYhwiwZmlMJavZLJbYaTLBsEY8Jcy5D2m7hqUgo/ZpCIALVnJs4ssJceat3a8JA==" saltValue="B1YJnaIzpaX7L6isoJp/2Q==" spinCount="100000" sheet="1" objects="1" scenarios="1"/>
  <mergeCells count="1">
    <mergeCell ref="A1:A2"/>
  </mergeCells>
  <hyperlinks>
    <hyperlink ref="A1:A2" location="Start!A1" display="Start"/>
  </hyperlinks>
  <pageMargins left="0.70866141732283472" right="0.70866141732283472" top="0.78740157480314965" bottom="0.78740157480314965" header="0.31496062992125984" footer="0.31496062992125984"/>
  <pageSetup paperSize="9" scale="50" orientation="landscape" horizontalDpi="4294967292" r:id="rId1"/>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drawing r:id="rId2"/>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F7033"/>
    <pageSetUpPr fitToPage="1"/>
  </sheetPr>
  <dimension ref="A1:AX108"/>
  <sheetViews>
    <sheetView zoomScale="80" zoomScaleNormal="80" zoomScalePageLayoutView="80" workbookViewId="0">
      <pane xSplit="2" ySplit="8" topLeftCell="C15"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5" width="20.7109375" style="156" customWidth="1"/>
    <col min="16" max="16" width="9.7109375" style="156" customWidth="1"/>
    <col min="17" max="17" width="6.7109375" style="156" customWidth="1"/>
    <col min="18" max="18" width="9.7109375" style="4" customWidth="1"/>
    <col min="19" max="21" width="20.7109375" style="156" customWidth="1"/>
    <col min="22" max="22" width="17" style="156" customWidth="1"/>
    <col min="23" max="29" width="20.7109375" style="156" customWidth="1"/>
    <col min="30" max="30" width="9.7109375" style="156" customWidth="1"/>
    <col min="31" max="31" width="6.7109375" style="156" customWidth="1"/>
    <col min="32" max="32" width="9.7109375" style="4" customWidth="1"/>
    <col min="33" max="35" width="20.7109375" style="156" customWidth="1"/>
    <col min="36" max="36" width="9.7109375" style="156" customWidth="1"/>
    <col min="37" max="37" width="9.140625" style="156"/>
    <col min="38" max="38" width="9.7109375" style="4" customWidth="1"/>
    <col min="39" max="50" width="17.28515625" style="156" customWidth="1"/>
    <col min="51" max="16384" width="9.140625" style="156"/>
  </cols>
  <sheetData>
    <row r="1" spans="1:50">
      <c r="A1" s="595" t="s">
        <v>71</v>
      </c>
    </row>
    <row r="2" spans="1:50">
      <c r="A2" s="595"/>
    </row>
    <row r="3" spans="1:50">
      <c r="A3" s="172"/>
    </row>
    <row r="4" spans="1:50">
      <c r="A4" s="173"/>
    </row>
    <row r="5" spans="1:50" ht="10.5" customHeight="1">
      <c r="B5" s="2" t="s">
        <v>428</v>
      </c>
    </row>
    <row r="6" spans="1:50" ht="16.5" customHeight="1">
      <c r="AL6" s="438"/>
      <c r="AM6" s="498" t="s">
        <v>490</v>
      </c>
      <c r="AN6" s="154"/>
      <c r="AO6" s="154"/>
      <c r="AP6" s="498" t="s">
        <v>491</v>
      </c>
      <c r="AQ6" s="154"/>
      <c r="AR6" s="487"/>
      <c r="AS6" s="498" t="s">
        <v>489</v>
      </c>
      <c r="AT6" s="154"/>
      <c r="AU6" s="154"/>
      <c r="AV6" s="498" t="s">
        <v>492</v>
      </c>
      <c r="AW6" s="154"/>
      <c r="AX6" s="439"/>
    </row>
    <row r="7" spans="1:50" s="161" customFormat="1">
      <c r="B7" s="326"/>
      <c r="C7" s="327"/>
      <c r="D7" s="328"/>
      <c r="E7" s="329" t="s">
        <v>190</v>
      </c>
      <c r="F7" s="327"/>
      <c r="G7" s="327"/>
      <c r="H7" s="330"/>
      <c r="J7" s="326"/>
      <c r="K7" s="327"/>
      <c r="L7" s="328"/>
      <c r="M7" s="329" t="s">
        <v>192</v>
      </c>
      <c r="N7" s="327"/>
      <c r="O7" s="327"/>
      <c r="P7" s="330"/>
      <c r="R7" s="326"/>
      <c r="S7" s="351"/>
      <c r="T7" s="351"/>
      <c r="U7" s="351"/>
      <c r="V7" s="351"/>
      <c r="W7" s="351"/>
      <c r="X7" s="351"/>
      <c r="Y7" s="352" t="s">
        <v>191</v>
      </c>
      <c r="Z7" s="351"/>
      <c r="AA7" s="351"/>
      <c r="AB7" s="351"/>
      <c r="AC7" s="351"/>
      <c r="AD7" s="330"/>
      <c r="AE7" s="156"/>
      <c r="AF7" s="326"/>
      <c r="AG7" s="328"/>
      <c r="AH7" s="329" t="s">
        <v>193</v>
      </c>
      <c r="AI7" s="327"/>
      <c r="AJ7" s="330"/>
      <c r="AL7" s="326"/>
      <c r="AM7" s="499" t="s">
        <v>486</v>
      </c>
      <c r="AN7" s="329"/>
      <c r="AO7" s="327"/>
      <c r="AP7" s="499" t="s">
        <v>487</v>
      </c>
      <c r="AQ7" s="329"/>
      <c r="AR7" s="327"/>
      <c r="AS7" s="499" t="s">
        <v>488</v>
      </c>
      <c r="AT7" s="329"/>
      <c r="AU7" s="327"/>
      <c r="AV7" s="499" t="s">
        <v>493</v>
      </c>
      <c r="AW7" s="329"/>
      <c r="AX7" s="330"/>
    </row>
    <row r="8" spans="1:50" s="159" customFormat="1" ht="79.900000000000006" customHeight="1">
      <c r="B8" s="346" t="s">
        <v>5</v>
      </c>
      <c r="C8" s="298" t="str">
        <f>Übersicht!$B$10</f>
        <v>Gewerbliche Betriebsgebäude, Bauleistungen am Bauwerk ohne USt</v>
      </c>
      <c r="D8" s="289" t="str">
        <f>Übersicht!$B$20</f>
        <v>Gewerbliche Betriebsgebäude, Bauleistungen am Bauwerk, mit USt</v>
      </c>
      <c r="E8" s="289" t="s">
        <v>205</v>
      </c>
      <c r="F8" s="289" t="str">
        <f>Übersicht!$B$22</f>
        <v>Wiederherstellungswerte für 1913/1914 erstellte Wohngebäude</v>
      </c>
      <c r="G8" s="299" t="s">
        <v>206</v>
      </c>
      <c r="H8" s="347" t="s">
        <v>8</v>
      </c>
      <c r="I8" s="174"/>
      <c r="J8" s="350" t="s">
        <v>5</v>
      </c>
      <c r="K8" s="298" t="str">
        <f>Übersicht!$B$11</f>
        <v>Ortskanäle, Bauleistungen am Bauwerk (Tiefbau), ohne USt</v>
      </c>
      <c r="L8" s="289" t="str">
        <f>Übersicht!$B$21</f>
        <v>Ortskanäle, Bauleistungen am Bauwerk (Tiefbau), mit USt</v>
      </c>
      <c r="M8" s="289" t="s">
        <v>201</v>
      </c>
      <c r="N8" s="289" t="str">
        <f>Übersicht!$B$22</f>
        <v>Wiederherstellungswerte für 1913/1914 erstellte Wohngebäude</v>
      </c>
      <c r="O8" s="299" t="s">
        <v>204</v>
      </c>
      <c r="P8" s="347" t="s">
        <v>8</v>
      </c>
      <c r="R8" s="350" t="s">
        <v>5</v>
      </c>
      <c r="S8" s="298" t="str">
        <f>Übersicht!$B$15</f>
        <v>Stahlrohre, Rohrform-, Rohrverschluss- und Rohrverbindungsstücke aus Eisen und Stahl</v>
      </c>
      <c r="T8" s="289" t="str">
        <f>Übersicht!$B$26</f>
        <v>Präzisionsstahlrohre, nahtlos und geschweißt</v>
      </c>
      <c r="U8" s="289" t="s">
        <v>16</v>
      </c>
      <c r="V8" s="289" t="str">
        <f>Übersicht!$B$27</f>
        <v>Eisen und Stahl</v>
      </c>
      <c r="W8" s="289" t="str">
        <f>Übersicht!$B$15</f>
        <v>Stahlrohre, Rohrform-, Rohrverschluss- und Rohrverbindungsstücke aus Eisen und Stahl</v>
      </c>
      <c r="X8" s="289" t="str">
        <f>Übersicht!$B$11</f>
        <v>Ortskanäle, Bauleistungen am Bauwerk (Tiefbau), ohne USt</v>
      </c>
      <c r="Y8" s="289" t="str">
        <f>Übersicht!$B$21</f>
        <v>Ortskanäle, Bauleistungen am Bauwerk (Tiefbau), mit USt</v>
      </c>
      <c r="Z8" s="289" t="s">
        <v>201</v>
      </c>
      <c r="AA8" s="289" t="str">
        <f>Übersicht!$B$22</f>
        <v>Wiederherstellungswerte für 1913/1914 erstellte Wohngebäude</v>
      </c>
      <c r="AB8" s="289" t="s">
        <v>204</v>
      </c>
      <c r="AC8" s="299" t="s">
        <v>69</v>
      </c>
      <c r="AD8" s="347" t="s">
        <v>8</v>
      </c>
      <c r="AF8" s="350" t="s">
        <v>5</v>
      </c>
      <c r="AG8" s="298" t="str">
        <f>Übersicht!$B$14</f>
        <v>Erzeugerpreise gewerblicher Produkte gesamt (ohne Mineralölerz.)</v>
      </c>
      <c r="AH8" s="289" t="str">
        <f>Übersicht!$B$31</f>
        <v>Erzeugerpreise gewerblicher Produkte gesamt</v>
      </c>
      <c r="AI8" s="299" t="s">
        <v>15</v>
      </c>
      <c r="AJ8" s="355" t="s">
        <v>8</v>
      </c>
      <c r="AL8" s="432" t="s">
        <v>5</v>
      </c>
      <c r="AM8" s="434" t="s">
        <v>480</v>
      </c>
      <c r="AN8" s="289" t="s">
        <v>496</v>
      </c>
      <c r="AO8" s="437" t="s">
        <v>4</v>
      </c>
      <c r="AP8" s="434" t="s">
        <v>480</v>
      </c>
      <c r="AQ8" s="289" t="s">
        <v>496</v>
      </c>
      <c r="AR8" s="437" t="s">
        <v>4</v>
      </c>
      <c r="AS8" s="434" t="s">
        <v>480</v>
      </c>
      <c r="AT8" s="289" t="s">
        <v>496</v>
      </c>
      <c r="AU8" s="437" t="s">
        <v>4</v>
      </c>
      <c r="AV8" s="434" t="s">
        <v>480</v>
      </c>
      <c r="AW8" s="289" t="s">
        <v>496</v>
      </c>
      <c r="AX8" s="435" t="s">
        <v>4</v>
      </c>
    </row>
    <row r="9" spans="1:50" ht="15" hidden="1" customHeight="1">
      <c r="B9" s="348">
        <v>2026</v>
      </c>
      <c r="C9" s="294">
        <f>VLOOKUP(B9,'Basisreihen Destatis 2020'!$B$7:$H$90,2,FALSE)</f>
        <v>0</v>
      </c>
      <c r="D9" s="290"/>
      <c r="E9" s="290">
        <f t="shared" ref="E9:E65" si="0">ROUND(IF(C9&gt;0,C9,D9*$C$67/$D$67),1)</f>
        <v>0</v>
      </c>
      <c r="F9" s="290"/>
      <c r="G9" s="295">
        <f t="shared" ref="G9:G16" si="1">ROUND(IF(E9&gt;0,E9,F9*$E$77/$F$77),1)</f>
        <v>0</v>
      </c>
      <c r="H9" s="334"/>
      <c r="I9" s="175"/>
      <c r="J9" s="344">
        <v>2026</v>
      </c>
      <c r="K9" s="294">
        <f>VLOOKUP(J9,'Basisreihen Destatis 2020'!$B$7:$H$90,3,FALSE)</f>
        <v>0</v>
      </c>
      <c r="L9" s="290"/>
      <c r="M9" s="290">
        <f t="shared" ref="M9:M16" si="2">ROUND(IF(K9&gt;0,K9,L9*$K$67/$L$67),1)</f>
        <v>0</v>
      </c>
      <c r="N9" s="290"/>
      <c r="O9" s="295">
        <f t="shared" ref="O9:O16" si="3">ROUND(IF(M9&gt;0,M9,N9*$M$77/$N$77),1)</f>
        <v>0</v>
      </c>
      <c r="P9" s="334"/>
      <c r="R9" s="344">
        <v>2026</v>
      </c>
      <c r="S9" s="303">
        <f>VLOOKUP(R9,'Basisreihen Destatis 2020'!$B$7:$H$90,7,FALSE)</f>
        <v>0</v>
      </c>
      <c r="T9" s="300"/>
      <c r="U9" s="300">
        <f t="shared" ref="U9:U14" si="4">ROUND(IF(S9&gt;0,S9,T9*$S$40/$T$40),1)</f>
        <v>0</v>
      </c>
      <c r="V9" s="300"/>
      <c r="W9" s="300">
        <f t="shared" ref="W9:W16" si="5">ROUND(IF(U9&gt;0,U9,V9*$U$67/$V$67),1)</f>
        <v>0</v>
      </c>
      <c r="X9" s="300">
        <f>VLOOKUP(R9,'Basisreihen Destatis 2020'!$B$7:$H$90,3,FALSE)</f>
        <v>0</v>
      </c>
      <c r="Y9" s="300"/>
      <c r="Z9" s="300">
        <f t="shared" ref="Z9:Z16" si="6">ROUND(IF(X9&gt;0,X9,Y9*$X$67/$Y$67),1)</f>
        <v>0</v>
      </c>
      <c r="AA9" s="300"/>
      <c r="AB9" s="300">
        <f t="shared" ref="AB9:AB16" si="7">ROUND(IF(Z9&gt;0,Z9,AA9*$Z$77/$AA$77),1)</f>
        <v>0</v>
      </c>
      <c r="AC9" s="304">
        <f t="shared" ref="AC9:AC40" si="8">ROUND(0.4*W9+0.6*AB9,1)</f>
        <v>0</v>
      </c>
      <c r="AD9" s="334"/>
      <c r="AF9" s="344">
        <v>2026</v>
      </c>
      <c r="AG9" s="303">
        <f>VLOOKUP(AF9,'Basisreihen Destatis 2020'!$B$7:$H$90,6,FALSE)</f>
        <v>0</v>
      </c>
      <c r="AH9" s="300"/>
      <c r="AI9" s="304">
        <f t="shared" ref="AI9:AI72" si="9">ROUND(IF(AG9&gt;0,AG9,AH9*$AG$59/$AH$59),1)</f>
        <v>0</v>
      </c>
      <c r="AJ9" s="334"/>
      <c r="AL9" s="344"/>
      <c r="AM9" s="303"/>
      <c r="AN9" s="300"/>
      <c r="AO9" s="304">
        <f t="shared" ref="AO9:AO14" si="10">ROUND(IF(AM9&gt;0,AM9,AN9*$AI$59/$AJ$59),1)</f>
        <v>0</v>
      </c>
      <c r="AP9" s="303"/>
      <c r="AQ9" s="300"/>
      <c r="AR9" s="304"/>
      <c r="AS9" s="303"/>
      <c r="AT9" s="300"/>
      <c r="AU9" s="304"/>
      <c r="AV9" s="303"/>
      <c r="AW9" s="300"/>
      <c r="AX9" s="304"/>
    </row>
    <row r="10" spans="1:50" ht="15" hidden="1" customHeight="1">
      <c r="B10" s="349">
        <v>2025</v>
      </c>
      <c r="C10" s="296">
        <f>VLOOKUP(B10,'Basisreihen Destatis 2020'!$B$7:$H$90,2,FALSE)</f>
        <v>0</v>
      </c>
      <c r="D10" s="292"/>
      <c r="E10" s="292">
        <f t="shared" si="0"/>
        <v>0</v>
      </c>
      <c r="F10" s="292"/>
      <c r="G10" s="297">
        <f t="shared" si="1"/>
        <v>0</v>
      </c>
      <c r="H10" s="336"/>
      <c r="I10" s="175"/>
      <c r="J10" s="345">
        <v>2025</v>
      </c>
      <c r="K10" s="296">
        <f>VLOOKUP(J10,'Basisreihen Destatis 2020'!$B$7:$H$90,3,FALSE)</f>
        <v>0</v>
      </c>
      <c r="L10" s="292"/>
      <c r="M10" s="292">
        <f t="shared" si="2"/>
        <v>0</v>
      </c>
      <c r="N10" s="292"/>
      <c r="O10" s="297">
        <f t="shared" si="3"/>
        <v>0</v>
      </c>
      <c r="P10" s="336"/>
      <c r="R10" s="345">
        <v>2025</v>
      </c>
      <c r="S10" s="305">
        <f>VLOOKUP(R10,'Basisreihen Destatis 2020'!$B$7:$H$90,7,FALSE)</f>
        <v>0</v>
      </c>
      <c r="T10" s="301"/>
      <c r="U10" s="301">
        <f t="shared" si="4"/>
        <v>0</v>
      </c>
      <c r="V10" s="301"/>
      <c r="W10" s="301">
        <f t="shared" si="5"/>
        <v>0</v>
      </c>
      <c r="X10" s="301">
        <f>VLOOKUP(R10,'Basisreihen Destatis 2020'!$B$7:$H$90,3,FALSE)</f>
        <v>0</v>
      </c>
      <c r="Y10" s="301"/>
      <c r="Z10" s="301">
        <f t="shared" si="6"/>
        <v>0</v>
      </c>
      <c r="AA10" s="301"/>
      <c r="AB10" s="301">
        <f t="shared" si="7"/>
        <v>0</v>
      </c>
      <c r="AC10" s="306">
        <f t="shared" si="8"/>
        <v>0</v>
      </c>
      <c r="AD10" s="336"/>
      <c r="AF10" s="345">
        <v>2025</v>
      </c>
      <c r="AG10" s="305">
        <f>VLOOKUP(AF10,'Basisreihen Destatis 2020'!$B$7:$H$90,6,FALSE)</f>
        <v>0</v>
      </c>
      <c r="AH10" s="301"/>
      <c r="AI10" s="306">
        <f t="shared" si="9"/>
        <v>0</v>
      </c>
      <c r="AJ10" s="336"/>
      <c r="AL10" s="345"/>
      <c r="AM10" s="305"/>
      <c r="AN10" s="301"/>
      <c r="AO10" s="306">
        <f t="shared" si="10"/>
        <v>0</v>
      </c>
      <c r="AP10" s="305"/>
      <c r="AQ10" s="301"/>
      <c r="AR10" s="306"/>
      <c r="AS10" s="305"/>
      <c r="AT10" s="301"/>
      <c r="AU10" s="306"/>
      <c r="AV10" s="305"/>
      <c r="AW10" s="301"/>
      <c r="AX10" s="306"/>
    </row>
    <row r="11" spans="1:50" ht="15" hidden="1" customHeight="1">
      <c r="B11" s="349">
        <v>2024</v>
      </c>
      <c r="C11" s="296">
        <f>VLOOKUP(B11,'Basisreihen Destatis 2020'!$B$7:$H$90,2,FALSE)</f>
        <v>0</v>
      </c>
      <c r="D11" s="292"/>
      <c r="E11" s="292">
        <f t="shared" si="0"/>
        <v>0</v>
      </c>
      <c r="F11" s="292"/>
      <c r="G11" s="297">
        <f t="shared" si="1"/>
        <v>0</v>
      </c>
      <c r="H11" s="336"/>
      <c r="I11" s="175"/>
      <c r="J11" s="345">
        <v>2024</v>
      </c>
      <c r="K11" s="296">
        <f>VLOOKUP(J11,'Basisreihen Destatis 2020'!$B$7:$H$90,3,FALSE)</f>
        <v>0</v>
      </c>
      <c r="L11" s="292"/>
      <c r="M11" s="292">
        <f t="shared" si="2"/>
        <v>0</v>
      </c>
      <c r="N11" s="292"/>
      <c r="O11" s="297">
        <f t="shared" si="3"/>
        <v>0</v>
      </c>
      <c r="P11" s="336"/>
      <c r="R11" s="345">
        <v>2024</v>
      </c>
      <c r="S11" s="305">
        <f>VLOOKUP(R11,'Basisreihen Destatis 2020'!$B$7:$H$90,7,FALSE)</f>
        <v>0</v>
      </c>
      <c r="T11" s="301"/>
      <c r="U11" s="301">
        <f t="shared" si="4"/>
        <v>0</v>
      </c>
      <c r="V11" s="301"/>
      <c r="W11" s="301">
        <f t="shared" si="5"/>
        <v>0</v>
      </c>
      <c r="X11" s="301">
        <f>VLOOKUP(R11,'Basisreihen Destatis 2020'!$B$7:$H$90,3,FALSE)</f>
        <v>0</v>
      </c>
      <c r="Y11" s="301"/>
      <c r="Z11" s="301">
        <f t="shared" si="6"/>
        <v>0</v>
      </c>
      <c r="AA11" s="301"/>
      <c r="AB11" s="301">
        <f t="shared" si="7"/>
        <v>0</v>
      </c>
      <c r="AC11" s="306">
        <f t="shared" si="8"/>
        <v>0</v>
      </c>
      <c r="AD11" s="336"/>
      <c r="AF11" s="345">
        <v>2024</v>
      </c>
      <c r="AG11" s="305">
        <f>VLOOKUP(AF11,'Basisreihen Destatis 2020'!$B$7:$H$90,6,FALSE)</f>
        <v>0</v>
      </c>
      <c r="AH11" s="301"/>
      <c r="AI11" s="306">
        <f t="shared" si="9"/>
        <v>0</v>
      </c>
      <c r="AJ11" s="336"/>
      <c r="AL11" s="345"/>
      <c r="AM11" s="305"/>
      <c r="AN11" s="301"/>
      <c r="AO11" s="306">
        <f t="shared" si="10"/>
        <v>0</v>
      </c>
      <c r="AP11" s="305"/>
      <c r="AQ11" s="301"/>
      <c r="AR11" s="306"/>
      <c r="AS11" s="305"/>
      <c r="AT11" s="301"/>
      <c r="AU11" s="306"/>
      <c r="AV11" s="305"/>
      <c r="AW11" s="301"/>
      <c r="AX11" s="306"/>
    </row>
    <row r="12" spans="1:50" ht="15" hidden="1" customHeight="1">
      <c r="B12" s="349">
        <v>2023</v>
      </c>
      <c r="C12" s="296">
        <f>VLOOKUP(B12,'Basisreihen Destatis 2020'!$B$7:$H$90,2,FALSE)</f>
        <v>0</v>
      </c>
      <c r="D12" s="292"/>
      <c r="E12" s="292">
        <f t="shared" si="0"/>
        <v>0</v>
      </c>
      <c r="F12" s="292"/>
      <c r="G12" s="297">
        <f t="shared" si="1"/>
        <v>0</v>
      </c>
      <c r="H12" s="336"/>
      <c r="I12" s="175"/>
      <c r="J12" s="345">
        <v>2023</v>
      </c>
      <c r="K12" s="296">
        <f>VLOOKUP(J12,'Basisreihen Destatis 2020'!$B$7:$H$90,3,FALSE)</f>
        <v>0</v>
      </c>
      <c r="L12" s="292"/>
      <c r="M12" s="292">
        <f t="shared" si="2"/>
        <v>0</v>
      </c>
      <c r="N12" s="292"/>
      <c r="O12" s="297">
        <f t="shared" si="3"/>
        <v>0</v>
      </c>
      <c r="P12" s="336"/>
      <c r="R12" s="345">
        <v>2023</v>
      </c>
      <c r="S12" s="305">
        <f>VLOOKUP(R12,'Basisreihen Destatis 2020'!$B$7:$H$90,7,FALSE)</f>
        <v>0</v>
      </c>
      <c r="T12" s="301"/>
      <c r="U12" s="301">
        <f t="shared" si="4"/>
        <v>0</v>
      </c>
      <c r="V12" s="301"/>
      <c r="W12" s="301">
        <f t="shared" si="5"/>
        <v>0</v>
      </c>
      <c r="X12" s="301">
        <f>VLOOKUP(R12,'Basisreihen Destatis 2020'!$B$7:$H$90,3,FALSE)</f>
        <v>0</v>
      </c>
      <c r="Y12" s="301"/>
      <c r="Z12" s="301">
        <f t="shared" si="6"/>
        <v>0</v>
      </c>
      <c r="AA12" s="301"/>
      <c r="AB12" s="301">
        <f t="shared" si="7"/>
        <v>0</v>
      </c>
      <c r="AC12" s="306">
        <f t="shared" si="8"/>
        <v>0</v>
      </c>
      <c r="AD12" s="336"/>
      <c r="AF12" s="345">
        <v>2023</v>
      </c>
      <c r="AG12" s="305">
        <f>VLOOKUP(AF12,'Basisreihen Destatis 2020'!$B$7:$H$90,6,FALSE)</f>
        <v>0</v>
      </c>
      <c r="AH12" s="301"/>
      <c r="AI12" s="306">
        <f t="shared" si="9"/>
        <v>0</v>
      </c>
      <c r="AJ12" s="336"/>
      <c r="AL12" s="345"/>
      <c r="AM12" s="305"/>
      <c r="AN12" s="301"/>
      <c r="AO12" s="306">
        <f t="shared" si="10"/>
        <v>0</v>
      </c>
      <c r="AP12" s="305"/>
      <c r="AQ12" s="301"/>
      <c r="AR12" s="306"/>
      <c r="AS12" s="305"/>
      <c r="AT12" s="301"/>
      <c r="AU12" s="306"/>
      <c r="AV12" s="305"/>
      <c r="AW12" s="301"/>
      <c r="AX12" s="306"/>
    </row>
    <row r="13" spans="1:50" ht="15" hidden="1" customHeight="1">
      <c r="B13" s="349">
        <v>2022</v>
      </c>
      <c r="C13" s="296">
        <f>VLOOKUP(B13,'Basisreihen Destatis 2020'!$B$7:$H$90,2,FALSE)</f>
        <v>0</v>
      </c>
      <c r="D13" s="292"/>
      <c r="E13" s="292">
        <f t="shared" si="0"/>
        <v>0</v>
      </c>
      <c r="F13" s="292"/>
      <c r="G13" s="297">
        <f>ROUND(IF(E13&gt;0,E13,F13*$E$77/$F$77),1)</f>
        <v>0</v>
      </c>
      <c r="H13" s="336"/>
      <c r="I13" s="175"/>
      <c r="J13" s="345">
        <v>2022</v>
      </c>
      <c r="K13" s="296">
        <f>VLOOKUP(J13,'Basisreihen Destatis 2020'!$B$7:$H$90,3,FALSE)</f>
        <v>0</v>
      </c>
      <c r="L13" s="292"/>
      <c r="M13" s="292">
        <f t="shared" si="2"/>
        <v>0</v>
      </c>
      <c r="N13" s="292"/>
      <c r="O13" s="297">
        <f t="shared" si="3"/>
        <v>0</v>
      </c>
      <c r="P13" s="336"/>
      <c r="R13" s="345">
        <v>2022</v>
      </c>
      <c r="S13" s="305">
        <f>VLOOKUP(R13,'Basisreihen Destatis 2020'!$B$7:$H$90,7,FALSE)</f>
        <v>0</v>
      </c>
      <c r="T13" s="301"/>
      <c r="U13" s="301">
        <f t="shared" si="4"/>
        <v>0</v>
      </c>
      <c r="V13" s="301"/>
      <c r="W13" s="301">
        <f t="shared" si="5"/>
        <v>0</v>
      </c>
      <c r="X13" s="301">
        <f>VLOOKUP(R13,'Basisreihen Destatis 2020'!$B$7:$H$90,3,FALSE)</f>
        <v>0</v>
      </c>
      <c r="Y13" s="301"/>
      <c r="Z13" s="301">
        <f t="shared" si="6"/>
        <v>0</v>
      </c>
      <c r="AA13" s="301"/>
      <c r="AB13" s="301">
        <f t="shared" si="7"/>
        <v>0</v>
      </c>
      <c r="AC13" s="306">
        <f t="shared" si="8"/>
        <v>0</v>
      </c>
      <c r="AD13" s="336"/>
      <c r="AF13" s="345">
        <v>2022</v>
      </c>
      <c r="AG13" s="305">
        <f>VLOOKUP(AF13,'Basisreihen Destatis 2020'!$B$7:$H$90,6,FALSE)</f>
        <v>0</v>
      </c>
      <c r="AH13" s="301"/>
      <c r="AI13" s="306">
        <f t="shared" si="9"/>
        <v>0</v>
      </c>
      <c r="AJ13" s="336"/>
      <c r="AL13" s="345"/>
      <c r="AM13" s="305"/>
      <c r="AN13" s="301"/>
      <c r="AO13" s="306">
        <f t="shared" si="10"/>
        <v>0</v>
      </c>
      <c r="AP13" s="305"/>
      <c r="AQ13" s="301"/>
      <c r="AR13" s="306"/>
      <c r="AS13" s="305"/>
      <c r="AT13" s="301"/>
      <c r="AU13" s="306"/>
      <c r="AV13" s="305"/>
      <c r="AW13" s="301"/>
      <c r="AX13" s="306"/>
    </row>
    <row r="14" spans="1:50" ht="15" hidden="1" customHeight="1">
      <c r="B14" s="349">
        <v>2021</v>
      </c>
      <c r="C14" s="296">
        <f>VLOOKUP(B14,'Basisreihen Destatis 2020'!$B$7:$H$90,2,FALSE)</f>
        <v>0</v>
      </c>
      <c r="D14" s="292"/>
      <c r="E14" s="292">
        <f t="shared" si="0"/>
        <v>0</v>
      </c>
      <c r="F14" s="292"/>
      <c r="G14" s="297">
        <f t="shared" si="1"/>
        <v>0</v>
      </c>
      <c r="H14" s="336"/>
      <c r="I14" s="175"/>
      <c r="J14" s="345">
        <v>2021</v>
      </c>
      <c r="K14" s="296">
        <f>VLOOKUP(J14,'Basisreihen Destatis 2020'!$B$7:$H$90,3,FALSE)</f>
        <v>0</v>
      </c>
      <c r="L14" s="292"/>
      <c r="M14" s="292">
        <f t="shared" si="2"/>
        <v>0</v>
      </c>
      <c r="N14" s="292"/>
      <c r="O14" s="297">
        <f t="shared" si="3"/>
        <v>0</v>
      </c>
      <c r="P14" s="336"/>
      <c r="R14" s="345">
        <v>2021</v>
      </c>
      <c r="S14" s="305">
        <f>VLOOKUP(R14,'Basisreihen Destatis 2020'!$B$7:$H$90,7,FALSE)</f>
        <v>0</v>
      </c>
      <c r="T14" s="301"/>
      <c r="U14" s="301">
        <f t="shared" si="4"/>
        <v>0</v>
      </c>
      <c r="V14" s="301"/>
      <c r="W14" s="301">
        <f t="shared" si="5"/>
        <v>0</v>
      </c>
      <c r="X14" s="301">
        <f>VLOOKUP(R14,'Basisreihen Destatis 2020'!$B$7:$H$90,3,FALSE)</f>
        <v>0</v>
      </c>
      <c r="Y14" s="301"/>
      <c r="Z14" s="301">
        <f t="shared" si="6"/>
        <v>0</v>
      </c>
      <c r="AA14" s="301"/>
      <c r="AB14" s="301">
        <f t="shared" si="7"/>
        <v>0</v>
      </c>
      <c r="AC14" s="306">
        <f t="shared" si="8"/>
        <v>0</v>
      </c>
      <c r="AD14" s="336"/>
      <c r="AF14" s="345">
        <v>2021</v>
      </c>
      <c r="AG14" s="305">
        <f>VLOOKUP(AF14,'Basisreihen Destatis 2020'!$B$7:$H$90,6,FALSE)</f>
        <v>0</v>
      </c>
      <c r="AH14" s="301"/>
      <c r="AI14" s="306">
        <f t="shared" si="9"/>
        <v>0</v>
      </c>
      <c r="AJ14" s="336"/>
      <c r="AL14" s="345"/>
      <c r="AM14" s="305"/>
      <c r="AN14" s="301"/>
      <c r="AO14" s="306">
        <f t="shared" si="10"/>
        <v>0</v>
      </c>
      <c r="AP14" s="305"/>
      <c r="AQ14" s="301"/>
      <c r="AR14" s="306"/>
      <c r="AS14" s="305"/>
      <c r="AT14" s="301"/>
      <c r="AU14" s="306"/>
      <c r="AV14" s="305"/>
      <c r="AW14" s="301"/>
      <c r="AX14" s="306"/>
    </row>
    <row r="15" spans="1:50">
      <c r="B15" s="349">
        <v>2020</v>
      </c>
      <c r="C15" s="296">
        <f>VLOOKUP(B15,'Basisreihen Destatis 2020'!$B$7:$H$90,2,FALSE)</f>
        <v>118.4</v>
      </c>
      <c r="D15" s="292"/>
      <c r="E15" s="292">
        <f t="shared" si="0"/>
        <v>118.4</v>
      </c>
      <c r="F15" s="292"/>
      <c r="G15" s="297">
        <f t="shared" si="1"/>
        <v>118.4</v>
      </c>
      <c r="H15" s="336">
        <f>ROUND($G$15/G15,4)</f>
        <v>1</v>
      </c>
      <c r="I15" s="175"/>
      <c r="J15" s="345">
        <v>2020</v>
      </c>
      <c r="K15" s="296">
        <f>VLOOKUP(J15,'Basisreihen Destatis 2020'!$B$7:$H$90,3,FALSE)</f>
        <v>120.4</v>
      </c>
      <c r="L15" s="292"/>
      <c r="M15" s="292">
        <f t="shared" si="2"/>
        <v>120.4</v>
      </c>
      <c r="N15" s="292"/>
      <c r="O15" s="297">
        <f t="shared" si="3"/>
        <v>120.4</v>
      </c>
      <c r="P15" s="336">
        <f>ROUND($O$15/O15,4)</f>
        <v>1</v>
      </c>
      <c r="R15" s="345">
        <v>2020</v>
      </c>
      <c r="S15" s="305">
        <f>VLOOKUP(R15,'Basisreihen Destatis 2020'!$B$7:$H$90,7,FALSE)</f>
        <v>107.4</v>
      </c>
      <c r="T15" s="301"/>
      <c r="U15" s="301">
        <f>ROUND(IF(S15&gt;0,S15,T15*$S$35/$T$35),1)</f>
        <v>107.4</v>
      </c>
      <c r="V15" s="301"/>
      <c r="W15" s="301">
        <f>ROUND(IF(U15&gt;0,U15,V15*$U$67/$V$67),1)</f>
        <v>107.4</v>
      </c>
      <c r="X15" s="301">
        <f>VLOOKUP(R15,'Basisreihen Destatis 2020'!$B$7:$H$90,3,FALSE)</f>
        <v>120.4</v>
      </c>
      <c r="Y15" s="301"/>
      <c r="Z15" s="301">
        <f t="shared" si="6"/>
        <v>120.4</v>
      </c>
      <c r="AA15" s="301"/>
      <c r="AB15" s="301">
        <f t="shared" si="7"/>
        <v>120.4</v>
      </c>
      <c r="AC15" s="306">
        <f t="shared" si="8"/>
        <v>115.2</v>
      </c>
      <c r="AD15" s="336">
        <f>ROUND($AC$15/AC15,4)</f>
        <v>1</v>
      </c>
      <c r="AF15" s="345">
        <v>2020</v>
      </c>
      <c r="AG15" s="305">
        <f>VLOOKUP(AF15,'Basisreihen Destatis 2020'!$B$7:$H$90,6,FALSE)</f>
        <v>104.2</v>
      </c>
      <c r="AH15" s="301"/>
      <c r="AI15" s="306">
        <f t="shared" si="9"/>
        <v>104.2</v>
      </c>
      <c r="AJ15" s="336">
        <f>ROUND($AI$15/AI15,4)</f>
        <v>1</v>
      </c>
      <c r="AL15" s="345">
        <v>2020</v>
      </c>
      <c r="AM15" s="486">
        <f>VLOOKUP(AL15,'Preisindizes Gas 2020 "alt"'!$B$7:$H$93,7,FALSE)</f>
        <v>1</v>
      </c>
      <c r="AN15" s="301">
        <f>VLOOKUP(AL15,'Reihen BK9 KP Gas 2020'!$B$3:$Z$84,7,FALSE)</f>
        <v>1</v>
      </c>
      <c r="AO15" s="306">
        <f>AM15-AN15</f>
        <v>0</v>
      </c>
      <c r="AP15" s="486">
        <f>VLOOKUP(AL15,'Preisindizes Gas 2020 "alt"'!$J$7:$P$93,7,FALSE)</f>
        <v>1</v>
      </c>
      <c r="AQ15" s="301">
        <f>VLOOKUP(AL15,'Reihen BK9 KP Gas 2020'!$B$3:$Z$84,13,FALSE)</f>
        <v>1</v>
      </c>
      <c r="AR15" s="306">
        <f>AP15-AQ15</f>
        <v>0</v>
      </c>
      <c r="AS15" s="486">
        <f>VLOOKUP(AL15,'Preisindizes Gas 2020 "alt"'!$R$7:$AD$86,13,FALSE)</f>
        <v>1</v>
      </c>
      <c r="AT15" s="301">
        <f>VLOOKUP(AL15,'Reihen BK9 KP Gas 2020'!$B$3:$Z$84,21,FALSE)</f>
        <v>1</v>
      </c>
      <c r="AU15" s="306">
        <f>AS15-AT15</f>
        <v>0</v>
      </c>
      <c r="AV15" s="486">
        <f>VLOOKUP(AL15,'Preisindizes Gas 2020 "alt"'!$AF$7:$AJ$86,5,FALSE)</f>
        <v>1</v>
      </c>
      <c r="AW15" s="301">
        <f>VLOOKUP(AL15,'Reihen BK9 KP Gas 2020'!$B$3:$Z$84,25,FALSE)</f>
        <v>1</v>
      </c>
      <c r="AX15" s="306">
        <f>AV15-AW15</f>
        <v>0</v>
      </c>
    </row>
    <row r="16" spans="1:50" ht="15" customHeight="1">
      <c r="B16" s="349">
        <v>2019</v>
      </c>
      <c r="C16" s="296">
        <f>VLOOKUP(B16,'Basisreihen Destatis 2020'!$B$7:$H$90,2,FALSE)</f>
        <v>115.1</v>
      </c>
      <c r="D16" s="292"/>
      <c r="E16" s="292">
        <f t="shared" si="0"/>
        <v>115.1</v>
      </c>
      <c r="F16" s="292"/>
      <c r="G16" s="297">
        <f t="shared" si="1"/>
        <v>115.1</v>
      </c>
      <c r="H16" s="336">
        <f>ROUND($G$15/G16,4)</f>
        <v>1.0286999999999999</v>
      </c>
      <c r="I16" s="175"/>
      <c r="J16" s="345">
        <v>2019</v>
      </c>
      <c r="K16" s="296">
        <f>VLOOKUP(J16,'Basisreihen Destatis 2020'!$B$7:$H$90,3,FALSE)</f>
        <v>117.7</v>
      </c>
      <c r="L16" s="292"/>
      <c r="M16" s="292">
        <f t="shared" si="2"/>
        <v>117.7</v>
      </c>
      <c r="N16" s="292"/>
      <c r="O16" s="297">
        <f t="shared" si="3"/>
        <v>117.7</v>
      </c>
      <c r="P16" s="336">
        <f>ROUND($O$15/O16,4)</f>
        <v>1.0228999999999999</v>
      </c>
      <c r="R16" s="345">
        <v>2019</v>
      </c>
      <c r="S16" s="305">
        <f>VLOOKUP(R16,'Basisreihen Destatis 2020'!$B$7:$H$90,7,FALSE)</f>
        <v>111.1</v>
      </c>
      <c r="T16" s="301"/>
      <c r="U16" s="301">
        <f>ROUND(IF(S16&gt;0,S16,T16*$S$35/$T$35),1)</f>
        <v>111.1</v>
      </c>
      <c r="V16" s="301"/>
      <c r="W16" s="301">
        <f t="shared" si="5"/>
        <v>111.1</v>
      </c>
      <c r="X16" s="301">
        <f>VLOOKUP(R16,'Basisreihen Destatis 2020'!$B$7:$H$90,3,FALSE)</f>
        <v>117.7</v>
      </c>
      <c r="Y16" s="301"/>
      <c r="Z16" s="301">
        <f t="shared" si="6"/>
        <v>117.7</v>
      </c>
      <c r="AA16" s="301"/>
      <c r="AB16" s="301">
        <f t="shared" si="7"/>
        <v>117.7</v>
      </c>
      <c r="AC16" s="306">
        <f t="shared" si="8"/>
        <v>115.1</v>
      </c>
      <c r="AD16" s="336">
        <f>ROUND($AC$15/AC16,4)</f>
        <v>1.0008999999999999</v>
      </c>
      <c r="AF16" s="345">
        <v>2019</v>
      </c>
      <c r="AG16" s="305">
        <f>VLOOKUP(AF16,'Basisreihen Destatis 2020'!$B$7:$H$90,6,FALSE)</f>
        <v>104.7</v>
      </c>
      <c r="AH16" s="301"/>
      <c r="AI16" s="306">
        <f t="shared" si="9"/>
        <v>104.7</v>
      </c>
      <c r="AJ16" s="336">
        <f>ROUND($AI$15/AI16,4)</f>
        <v>0.99519999999999997</v>
      </c>
      <c r="AL16" s="345">
        <v>2019</v>
      </c>
      <c r="AM16" s="305">
        <f>VLOOKUP(AL16,'Preisindizes Gas 2020 "alt"'!$B$7:$H$93,7,FALSE)</f>
        <v>1.0286999999999999</v>
      </c>
      <c r="AN16" s="301">
        <f>VLOOKUP(AL16,'Reihen BK9 KP Gas 2020'!$B$3:$Z$84,7,FALSE)</f>
        <v>1.0286999999999999</v>
      </c>
      <c r="AO16" s="306">
        <f t="shared" ref="AO16:AO79" si="11">AM16-AN16</f>
        <v>0</v>
      </c>
      <c r="AP16" s="305">
        <f>VLOOKUP(AL16,'Preisindizes Gas 2020 "alt"'!$J$7:$P$93,7,FALSE)</f>
        <v>1.0228999999999999</v>
      </c>
      <c r="AQ16" s="301">
        <f>VLOOKUP(AL16,'Reihen BK9 KP Gas 2020'!$B$3:$Z$84,13,FALSE)</f>
        <v>1.0228999999999999</v>
      </c>
      <c r="AR16" s="306">
        <f>AP16-AQ16</f>
        <v>0</v>
      </c>
      <c r="AS16" s="305">
        <f>VLOOKUP(AL16,'Preisindizes Gas 2020 "alt"'!$R$7:$AD$86,13,FALSE)</f>
        <v>1.0008999999999999</v>
      </c>
      <c r="AT16" s="301">
        <f>VLOOKUP(AL16,'Reihen BK9 KP Gas 2020'!$B$3:$Z$84,21,FALSE)</f>
        <v>1.0008999999999999</v>
      </c>
      <c r="AU16" s="306">
        <f>AS16-AT16</f>
        <v>0</v>
      </c>
      <c r="AV16" s="305">
        <f>VLOOKUP(AL16,'Preisindizes Gas 2020 "alt"'!$AF$7:$AJ$86,5,FALSE)</f>
        <v>0.99519999999999997</v>
      </c>
      <c r="AW16" s="301">
        <f>VLOOKUP(AL16,'Reihen BK9 KP Gas 2020'!$B$3:$Z$84,25,FALSE)</f>
        <v>0.99519999999999997</v>
      </c>
      <c r="AX16" s="306">
        <f>AV16-AW16</f>
        <v>0</v>
      </c>
    </row>
    <row r="17" spans="2:50" ht="15" customHeight="1">
      <c r="B17" s="349">
        <v>2018</v>
      </c>
      <c r="C17" s="296">
        <f>VLOOKUP(B17,'Basisreihen Destatis 2020'!$B$7:$H$90,2,FALSE)</f>
        <v>110.2</v>
      </c>
      <c r="D17" s="292"/>
      <c r="E17" s="292">
        <f t="shared" si="0"/>
        <v>110.2</v>
      </c>
      <c r="F17" s="292"/>
      <c r="G17" s="297">
        <f>ROUND(IF(E17&gt;0,E17,F17*$E$77/$F$77),1)</f>
        <v>110.2</v>
      </c>
      <c r="H17" s="336">
        <f t="shared" ref="H17:H80" si="12">ROUND($G$15/G17,4)</f>
        <v>1.0744</v>
      </c>
      <c r="I17" s="175"/>
      <c r="J17" s="345">
        <v>2018</v>
      </c>
      <c r="K17" s="296">
        <f>VLOOKUP(J17,'Basisreihen Destatis 2020'!$B$7:$H$90,3,FALSE)</f>
        <v>111.5</v>
      </c>
      <c r="L17" s="292"/>
      <c r="M17" s="292">
        <f>ROUND(IF(K17&gt;0,K17,L17*$K$67/$L$67),1)</f>
        <v>111.5</v>
      </c>
      <c r="N17" s="292" t="s">
        <v>70</v>
      </c>
      <c r="O17" s="297">
        <f>ROUND(IF(M17&gt;0,M17,N17*$M$77/$N$77),1)</f>
        <v>111.5</v>
      </c>
      <c r="P17" s="336">
        <f t="shared" ref="P17:P80" si="13">ROUND($O$15/O17,4)</f>
        <v>1.0798000000000001</v>
      </c>
      <c r="R17" s="345">
        <v>2018</v>
      </c>
      <c r="S17" s="305">
        <f>VLOOKUP(R17,'Basisreihen Destatis 2020'!$B$7:$H$90,7,FALSE)</f>
        <v>111</v>
      </c>
      <c r="T17" s="301"/>
      <c r="U17" s="301">
        <f t="shared" ref="U17:U38" si="14">ROUND(IF(S17&gt;0,S17,T17*$S$35/$T$35),1)</f>
        <v>111</v>
      </c>
      <c r="V17" s="301"/>
      <c r="W17" s="301">
        <f>ROUND(IF(U17&gt;0,U17,V17*$U$67/$V$67),1)</f>
        <v>111</v>
      </c>
      <c r="X17" s="301">
        <f>VLOOKUP(R17,'Basisreihen Destatis 2020'!$B$7:$H$90,3,FALSE)</f>
        <v>111.5</v>
      </c>
      <c r="Y17" s="301"/>
      <c r="Z17" s="301">
        <f t="shared" ref="Z17:Z48" si="15">ROUND(IF(X17&gt;0,X17,Y17*$X$67/$Y$67),1)</f>
        <v>111.5</v>
      </c>
      <c r="AA17" s="301"/>
      <c r="AB17" s="301">
        <f t="shared" ref="AB17:AB48" si="16">ROUND(IF(Z17&gt;0,Z17,AA17*$Z$77/$AA$77),1)</f>
        <v>111.5</v>
      </c>
      <c r="AC17" s="306">
        <f t="shared" si="8"/>
        <v>111.3</v>
      </c>
      <c r="AD17" s="336">
        <f t="shared" ref="AD17:AD80" si="17">ROUND($AC$15/AC17,4)</f>
        <v>1.0349999999999999</v>
      </c>
      <c r="AF17" s="345">
        <v>2018</v>
      </c>
      <c r="AG17" s="305">
        <f>VLOOKUP(AF17,'Basisreihen Destatis 2020'!$B$7:$H$90,6,FALSE)</f>
        <v>103.5</v>
      </c>
      <c r="AH17" s="301"/>
      <c r="AI17" s="306">
        <f t="shared" si="9"/>
        <v>103.5</v>
      </c>
      <c r="AJ17" s="336">
        <f t="shared" ref="AJ17:AJ80" si="18">ROUND($AI$15/AI17,4)</f>
        <v>1.0067999999999999</v>
      </c>
      <c r="AL17" s="345">
        <v>2018</v>
      </c>
      <c r="AM17" s="305">
        <f>VLOOKUP(AL17,'Preisindizes Gas 2020 "alt"'!$B$7:$H$93,7,FALSE)</f>
        <v>1.0744</v>
      </c>
      <c r="AN17" s="301">
        <f>VLOOKUP(AL17,'Reihen BK9 KP Gas 2020'!$B$3:$Z$84,7,FALSE)</f>
        <v>1.0744</v>
      </c>
      <c r="AO17" s="306">
        <f t="shared" si="11"/>
        <v>0</v>
      </c>
      <c r="AP17" s="305">
        <f>VLOOKUP(AL17,'Preisindizes Gas 2020 "alt"'!$J$7:$P$93,7,FALSE)</f>
        <v>1.0798000000000001</v>
      </c>
      <c r="AQ17" s="301">
        <f>VLOOKUP(AL17,'Reihen BK9 KP Gas 2020'!$B$3:$Z$84,13,FALSE)</f>
        <v>1.0798000000000001</v>
      </c>
      <c r="AR17" s="306">
        <f t="shared" ref="AR17:AR80" si="19">AP17-AQ17</f>
        <v>0</v>
      </c>
      <c r="AS17" s="305">
        <f>VLOOKUP(AL17,'Preisindizes Gas 2020 "alt"'!$R$7:$AD$86,13,FALSE)</f>
        <v>1.0349999999999999</v>
      </c>
      <c r="AT17" s="301">
        <f>VLOOKUP(AL17,'Reihen BK9 KP Gas 2020'!$B$3:$Z$84,21,FALSE)</f>
        <v>1.0349999999999999</v>
      </c>
      <c r="AU17" s="306">
        <f t="shared" ref="AU17:AU80" si="20">AS17-AT17</f>
        <v>0</v>
      </c>
      <c r="AV17" s="305">
        <f>VLOOKUP(AL17,'Preisindizes Gas 2020 "alt"'!$AF$7:$AJ$86,5,FALSE)</f>
        <v>1.0067999999999999</v>
      </c>
      <c r="AW17" s="301">
        <f>VLOOKUP(AL17,'Reihen BK9 KP Gas 2020'!$B$3:$Z$84,25,FALSE)</f>
        <v>1.0067999999999999</v>
      </c>
      <c r="AX17" s="306">
        <f t="shared" ref="AX17:AX80" si="21">AV17-AW17</f>
        <v>0</v>
      </c>
    </row>
    <row r="18" spans="2:50" ht="15" customHeight="1">
      <c r="B18" s="349">
        <v>2017</v>
      </c>
      <c r="C18" s="296">
        <f>VLOOKUP(B18,'Basisreihen Destatis 2020'!$B$7:$H$90,2,FALSE)</f>
        <v>105.5</v>
      </c>
      <c r="D18" s="292"/>
      <c r="E18" s="292">
        <f t="shared" si="0"/>
        <v>105.5</v>
      </c>
      <c r="F18" s="292"/>
      <c r="G18" s="297">
        <f>ROUND(IF(E18&gt;0,E18,F18*$E$77/$F$77),1)</f>
        <v>105.5</v>
      </c>
      <c r="H18" s="336">
        <f t="shared" si="12"/>
        <v>1.1223000000000001</v>
      </c>
      <c r="I18" s="175"/>
      <c r="J18" s="345">
        <v>2017</v>
      </c>
      <c r="K18" s="296">
        <f>VLOOKUP(J18,'Basisreihen Destatis 2020'!$B$7:$H$90,3,FALSE)</f>
        <v>105.3</v>
      </c>
      <c r="L18" s="292"/>
      <c r="M18" s="292">
        <f>ROUND(IF(K18&gt;0,K18,L18*$K$67/$L$67),1)</f>
        <v>105.3</v>
      </c>
      <c r="N18" s="292"/>
      <c r="O18" s="297">
        <f>ROUND(IF(M18&gt;0,M18,N18*$M$77/$N$77),1)</f>
        <v>105.3</v>
      </c>
      <c r="P18" s="336">
        <f t="shared" si="13"/>
        <v>1.1434</v>
      </c>
      <c r="R18" s="345">
        <v>2017</v>
      </c>
      <c r="S18" s="305">
        <f>VLOOKUP(R18,'Basisreihen Destatis 2020'!$B$7:$H$90,7,FALSE)</f>
        <v>103.5</v>
      </c>
      <c r="T18" s="301"/>
      <c r="U18" s="301">
        <f t="shared" si="14"/>
        <v>103.5</v>
      </c>
      <c r="V18" s="301"/>
      <c r="W18" s="301">
        <f>ROUND(IF(U18&gt;0,U18,V18*$U$67/$V$67),1)</f>
        <v>103.5</v>
      </c>
      <c r="X18" s="301">
        <f>VLOOKUP(R18,'Basisreihen Destatis 2020'!$B$7:$H$90,3,FALSE)</f>
        <v>105.3</v>
      </c>
      <c r="Y18" s="301"/>
      <c r="Z18" s="301">
        <f t="shared" si="15"/>
        <v>105.3</v>
      </c>
      <c r="AA18" s="301"/>
      <c r="AB18" s="301">
        <f t="shared" si="16"/>
        <v>105.3</v>
      </c>
      <c r="AC18" s="306">
        <f t="shared" si="8"/>
        <v>104.6</v>
      </c>
      <c r="AD18" s="336">
        <f t="shared" si="17"/>
        <v>1.1012999999999999</v>
      </c>
      <c r="AF18" s="345">
        <v>2017</v>
      </c>
      <c r="AG18" s="305">
        <f>VLOOKUP(AF18,'Basisreihen Destatis 2020'!$B$7:$H$90,6,FALSE)</f>
        <v>101.1</v>
      </c>
      <c r="AH18" s="301"/>
      <c r="AI18" s="306">
        <f t="shared" si="9"/>
        <v>101.1</v>
      </c>
      <c r="AJ18" s="336">
        <f t="shared" si="18"/>
        <v>1.0306999999999999</v>
      </c>
      <c r="AL18" s="345">
        <v>2017</v>
      </c>
      <c r="AM18" s="305">
        <f>VLOOKUP(AL18,'Preisindizes Gas 2020 "alt"'!$B$7:$H$93,7,FALSE)</f>
        <v>1.1223000000000001</v>
      </c>
      <c r="AN18" s="301">
        <f>VLOOKUP(AL18,'Reihen BK9 KP Gas 2020'!$B$3:$Z$84,7,FALSE)</f>
        <v>1.1223000000000001</v>
      </c>
      <c r="AO18" s="306">
        <f t="shared" si="11"/>
        <v>0</v>
      </c>
      <c r="AP18" s="305">
        <f>VLOOKUP(AL18,'Preisindizes Gas 2020 "alt"'!$J$7:$P$93,7,FALSE)</f>
        <v>1.1434</v>
      </c>
      <c r="AQ18" s="301">
        <f>VLOOKUP(AL18,'Reihen BK9 KP Gas 2020'!$B$3:$Z$84,13,FALSE)</f>
        <v>1.1434</v>
      </c>
      <c r="AR18" s="306">
        <f t="shared" si="19"/>
        <v>0</v>
      </c>
      <c r="AS18" s="305">
        <f>VLOOKUP(AL18,'Preisindizes Gas 2020 "alt"'!$R$7:$AD$86,13,FALSE)</f>
        <v>1.1012999999999999</v>
      </c>
      <c r="AT18" s="301">
        <f>VLOOKUP(AL18,'Reihen BK9 KP Gas 2020'!$B$3:$Z$84,21,FALSE)</f>
        <v>1.1012999999999999</v>
      </c>
      <c r="AU18" s="306">
        <f t="shared" si="20"/>
        <v>0</v>
      </c>
      <c r="AV18" s="305">
        <f>VLOOKUP(AL18,'Preisindizes Gas 2020 "alt"'!$AF$7:$AJ$86,5,FALSE)</f>
        <v>1.0306999999999999</v>
      </c>
      <c r="AW18" s="301">
        <f>VLOOKUP(AL18,'Reihen BK9 KP Gas 2020'!$B$3:$Z$84,25,FALSE)</f>
        <v>1.0306999999999999</v>
      </c>
      <c r="AX18" s="306">
        <f t="shared" si="21"/>
        <v>0</v>
      </c>
    </row>
    <row r="19" spans="2:50" ht="15" customHeight="1">
      <c r="B19" s="349">
        <v>2016</v>
      </c>
      <c r="C19" s="296">
        <f>VLOOKUP(B19,'Basisreihen Destatis 2020'!$B$7:$H$90,2,FALSE)</f>
        <v>102.1</v>
      </c>
      <c r="D19" s="292"/>
      <c r="E19" s="292">
        <f t="shared" si="0"/>
        <v>102.1</v>
      </c>
      <c r="F19" s="292"/>
      <c r="G19" s="297">
        <f>ROUND(IF(E19&gt;0,E19,F19*$E$77/$F$77),1)</f>
        <v>102.1</v>
      </c>
      <c r="H19" s="336">
        <f t="shared" si="12"/>
        <v>1.1596</v>
      </c>
      <c r="I19" s="175"/>
      <c r="J19" s="345">
        <v>2016</v>
      </c>
      <c r="K19" s="296">
        <f>VLOOKUP(J19,'Basisreihen Destatis 2020'!$B$7:$H$90,3,FALSE)</f>
        <v>101.7</v>
      </c>
      <c r="L19" s="292"/>
      <c r="M19" s="292">
        <f>ROUND(IF(K19&gt;0,K19,L19*$K$67/$L$67),1)</f>
        <v>101.7</v>
      </c>
      <c r="N19" s="292"/>
      <c r="O19" s="297">
        <f>ROUND(IF(M19&gt;0,M19,N19*$M$77/$N$77),1)</f>
        <v>101.7</v>
      </c>
      <c r="P19" s="336">
        <f t="shared" si="13"/>
        <v>1.1839</v>
      </c>
      <c r="R19" s="345">
        <v>2016</v>
      </c>
      <c r="S19" s="305">
        <f>VLOOKUP(R19,'Basisreihen Destatis 2020'!$B$7:$H$90,7,FALSE)</f>
        <v>95.9</v>
      </c>
      <c r="T19" s="301"/>
      <c r="U19" s="301">
        <f t="shared" si="14"/>
        <v>95.9</v>
      </c>
      <c r="V19" s="301"/>
      <c r="W19" s="301">
        <f>ROUND(IF(U19&gt;0,U19,V19*$U$67/$V$67),1)</f>
        <v>95.9</v>
      </c>
      <c r="X19" s="301">
        <f>VLOOKUP(R19,'Basisreihen Destatis 2020'!$B$7:$H$90,3,FALSE)</f>
        <v>101.7</v>
      </c>
      <c r="Y19" s="301"/>
      <c r="Z19" s="301">
        <f t="shared" si="15"/>
        <v>101.7</v>
      </c>
      <c r="AA19" s="301"/>
      <c r="AB19" s="301">
        <f t="shared" si="16"/>
        <v>101.7</v>
      </c>
      <c r="AC19" s="306">
        <f t="shared" si="8"/>
        <v>99.4</v>
      </c>
      <c r="AD19" s="336">
        <f t="shared" si="17"/>
        <v>1.159</v>
      </c>
      <c r="AF19" s="345">
        <v>2016</v>
      </c>
      <c r="AG19" s="305">
        <f>VLOOKUP(AF19,'Basisreihen Destatis 2020'!$B$7:$H$90,6,FALSE)</f>
        <v>98.6</v>
      </c>
      <c r="AH19" s="301"/>
      <c r="AI19" s="306">
        <f t="shared" si="9"/>
        <v>98.6</v>
      </c>
      <c r="AJ19" s="336">
        <f t="shared" si="18"/>
        <v>1.0568</v>
      </c>
      <c r="AL19" s="345">
        <v>2016</v>
      </c>
      <c r="AM19" s="305">
        <f>VLOOKUP(AL19,'Preisindizes Gas 2020 "alt"'!$B$7:$H$93,7,FALSE)</f>
        <v>1.1596</v>
      </c>
      <c r="AN19" s="301">
        <f>VLOOKUP(AL19,'Reihen BK9 KP Gas 2020'!$B$3:$Z$84,7,FALSE)</f>
        <v>1.1596</v>
      </c>
      <c r="AO19" s="306">
        <f t="shared" si="11"/>
        <v>0</v>
      </c>
      <c r="AP19" s="305">
        <f>VLOOKUP(AL19,'Preisindizes Gas 2020 "alt"'!$J$7:$P$93,7,FALSE)</f>
        <v>1.1839</v>
      </c>
      <c r="AQ19" s="301">
        <f>VLOOKUP(AL19,'Reihen BK9 KP Gas 2020'!$B$3:$Z$84,13,FALSE)</f>
        <v>1.1839</v>
      </c>
      <c r="AR19" s="306">
        <f t="shared" si="19"/>
        <v>0</v>
      </c>
      <c r="AS19" s="305">
        <f>VLOOKUP(AL19,'Preisindizes Gas 2020 "alt"'!$R$7:$AD$86,13,FALSE)</f>
        <v>1.159</v>
      </c>
      <c r="AT19" s="301">
        <f>VLOOKUP(AL19,'Reihen BK9 KP Gas 2020'!$B$3:$Z$84,21,FALSE)</f>
        <v>1.159</v>
      </c>
      <c r="AU19" s="306">
        <f t="shared" si="20"/>
        <v>0</v>
      </c>
      <c r="AV19" s="305">
        <f>VLOOKUP(AL19,'Preisindizes Gas 2020 "alt"'!$AF$7:$AJ$86,5,FALSE)</f>
        <v>1.0568</v>
      </c>
      <c r="AW19" s="301">
        <f>VLOOKUP(AL19,'Reihen BK9 KP Gas 2020'!$B$3:$Z$84,25,FALSE)</f>
        <v>1.0568</v>
      </c>
      <c r="AX19" s="306">
        <f t="shared" si="21"/>
        <v>0</v>
      </c>
    </row>
    <row r="20" spans="2:50">
      <c r="B20" s="335">
        <v>2015</v>
      </c>
      <c r="C20" s="296">
        <f>VLOOKUP(B20,'Basisreihen Destatis 2020'!$B$7:$H$90,2,FALSE)</f>
        <v>100</v>
      </c>
      <c r="D20" s="292"/>
      <c r="E20" s="292">
        <f t="shared" si="0"/>
        <v>100</v>
      </c>
      <c r="F20" s="292"/>
      <c r="G20" s="297">
        <f>ROUND(IF(E20&gt;0,E20,F20*$E$77/$F$77),1)</f>
        <v>100</v>
      </c>
      <c r="H20" s="336">
        <f t="shared" si="12"/>
        <v>1.1839999999999999</v>
      </c>
      <c r="I20" s="175"/>
      <c r="J20" s="335">
        <v>2015</v>
      </c>
      <c r="K20" s="296">
        <f>VLOOKUP(J20,'Basisreihen Destatis 2020'!$B$7:$H$90,3,FALSE)</f>
        <v>100</v>
      </c>
      <c r="L20" s="292"/>
      <c r="M20" s="292">
        <f>ROUND(IF(K20&gt;0,K20,L20*$K$67/$L$67),1)</f>
        <v>100</v>
      </c>
      <c r="N20" s="292"/>
      <c r="O20" s="297">
        <f>ROUND(IF(M20&gt;0,M20,N20*$M$77/$N$77),1)</f>
        <v>100</v>
      </c>
      <c r="P20" s="336">
        <f t="shared" si="13"/>
        <v>1.204</v>
      </c>
      <c r="R20" s="335">
        <v>2015</v>
      </c>
      <c r="S20" s="305">
        <f>VLOOKUP(R20,'Basisreihen Destatis 2020'!$B$7:$H$90,7,FALSE)</f>
        <v>100</v>
      </c>
      <c r="T20" s="301"/>
      <c r="U20" s="301">
        <f t="shared" si="14"/>
        <v>100</v>
      </c>
      <c r="V20" s="301"/>
      <c r="W20" s="301">
        <f>ROUND(IF(U20&gt;0,U20,V20*$U$67/$V$67),1)</f>
        <v>100</v>
      </c>
      <c r="X20" s="301">
        <f>VLOOKUP(R20,'Basisreihen Destatis 2020'!$B$7:$H$90,3,FALSE)</f>
        <v>100</v>
      </c>
      <c r="Y20" s="301"/>
      <c r="Z20" s="301">
        <f t="shared" si="15"/>
        <v>100</v>
      </c>
      <c r="AA20" s="301"/>
      <c r="AB20" s="301">
        <f t="shared" si="16"/>
        <v>100</v>
      </c>
      <c r="AC20" s="306">
        <f t="shared" si="8"/>
        <v>100</v>
      </c>
      <c r="AD20" s="336">
        <f t="shared" si="17"/>
        <v>1.1519999999999999</v>
      </c>
      <c r="AF20" s="335">
        <v>2015</v>
      </c>
      <c r="AG20" s="305">
        <f>VLOOKUP(AF20,'Basisreihen Destatis 2020'!$B$7:$H$90,6,FALSE)</f>
        <v>100</v>
      </c>
      <c r="AH20" s="301"/>
      <c r="AI20" s="306">
        <f t="shared" si="9"/>
        <v>100</v>
      </c>
      <c r="AJ20" s="336">
        <f t="shared" si="18"/>
        <v>1.042</v>
      </c>
      <c r="AL20" s="345">
        <v>2015</v>
      </c>
      <c r="AM20" s="305">
        <f>VLOOKUP(AL20,'Preisindizes Gas 2020 "alt"'!$B$7:$H$93,7,FALSE)</f>
        <v>1.1839999999999999</v>
      </c>
      <c r="AN20" s="301">
        <f>VLOOKUP(AL20,'Reihen BK9 KP Gas 2020'!$B$3:$Z$84,7,FALSE)</f>
        <v>1.1839999999999999</v>
      </c>
      <c r="AO20" s="306">
        <f t="shared" si="11"/>
        <v>0</v>
      </c>
      <c r="AP20" s="305">
        <f>VLOOKUP(AL20,'Preisindizes Gas 2020 "alt"'!$J$7:$P$93,7,FALSE)</f>
        <v>1.204</v>
      </c>
      <c r="AQ20" s="301">
        <f>VLOOKUP(AL20,'Reihen BK9 KP Gas 2020'!$B$3:$Z$84,13,FALSE)</f>
        <v>1.204</v>
      </c>
      <c r="AR20" s="306">
        <f t="shared" si="19"/>
        <v>0</v>
      </c>
      <c r="AS20" s="305">
        <f>VLOOKUP(AL20,'Preisindizes Gas 2020 "alt"'!$R$7:$AD$86,13,FALSE)</f>
        <v>1.1519999999999999</v>
      </c>
      <c r="AT20" s="301">
        <f>VLOOKUP(AL20,'Reihen BK9 KP Gas 2020'!$B$3:$Z$84,21,FALSE)</f>
        <v>1.1519999999999999</v>
      </c>
      <c r="AU20" s="306">
        <f t="shared" si="20"/>
        <v>0</v>
      </c>
      <c r="AV20" s="305">
        <f>VLOOKUP(AL20,'Preisindizes Gas 2020 "alt"'!$AF$7:$AJ$86,5,FALSE)</f>
        <v>1.042</v>
      </c>
      <c r="AW20" s="301">
        <f>VLOOKUP(AL20,'Reihen BK9 KP Gas 2020'!$B$3:$Z$84,25,FALSE)</f>
        <v>1.042</v>
      </c>
      <c r="AX20" s="306">
        <f t="shared" si="21"/>
        <v>0</v>
      </c>
    </row>
    <row r="21" spans="2:50">
      <c r="B21" s="335">
        <v>2014</v>
      </c>
      <c r="C21" s="296">
        <f>VLOOKUP(B21,'Basisreihen Destatis 2020'!$B$7:$H$90,2,FALSE)</f>
        <v>98.4</v>
      </c>
      <c r="D21" s="292"/>
      <c r="E21" s="292">
        <f t="shared" si="0"/>
        <v>98.4</v>
      </c>
      <c r="F21" s="292"/>
      <c r="G21" s="297">
        <f t="shared" ref="G21:G84" si="22">ROUND(IF(E21&gt;0,E21,F21*$E$77/$F$77),1)</f>
        <v>98.4</v>
      </c>
      <c r="H21" s="336">
        <f t="shared" si="12"/>
        <v>1.2033</v>
      </c>
      <c r="I21" s="175"/>
      <c r="J21" s="335">
        <v>2014</v>
      </c>
      <c r="K21" s="296">
        <f>VLOOKUP(J21,'Basisreihen Destatis 2020'!$B$7:$H$90,3,FALSE)</f>
        <v>98.2</v>
      </c>
      <c r="L21" s="292"/>
      <c r="M21" s="292">
        <f t="shared" ref="M21:M77" si="23">ROUND(IF(K21&gt;0,K21,L21*$K$67/$L$67),1)</f>
        <v>98.2</v>
      </c>
      <c r="N21" s="292"/>
      <c r="O21" s="297">
        <f t="shared" ref="O21:O84" si="24">ROUND(IF(M21&gt;0,M21,N21*$M$77/$N$77),1)</f>
        <v>98.2</v>
      </c>
      <c r="P21" s="336">
        <f t="shared" si="13"/>
        <v>1.2261</v>
      </c>
      <c r="R21" s="335">
        <v>2014</v>
      </c>
      <c r="S21" s="305">
        <f>VLOOKUP(R21,'Basisreihen Destatis 2020'!$B$7:$H$90,7,FALSE)</f>
        <v>102.5</v>
      </c>
      <c r="T21" s="301"/>
      <c r="U21" s="301">
        <f t="shared" si="14"/>
        <v>102.5</v>
      </c>
      <c r="V21" s="301"/>
      <c r="W21" s="301">
        <f t="shared" ref="W21:W84" si="25">ROUND(IF(U21&gt;0,U21,V21*$U$67/$V$67),1)</f>
        <v>102.5</v>
      </c>
      <c r="X21" s="301">
        <f>VLOOKUP(R21,'Basisreihen Destatis 2020'!$B$7:$H$90,3,FALSE)</f>
        <v>98.2</v>
      </c>
      <c r="Y21" s="301"/>
      <c r="Z21" s="301">
        <f t="shared" si="15"/>
        <v>98.2</v>
      </c>
      <c r="AA21" s="301"/>
      <c r="AB21" s="301">
        <f t="shared" si="16"/>
        <v>98.2</v>
      </c>
      <c r="AC21" s="306">
        <f t="shared" si="8"/>
        <v>99.9</v>
      </c>
      <c r="AD21" s="336">
        <f t="shared" si="17"/>
        <v>1.1532</v>
      </c>
      <c r="AF21" s="335">
        <v>2014</v>
      </c>
      <c r="AG21" s="305">
        <f>VLOOKUP(AF21,'Basisreihen Destatis 2020'!$B$7:$H$90,6,FALSE)</f>
        <v>101.3</v>
      </c>
      <c r="AH21" s="301"/>
      <c r="AI21" s="306">
        <f t="shared" si="9"/>
        <v>101.3</v>
      </c>
      <c r="AJ21" s="336">
        <f t="shared" si="18"/>
        <v>1.0286</v>
      </c>
      <c r="AL21" s="345">
        <v>2014</v>
      </c>
      <c r="AM21" s="305">
        <f>VLOOKUP(AL21,'Preisindizes Gas 2020 "alt"'!$B$7:$H$93,7,FALSE)</f>
        <v>1.2033</v>
      </c>
      <c r="AN21" s="301">
        <f>VLOOKUP(AL21,'Reihen BK9 KP Gas 2020'!$B$3:$Z$84,7,FALSE)</f>
        <v>1.2033</v>
      </c>
      <c r="AO21" s="306">
        <f t="shared" si="11"/>
        <v>0</v>
      </c>
      <c r="AP21" s="305">
        <f>VLOOKUP(AL21,'Preisindizes Gas 2020 "alt"'!$J$7:$P$93,7,FALSE)</f>
        <v>1.2261</v>
      </c>
      <c r="AQ21" s="301">
        <f>VLOOKUP(AL21,'Reihen BK9 KP Gas 2020'!$B$3:$Z$84,13,FALSE)</f>
        <v>1.2261</v>
      </c>
      <c r="AR21" s="306">
        <f t="shared" si="19"/>
        <v>0</v>
      </c>
      <c r="AS21" s="305">
        <f>VLOOKUP(AL21,'Preisindizes Gas 2020 "alt"'!$R$7:$AD$86,13,FALSE)</f>
        <v>1.1532</v>
      </c>
      <c r="AT21" s="301">
        <f>VLOOKUP(AL21,'Reihen BK9 KP Gas 2020'!$B$3:$Z$84,21,FALSE)</f>
        <v>1.1532</v>
      </c>
      <c r="AU21" s="306">
        <f t="shared" si="20"/>
        <v>0</v>
      </c>
      <c r="AV21" s="305">
        <f>VLOOKUP(AL21,'Preisindizes Gas 2020 "alt"'!$AF$7:$AJ$86,5,FALSE)</f>
        <v>1.0286</v>
      </c>
      <c r="AW21" s="301">
        <f>VLOOKUP(AL21,'Reihen BK9 KP Gas 2020'!$B$3:$Z$84,25,FALSE)</f>
        <v>1.0286</v>
      </c>
      <c r="AX21" s="306">
        <f t="shared" si="21"/>
        <v>0</v>
      </c>
    </row>
    <row r="22" spans="2:50">
      <c r="B22" s="335">
        <v>2013</v>
      </c>
      <c r="C22" s="296">
        <f>VLOOKUP(B22,'Basisreihen Destatis 2020'!$B$7:$H$90,2,FALSE)</f>
        <v>96.6</v>
      </c>
      <c r="D22" s="292"/>
      <c r="E22" s="292">
        <f t="shared" si="0"/>
        <v>96.6</v>
      </c>
      <c r="F22" s="292"/>
      <c r="G22" s="297">
        <f t="shared" si="22"/>
        <v>96.6</v>
      </c>
      <c r="H22" s="336">
        <f t="shared" si="12"/>
        <v>1.2257</v>
      </c>
      <c r="I22" s="175"/>
      <c r="J22" s="335">
        <v>2013</v>
      </c>
      <c r="K22" s="296">
        <f>VLOOKUP(J22,'Basisreihen Destatis 2020'!$B$7:$H$90,3,FALSE)</f>
        <v>96.7</v>
      </c>
      <c r="L22" s="292"/>
      <c r="M22" s="292">
        <f t="shared" si="23"/>
        <v>96.7</v>
      </c>
      <c r="N22" s="292"/>
      <c r="O22" s="297">
        <f t="shared" si="24"/>
        <v>96.7</v>
      </c>
      <c r="P22" s="336">
        <f t="shared" si="13"/>
        <v>1.2451000000000001</v>
      </c>
      <c r="R22" s="335">
        <v>2013</v>
      </c>
      <c r="S22" s="305">
        <f>VLOOKUP(R22,'Basisreihen Destatis 2020'!$B$7:$H$90,7,FALSE)</f>
        <v>103.8</v>
      </c>
      <c r="T22" s="301"/>
      <c r="U22" s="301">
        <f t="shared" si="14"/>
        <v>103.8</v>
      </c>
      <c r="V22" s="301"/>
      <c r="W22" s="301">
        <f t="shared" si="25"/>
        <v>103.8</v>
      </c>
      <c r="X22" s="301">
        <f>VLOOKUP(R22,'Basisreihen Destatis 2020'!$B$7:$H$90,3,FALSE)</f>
        <v>96.7</v>
      </c>
      <c r="Y22" s="301"/>
      <c r="Z22" s="301">
        <f t="shared" si="15"/>
        <v>96.7</v>
      </c>
      <c r="AA22" s="301"/>
      <c r="AB22" s="301">
        <f t="shared" si="16"/>
        <v>96.7</v>
      </c>
      <c r="AC22" s="306">
        <f t="shared" si="8"/>
        <v>99.5</v>
      </c>
      <c r="AD22" s="336">
        <f t="shared" si="17"/>
        <v>1.1577999999999999</v>
      </c>
      <c r="AF22" s="335">
        <v>2013</v>
      </c>
      <c r="AG22" s="305">
        <f>VLOOKUP(AF22,'Basisreihen Destatis 2020'!$B$7:$H$90,6,FALSE)</f>
        <v>102</v>
      </c>
      <c r="AH22" s="301"/>
      <c r="AI22" s="306">
        <f t="shared" si="9"/>
        <v>102</v>
      </c>
      <c r="AJ22" s="336">
        <f t="shared" si="18"/>
        <v>1.0216000000000001</v>
      </c>
      <c r="AL22" s="345">
        <v>2013</v>
      </c>
      <c r="AM22" s="305">
        <f>VLOOKUP(AL22,'Preisindizes Gas 2020 "alt"'!$B$7:$H$93,7,FALSE)</f>
        <v>1.2257</v>
      </c>
      <c r="AN22" s="301">
        <f>VLOOKUP(AL22,'Reihen BK9 KP Gas 2020'!$B$3:$Z$84,7,FALSE)</f>
        <v>1.2257</v>
      </c>
      <c r="AO22" s="306">
        <f t="shared" si="11"/>
        <v>0</v>
      </c>
      <c r="AP22" s="305">
        <f>VLOOKUP(AL22,'Preisindizes Gas 2020 "alt"'!$J$7:$P$93,7,FALSE)</f>
        <v>1.2451000000000001</v>
      </c>
      <c r="AQ22" s="301">
        <f>VLOOKUP(AL22,'Reihen BK9 KP Gas 2020'!$B$3:$Z$84,13,FALSE)</f>
        <v>1.2451000000000001</v>
      </c>
      <c r="AR22" s="306">
        <f t="shared" si="19"/>
        <v>0</v>
      </c>
      <c r="AS22" s="305">
        <f>VLOOKUP(AL22,'Preisindizes Gas 2020 "alt"'!$R$7:$AD$86,13,FALSE)</f>
        <v>1.1577999999999999</v>
      </c>
      <c r="AT22" s="301">
        <f>VLOOKUP(AL22,'Reihen BK9 KP Gas 2020'!$B$3:$Z$84,21,FALSE)</f>
        <v>1.1577999999999999</v>
      </c>
      <c r="AU22" s="306">
        <f t="shared" si="20"/>
        <v>0</v>
      </c>
      <c r="AV22" s="305">
        <f>VLOOKUP(AL22,'Preisindizes Gas 2020 "alt"'!$AF$7:$AJ$86,5,FALSE)</f>
        <v>1.0216000000000001</v>
      </c>
      <c r="AW22" s="301">
        <f>VLOOKUP(AL22,'Reihen BK9 KP Gas 2020'!$B$3:$Z$84,25,FALSE)</f>
        <v>1.0216000000000001</v>
      </c>
      <c r="AX22" s="306">
        <f t="shared" si="21"/>
        <v>0</v>
      </c>
    </row>
    <row r="23" spans="2:50">
      <c r="B23" s="335">
        <v>2012</v>
      </c>
      <c r="C23" s="296">
        <f>VLOOKUP(B23,'Basisreihen Destatis 2020'!$B$7:$H$90,2,FALSE)</f>
        <v>94.8</v>
      </c>
      <c r="D23" s="292"/>
      <c r="E23" s="292">
        <f t="shared" si="0"/>
        <v>94.8</v>
      </c>
      <c r="F23" s="292"/>
      <c r="G23" s="297">
        <f t="shared" si="22"/>
        <v>94.8</v>
      </c>
      <c r="H23" s="336">
        <f t="shared" si="12"/>
        <v>1.2488999999999999</v>
      </c>
      <c r="I23" s="175"/>
      <c r="J23" s="335">
        <v>2012</v>
      </c>
      <c r="K23" s="296">
        <f>VLOOKUP(J23,'Basisreihen Destatis 2020'!$B$7:$H$90,3,FALSE)</f>
        <v>95.1</v>
      </c>
      <c r="L23" s="292"/>
      <c r="M23" s="292">
        <f t="shared" si="23"/>
        <v>95.1</v>
      </c>
      <c r="N23" s="292"/>
      <c r="O23" s="297">
        <f t="shared" si="24"/>
        <v>95.1</v>
      </c>
      <c r="P23" s="336">
        <f t="shared" si="13"/>
        <v>1.266</v>
      </c>
      <c r="R23" s="335">
        <v>2012</v>
      </c>
      <c r="S23" s="305">
        <f>VLOOKUP(R23,'Basisreihen Destatis 2020'!$B$7:$H$90,7,FALSE)</f>
        <v>108.6</v>
      </c>
      <c r="T23" s="301"/>
      <c r="U23" s="301">
        <f t="shared" si="14"/>
        <v>108.6</v>
      </c>
      <c r="V23" s="301"/>
      <c r="W23" s="301">
        <f t="shared" si="25"/>
        <v>108.6</v>
      </c>
      <c r="X23" s="301">
        <f>VLOOKUP(R23,'Basisreihen Destatis 2020'!$B$7:$H$90,3,FALSE)</f>
        <v>95.1</v>
      </c>
      <c r="Y23" s="301"/>
      <c r="Z23" s="301">
        <f t="shared" si="15"/>
        <v>95.1</v>
      </c>
      <c r="AA23" s="301"/>
      <c r="AB23" s="301">
        <f t="shared" si="16"/>
        <v>95.1</v>
      </c>
      <c r="AC23" s="306">
        <f t="shared" si="8"/>
        <v>100.5</v>
      </c>
      <c r="AD23" s="336">
        <f t="shared" si="17"/>
        <v>1.1463000000000001</v>
      </c>
      <c r="AF23" s="335">
        <v>2012</v>
      </c>
      <c r="AG23" s="305">
        <f>VLOOKUP(AF23,'Basisreihen Destatis 2020'!$B$7:$H$90,6,FALSE)</f>
        <v>101.9</v>
      </c>
      <c r="AH23" s="301"/>
      <c r="AI23" s="306">
        <f t="shared" si="9"/>
        <v>101.9</v>
      </c>
      <c r="AJ23" s="336">
        <f t="shared" si="18"/>
        <v>1.0226</v>
      </c>
      <c r="AL23" s="345">
        <v>2012</v>
      </c>
      <c r="AM23" s="305">
        <f>VLOOKUP(AL23,'Preisindizes Gas 2020 "alt"'!$B$7:$H$93,7,FALSE)</f>
        <v>1.2488999999999999</v>
      </c>
      <c r="AN23" s="301">
        <f>VLOOKUP(AL23,'Reihen BK9 KP Gas 2020'!$B$3:$Z$84,7,FALSE)</f>
        <v>1.2488999999999999</v>
      </c>
      <c r="AO23" s="306">
        <f t="shared" si="11"/>
        <v>0</v>
      </c>
      <c r="AP23" s="305">
        <f>VLOOKUP(AL23,'Preisindizes Gas 2020 "alt"'!$J$7:$P$93,7,FALSE)</f>
        <v>1.266</v>
      </c>
      <c r="AQ23" s="301">
        <f>VLOOKUP(AL23,'Reihen BK9 KP Gas 2020'!$B$3:$Z$84,13,FALSE)</f>
        <v>1.266</v>
      </c>
      <c r="AR23" s="306">
        <f t="shared" si="19"/>
        <v>0</v>
      </c>
      <c r="AS23" s="305">
        <f>VLOOKUP(AL23,'Preisindizes Gas 2020 "alt"'!$R$7:$AD$86,13,FALSE)</f>
        <v>1.1463000000000001</v>
      </c>
      <c r="AT23" s="301">
        <f>VLOOKUP(AL23,'Reihen BK9 KP Gas 2020'!$B$3:$Z$84,21,FALSE)</f>
        <v>1.1463000000000001</v>
      </c>
      <c r="AU23" s="306">
        <f t="shared" si="20"/>
        <v>0</v>
      </c>
      <c r="AV23" s="305">
        <f>VLOOKUP(AL23,'Preisindizes Gas 2020 "alt"'!$AF$7:$AJ$86,5,FALSE)</f>
        <v>1.0226</v>
      </c>
      <c r="AW23" s="301">
        <f>VLOOKUP(AL23,'Reihen BK9 KP Gas 2020'!$B$3:$Z$84,25,FALSE)</f>
        <v>1.0226</v>
      </c>
      <c r="AX23" s="306">
        <f t="shared" si="21"/>
        <v>0</v>
      </c>
    </row>
    <row r="24" spans="2:50">
      <c r="B24" s="335">
        <v>2011</v>
      </c>
      <c r="C24" s="296">
        <f>VLOOKUP(B24,'Basisreihen Destatis 2020'!$B$7:$H$90,2,FALSE)</f>
        <v>92.5</v>
      </c>
      <c r="D24" s="292"/>
      <c r="E24" s="292">
        <f t="shared" si="0"/>
        <v>92.5</v>
      </c>
      <c r="F24" s="292"/>
      <c r="G24" s="297">
        <f t="shared" si="22"/>
        <v>92.5</v>
      </c>
      <c r="H24" s="336">
        <f t="shared" si="12"/>
        <v>1.28</v>
      </c>
      <c r="I24" s="175"/>
      <c r="J24" s="335">
        <v>2011</v>
      </c>
      <c r="K24" s="296">
        <f>VLOOKUP(J24,'Basisreihen Destatis 2020'!$B$7:$H$90,3,FALSE)</f>
        <v>92.7</v>
      </c>
      <c r="L24" s="292"/>
      <c r="M24" s="292">
        <f t="shared" si="23"/>
        <v>92.7</v>
      </c>
      <c r="N24" s="292"/>
      <c r="O24" s="297">
        <f t="shared" si="24"/>
        <v>92.7</v>
      </c>
      <c r="P24" s="336">
        <f t="shared" si="13"/>
        <v>1.2988</v>
      </c>
      <c r="R24" s="335">
        <v>2011</v>
      </c>
      <c r="S24" s="305">
        <f>VLOOKUP(R24,'Basisreihen Destatis 2020'!$B$7:$H$90,7,FALSE)</f>
        <v>108.1</v>
      </c>
      <c r="T24" s="301"/>
      <c r="U24" s="301">
        <f t="shared" si="14"/>
        <v>108.1</v>
      </c>
      <c r="V24" s="301"/>
      <c r="W24" s="301">
        <f t="shared" si="25"/>
        <v>108.1</v>
      </c>
      <c r="X24" s="301">
        <f>VLOOKUP(R24,'Basisreihen Destatis 2020'!$B$7:$H$90,3,FALSE)</f>
        <v>92.7</v>
      </c>
      <c r="Y24" s="301"/>
      <c r="Z24" s="301">
        <f t="shared" si="15"/>
        <v>92.7</v>
      </c>
      <c r="AA24" s="301"/>
      <c r="AB24" s="301">
        <f t="shared" si="16"/>
        <v>92.7</v>
      </c>
      <c r="AC24" s="306">
        <f t="shared" si="8"/>
        <v>98.9</v>
      </c>
      <c r="AD24" s="336">
        <f t="shared" si="17"/>
        <v>1.1648000000000001</v>
      </c>
      <c r="AF24" s="335">
        <v>2011</v>
      </c>
      <c r="AG24" s="305">
        <f>VLOOKUP(AF24,'Basisreihen Destatis 2020'!$B$7:$H$90,6,FALSE)</f>
        <v>100.5</v>
      </c>
      <c r="AH24" s="301"/>
      <c r="AI24" s="306">
        <f t="shared" si="9"/>
        <v>100.5</v>
      </c>
      <c r="AJ24" s="336">
        <f t="shared" si="18"/>
        <v>1.0367999999999999</v>
      </c>
      <c r="AL24" s="345">
        <v>2011</v>
      </c>
      <c r="AM24" s="305">
        <f>VLOOKUP(AL24,'Preisindizes Gas 2020 "alt"'!$B$7:$H$93,7,FALSE)</f>
        <v>1.28</v>
      </c>
      <c r="AN24" s="301">
        <f>VLOOKUP(AL24,'Reihen BK9 KP Gas 2020'!$B$3:$Z$84,7,FALSE)</f>
        <v>1.28</v>
      </c>
      <c r="AO24" s="306">
        <f t="shared" si="11"/>
        <v>0</v>
      </c>
      <c r="AP24" s="305">
        <f>VLOOKUP(AL24,'Preisindizes Gas 2020 "alt"'!$J$7:$P$93,7,FALSE)</f>
        <v>1.2988</v>
      </c>
      <c r="AQ24" s="301">
        <f>VLOOKUP(AL24,'Reihen BK9 KP Gas 2020'!$B$3:$Z$84,13,FALSE)</f>
        <v>1.2988</v>
      </c>
      <c r="AR24" s="306">
        <f t="shared" si="19"/>
        <v>0</v>
      </c>
      <c r="AS24" s="305">
        <f>VLOOKUP(AL24,'Preisindizes Gas 2020 "alt"'!$R$7:$AD$86,13,FALSE)</f>
        <v>1.1648000000000001</v>
      </c>
      <c r="AT24" s="301">
        <f>VLOOKUP(AL24,'Reihen BK9 KP Gas 2020'!$B$3:$Z$84,21,FALSE)</f>
        <v>1.1648000000000001</v>
      </c>
      <c r="AU24" s="306">
        <f t="shared" si="20"/>
        <v>0</v>
      </c>
      <c r="AV24" s="305">
        <f>VLOOKUP(AL24,'Preisindizes Gas 2020 "alt"'!$AF$7:$AJ$86,5,FALSE)</f>
        <v>1.0367999999999999</v>
      </c>
      <c r="AW24" s="301">
        <f>VLOOKUP(AL24,'Reihen BK9 KP Gas 2020'!$B$3:$Z$84,25,FALSE)</f>
        <v>1.0367999999999999</v>
      </c>
      <c r="AX24" s="306">
        <f t="shared" si="21"/>
        <v>0</v>
      </c>
    </row>
    <row r="25" spans="2:50">
      <c r="B25" s="335">
        <v>2010</v>
      </c>
      <c r="C25" s="296">
        <f>VLOOKUP(B25,'Basisreihen Destatis 2020'!$B$7:$H$90,2,FALSE)</f>
        <v>89.7</v>
      </c>
      <c r="D25" s="292"/>
      <c r="E25" s="292">
        <f t="shared" si="0"/>
        <v>89.7</v>
      </c>
      <c r="F25" s="292"/>
      <c r="G25" s="297">
        <f t="shared" si="22"/>
        <v>89.7</v>
      </c>
      <c r="H25" s="336">
        <f t="shared" si="12"/>
        <v>1.32</v>
      </c>
      <c r="J25" s="335">
        <v>2010</v>
      </c>
      <c r="K25" s="296">
        <f>VLOOKUP(J25,'Basisreihen Destatis 2020'!$B$7:$H$90,3,FALSE)</f>
        <v>91</v>
      </c>
      <c r="L25" s="292"/>
      <c r="M25" s="292">
        <f t="shared" si="23"/>
        <v>91</v>
      </c>
      <c r="N25" s="292"/>
      <c r="O25" s="297">
        <f t="shared" si="24"/>
        <v>91</v>
      </c>
      <c r="P25" s="336">
        <f t="shared" si="13"/>
        <v>1.3230999999999999</v>
      </c>
      <c r="Q25" s="176"/>
      <c r="R25" s="335">
        <v>2010</v>
      </c>
      <c r="S25" s="305">
        <f>VLOOKUP(R25,'Basisreihen Destatis 2020'!$B$7:$H$90,7,FALSE)</f>
        <v>99.3</v>
      </c>
      <c r="T25" s="301"/>
      <c r="U25" s="301">
        <f t="shared" si="14"/>
        <v>99.3</v>
      </c>
      <c r="V25" s="301"/>
      <c r="W25" s="301">
        <f t="shared" si="25"/>
        <v>99.3</v>
      </c>
      <c r="X25" s="301">
        <f>VLOOKUP(R25,'Basisreihen Destatis 2020'!$B$7:$H$90,3,FALSE)</f>
        <v>91</v>
      </c>
      <c r="Y25" s="301"/>
      <c r="Z25" s="301">
        <f t="shared" si="15"/>
        <v>91</v>
      </c>
      <c r="AA25" s="301"/>
      <c r="AB25" s="301">
        <f t="shared" si="16"/>
        <v>91</v>
      </c>
      <c r="AC25" s="306">
        <f t="shared" si="8"/>
        <v>94.3</v>
      </c>
      <c r="AD25" s="336">
        <f t="shared" si="17"/>
        <v>1.2216</v>
      </c>
      <c r="AF25" s="335">
        <v>2010</v>
      </c>
      <c r="AG25" s="305">
        <f>VLOOKUP(AF25,'Basisreihen Destatis 2020'!$B$7:$H$90,6,FALSE)</f>
        <v>95.9</v>
      </c>
      <c r="AH25" s="301"/>
      <c r="AI25" s="306">
        <f t="shared" si="9"/>
        <v>95.9</v>
      </c>
      <c r="AJ25" s="336">
        <f t="shared" si="18"/>
        <v>1.0865</v>
      </c>
      <c r="AL25" s="345">
        <v>2010</v>
      </c>
      <c r="AM25" s="305">
        <f>VLOOKUP(AL25,'Preisindizes Gas 2020 "alt"'!$B$7:$H$93,7,FALSE)</f>
        <v>1.32</v>
      </c>
      <c r="AN25" s="301">
        <f>VLOOKUP(AL25,'Reihen BK9 KP Gas 2020'!$B$3:$Z$84,7,FALSE)</f>
        <v>1.32</v>
      </c>
      <c r="AO25" s="306">
        <f t="shared" si="11"/>
        <v>0</v>
      </c>
      <c r="AP25" s="305">
        <f>VLOOKUP(AL25,'Preisindizes Gas 2020 "alt"'!$J$7:$P$93,7,FALSE)</f>
        <v>1.3230999999999999</v>
      </c>
      <c r="AQ25" s="301">
        <f>VLOOKUP(AL25,'Reihen BK9 KP Gas 2020'!$B$3:$Z$84,13,FALSE)</f>
        <v>1.3230999999999999</v>
      </c>
      <c r="AR25" s="306">
        <f t="shared" si="19"/>
        <v>0</v>
      </c>
      <c r="AS25" s="305">
        <f>VLOOKUP(AL25,'Preisindizes Gas 2020 "alt"'!$R$7:$AD$86,13,FALSE)</f>
        <v>1.2216</v>
      </c>
      <c r="AT25" s="301">
        <f>VLOOKUP(AL25,'Reihen BK9 KP Gas 2020'!$B$3:$Z$84,21,FALSE)</f>
        <v>1.2216</v>
      </c>
      <c r="AU25" s="306">
        <f t="shared" si="20"/>
        <v>0</v>
      </c>
      <c r="AV25" s="305">
        <f>VLOOKUP(AL25,'Preisindizes Gas 2020 "alt"'!$AF$7:$AJ$86,5,FALSE)</f>
        <v>1.0865</v>
      </c>
      <c r="AW25" s="301">
        <f>VLOOKUP(AL25,'Reihen BK9 KP Gas 2020'!$B$3:$Z$84,25,FALSE)</f>
        <v>1.0865</v>
      </c>
      <c r="AX25" s="306">
        <f t="shared" si="21"/>
        <v>0</v>
      </c>
    </row>
    <row r="26" spans="2:50">
      <c r="B26" s="335">
        <v>2009</v>
      </c>
      <c r="C26" s="296">
        <f>VLOOKUP(B26,'Basisreihen Destatis 2020'!$B$7:$H$90,2,FALSE)</f>
        <v>88.7</v>
      </c>
      <c r="D26" s="292"/>
      <c r="E26" s="292">
        <f t="shared" si="0"/>
        <v>88.7</v>
      </c>
      <c r="F26" s="292"/>
      <c r="G26" s="297">
        <f t="shared" si="22"/>
        <v>88.7</v>
      </c>
      <c r="H26" s="336">
        <f t="shared" si="12"/>
        <v>1.3348</v>
      </c>
      <c r="J26" s="335">
        <v>2009</v>
      </c>
      <c r="K26" s="296">
        <f>VLOOKUP(J26,'Basisreihen Destatis 2020'!$B$7:$H$90,3,FALSE)</f>
        <v>90.5</v>
      </c>
      <c r="L26" s="292"/>
      <c r="M26" s="292">
        <f t="shared" si="23"/>
        <v>90.5</v>
      </c>
      <c r="N26" s="292"/>
      <c r="O26" s="297">
        <f t="shared" si="24"/>
        <v>90.5</v>
      </c>
      <c r="P26" s="336">
        <f t="shared" si="13"/>
        <v>1.3304</v>
      </c>
      <c r="Q26" s="176"/>
      <c r="R26" s="335">
        <v>2009</v>
      </c>
      <c r="S26" s="305">
        <f>VLOOKUP(R26,'Basisreihen Destatis 2020'!$B$7:$H$90,7,FALSE)</f>
        <v>101.1</v>
      </c>
      <c r="T26" s="301"/>
      <c r="U26" s="301">
        <f t="shared" si="14"/>
        <v>101.1</v>
      </c>
      <c r="V26" s="301"/>
      <c r="W26" s="301">
        <f>ROUND(IF(U26&gt;0,U26,V26*$U$67/$V$67),1)</f>
        <v>101.1</v>
      </c>
      <c r="X26" s="301">
        <f>VLOOKUP(R26,'Basisreihen Destatis 2020'!$B$7:$H$90,3,FALSE)</f>
        <v>90.5</v>
      </c>
      <c r="Y26" s="301"/>
      <c r="Z26" s="301">
        <f t="shared" si="15"/>
        <v>90.5</v>
      </c>
      <c r="AA26" s="301"/>
      <c r="AB26" s="301">
        <f t="shared" si="16"/>
        <v>90.5</v>
      </c>
      <c r="AC26" s="306">
        <f t="shared" si="8"/>
        <v>94.7</v>
      </c>
      <c r="AD26" s="336">
        <f t="shared" si="17"/>
        <v>1.2164999999999999</v>
      </c>
      <c r="AF26" s="335">
        <v>2009</v>
      </c>
      <c r="AG26" s="305">
        <f>VLOOKUP(AF26,'Basisreihen Destatis 2020'!$B$7:$H$90,6,FALSE)</f>
        <v>95.1</v>
      </c>
      <c r="AH26" s="301"/>
      <c r="AI26" s="306">
        <f t="shared" si="9"/>
        <v>95.1</v>
      </c>
      <c r="AJ26" s="336">
        <f t="shared" si="18"/>
        <v>1.0956999999999999</v>
      </c>
      <c r="AL26" s="345">
        <v>2009</v>
      </c>
      <c r="AM26" s="305">
        <f>VLOOKUP(AL26,'Preisindizes Gas 2020 "alt"'!$B$7:$H$93,7,FALSE)</f>
        <v>1.3348</v>
      </c>
      <c r="AN26" s="301">
        <f>VLOOKUP(AL26,'Reihen BK9 KP Gas 2020'!$B$3:$Z$84,7,FALSE)</f>
        <v>1.3348</v>
      </c>
      <c r="AO26" s="306">
        <f t="shared" si="11"/>
        <v>0</v>
      </c>
      <c r="AP26" s="305">
        <f>VLOOKUP(AL26,'Preisindizes Gas 2020 "alt"'!$J$7:$P$93,7,FALSE)</f>
        <v>1.3304</v>
      </c>
      <c r="AQ26" s="301">
        <f>VLOOKUP(AL26,'Reihen BK9 KP Gas 2020'!$B$3:$Z$84,13,FALSE)</f>
        <v>1.3304</v>
      </c>
      <c r="AR26" s="306">
        <f t="shared" si="19"/>
        <v>0</v>
      </c>
      <c r="AS26" s="305">
        <f>VLOOKUP(AL26,'Preisindizes Gas 2020 "alt"'!$R$7:$AD$86,13,FALSE)</f>
        <v>1.2164999999999999</v>
      </c>
      <c r="AT26" s="301">
        <f>VLOOKUP(AL26,'Reihen BK9 KP Gas 2020'!$B$3:$Z$84,21,FALSE)</f>
        <v>1.2164999999999999</v>
      </c>
      <c r="AU26" s="306">
        <f t="shared" si="20"/>
        <v>0</v>
      </c>
      <c r="AV26" s="305">
        <f>VLOOKUP(AL26,'Preisindizes Gas 2020 "alt"'!$AF$7:$AJ$86,5,FALSE)</f>
        <v>1.0956999999999999</v>
      </c>
      <c r="AW26" s="301">
        <f>VLOOKUP(AL26,'Reihen BK9 KP Gas 2020'!$B$3:$Z$84,25,FALSE)</f>
        <v>1.0956999999999999</v>
      </c>
      <c r="AX26" s="306">
        <f t="shared" si="21"/>
        <v>0</v>
      </c>
    </row>
    <row r="27" spans="2:50">
      <c r="B27" s="335">
        <v>2008</v>
      </c>
      <c r="C27" s="296">
        <f>VLOOKUP(B27,'Basisreihen Destatis 2020'!$B$7:$H$90,2,FALSE)</f>
        <v>87.8</v>
      </c>
      <c r="D27" s="292"/>
      <c r="E27" s="292">
        <f t="shared" si="0"/>
        <v>87.8</v>
      </c>
      <c r="F27" s="292"/>
      <c r="G27" s="297">
        <f t="shared" si="22"/>
        <v>87.8</v>
      </c>
      <c r="H27" s="336">
        <f t="shared" si="12"/>
        <v>1.3485</v>
      </c>
      <c r="J27" s="335">
        <v>2008</v>
      </c>
      <c r="K27" s="296">
        <f>VLOOKUP(J27,'Basisreihen Destatis 2020'!$B$7:$H$90,3,FALSE)</f>
        <v>89</v>
      </c>
      <c r="L27" s="292"/>
      <c r="M27" s="292">
        <f t="shared" si="23"/>
        <v>89</v>
      </c>
      <c r="N27" s="292"/>
      <c r="O27" s="297">
        <f t="shared" si="24"/>
        <v>89</v>
      </c>
      <c r="P27" s="336">
        <f t="shared" si="13"/>
        <v>1.3528</v>
      </c>
      <c r="Q27" s="176"/>
      <c r="R27" s="335">
        <v>2008</v>
      </c>
      <c r="S27" s="305">
        <f>VLOOKUP(R27,'Basisreihen Destatis 2020'!$B$7:$H$90,7,FALSE)</f>
        <v>111.4</v>
      </c>
      <c r="T27" s="301"/>
      <c r="U27" s="301">
        <f t="shared" si="14"/>
        <v>111.4</v>
      </c>
      <c r="V27" s="301"/>
      <c r="W27" s="301">
        <f t="shared" si="25"/>
        <v>111.4</v>
      </c>
      <c r="X27" s="301">
        <f>VLOOKUP(R27,'Basisreihen Destatis 2020'!$B$7:$H$90,3,FALSE)</f>
        <v>89</v>
      </c>
      <c r="Y27" s="301"/>
      <c r="Z27" s="301">
        <f t="shared" si="15"/>
        <v>89</v>
      </c>
      <c r="AA27" s="301"/>
      <c r="AB27" s="301">
        <f t="shared" si="16"/>
        <v>89</v>
      </c>
      <c r="AC27" s="306">
        <f t="shared" si="8"/>
        <v>98</v>
      </c>
      <c r="AD27" s="336">
        <f t="shared" si="17"/>
        <v>1.1755</v>
      </c>
      <c r="AF27" s="335">
        <v>2008</v>
      </c>
      <c r="AG27" s="305">
        <f>VLOOKUP(AF27,'Basisreihen Destatis 2020'!$B$7:$H$90,6,FALSE)</f>
        <v>98.4</v>
      </c>
      <c r="AH27" s="301"/>
      <c r="AI27" s="306">
        <f t="shared" si="9"/>
        <v>98.4</v>
      </c>
      <c r="AJ27" s="336">
        <f t="shared" si="18"/>
        <v>1.0589</v>
      </c>
      <c r="AL27" s="345">
        <v>2008</v>
      </c>
      <c r="AM27" s="305">
        <f>VLOOKUP(AL27,'Preisindizes Gas 2020 "alt"'!$B$7:$H$93,7,FALSE)</f>
        <v>1.3485</v>
      </c>
      <c r="AN27" s="301">
        <f>VLOOKUP(AL27,'Reihen BK9 KP Gas 2020'!$B$3:$Z$84,7,FALSE)</f>
        <v>1.3485</v>
      </c>
      <c r="AO27" s="306">
        <f t="shared" si="11"/>
        <v>0</v>
      </c>
      <c r="AP27" s="305">
        <f>VLOOKUP(AL27,'Preisindizes Gas 2020 "alt"'!$J$7:$P$93,7,FALSE)</f>
        <v>1.3528</v>
      </c>
      <c r="AQ27" s="301">
        <f>VLOOKUP(AL27,'Reihen BK9 KP Gas 2020'!$B$3:$Z$84,13,FALSE)</f>
        <v>1.3528</v>
      </c>
      <c r="AR27" s="306">
        <f t="shared" si="19"/>
        <v>0</v>
      </c>
      <c r="AS27" s="305">
        <f>VLOOKUP(AL27,'Preisindizes Gas 2020 "alt"'!$R$7:$AD$86,13,FALSE)</f>
        <v>1.1755</v>
      </c>
      <c r="AT27" s="301">
        <f>VLOOKUP(AL27,'Reihen BK9 KP Gas 2020'!$B$3:$Z$84,21,FALSE)</f>
        <v>1.1755</v>
      </c>
      <c r="AU27" s="306">
        <f t="shared" si="20"/>
        <v>0</v>
      </c>
      <c r="AV27" s="305">
        <f>VLOOKUP(AL27,'Preisindizes Gas 2020 "alt"'!$AF$7:$AJ$86,5,FALSE)</f>
        <v>1.0589</v>
      </c>
      <c r="AW27" s="301">
        <f>VLOOKUP(AL27,'Reihen BK9 KP Gas 2020'!$B$3:$Z$84,25,FALSE)</f>
        <v>1.0589</v>
      </c>
      <c r="AX27" s="306">
        <f t="shared" si="21"/>
        <v>0</v>
      </c>
    </row>
    <row r="28" spans="2:50">
      <c r="B28" s="335">
        <v>2007</v>
      </c>
      <c r="C28" s="296">
        <f>VLOOKUP(B28,'Basisreihen Destatis 2020'!$B$7:$H$90,2,FALSE)</f>
        <v>84.6</v>
      </c>
      <c r="D28" s="292"/>
      <c r="E28" s="292">
        <f t="shared" si="0"/>
        <v>84.6</v>
      </c>
      <c r="F28" s="292"/>
      <c r="G28" s="297">
        <f t="shared" si="22"/>
        <v>84.6</v>
      </c>
      <c r="H28" s="336">
        <f t="shared" si="12"/>
        <v>1.3995</v>
      </c>
      <c r="J28" s="335">
        <v>2007</v>
      </c>
      <c r="K28" s="296">
        <f>VLOOKUP(J28,'Basisreihen Destatis 2020'!$B$7:$H$90,3,FALSE)</f>
        <v>86.4</v>
      </c>
      <c r="L28" s="292"/>
      <c r="M28" s="292">
        <f t="shared" si="23"/>
        <v>86.4</v>
      </c>
      <c r="N28" s="292"/>
      <c r="O28" s="297">
        <f t="shared" si="24"/>
        <v>86.4</v>
      </c>
      <c r="P28" s="336">
        <f t="shared" si="13"/>
        <v>1.3935</v>
      </c>
      <c r="Q28" s="176"/>
      <c r="R28" s="335">
        <v>2007</v>
      </c>
      <c r="S28" s="305">
        <f>VLOOKUP(R28,'Basisreihen Destatis 2020'!$B$7:$H$90,7,FALSE)</f>
        <v>103.2</v>
      </c>
      <c r="T28" s="301"/>
      <c r="U28" s="301">
        <f t="shared" si="14"/>
        <v>103.2</v>
      </c>
      <c r="V28" s="301"/>
      <c r="W28" s="301">
        <f t="shared" si="25"/>
        <v>103.2</v>
      </c>
      <c r="X28" s="301">
        <f>VLOOKUP(R28,'Basisreihen Destatis 2020'!$B$7:$H$90,3,FALSE)</f>
        <v>86.4</v>
      </c>
      <c r="Y28" s="301"/>
      <c r="Z28" s="301">
        <f t="shared" si="15"/>
        <v>86.4</v>
      </c>
      <c r="AA28" s="301"/>
      <c r="AB28" s="301">
        <f t="shared" si="16"/>
        <v>86.4</v>
      </c>
      <c r="AC28" s="306">
        <f t="shared" si="8"/>
        <v>93.1</v>
      </c>
      <c r="AD28" s="336">
        <f t="shared" si="17"/>
        <v>1.2374000000000001</v>
      </c>
      <c r="AF28" s="335">
        <v>2007</v>
      </c>
      <c r="AG28" s="305">
        <f>VLOOKUP(AF28,'Basisreihen Destatis 2020'!$B$7:$H$90,6,FALSE)</f>
        <v>93.6</v>
      </c>
      <c r="AH28" s="301"/>
      <c r="AI28" s="306">
        <f t="shared" si="9"/>
        <v>93.6</v>
      </c>
      <c r="AJ28" s="336">
        <f t="shared" si="18"/>
        <v>1.1132</v>
      </c>
      <c r="AL28" s="345">
        <v>2007</v>
      </c>
      <c r="AM28" s="305">
        <f>VLOOKUP(AL28,'Preisindizes Gas 2020 "alt"'!$B$7:$H$93,7,FALSE)</f>
        <v>1.3995</v>
      </c>
      <c r="AN28" s="301">
        <f>VLOOKUP(AL28,'Reihen BK9 KP Gas 2020'!$B$3:$Z$84,7,FALSE)</f>
        <v>1.3995</v>
      </c>
      <c r="AO28" s="306">
        <f t="shared" si="11"/>
        <v>0</v>
      </c>
      <c r="AP28" s="305">
        <f>VLOOKUP(AL28,'Preisindizes Gas 2020 "alt"'!$J$7:$P$93,7,FALSE)</f>
        <v>1.3935</v>
      </c>
      <c r="AQ28" s="301">
        <f>VLOOKUP(AL28,'Reihen BK9 KP Gas 2020'!$B$3:$Z$84,13,FALSE)</f>
        <v>1.3935</v>
      </c>
      <c r="AR28" s="306">
        <f t="shared" si="19"/>
        <v>0</v>
      </c>
      <c r="AS28" s="305">
        <f>VLOOKUP(AL28,'Preisindizes Gas 2020 "alt"'!$R$7:$AD$86,13,FALSE)</f>
        <v>1.2374000000000001</v>
      </c>
      <c r="AT28" s="301">
        <f>VLOOKUP(AL28,'Reihen BK9 KP Gas 2020'!$B$3:$Z$84,21,FALSE)</f>
        <v>1.2374000000000001</v>
      </c>
      <c r="AU28" s="306">
        <f t="shared" si="20"/>
        <v>0</v>
      </c>
      <c r="AV28" s="305">
        <f>VLOOKUP(AL28,'Preisindizes Gas 2020 "alt"'!$AF$7:$AJ$86,5,FALSE)</f>
        <v>1.1132</v>
      </c>
      <c r="AW28" s="301">
        <f>VLOOKUP(AL28,'Reihen BK9 KP Gas 2020'!$B$3:$Z$84,25,FALSE)</f>
        <v>1.1132</v>
      </c>
      <c r="AX28" s="306">
        <f t="shared" si="21"/>
        <v>0</v>
      </c>
    </row>
    <row r="29" spans="2:50">
      <c r="B29" s="335">
        <v>2006</v>
      </c>
      <c r="C29" s="296">
        <f>VLOOKUP(B29,'Basisreihen Destatis 2020'!$B$7:$H$90,2,FALSE)</f>
        <v>81.099999999999994</v>
      </c>
      <c r="D29" s="292"/>
      <c r="E29" s="292">
        <f t="shared" si="0"/>
        <v>81.099999999999994</v>
      </c>
      <c r="F29" s="292"/>
      <c r="G29" s="297">
        <f t="shared" si="22"/>
        <v>81.099999999999994</v>
      </c>
      <c r="H29" s="336">
        <f t="shared" si="12"/>
        <v>1.4599</v>
      </c>
      <c r="J29" s="335">
        <v>2006</v>
      </c>
      <c r="K29" s="296">
        <f>VLOOKUP(J29,'Basisreihen Destatis 2020'!$B$7:$H$90,3,FALSE)</f>
        <v>83.8</v>
      </c>
      <c r="L29" s="292"/>
      <c r="M29" s="292">
        <f t="shared" si="23"/>
        <v>83.8</v>
      </c>
      <c r="N29" s="292"/>
      <c r="O29" s="297">
        <f t="shared" si="24"/>
        <v>83.8</v>
      </c>
      <c r="P29" s="336">
        <f t="shared" si="13"/>
        <v>1.4368000000000001</v>
      </c>
      <c r="Q29" s="176"/>
      <c r="R29" s="335">
        <v>2006</v>
      </c>
      <c r="S29" s="305">
        <f>VLOOKUP(R29,'Basisreihen Destatis 2020'!$B$7:$H$90,7,FALSE)</f>
        <v>93.5</v>
      </c>
      <c r="T29" s="301"/>
      <c r="U29" s="301">
        <f t="shared" si="14"/>
        <v>93.5</v>
      </c>
      <c r="V29" s="301"/>
      <c r="W29" s="301">
        <f t="shared" si="25"/>
        <v>93.5</v>
      </c>
      <c r="X29" s="301">
        <f>VLOOKUP(R29,'Basisreihen Destatis 2020'!$B$7:$H$90,3,FALSE)</f>
        <v>83.8</v>
      </c>
      <c r="Y29" s="301"/>
      <c r="Z29" s="301">
        <f t="shared" si="15"/>
        <v>83.8</v>
      </c>
      <c r="AA29" s="301"/>
      <c r="AB29" s="301">
        <f t="shared" si="16"/>
        <v>83.8</v>
      </c>
      <c r="AC29" s="306">
        <f t="shared" si="8"/>
        <v>87.7</v>
      </c>
      <c r="AD29" s="336">
        <f t="shared" si="17"/>
        <v>1.3136000000000001</v>
      </c>
      <c r="AF29" s="335">
        <v>2006</v>
      </c>
      <c r="AG29" s="305">
        <f>VLOOKUP(AF29,'Basisreihen Destatis 2020'!$B$7:$H$90,6,FALSE)</f>
        <v>92.5</v>
      </c>
      <c r="AH29" s="301"/>
      <c r="AI29" s="306">
        <f t="shared" si="9"/>
        <v>92.5</v>
      </c>
      <c r="AJ29" s="336">
        <f t="shared" si="18"/>
        <v>1.1265000000000001</v>
      </c>
      <c r="AL29" s="345">
        <v>2006</v>
      </c>
      <c r="AM29" s="305">
        <f>VLOOKUP(AL29,'Preisindizes Gas 2020 "alt"'!$B$7:$H$93,7,FALSE)</f>
        <v>1.4599</v>
      </c>
      <c r="AN29" s="301">
        <f>VLOOKUP(AL29,'Reihen BK9 KP Gas 2020'!$B$3:$Z$84,7,FALSE)</f>
        <v>1.4599</v>
      </c>
      <c r="AO29" s="306">
        <f t="shared" si="11"/>
        <v>0</v>
      </c>
      <c r="AP29" s="305">
        <f>VLOOKUP(AL29,'Preisindizes Gas 2020 "alt"'!$J$7:$P$93,7,FALSE)</f>
        <v>1.4368000000000001</v>
      </c>
      <c r="AQ29" s="301">
        <f>VLOOKUP(AL29,'Reihen BK9 KP Gas 2020'!$B$3:$Z$84,13,FALSE)</f>
        <v>1.4368000000000001</v>
      </c>
      <c r="AR29" s="306">
        <f t="shared" si="19"/>
        <v>0</v>
      </c>
      <c r="AS29" s="305">
        <f>VLOOKUP(AL29,'Preisindizes Gas 2020 "alt"'!$R$7:$AD$86,13,FALSE)</f>
        <v>1.3136000000000001</v>
      </c>
      <c r="AT29" s="301">
        <f>VLOOKUP(AL29,'Reihen BK9 KP Gas 2020'!$B$3:$Z$84,21,FALSE)</f>
        <v>1.3136000000000001</v>
      </c>
      <c r="AU29" s="306">
        <f t="shared" si="20"/>
        <v>0</v>
      </c>
      <c r="AV29" s="305">
        <f>VLOOKUP(AL29,'Preisindizes Gas 2020 "alt"'!$AF$7:$AJ$86,5,FALSE)</f>
        <v>1.1265000000000001</v>
      </c>
      <c r="AW29" s="301">
        <f>VLOOKUP(AL29,'Reihen BK9 KP Gas 2020'!$B$3:$Z$84,25,FALSE)</f>
        <v>1.1265000000000001</v>
      </c>
      <c r="AX29" s="306">
        <f t="shared" si="21"/>
        <v>0</v>
      </c>
    </row>
    <row r="30" spans="2:50">
      <c r="B30" s="335">
        <v>2005</v>
      </c>
      <c r="C30" s="296">
        <f>VLOOKUP(B30,'Basisreihen Destatis 2020'!$B$7:$H$90,2,FALSE)</f>
        <v>79.2</v>
      </c>
      <c r="D30" s="292"/>
      <c r="E30" s="292">
        <f t="shared" si="0"/>
        <v>79.2</v>
      </c>
      <c r="F30" s="292"/>
      <c r="G30" s="297">
        <f t="shared" si="22"/>
        <v>79.2</v>
      </c>
      <c r="H30" s="336">
        <f t="shared" si="12"/>
        <v>1.4948999999999999</v>
      </c>
      <c r="J30" s="335">
        <v>2005</v>
      </c>
      <c r="K30" s="296">
        <f>VLOOKUP(J30,'Basisreihen Destatis 2020'!$B$7:$H$90,3,FALSE)</f>
        <v>81.8</v>
      </c>
      <c r="L30" s="292"/>
      <c r="M30" s="292">
        <f t="shared" si="23"/>
        <v>81.8</v>
      </c>
      <c r="N30" s="292"/>
      <c r="O30" s="297">
        <f t="shared" si="24"/>
        <v>81.8</v>
      </c>
      <c r="P30" s="336">
        <f t="shared" si="13"/>
        <v>1.4719</v>
      </c>
      <c r="Q30" s="176"/>
      <c r="R30" s="335">
        <v>2005</v>
      </c>
      <c r="S30" s="305">
        <f>VLOOKUP(R30,'Basisreihen Destatis 2020'!$B$7:$H$90,7,FALSE)</f>
        <v>91.6</v>
      </c>
      <c r="T30" s="301"/>
      <c r="U30" s="301">
        <f>ROUND(IF(S30&gt;0,S30,T30*$S$35/$T$35),1)</f>
        <v>91.6</v>
      </c>
      <c r="V30" s="301"/>
      <c r="W30" s="301">
        <f t="shared" si="25"/>
        <v>91.6</v>
      </c>
      <c r="X30" s="301">
        <f>VLOOKUP(R30,'Basisreihen Destatis 2020'!$B$7:$H$90,3,FALSE)</f>
        <v>81.8</v>
      </c>
      <c r="Y30" s="301"/>
      <c r="Z30" s="301">
        <f t="shared" si="15"/>
        <v>81.8</v>
      </c>
      <c r="AA30" s="301"/>
      <c r="AB30" s="301">
        <f t="shared" si="16"/>
        <v>81.8</v>
      </c>
      <c r="AC30" s="306">
        <f t="shared" si="8"/>
        <v>85.7</v>
      </c>
      <c r="AD30" s="336">
        <f t="shared" si="17"/>
        <v>1.3442000000000001</v>
      </c>
      <c r="AF30" s="335">
        <v>2005</v>
      </c>
      <c r="AG30" s="305">
        <f>VLOOKUP(AF30,'Basisreihen Destatis 2020'!$B$7:$H$90,6,FALSE)</f>
        <v>87.8</v>
      </c>
      <c r="AH30" s="301"/>
      <c r="AI30" s="306">
        <f t="shared" si="9"/>
        <v>87.8</v>
      </c>
      <c r="AJ30" s="336">
        <f t="shared" si="18"/>
        <v>1.1868000000000001</v>
      </c>
      <c r="AL30" s="345">
        <v>2005</v>
      </c>
      <c r="AM30" s="305">
        <f>VLOOKUP(AL30,'Preisindizes Gas 2020 "alt"'!$B$7:$H$93,7,FALSE)</f>
        <v>1.4948999999999999</v>
      </c>
      <c r="AN30" s="301">
        <f>VLOOKUP(AL30,'Reihen BK9 KP Gas 2020'!$B$3:$Z$84,7,FALSE)</f>
        <v>1.4948999999999999</v>
      </c>
      <c r="AO30" s="306">
        <f t="shared" si="11"/>
        <v>0</v>
      </c>
      <c r="AP30" s="305">
        <f>VLOOKUP(AL30,'Preisindizes Gas 2020 "alt"'!$J$7:$P$93,7,FALSE)</f>
        <v>1.4719</v>
      </c>
      <c r="AQ30" s="301">
        <f>VLOOKUP(AL30,'Reihen BK9 KP Gas 2020'!$B$3:$Z$84,13,FALSE)</f>
        <v>1.4719</v>
      </c>
      <c r="AR30" s="306">
        <f t="shared" si="19"/>
        <v>0</v>
      </c>
      <c r="AS30" s="305">
        <f>VLOOKUP(AL30,'Preisindizes Gas 2020 "alt"'!$R$7:$AD$86,13,FALSE)</f>
        <v>1.3442000000000001</v>
      </c>
      <c r="AT30" s="301">
        <f>VLOOKUP(AL30,'Reihen BK9 KP Gas 2020'!$B$3:$Z$84,21,FALSE)</f>
        <v>1.3442000000000001</v>
      </c>
      <c r="AU30" s="306">
        <f t="shared" si="20"/>
        <v>0</v>
      </c>
      <c r="AV30" s="305">
        <f>VLOOKUP(AL30,'Preisindizes Gas 2020 "alt"'!$AF$7:$AJ$86,5,FALSE)</f>
        <v>1.1868000000000001</v>
      </c>
      <c r="AW30" s="301">
        <f>VLOOKUP(AL30,'Reihen BK9 KP Gas 2020'!$B$3:$Z$84,25,FALSE)</f>
        <v>1.1868000000000001</v>
      </c>
      <c r="AX30" s="306">
        <f t="shared" si="21"/>
        <v>0</v>
      </c>
    </row>
    <row r="31" spans="2:50">
      <c r="B31" s="335">
        <v>2004</v>
      </c>
      <c r="C31" s="296">
        <f>VLOOKUP(B31,'Basisreihen Destatis 2020'!$B$7:$H$90,2,FALSE)</f>
        <v>77.599999999999994</v>
      </c>
      <c r="D31" s="292"/>
      <c r="E31" s="292">
        <f t="shared" si="0"/>
        <v>77.599999999999994</v>
      </c>
      <c r="F31" s="292"/>
      <c r="G31" s="297">
        <f t="shared" si="22"/>
        <v>77.599999999999994</v>
      </c>
      <c r="H31" s="336">
        <f t="shared" si="12"/>
        <v>1.5258</v>
      </c>
      <c r="J31" s="335">
        <v>2004</v>
      </c>
      <c r="K31" s="296">
        <f>VLOOKUP(J31,'Basisreihen Destatis 2020'!$B$7:$H$90,3,FALSE)</f>
        <v>81.7</v>
      </c>
      <c r="L31" s="292"/>
      <c r="M31" s="292">
        <f t="shared" si="23"/>
        <v>81.7</v>
      </c>
      <c r="N31" s="292"/>
      <c r="O31" s="297">
        <f t="shared" si="24"/>
        <v>81.7</v>
      </c>
      <c r="P31" s="336">
        <f t="shared" si="13"/>
        <v>1.4737</v>
      </c>
      <c r="Q31" s="176"/>
      <c r="R31" s="335">
        <v>2004</v>
      </c>
      <c r="S31" s="305">
        <f>VLOOKUP(R31,'Basisreihen Destatis 2020'!$B$7:$H$90,7,FALSE)</f>
        <v>81.5</v>
      </c>
      <c r="T31" s="301"/>
      <c r="U31" s="301">
        <f>ROUND(IF(S31&gt;0,S31,T31*$S$35/$T$35),1)</f>
        <v>81.5</v>
      </c>
      <c r="V31" s="301"/>
      <c r="W31" s="301">
        <f t="shared" si="25"/>
        <v>81.5</v>
      </c>
      <c r="X31" s="301">
        <f>VLOOKUP(R31,'Basisreihen Destatis 2020'!$B$7:$H$90,3,FALSE)</f>
        <v>81.7</v>
      </c>
      <c r="Y31" s="301"/>
      <c r="Z31" s="301">
        <f t="shared" si="15"/>
        <v>81.7</v>
      </c>
      <c r="AA31" s="301"/>
      <c r="AB31" s="301">
        <f t="shared" si="16"/>
        <v>81.7</v>
      </c>
      <c r="AC31" s="306">
        <f t="shared" si="8"/>
        <v>81.599999999999994</v>
      </c>
      <c r="AD31" s="336">
        <f t="shared" si="17"/>
        <v>1.4117999999999999</v>
      </c>
      <c r="AF31" s="335">
        <v>2004</v>
      </c>
      <c r="AG31" s="305">
        <f>VLOOKUP(AF31,'Basisreihen Destatis 2020'!$B$7:$H$90,6,FALSE)</f>
        <v>84.6</v>
      </c>
      <c r="AH31" s="301"/>
      <c r="AI31" s="306">
        <f t="shared" si="9"/>
        <v>84.6</v>
      </c>
      <c r="AJ31" s="336">
        <f t="shared" si="18"/>
        <v>1.2317</v>
      </c>
      <c r="AL31" s="345">
        <v>2004</v>
      </c>
      <c r="AM31" s="305">
        <f>VLOOKUP(AL31,'Preisindizes Gas 2020 "alt"'!$B$7:$H$93,7,FALSE)</f>
        <v>1.5258</v>
      </c>
      <c r="AN31" s="301">
        <f>VLOOKUP(AL31,'Reihen BK9 KP Gas 2020'!$B$3:$Z$84,7,FALSE)</f>
        <v>1.5258</v>
      </c>
      <c r="AO31" s="306">
        <f t="shared" si="11"/>
        <v>0</v>
      </c>
      <c r="AP31" s="305">
        <f>VLOOKUP(AL31,'Preisindizes Gas 2020 "alt"'!$J$7:$P$93,7,FALSE)</f>
        <v>1.4737</v>
      </c>
      <c r="AQ31" s="301">
        <f>VLOOKUP(AL31,'Reihen BK9 KP Gas 2020'!$B$3:$Z$84,13,FALSE)</f>
        <v>1.4737</v>
      </c>
      <c r="AR31" s="306">
        <f t="shared" si="19"/>
        <v>0</v>
      </c>
      <c r="AS31" s="305">
        <f>VLOOKUP(AL31,'Preisindizes Gas 2020 "alt"'!$R$7:$AD$86,13,FALSE)</f>
        <v>1.4066000000000001</v>
      </c>
      <c r="AT31" s="301">
        <f>VLOOKUP(AL31,'Reihen BK9 KP Gas 2020'!$B$3:$Z$84,21,FALSE)</f>
        <v>1.4117999999999999</v>
      </c>
      <c r="AU31" s="306">
        <f>AS31-AT31</f>
        <v>-5.1999999999998714E-3</v>
      </c>
      <c r="AV31" s="305">
        <f>VLOOKUP(AL31,'Preisindizes Gas 2020 "alt"'!$AF$7:$AJ$86,5,FALSE)</f>
        <v>1.2317</v>
      </c>
      <c r="AW31" s="301">
        <f>VLOOKUP(AL31,'Reihen BK9 KP Gas 2020'!$B$3:$Z$84,25,FALSE)</f>
        <v>1.2317</v>
      </c>
      <c r="AX31" s="306">
        <f t="shared" si="21"/>
        <v>0</v>
      </c>
    </row>
    <row r="32" spans="2:50">
      <c r="B32" s="335">
        <v>2003</v>
      </c>
      <c r="C32" s="296">
        <f>VLOOKUP(B32,'Basisreihen Destatis 2020'!$B$7:$H$90,2,FALSE)</f>
        <v>76.5</v>
      </c>
      <c r="D32" s="292"/>
      <c r="E32" s="292">
        <f t="shared" si="0"/>
        <v>76.5</v>
      </c>
      <c r="F32" s="292"/>
      <c r="G32" s="297">
        <f t="shared" si="22"/>
        <v>76.5</v>
      </c>
      <c r="H32" s="336">
        <f t="shared" si="12"/>
        <v>1.5477000000000001</v>
      </c>
      <c r="J32" s="335">
        <v>2003</v>
      </c>
      <c r="K32" s="296">
        <f>VLOOKUP(J32,'Basisreihen Destatis 2020'!$B$7:$H$90,3,FALSE)</f>
        <v>81.7</v>
      </c>
      <c r="L32" s="292"/>
      <c r="M32" s="292">
        <f t="shared" si="23"/>
        <v>81.7</v>
      </c>
      <c r="N32" s="292"/>
      <c r="O32" s="297">
        <f t="shared" si="24"/>
        <v>81.7</v>
      </c>
      <c r="P32" s="336">
        <f t="shared" si="13"/>
        <v>1.4737</v>
      </c>
      <c r="Q32" s="176"/>
      <c r="R32" s="335">
        <v>2003</v>
      </c>
      <c r="S32" s="305">
        <f>VLOOKUP(R32,'Basisreihen Destatis 2020'!$B$7:$H$90,7,FALSE)</f>
        <v>71.5</v>
      </c>
      <c r="T32" s="301"/>
      <c r="U32" s="301">
        <f>ROUND(IF(S32&gt;0,S32,T32*$S$35/$T$35),1)</f>
        <v>71.5</v>
      </c>
      <c r="V32" s="301"/>
      <c r="W32" s="301">
        <f t="shared" si="25"/>
        <v>71.5</v>
      </c>
      <c r="X32" s="301">
        <f>VLOOKUP(R32,'Basisreihen Destatis 2020'!$B$7:$H$90,3,FALSE)</f>
        <v>81.7</v>
      </c>
      <c r="Y32" s="301"/>
      <c r="Z32" s="301">
        <f t="shared" si="15"/>
        <v>81.7</v>
      </c>
      <c r="AA32" s="301"/>
      <c r="AB32" s="301">
        <f t="shared" si="16"/>
        <v>81.7</v>
      </c>
      <c r="AC32" s="306">
        <f t="shared" si="8"/>
        <v>77.599999999999994</v>
      </c>
      <c r="AD32" s="336">
        <f t="shared" si="17"/>
        <v>1.4844999999999999</v>
      </c>
      <c r="AF32" s="335">
        <v>2003</v>
      </c>
      <c r="AG32" s="305">
        <f>VLOOKUP(AF32,'Basisreihen Destatis 2020'!$B$7:$H$90,6,FALSE)</f>
        <v>83.4</v>
      </c>
      <c r="AH32" s="301"/>
      <c r="AI32" s="306">
        <f t="shared" si="9"/>
        <v>83.4</v>
      </c>
      <c r="AJ32" s="336">
        <f t="shared" si="18"/>
        <v>1.2494000000000001</v>
      </c>
      <c r="AL32" s="345">
        <v>2003</v>
      </c>
      <c r="AM32" s="305">
        <f>VLOOKUP(AL32,'Preisindizes Gas 2020 "alt"'!$B$7:$H$93,7,FALSE)</f>
        <v>1.5477000000000001</v>
      </c>
      <c r="AN32" s="301">
        <f>VLOOKUP(AL32,'Reihen BK9 KP Gas 2020'!$B$3:$Z$84,7,FALSE)</f>
        <v>1.5477000000000001</v>
      </c>
      <c r="AO32" s="306">
        <f t="shared" si="11"/>
        <v>0</v>
      </c>
      <c r="AP32" s="305">
        <f>VLOOKUP(AL32,'Preisindizes Gas 2020 "alt"'!$J$7:$P$93,7,FALSE)</f>
        <v>1.4737</v>
      </c>
      <c r="AQ32" s="301">
        <f>VLOOKUP(AL32,'Reihen BK9 KP Gas 2020'!$B$3:$Z$84,13,FALSE)</f>
        <v>1.4737</v>
      </c>
      <c r="AR32" s="306">
        <f t="shared" si="19"/>
        <v>0</v>
      </c>
      <c r="AS32" s="305">
        <f>VLOOKUP(AL32,'Preisindizes Gas 2020 "alt"'!$R$7:$AD$86,13,FALSE)</f>
        <v>1.4713000000000001</v>
      </c>
      <c r="AT32" s="301">
        <f>VLOOKUP(AL32,'Reihen BK9 KP Gas 2020'!$B$3:$Z$84,21,FALSE)</f>
        <v>1.4844999999999999</v>
      </c>
      <c r="AU32" s="306">
        <f t="shared" si="20"/>
        <v>-1.3199999999999878E-2</v>
      </c>
      <c r="AV32" s="305">
        <f>VLOOKUP(AL32,'Preisindizes Gas 2020 "alt"'!$AF$7:$AJ$86,5,FALSE)</f>
        <v>1.2494000000000001</v>
      </c>
      <c r="AW32" s="301">
        <f>VLOOKUP(AL32,'Reihen BK9 KP Gas 2020'!$B$3:$Z$84,25,FALSE)</f>
        <v>1.2494000000000001</v>
      </c>
      <c r="AX32" s="306">
        <f t="shared" si="21"/>
        <v>0</v>
      </c>
    </row>
    <row r="33" spans="2:50">
      <c r="B33" s="335">
        <v>2002</v>
      </c>
      <c r="C33" s="296">
        <f>VLOOKUP(B33,'Basisreihen Destatis 2020'!$B$7:$H$90,2,FALSE)</f>
        <v>76.3</v>
      </c>
      <c r="D33" s="292"/>
      <c r="E33" s="292">
        <f t="shared" si="0"/>
        <v>76.3</v>
      </c>
      <c r="F33" s="292"/>
      <c r="G33" s="297">
        <f t="shared" si="22"/>
        <v>76.3</v>
      </c>
      <c r="H33" s="336">
        <f t="shared" si="12"/>
        <v>1.5518000000000001</v>
      </c>
      <c r="J33" s="335">
        <v>2002</v>
      </c>
      <c r="K33" s="296">
        <f>VLOOKUP(J33,'Basisreihen Destatis 2020'!$B$7:$H$90,3,FALSE)</f>
        <v>82</v>
      </c>
      <c r="L33" s="292"/>
      <c r="M33" s="292">
        <f t="shared" si="23"/>
        <v>82</v>
      </c>
      <c r="N33" s="292"/>
      <c r="O33" s="297">
        <f t="shared" si="24"/>
        <v>82</v>
      </c>
      <c r="P33" s="336">
        <f t="shared" si="13"/>
        <v>1.4682999999999999</v>
      </c>
      <c r="Q33" s="176"/>
      <c r="R33" s="335">
        <v>2002</v>
      </c>
      <c r="S33" s="305">
        <f>VLOOKUP(R33,'Basisreihen Destatis 2020'!$B$7:$H$90,7,FALSE)</f>
        <v>69.5</v>
      </c>
      <c r="T33" s="301"/>
      <c r="U33" s="301">
        <f t="shared" si="14"/>
        <v>69.5</v>
      </c>
      <c r="V33" s="301"/>
      <c r="W33" s="301">
        <f t="shared" si="25"/>
        <v>69.5</v>
      </c>
      <c r="X33" s="301">
        <f>VLOOKUP(R33,'Basisreihen Destatis 2020'!$B$7:$H$90,3,FALSE)</f>
        <v>82</v>
      </c>
      <c r="Y33" s="301"/>
      <c r="Z33" s="301">
        <f t="shared" si="15"/>
        <v>82</v>
      </c>
      <c r="AA33" s="301"/>
      <c r="AB33" s="301">
        <f t="shared" si="16"/>
        <v>82</v>
      </c>
      <c r="AC33" s="306">
        <f t="shared" si="8"/>
        <v>77</v>
      </c>
      <c r="AD33" s="336">
        <f t="shared" si="17"/>
        <v>1.4961</v>
      </c>
      <c r="AF33" s="335">
        <v>2002</v>
      </c>
      <c r="AG33" s="305">
        <f>VLOOKUP(AF33,'Basisreihen Destatis 2020'!$B$7:$H$90,6,FALSE)</f>
        <v>82.2</v>
      </c>
      <c r="AH33" s="301"/>
      <c r="AI33" s="306">
        <f t="shared" si="9"/>
        <v>82.2</v>
      </c>
      <c r="AJ33" s="336">
        <f t="shared" si="18"/>
        <v>1.2676000000000001</v>
      </c>
      <c r="AL33" s="345">
        <v>2002</v>
      </c>
      <c r="AM33" s="305">
        <f>VLOOKUP(AL33,'Preisindizes Gas 2020 "alt"'!$B$7:$H$93,7,FALSE)</f>
        <v>1.5518000000000001</v>
      </c>
      <c r="AN33" s="301">
        <f>VLOOKUP(AL33,'Reihen BK9 KP Gas 2020'!$B$3:$Z$84,7,FALSE)</f>
        <v>1.5518000000000001</v>
      </c>
      <c r="AO33" s="306">
        <f t="shared" si="11"/>
        <v>0</v>
      </c>
      <c r="AP33" s="305">
        <f>VLOOKUP(AL33,'Preisindizes Gas 2020 "alt"'!$J$7:$P$93,7,FALSE)</f>
        <v>1.4682999999999999</v>
      </c>
      <c r="AQ33" s="301">
        <f>VLOOKUP(AL33,'Reihen BK9 KP Gas 2020'!$B$3:$Z$84,13,FALSE)</f>
        <v>1.4682999999999999</v>
      </c>
      <c r="AR33" s="306">
        <f t="shared" si="19"/>
        <v>0</v>
      </c>
      <c r="AS33" s="305">
        <f>VLOOKUP(AL33,'Preisindizes Gas 2020 "alt"'!$R$7:$AD$86,13,FALSE)</f>
        <v>1.4844999999999999</v>
      </c>
      <c r="AT33" s="301">
        <f>VLOOKUP(AL33,'Reihen BK9 KP Gas 2020'!$B$3:$Z$84,21,FALSE)</f>
        <v>1.4961</v>
      </c>
      <c r="AU33" s="306">
        <f t="shared" si="20"/>
        <v>-1.1600000000000055E-2</v>
      </c>
      <c r="AV33" s="305">
        <f>VLOOKUP(AL33,'Preisindizes Gas 2020 "alt"'!$AF$7:$AJ$86,5,FALSE)</f>
        <v>1.2676000000000001</v>
      </c>
      <c r="AW33" s="301">
        <f>VLOOKUP(AL33,'Reihen BK9 KP Gas 2020'!$B$3:$Z$84,25,FALSE)</f>
        <v>1.2676000000000001</v>
      </c>
      <c r="AX33" s="306">
        <f t="shared" si="21"/>
        <v>0</v>
      </c>
    </row>
    <row r="34" spans="2:50">
      <c r="B34" s="335">
        <v>2001</v>
      </c>
      <c r="C34" s="296">
        <f>VLOOKUP(B34,'Basisreihen Destatis 2020'!$B$7:$H$90,2,FALSE)</f>
        <v>76.099999999999994</v>
      </c>
      <c r="D34" s="292"/>
      <c r="E34" s="292">
        <f t="shared" si="0"/>
        <v>76.099999999999994</v>
      </c>
      <c r="F34" s="292"/>
      <c r="G34" s="297">
        <f t="shared" si="22"/>
        <v>76.099999999999994</v>
      </c>
      <c r="H34" s="336">
        <f t="shared" si="12"/>
        <v>1.5558000000000001</v>
      </c>
      <c r="J34" s="335">
        <v>2001</v>
      </c>
      <c r="K34" s="296">
        <f>VLOOKUP(J34,'Basisreihen Destatis 2020'!$B$7:$H$90,3,FALSE)</f>
        <v>82.2</v>
      </c>
      <c r="L34" s="292"/>
      <c r="M34" s="292">
        <f t="shared" si="23"/>
        <v>82.2</v>
      </c>
      <c r="N34" s="292"/>
      <c r="O34" s="297">
        <f t="shared" si="24"/>
        <v>82.2</v>
      </c>
      <c r="P34" s="336">
        <f t="shared" si="13"/>
        <v>1.4646999999999999</v>
      </c>
      <c r="Q34" s="176"/>
      <c r="R34" s="335">
        <v>2001</v>
      </c>
      <c r="S34" s="305">
        <f>VLOOKUP(R34,'Basisreihen Destatis 2020'!$B$7:$H$90,7,FALSE)</f>
        <v>69.599999999999994</v>
      </c>
      <c r="T34" s="301"/>
      <c r="U34" s="301">
        <f t="shared" si="14"/>
        <v>69.599999999999994</v>
      </c>
      <c r="V34" s="301"/>
      <c r="W34" s="301">
        <f t="shared" si="25"/>
        <v>69.599999999999994</v>
      </c>
      <c r="X34" s="301">
        <f>VLOOKUP(R34,'Basisreihen Destatis 2020'!$B$7:$H$90,3,FALSE)</f>
        <v>82.2</v>
      </c>
      <c r="Y34" s="301"/>
      <c r="Z34" s="301">
        <f t="shared" si="15"/>
        <v>82.2</v>
      </c>
      <c r="AA34" s="301"/>
      <c r="AB34" s="301">
        <f t="shared" si="16"/>
        <v>82.2</v>
      </c>
      <c r="AC34" s="306">
        <f t="shared" si="8"/>
        <v>77.2</v>
      </c>
      <c r="AD34" s="336">
        <f t="shared" si="17"/>
        <v>1.4922</v>
      </c>
      <c r="AF34" s="335">
        <v>2001</v>
      </c>
      <c r="AG34" s="305">
        <f>VLOOKUP(AF34,'Basisreihen Destatis 2020'!$B$7:$H$90,6,FALSE)</f>
        <v>82.7</v>
      </c>
      <c r="AH34" s="301"/>
      <c r="AI34" s="306">
        <f t="shared" si="9"/>
        <v>82.7</v>
      </c>
      <c r="AJ34" s="336">
        <f t="shared" si="18"/>
        <v>1.26</v>
      </c>
      <c r="AL34" s="345">
        <v>2001</v>
      </c>
      <c r="AM34" s="305">
        <f>VLOOKUP(AL34,'Preisindizes Gas 2020 "alt"'!$B$7:$H$93,7,FALSE)</f>
        <v>1.5558000000000001</v>
      </c>
      <c r="AN34" s="301">
        <f>VLOOKUP(AL34,'Reihen BK9 KP Gas 2020'!$B$3:$Z$84,7,FALSE)</f>
        <v>1.5558000000000001</v>
      </c>
      <c r="AO34" s="306">
        <f t="shared" si="11"/>
        <v>0</v>
      </c>
      <c r="AP34" s="305">
        <f>VLOOKUP(AL34,'Preisindizes Gas 2020 "alt"'!$J$7:$P$93,7,FALSE)</f>
        <v>1.4646999999999999</v>
      </c>
      <c r="AQ34" s="301">
        <f>VLOOKUP(AL34,'Reihen BK9 KP Gas 2020'!$B$3:$Z$84,13,FALSE)</f>
        <v>1.4646999999999999</v>
      </c>
      <c r="AR34" s="306">
        <f t="shared" si="19"/>
        <v>0</v>
      </c>
      <c r="AS34" s="305">
        <f>VLOOKUP(AL34,'Preisindizes Gas 2020 "alt"'!$R$7:$AD$86,13,FALSE)</f>
        <v>1.4825999999999999</v>
      </c>
      <c r="AT34" s="301">
        <f>VLOOKUP(AL34,'Reihen BK9 KP Gas 2020'!$B$3:$Z$84,21,FALSE)</f>
        <v>1.4922</v>
      </c>
      <c r="AU34" s="306">
        <f t="shared" si="20"/>
        <v>-9.6000000000000529E-3</v>
      </c>
      <c r="AV34" s="305">
        <f>VLOOKUP(AL34,'Preisindizes Gas 2020 "alt"'!$AF$7:$AJ$86,5,FALSE)</f>
        <v>1.26</v>
      </c>
      <c r="AW34" s="301">
        <f>VLOOKUP(AL34,'Reihen BK9 KP Gas 2020'!$B$3:$Z$84,25,FALSE)</f>
        <v>1.26</v>
      </c>
      <c r="AX34" s="306">
        <f t="shared" si="21"/>
        <v>0</v>
      </c>
    </row>
    <row r="35" spans="2:50">
      <c r="B35" s="335">
        <v>2000</v>
      </c>
      <c r="C35" s="296">
        <f>VLOOKUP(B35,'Basisreihen Destatis 2020'!$B$7:$H$90,2,FALSE)</f>
        <v>75.8</v>
      </c>
      <c r="D35" s="292"/>
      <c r="E35" s="292">
        <f t="shared" si="0"/>
        <v>75.8</v>
      </c>
      <c r="F35" s="292"/>
      <c r="G35" s="297">
        <f t="shared" si="22"/>
        <v>75.8</v>
      </c>
      <c r="H35" s="336">
        <f t="shared" si="12"/>
        <v>1.5620000000000001</v>
      </c>
      <c r="J35" s="335">
        <v>2000</v>
      </c>
      <c r="K35" s="296">
        <f>VLOOKUP(J35,'Basisreihen Destatis 2020'!$B$7:$H$90,3,FALSE)</f>
        <v>82.4</v>
      </c>
      <c r="L35" s="292"/>
      <c r="M35" s="292">
        <f t="shared" si="23"/>
        <v>82.4</v>
      </c>
      <c r="N35" s="292"/>
      <c r="O35" s="297">
        <f t="shared" si="24"/>
        <v>82.4</v>
      </c>
      <c r="P35" s="336">
        <f t="shared" si="13"/>
        <v>1.4612000000000001</v>
      </c>
      <c r="Q35" s="176"/>
      <c r="R35" s="335">
        <v>2000</v>
      </c>
      <c r="S35" s="305">
        <f>VLOOKUP(R35,'Basisreihen Destatis 2020'!$B$7:$H$90,7,FALSE)</f>
        <v>66.7</v>
      </c>
      <c r="T35" s="301">
        <f>VLOOKUP(R35,'Basisreihen Destatis 2020'!$J$7:$Q$86,3,FALSE)</f>
        <v>100</v>
      </c>
      <c r="U35" s="301">
        <f>ROUND(IF(S35&gt;0,S35,T35*$S$35/$T$35),1)</f>
        <v>66.7</v>
      </c>
      <c r="V35" s="301"/>
      <c r="W35" s="301">
        <f t="shared" si="25"/>
        <v>66.7</v>
      </c>
      <c r="X35" s="301">
        <f>VLOOKUP(R35,'Basisreihen Destatis 2020'!$B$7:$H$90,3,FALSE)</f>
        <v>82.4</v>
      </c>
      <c r="Y35" s="301"/>
      <c r="Z35" s="301">
        <f t="shared" si="15"/>
        <v>82.4</v>
      </c>
      <c r="AA35" s="301"/>
      <c r="AB35" s="301">
        <f t="shared" si="16"/>
        <v>82.4</v>
      </c>
      <c r="AC35" s="306">
        <f t="shared" si="8"/>
        <v>76.099999999999994</v>
      </c>
      <c r="AD35" s="336">
        <f t="shared" si="17"/>
        <v>1.5138</v>
      </c>
      <c r="AF35" s="335">
        <v>2000</v>
      </c>
      <c r="AG35" s="305">
        <f>VLOOKUP(AF35,'Basisreihen Destatis 2020'!$B$7:$H$90,6,FALSE)</f>
        <v>80.099999999999994</v>
      </c>
      <c r="AH35" s="301"/>
      <c r="AI35" s="306">
        <f t="shared" si="9"/>
        <v>80.099999999999994</v>
      </c>
      <c r="AJ35" s="336">
        <f t="shared" si="18"/>
        <v>1.3008999999999999</v>
      </c>
      <c r="AL35" s="345">
        <v>2000</v>
      </c>
      <c r="AM35" s="305">
        <f>VLOOKUP(AL35,'Preisindizes Gas 2020 "alt"'!$B$7:$H$93,7,FALSE)</f>
        <v>1.5620000000000001</v>
      </c>
      <c r="AN35" s="301">
        <f>VLOOKUP(AL35,'Reihen BK9 KP Gas 2020'!$B$3:$Z$84,7,FALSE)</f>
        <v>1.5620000000000001</v>
      </c>
      <c r="AO35" s="306">
        <f t="shared" si="11"/>
        <v>0</v>
      </c>
      <c r="AP35" s="305">
        <f>VLOOKUP(AL35,'Preisindizes Gas 2020 "alt"'!$J$7:$P$93,7,FALSE)</f>
        <v>1.4612000000000001</v>
      </c>
      <c r="AQ35" s="301">
        <f>VLOOKUP(AL35,'Reihen BK9 KP Gas 2020'!$B$3:$Z$84,13,FALSE)</f>
        <v>1.4612000000000001</v>
      </c>
      <c r="AR35" s="306">
        <f t="shared" si="19"/>
        <v>0</v>
      </c>
      <c r="AS35" s="305">
        <f>VLOOKUP(AL35,'Preisindizes Gas 2020 "alt"'!$R$7:$AD$86,13,FALSE)</f>
        <v>1.502</v>
      </c>
      <c r="AT35" s="301">
        <f>VLOOKUP(AL35,'Reihen BK9 KP Gas 2020'!$B$3:$Z$84,21,FALSE)</f>
        <v>1.5138</v>
      </c>
      <c r="AU35" s="306">
        <f t="shared" si="20"/>
        <v>-1.1800000000000033E-2</v>
      </c>
      <c r="AV35" s="305">
        <f>VLOOKUP(AL35,'Preisindizes Gas 2020 "alt"'!$AF$7:$AJ$86,5,FALSE)</f>
        <v>1.3008999999999999</v>
      </c>
      <c r="AW35" s="301">
        <f>VLOOKUP(AL35,'Reihen BK9 KP Gas 2020'!$B$3:$Z$84,25,FALSE)</f>
        <v>1.3008999999999999</v>
      </c>
      <c r="AX35" s="306">
        <f t="shared" si="21"/>
        <v>0</v>
      </c>
    </row>
    <row r="36" spans="2:50">
      <c r="B36" s="335">
        <v>1999</v>
      </c>
      <c r="C36" s="296">
        <f>VLOOKUP(B36,'Basisreihen Destatis 2020'!$B$7:$H$90,2,FALSE)</f>
        <v>75.3</v>
      </c>
      <c r="D36" s="292"/>
      <c r="E36" s="292">
        <f t="shared" si="0"/>
        <v>75.3</v>
      </c>
      <c r="F36" s="292"/>
      <c r="G36" s="297">
        <f t="shared" si="22"/>
        <v>75.3</v>
      </c>
      <c r="H36" s="336">
        <f t="shared" si="12"/>
        <v>1.5724</v>
      </c>
      <c r="J36" s="335">
        <v>1999</v>
      </c>
      <c r="K36" s="296">
        <f>VLOOKUP(J36,'Basisreihen Destatis 2020'!$B$7:$H$90,3,FALSE)</f>
        <v>82.2</v>
      </c>
      <c r="L36" s="292"/>
      <c r="M36" s="292">
        <f t="shared" si="23"/>
        <v>82.2</v>
      </c>
      <c r="N36" s="292"/>
      <c r="O36" s="297">
        <f t="shared" si="24"/>
        <v>82.2</v>
      </c>
      <c r="P36" s="336">
        <f t="shared" si="13"/>
        <v>1.4646999999999999</v>
      </c>
      <c r="Q36" s="176"/>
      <c r="R36" s="335">
        <v>1999</v>
      </c>
      <c r="S36" s="305"/>
      <c r="T36" s="301">
        <f>VLOOKUP(R36,'Basisreihen Destatis 2020'!$J$7:$Q$86,3,FALSE)</f>
        <v>93.2</v>
      </c>
      <c r="U36" s="301">
        <f>ROUND(IF(S36&gt;0,S36,T36*$S$35/$T$35),1)</f>
        <v>62.2</v>
      </c>
      <c r="V36" s="301"/>
      <c r="W36" s="301">
        <f t="shared" si="25"/>
        <v>62.2</v>
      </c>
      <c r="X36" s="301">
        <f>VLOOKUP(R36,'Basisreihen Destatis 2020'!$B$7:$H$90,3,FALSE)</f>
        <v>82.2</v>
      </c>
      <c r="Y36" s="301"/>
      <c r="Z36" s="301">
        <f t="shared" si="15"/>
        <v>82.2</v>
      </c>
      <c r="AA36" s="301"/>
      <c r="AB36" s="301">
        <f t="shared" si="16"/>
        <v>82.2</v>
      </c>
      <c r="AC36" s="306">
        <f t="shared" si="8"/>
        <v>74.2</v>
      </c>
      <c r="AD36" s="336">
        <f t="shared" si="17"/>
        <v>1.5526</v>
      </c>
      <c r="AF36" s="335">
        <v>1999</v>
      </c>
      <c r="AG36" s="305">
        <f>VLOOKUP(AF36,'Basisreihen Destatis 2020'!$B$7:$H$90,6,FALSE)</f>
        <v>78.599999999999994</v>
      </c>
      <c r="AH36" s="301"/>
      <c r="AI36" s="306">
        <f t="shared" si="9"/>
        <v>78.599999999999994</v>
      </c>
      <c r="AJ36" s="336">
        <f t="shared" si="18"/>
        <v>1.3257000000000001</v>
      </c>
      <c r="AL36" s="345">
        <v>1999</v>
      </c>
      <c r="AM36" s="305">
        <f>VLOOKUP(AL36,'Preisindizes Gas 2020 "alt"'!$B$7:$H$93,7,FALSE)</f>
        <v>1.5724</v>
      </c>
      <c r="AN36" s="301">
        <f>VLOOKUP(AL36,'Reihen BK9 KP Gas 2020'!$B$3:$Z$84,7,FALSE)</f>
        <v>1.5724</v>
      </c>
      <c r="AO36" s="306">
        <f t="shared" si="11"/>
        <v>0</v>
      </c>
      <c r="AP36" s="305">
        <f>VLOOKUP(AL36,'Preisindizes Gas 2020 "alt"'!$J$7:$P$93,7,FALSE)</f>
        <v>1.4646999999999999</v>
      </c>
      <c r="AQ36" s="301">
        <f>VLOOKUP(AL36,'Reihen BK9 KP Gas 2020'!$B$3:$Z$84,13,FALSE)</f>
        <v>1.4646999999999999</v>
      </c>
      <c r="AR36" s="306">
        <f t="shared" si="19"/>
        <v>0</v>
      </c>
      <c r="AS36" s="305">
        <f>VLOOKUP(AL36,'Preisindizes Gas 2020 "alt"'!$R$7:$AD$86,13,FALSE)</f>
        <v>1.5299</v>
      </c>
      <c r="AT36" s="301">
        <f>VLOOKUP(AL36,'Reihen BK9 KP Gas 2020'!$B$3:$Z$84,21,FALSE)</f>
        <v>1.5526</v>
      </c>
      <c r="AU36" s="306">
        <f t="shared" si="20"/>
        <v>-2.2699999999999942E-2</v>
      </c>
      <c r="AV36" s="305">
        <f>VLOOKUP(AL36,'Preisindizes Gas 2020 "alt"'!$AF$7:$AJ$86,5,FALSE)</f>
        <v>1.3257000000000001</v>
      </c>
      <c r="AW36" s="301">
        <f>VLOOKUP(AL36,'Reihen BK9 KP Gas 2020'!$B$3:$Z$84,25,FALSE)</f>
        <v>1.3257000000000001</v>
      </c>
      <c r="AX36" s="306">
        <f t="shared" si="21"/>
        <v>0</v>
      </c>
    </row>
    <row r="37" spans="2:50">
      <c r="B37" s="335">
        <v>1998</v>
      </c>
      <c r="C37" s="296">
        <f>VLOOKUP(B37,'Basisreihen Destatis 2020'!$B$7:$H$90,2,FALSE)</f>
        <v>75.7</v>
      </c>
      <c r="D37" s="292"/>
      <c r="E37" s="292">
        <f t="shared" si="0"/>
        <v>75.7</v>
      </c>
      <c r="F37" s="292"/>
      <c r="G37" s="297">
        <f t="shared" si="22"/>
        <v>75.7</v>
      </c>
      <c r="H37" s="336">
        <f t="shared" si="12"/>
        <v>1.5641</v>
      </c>
      <c r="J37" s="335">
        <v>1998</v>
      </c>
      <c r="K37" s="296">
        <f>VLOOKUP(J37,'Basisreihen Destatis 2020'!$B$7:$H$90,3,FALSE)</f>
        <v>82.6</v>
      </c>
      <c r="L37" s="292"/>
      <c r="M37" s="292">
        <f t="shared" si="23"/>
        <v>82.6</v>
      </c>
      <c r="N37" s="292"/>
      <c r="O37" s="297">
        <f t="shared" si="24"/>
        <v>82.6</v>
      </c>
      <c r="P37" s="336">
        <f t="shared" si="13"/>
        <v>1.4576</v>
      </c>
      <c r="Q37" s="176"/>
      <c r="R37" s="335">
        <v>1998</v>
      </c>
      <c r="S37" s="305"/>
      <c r="T37" s="301">
        <f>VLOOKUP(R37,'Basisreihen Destatis 2020'!$J$7:$Q$86,3,FALSE)</f>
        <v>96.4</v>
      </c>
      <c r="U37" s="301">
        <f t="shared" si="14"/>
        <v>64.3</v>
      </c>
      <c r="V37" s="301"/>
      <c r="W37" s="301">
        <f t="shared" si="25"/>
        <v>64.3</v>
      </c>
      <c r="X37" s="301">
        <f>VLOOKUP(R37,'Basisreihen Destatis 2020'!$B$7:$H$90,3,FALSE)</f>
        <v>82.6</v>
      </c>
      <c r="Y37" s="301"/>
      <c r="Z37" s="301">
        <f t="shared" si="15"/>
        <v>82.6</v>
      </c>
      <c r="AA37" s="301"/>
      <c r="AB37" s="301">
        <f t="shared" si="16"/>
        <v>82.6</v>
      </c>
      <c r="AC37" s="306">
        <f t="shared" si="8"/>
        <v>75.3</v>
      </c>
      <c r="AD37" s="336">
        <f t="shared" si="17"/>
        <v>1.5299</v>
      </c>
      <c r="AF37" s="335">
        <v>1998</v>
      </c>
      <c r="AG37" s="305">
        <f>VLOOKUP(AF37,'Basisreihen Destatis 2020'!$B$7:$H$90,6,FALSE)</f>
        <v>79.8</v>
      </c>
      <c r="AH37" s="301"/>
      <c r="AI37" s="306">
        <f t="shared" si="9"/>
        <v>79.8</v>
      </c>
      <c r="AJ37" s="336">
        <f t="shared" si="18"/>
        <v>1.3058000000000001</v>
      </c>
      <c r="AL37" s="345">
        <v>1998</v>
      </c>
      <c r="AM37" s="305">
        <f>VLOOKUP(AL37,'Preisindizes Gas 2020 "alt"'!$B$7:$H$93,7,FALSE)</f>
        <v>1.5641</v>
      </c>
      <c r="AN37" s="301">
        <f>VLOOKUP(AL37,'Reihen BK9 KP Gas 2020'!$B$3:$Z$84,7,FALSE)</f>
        <v>1.5641</v>
      </c>
      <c r="AO37" s="306">
        <f t="shared" si="11"/>
        <v>0</v>
      </c>
      <c r="AP37" s="305">
        <f>VLOOKUP(AL37,'Preisindizes Gas 2020 "alt"'!$J$7:$P$93,7,FALSE)</f>
        <v>1.4576</v>
      </c>
      <c r="AQ37" s="301">
        <f>VLOOKUP(AL37,'Reihen BK9 KP Gas 2020'!$B$3:$Z$84,13,FALSE)</f>
        <v>1.4576</v>
      </c>
      <c r="AR37" s="306">
        <f t="shared" si="19"/>
        <v>0</v>
      </c>
      <c r="AS37" s="305">
        <f>VLOOKUP(AL37,'Preisindizes Gas 2020 "alt"'!$R$7:$AD$86,13,FALSE)</f>
        <v>1.5059</v>
      </c>
      <c r="AT37" s="301">
        <f>VLOOKUP(AL37,'Reihen BK9 KP Gas 2020'!$B$3:$Z$84,21,FALSE)</f>
        <v>1.5299</v>
      </c>
      <c r="AU37" s="306">
        <f t="shared" si="20"/>
        <v>-2.4000000000000021E-2</v>
      </c>
      <c r="AV37" s="305">
        <f>VLOOKUP(AL37,'Preisindizes Gas 2020 "alt"'!$AF$7:$AJ$86,5,FALSE)</f>
        <v>1.3058000000000001</v>
      </c>
      <c r="AW37" s="301">
        <f>VLOOKUP(AL37,'Reihen BK9 KP Gas 2020'!$B$3:$Z$84,25,FALSE)</f>
        <v>1.3058000000000001</v>
      </c>
      <c r="AX37" s="306">
        <f t="shared" si="21"/>
        <v>0</v>
      </c>
    </row>
    <row r="38" spans="2:50">
      <c r="B38" s="335">
        <v>1997</v>
      </c>
      <c r="C38" s="296">
        <f>VLOOKUP(B38,'Basisreihen Destatis 2020'!$B$7:$H$90,2,FALSE)</f>
        <v>76.099999999999994</v>
      </c>
      <c r="D38" s="292"/>
      <c r="E38" s="292">
        <f t="shared" si="0"/>
        <v>76.099999999999994</v>
      </c>
      <c r="F38" s="292"/>
      <c r="G38" s="297">
        <f t="shared" si="22"/>
        <v>76.099999999999994</v>
      </c>
      <c r="H38" s="336">
        <f t="shared" si="12"/>
        <v>1.5558000000000001</v>
      </c>
      <c r="J38" s="335">
        <v>1997</v>
      </c>
      <c r="K38" s="296">
        <f>VLOOKUP(J38,'Basisreihen Destatis 2020'!$B$7:$H$90,3,FALSE)</f>
        <v>84.1</v>
      </c>
      <c r="L38" s="292"/>
      <c r="M38" s="292">
        <f t="shared" si="23"/>
        <v>84.1</v>
      </c>
      <c r="N38" s="292"/>
      <c r="O38" s="297">
        <f t="shared" si="24"/>
        <v>84.1</v>
      </c>
      <c r="P38" s="336">
        <f t="shared" si="13"/>
        <v>1.4316</v>
      </c>
      <c r="Q38" s="176"/>
      <c r="R38" s="335">
        <v>1997</v>
      </c>
      <c r="S38" s="305"/>
      <c r="T38" s="301">
        <f>VLOOKUP(R38,'Basisreihen Destatis 2020'!$J$7:$Q$86,3,FALSE)</f>
        <v>94.5</v>
      </c>
      <c r="U38" s="301">
        <f t="shared" si="14"/>
        <v>63</v>
      </c>
      <c r="V38" s="301"/>
      <c r="W38" s="301">
        <f t="shared" si="25"/>
        <v>63</v>
      </c>
      <c r="X38" s="301">
        <f>VLOOKUP(R38,'Basisreihen Destatis 2020'!$B$7:$H$90,3,FALSE)</f>
        <v>84.1</v>
      </c>
      <c r="Y38" s="301"/>
      <c r="Z38" s="301">
        <f t="shared" si="15"/>
        <v>84.1</v>
      </c>
      <c r="AA38" s="301"/>
      <c r="AB38" s="301">
        <f t="shared" si="16"/>
        <v>84.1</v>
      </c>
      <c r="AC38" s="306">
        <f t="shared" si="8"/>
        <v>75.7</v>
      </c>
      <c r="AD38" s="336">
        <f t="shared" si="17"/>
        <v>1.5218</v>
      </c>
      <c r="AF38" s="335">
        <v>1997</v>
      </c>
      <c r="AG38" s="305">
        <f>VLOOKUP(AF38,'Basisreihen Destatis 2020'!$B$7:$H$90,6,FALSE)</f>
        <v>79.8</v>
      </c>
      <c r="AH38" s="301"/>
      <c r="AI38" s="306">
        <f t="shared" si="9"/>
        <v>79.8</v>
      </c>
      <c r="AJ38" s="336">
        <f t="shared" si="18"/>
        <v>1.3058000000000001</v>
      </c>
      <c r="AL38" s="345">
        <v>1997</v>
      </c>
      <c r="AM38" s="305">
        <f>VLOOKUP(AL38,'Preisindizes Gas 2020 "alt"'!$B$7:$H$93,7,FALSE)</f>
        <v>1.5558000000000001</v>
      </c>
      <c r="AN38" s="301">
        <f>VLOOKUP(AL38,'Reihen BK9 KP Gas 2020'!$B$3:$Z$84,7,FALSE)</f>
        <v>1.5558000000000001</v>
      </c>
      <c r="AO38" s="306">
        <f t="shared" si="11"/>
        <v>0</v>
      </c>
      <c r="AP38" s="305">
        <f>VLOOKUP(AL38,'Preisindizes Gas 2020 "alt"'!$J$7:$P$93,7,FALSE)</f>
        <v>1.4316</v>
      </c>
      <c r="AQ38" s="301">
        <f>VLOOKUP(AL38,'Reihen BK9 KP Gas 2020'!$B$3:$Z$84,13,FALSE)</f>
        <v>1.4316</v>
      </c>
      <c r="AR38" s="306">
        <f t="shared" si="19"/>
        <v>0</v>
      </c>
      <c r="AS38" s="305">
        <f>VLOOKUP(AL38,'Preisindizes Gas 2020 "alt"'!$R$7:$AD$86,13,FALSE)</f>
        <v>1.502</v>
      </c>
      <c r="AT38" s="301">
        <f>VLOOKUP(AL38,'Reihen BK9 KP Gas 2020'!$B$3:$Z$84,21,FALSE)</f>
        <v>1.5218</v>
      </c>
      <c r="AU38" s="306">
        <f t="shared" si="20"/>
        <v>-1.980000000000004E-2</v>
      </c>
      <c r="AV38" s="305">
        <f>VLOOKUP(AL38,'Preisindizes Gas 2020 "alt"'!$AF$7:$AJ$86,5,FALSE)</f>
        <v>1.3058000000000001</v>
      </c>
      <c r="AW38" s="301">
        <f>VLOOKUP(AL38,'Reihen BK9 KP Gas 2020'!$B$3:$Z$84,25,FALSE)</f>
        <v>1.3058000000000001</v>
      </c>
      <c r="AX38" s="306">
        <f t="shared" si="21"/>
        <v>0</v>
      </c>
    </row>
    <row r="39" spans="2:50">
      <c r="B39" s="335">
        <v>1996</v>
      </c>
      <c r="C39" s="296">
        <f>VLOOKUP(B39,'Basisreihen Destatis 2020'!$B$7:$H$90,2,FALSE)</f>
        <v>76.5</v>
      </c>
      <c r="D39" s="292"/>
      <c r="E39" s="292">
        <f t="shared" si="0"/>
        <v>76.5</v>
      </c>
      <c r="F39" s="292"/>
      <c r="G39" s="297">
        <f t="shared" si="22"/>
        <v>76.5</v>
      </c>
      <c r="H39" s="336">
        <f t="shared" si="12"/>
        <v>1.5477000000000001</v>
      </c>
      <c r="J39" s="335">
        <v>1996</v>
      </c>
      <c r="K39" s="296">
        <f>VLOOKUP(J39,'Basisreihen Destatis 2020'!$B$7:$H$90,3,FALSE)</f>
        <v>85.6</v>
      </c>
      <c r="L39" s="292"/>
      <c r="M39" s="292">
        <f t="shared" si="23"/>
        <v>85.6</v>
      </c>
      <c r="N39" s="292"/>
      <c r="O39" s="297">
        <f t="shared" si="24"/>
        <v>85.6</v>
      </c>
      <c r="P39" s="336">
        <f t="shared" si="13"/>
        <v>1.4065000000000001</v>
      </c>
      <c r="Q39" s="176"/>
      <c r="R39" s="335">
        <v>1996</v>
      </c>
      <c r="S39" s="305"/>
      <c r="T39" s="301">
        <f>VLOOKUP(R39,'Basisreihen Destatis 2020'!$J$7:$Q$86,3,FALSE)</f>
        <v>94.9</v>
      </c>
      <c r="U39" s="301">
        <f>ROUND(IF(S39&gt;0,S39,T39*$S$35/$T$35),1)</f>
        <v>63.3</v>
      </c>
      <c r="V39" s="301"/>
      <c r="W39" s="301">
        <f t="shared" si="25"/>
        <v>63.3</v>
      </c>
      <c r="X39" s="301">
        <f>VLOOKUP(R39,'Basisreihen Destatis 2020'!$B$7:$H$90,3,FALSE)</f>
        <v>85.6</v>
      </c>
      <c r="Y39" s="301"/>
      <c r="Z39" s="301">
        <f t="shared" si="15"/>
        <v>85.6</v>
      </c>
      <c r="AA39" s="301"/>
      <c r="AB39" s="301">
        <f t="shared" si="16"/>
        <v>85.6</v>
      </c>
      <c r="AC39" s="306">
        <f t="shared" si="8"/>
        <v>76.7</v>
      </c>
      <c r="AD39" s="336">
        <f t="shared" si="17"/>
        <v>1.502</v>
      </c>
      <c r="AF39" s="335">
        <v>1996</v>
      </c>
      <c r="AG39" s="305">
        <f>VLOOKUP(AF39,'Basisreihen Destatis 2020'!$B$7:$H$90,6,FALSE)</f>
        <v>78.900000000000006</v>
      </c>
      <c r="AH39" s="301"/>
      <c r="AI39" s="306">
        <f t="shared" si="9"/>
        <v>78.900000000000006</v>
      </c>
      <c r="AJ39" s="336">
        <f t="shared" si="18"/>
        <v>1.3207</v>
      </c>
      <c r="AL39" s="345">
        <v>1996</v>
      </c>
      <c r="AM39" s="305">
        <f>VLOOKUP(AL39,'Preisindizes Gas 2020 "alt"'!$B$7:$H$93,7,FALSE)</f>
        <v>1.5477000000000001</v>
      </c>
      <c r="AN39" s="301">
        <f>VLOOKUP(AL39,'Reihen BK9 KP Gas 2020'!$B$3:$Z$84,7,FALSE)</f>
        <v>1.5477000000000001</v>
      </c>
      <c r="AO39" s="306">
        <f t="shared" si="11"/>
        <v>0</v>
      </c>
      <c r="AP39" s="305">
        <f>VLOOKUP(AL39,'Preisindizes Gas 2020 "alt"'!$J$7:$P$93,7,FALSE)</f>
        <v>1.4065000000000001</v>
      </c>
      <c r="AQ39" s="301">
        <f>VLOOKUP(AL39,'Reihen BK9 KP Gas 2020'!$B$3:$Z$84,13,FALSE)</f>
        <v>1.4065000000000001</v>
      </c>
      <c r="AR39" s="306">
        <f t="shared" si="19"/>
        <v>0</v>
      </c>
      <c r="AS39" s="305">
        <f>VLOOKUP(AL39,'Preisindizes Gas 2020 "alt"'!$R$7:$AD$86,13,FALSE)</f>
        <v>1.4656</v>
      </c>
      <c r="AT39" s="301">
        <f>VLOOKUP(AL39,'Reihen BK9 KP Gas 2020'!$B$3:$Z$84,21,FALSE)</f>
        <v>1.502</v>
      </c>
      <c r="AU39" s="306">
        <f t="shared" si="20"/>
        <v>-3.6399999999999988E-2</v>
      </c>
      <c r="AV39" s="305">
        <f>VLOOKUP(AL39,'Preisindizes Gas 2020 "alt"'!$AF$7:$AJ$86,5,FALSE)</f>
        <v>1.3207</v>
      </c>
      <c r="AW39" s="301">
        <f>VLOOKUP(AL39,'Reihen BK9 KP Gas 2020'!$B$3:$Z$84,25,FALSE)</f>
        <v>1.3207</v>
      </c>
      <c r="AX39" s="306">
        <f t="shared" si="21"/>
        <v>0</v>
      </c>
    </row>
    <row r="40" spans="2:50">
      <c r="B40" s="335">
        <v>1995</v>
      </c>
      <c r="C40" s="296">
        <f>VLOOKUP(B40,'Basisreihen Destatis 2020'!$B$7:$H$90,2,FALSE)</f>
        <v>76.3</v>
      </c>
      <c r="D40" s="292"/>
      <c r="E40" s="292">
        <f t="shared" si="0"/>
        <v>76.3</v>
      </c>
      <c r="F40" s="292"/>
      <c r="G40" s="297">
        <f t="shared" si="22"/>
        <v>76.3</v>
      </c>
      <c r="H40" s="336">
        <f t="shared" si="12"/>
        <v>1.5518000000000001</v>
      </c>
      <c r="J40" s="335">
        <v>1995</v>
      </c>
      <c r="K40" s="296">
        <f>VLOOKUP(J40,'Basisreihen Destatis 2020'!$B$7:$H$90,3,FALSE)</f>
        <v>87.1</v>
      </c>
      <c r="L40" s="292"/>
      <c r="M40" s="292">
        <f t="shared" si="23"/>
        <v>87.1</v>
      </c>
      <c r="N40" s="292"/>
      <c r="O40" s="297">
        <f t="shared" si="24"/>
        <v>87.1</v>
      </c>
      <c r="P40" s="336">
        <f t="shared" si="13"/>
        <v>1.3823000000000001</v>
      </c>
      <c r="Q40" s="176"/>
      <c r="R40" s="335">
        <v>1995</v>
      </c>
      <c r="S40" s="305"/>
      <c r="T40" s="301">
        <f>VLOOKUP(R40,'Basisreihen Destatis 2020'!$J$7:$Q$86,3,FALSE)</f>
        <v>97.8</v>
      </c>
      <c r="U40" s="301">
        <f>ROUND(IF(S40&gt;0,S40,T40*$S$35/$T$35),1)</f>
        <v>65.2</v>
      </c>
      <c r="V40" s="301"/>
      <c r="W40" s="301">
        <f t="shared" si="25"/>
        <v>65.2</v>
      </c>
      <c r="X40" s="301">
        <f>VLOOKUP(R40,'Basisreihen Destatis 2020'!$B$7:$H$90,3,FALSE)</f>
        <v>87.1</v>
      </c>
      <c r="Y40" s="301"/>
      <c r="Z40" s="301">
        <f t="shared" si="15"/>
        <v>87.1</v>
      </c>
      <c r="AA40" s="301"/>
      <c r="AB40" s="301">
        <f t="shared" si="16"/>
        <v>87.1</v>
      </c>
      <c r="AC40" s="306">
        <f t="shared" si="8"/>
        <v>78.3</v>
      </c>
      <c r="AD40" s="336">
        <f t="shared" si="17"/>
        <v>1.4713000000000001</v>
      </c>
      <c r="AF40" s="335">
        <v>1995</v>
      </c>
      <c r="AG40" s="305">
        <f>VLOOKUP(AF40,'Basisreihen Destatis 2020'!$B$7:$H$90,6,FALSE)</f>
        <v>80.2</v>
      </c>
      <c r="AH40" s="301"/>
      <c r="AI40" s="306">
        <f t="shared" si="9"/>
        <v>80.2</v>
      </c>
      <c r="AJ40" s="336">
        <f t="shared" si="18"/>
        <v>1.2992999999999999</v>
      </c>
      <c r="AL40" s="345">
        <v>1995</v>
      </c>
      <c r="AM40" s="305">
        <f>VLOOKUP(AL40,'Preisindizes Gas 2020 "alt"'!$B$7:$H$93,7,FALSE)</f>
        <v>1.5518000000000001</v>
      </c>
      <c r="AN40" s="301">
        <f>VLOOKUP(AL40,'Reihen BK9 KP Gas 2020'!$B$3:$Z$84,7,FALSE)</f>
        <v>1.5518000000000001</v>
      </c>
      <c r="AO40" s="306">
        <f t="shared" si="11"/>
        <v>0</v>
      </c>
      <c r="AP40" s="305">
        <f>VLOOKUP(AL40,'Preisindizes Gas 2020 "alt"'!$J$7:$P$93,7,FALSE)</f>
        <v>1.3823000000000001</v>
      </c>
      <c r="AQ40" s="301">
        <f>VLOOKUP(AL40,'Reihen BK9 KP Gas 2020'!$B$3:$Z$84,13,FALSE)</f>
        <v>1.3823000000000001</v>
      </c>
      <c r="AR40" s="306">
        <f t="shared" si="19"/>
        <v>0</v>
      </c>
      <c r="AS40" s="305">
        <f>VLOOKUP(AL40,'Preisindizes Gas 2020 "alt"'!$R$7:$AD$86,13,FALSE)</f>
        <v>1.4563999999999999</v>
      </c>
      <c r="AT40" s="301">
        <f>VLOOKUP(AL40,'Reihen BK9 KP Gas 2020'!$B$3:$Z$84,21,FALSE)</f>
        <v>1.4713000000000001</v>
      </c>
      <c r="AU40" s="306">
        <f t="shared" si="20"/>
        <v>-1.4900000000000135E-2</v>
      </c>
      <c r="AV40" s="305">
        <f>VLOOKUP(AL40,'Preisindizes Gas 2020 "alt"'!$AF$7:$AJ$86,5,FALSE)</f>
        <v>1.2992999999999999</v>
      </c>
      <c r="AW40" s="301">
        <f>VLOOKUP(AL40,'Reihen BK9 KP Gas 2020'!$B$3:$Z$84,25,FALSE)</f>
        <v>1.2992999999999999</v>
      </c>
      <c r="AX40" s="306">
        <f t="shared" si="21"/>
        <v>0</v>
      </c>
    </row>
    <row r="41" spans="2:50">
      <c r="B41" s="335">
        <v>1994</v>
      </c>
      <c r="C41" s="296">
        <f>VLOOKUP(B41,'Basisreihen Destatis 2020'!$B$7:$H$90,2,FALSE)</f>
        <v>74.599999999999994</v>
      </c>
      <c r="D41" s="292"/>
      <c r="E41" s="292">
        <f t="shared" si="0"/>
        <v>74.599999999999994</v>
      </c>
      <c r="F41" s="292"/>
      <c r="G41" s="297">
        <f t="shared" si="22"/>
        <v>74.599999999999994</v>
      </c>
      <c r="H41" s="336">
        <f t="shared" si="12"/>
        <v>1.5871</v>
      </c>
      <c r="J41" s="335">
        <v>1994</v>
      </c>
      <c r="K41" s="296">
        <f>VLOOKUP(J41,'Basisreihen Destatis 2020'!$B$7:$H$90,3,FALSE)</f>
        <v>86.3</v>
      </c>
      <c r="L41" s="292"/>
      <c r="M41" s="292">
        <f t="shared" si="23"/>
        <v>86.3</v>
      </c>
      <c r="N41" s="292"/>
      <c r="O41" s="297">
        <f t="shared" si="24"/>
        <v>86.3</v>
      </c>
      <c r="P41" s="336">
        <f t="shared" si="13"/>
        <v>1.3951</v>
      </c>
      <c r="Q41" s="176"/>
      <c r="R41" s="335">
        <v>1994</v>
      </c>
      <c r="S41" s="305"/>
      <c r="T41" s="301">
        <f>VLOOKUP(R41,'Basisreihen Destatis 2020'!$J$7:$Q$86,3,FALSE)</f>
        <v>88.7</v>
      </c>
      <c r="U41" s="301">
        <f>ROUND(IF(S41&gt;0,S41,T41*$S$35/$T$35),1)</f>
        <v>59.2</v>
      </c>
      <c r="V41" s="301"/>
      <c r="W41" s="301">
        <f t="shared" si="25"/>
        <v>59.2</v>
      </c>
      <c r="X41" s="301">
        <f>VLOOKUP(R41,'Basisreihen Destatis 2020'!$B$7:$H$90,3,FALSE)</f>
        <v>86.3</v>
      </c>
      <c r="Y41" s="301"/>
      <c r="Z41" s="301">
        <f t="shared" si="15"/>
        <v>86.3</v>
      </c>
      <c r="AA41" s="301"/>
      <c r="AB41" s="301">
        <f t="shared" si="16"/>
        <v>86.3</v>
      </c>
      <c r="AC41" s="306">
        <f t="shared" ref="AC41:AC72" si="26">ROUND(0.4*W41+0.6*AB41,1)</f>
        <v>75.5</v>
      </c>
      <c r="AD41" s="336">
        <f t="shared" si="17"/>
        <v>1.5258</v>
      </c>
      <c r="AF41" s="335">
        <v>1994</v>
      </c>
      <c r="AG41" s="305">
        <f>VLOOKUP(AF41,'Basisreihen Destatis 2020'!$B$7:$H$90,6,FALSE)</f>
        <v>78.8</v>
      </c>
      <c r="AH41" s="301"/>
      <c r="AI41" s="306">
        <f t="shared" si="9"/>
        <v>78.8</v>
      </c>
      <c r="AJ41" s="336">
        <f t="shared" si="18"/>
        <v>1.3223</v>
      </c>
      <c r="AL41" s="345">
        <v>1994</v>
      </c>
      <c r="AM41" s="305">
        <f>VLOOKUP(AL41,'Preisindizes Gas 2020 "alt"'!$B$7:$H$93,7,FALSE)</f>
        <v>1.5871</v>
      </c>
      <c r="AN41" s="301">
        <f>VLOOKUP(AL41,'Reihen BK9 KP Gas 2020'!$B$3:$Z$84,7,FALSE)</f>
        <v>1.5871</v>
      </c>
      <c r="AO41" s="306">
        <f t="shared" si="11"/>
        <v>0</v>
      </c>
      <c r="AP41" s="305">
        <f>VLOOKUP(AL41,'Preisindizes Gas 2020 "alt"'!$J$7:$P$93,7,FALSE)</f>
        <v>1.3951</v>
      </c>
      <c r="AQ41" s="301">
        <f>VLOOKUP(AL41,'Reihen BK9 KP Gas 2020'!$B$3:$Z$84,13,FALSE)</f>
        <v>1.3951</v>
      </c>
      <c r="AR41" s="306">
        <f t="shared" si="19"/>
        <v>0</v>
      </c>
      <c r="AS41" s="305">
        <f>VLOOKUP(AL41,'Preisindizes Gas 2020 "alt"'!$R$7:$AD$86,13,FALSE)</f>
        <v>1.5138</v>
      </c>
      <c r="AT41" s="301">
        <f>VLOOKUP(AL41,'Reihen BK9 KP Gas 2020'!$B$3:$Z$84,21,FALSE)</f>
        <v>1.5258</v>
      </c>
      <c r="AU41" s="306">
        <f t="shared" si="20"/>
        <v>-1.2000000000000011E-2</v>
      </c>
      <c r="AV41" s="305">
        <f>VLOOKUP(AL41,'Preisindizes Gas 2020 "alt"'!$AF$7:$AJ$86,5,FALSE)</f>
        <v>1.3223</v>
      </c>
      <c r="AW41" s="301">
        <f>VLOOKUP(AL41,'Reihen BK9 KP Gas 2020'!$B$3:$Z$84,25,FALSE)</f>
        <v>1.3223</v>
      </c>
      <c r="AX41" s="306">
        <f t="shared" si="21"/>
        <v>0</v>
      </c>
    </row>
    <row r="42" spans="2:50">
      <c r="B42" s="335">
        <v>1993</v>
      </c>
      <c r="C42" s="296">
        <f>VLOOKUP(B42,'Basisreihen Destatis 2020'!$B$7:$H$90,2,FALSE)</f>
        <v>73.099999999999994</v>
      </c>
      <c r="D42" s="292"/>
      <c r="E42" s="292">
        <f t="shared" si="0"/>
        <v>73.099999999999994</v>
      </c>
      <c r="F42" s="292"/>
      <c r="G42" s="297">
        <f t="shared" si="22"/>
        <v>73.099999999999994</v>
      </c>
      <c r="H42" s="336">
        <f t="shared" si="12"/>
        <v>1.6196999999999999</v>
      </c>
      <c r="J42" s="335">
        <v>1993</v>
      </c>
      <c r="K42" s="296">
        <f>VLOOKUP(J42,'Basisreihen Destatis 2020'!$B$7:$H$90,3,FALSE)</f>
        <v>85.3</v>
      </c>
      <c r="L42" s="292"/>
      <c r="M42" s="292">
        <f t="shared" si="23"/>
        <v>85.3</v>
      </c>
      <c r="N42" s="292"/>
      <c r="O42" s="297">
        <f t="shared" si="24"/>
        <v>85.3</v>
      </c>
      <c r="P42" s="336">
        <f t="shared" si="13"/>
        <v>1.4115</v>
      </c>
      <c r="Q42" s="176"/>
      <c r="R42" s="335">
        <v>1993</v>
      </c>
      <c r="S42" s="305"/>
      <c r="T42" s="301">
        <f>VLOOKUP(R42,'Basisreihen Destatis 2020'!$J$7:$Q$86,3,FALSE)</f>
        <v>87.7</v>
      </c>
      <c r="U42" s="301">
        <f t="shared" ref="U42:U67" si="27">ROUND(IF(S42&gt;0,S42,T42*$S$35/$T$35),1)</f>
        <v>58.5</v>
      </c>
      <c r="V42" s="301"/>
      <c r="W42" s="301">
        <f t="shared" si="25"/>
        <v>58.5</v>
      </c>
      <c r="X42" s="301">
        <f>VLOOKUP(R42,'Basisreihen Destatis 2020'!$B$7:$H$90,3,FALSE)</f>
        <v>85.3</v>
      </c>
      <c r="Y42" s="301"/>
      <c r="Z42" s="301">
        <f t="shared" si="15"/>
        <v>85.3</v>
      </c>
      <c r="AA42" s="301"/>
      <c r="AB42" s="301">
        <f t="shared" si="16"/>
        <v>85.3</v>
      </c>
      <c r="AC42" s="306">
        <f t="shared" si="26"/>
        <v>74.599999999999994</v>
      </c>
      <c r="AD42" s="336">
        <f t="shared" si="17"/>
        <v>1.5442</v>
      </c>
      <c r="AF42" s="335">
        <v>1993</v>
      </c>
      <c r="AG42" s="305">
        <f>VLOOKUP(AF42,'Basisreihen Destatis 2020'!$B$7:$H$90,6,FALSE)</f>
        <v>78.599999999999994</v>
      </c>
      <c r="AH42" s="301"/>
      <c r="AI42" s="306">
        <f t="shared" si="9"/>
        <v>78.599999999999994</v>
      </c>
      <c r="AJ42" s="336">
        <f t="shared" si="18"/>
        <v>1.3257000000000001</v>
      </c>
      <c r="AL42" s="345">
        <v>1993</v>
      </c>
      <c r="AM42" s="305">
        <f>VLOOKUP(AL42,'Preisindizes Gas 2020 "alt"'!$B$7:$H$93,7,FALSE)</f>
        <v>1.6196999999999999</v>
      </c>
      <c r="AN42" s="301">
        <f>VLOOKUP(AL42,'Reihen BK9 KP Gas 2020'!$B$3:$Z$84,7,FALSE)</f>
        <v>1.6196999999999999</v>
      </c>
      <c r="AO42" s="306">
        <f t="shared" si="11"/>
        <v>0</v>
      </c>
      <c r="AP42" s="305">
        <f>VLOOKUP(AL42,'Preisindizes Gas 2020 "alt"'!$J$7:$P$93,7,FALSE)</f>
        <v>1.4115</v>
      </c>
      <c r="AQ42" s="301">
        <f>VLOOKUP(AL42,'Reihen BK9 KP Gas 2020'!$B$3:$Z$84,13,FALSE)</f>
        <v>1.4115</v>
      </c>
      <c r="AR42" s="306">
        <f t="shared" si="19"/>
        <v>0</v>
      </c>
      <c r="AS42" s="305">
        <f>VLOOKUP(AL42,'Preisindizes Gas 2020 "alt"'!$R$7:$AD$86,13,FALSE)</f>
        <v>1.5299</v>
      </c>
      <c r="AT42" s="301">
        <f>VLOOKUP(AL42,'Reihen BK9 KP Gas 2020'!$B$3:$Z$84,21,FALSE)</f>
        <v>1.5442</v>
      </c>
      <c r="AU42" s="306">
        <f t="shared" si="20"/>
        <v>-1.4299999999999979E-2</v>
      </c>
      <c r="AV42" s="305">
        <f>VLOOKUP(AL42,'Preisindizes Gas 2020 "alt"'!$AF$7:$AJ$86,5,FALSE)</f>
        <v>1.3257000000000001</v>
      </c>
      <c r="AW42" s="301">
        <f>VLOOKUP(AL42,'Reihen BK9 KP Gas 2020'!$B$3:$Z$84,25,FALSE)</f>
        <v>1.3257000000000001</v>
      </c>
      <c r="AX42" s="306">
        <f t="shared" si="21"/>
        <v>0</v>
      </c>
    </row>
    <row r="43" spans="2:50">
      <c r="B43" s="335">
        <v>1992</v>
      </c>
      <c r="C43" s="296">
        <f>VLOOKUP(B43,'Basisreihen Destatis 2020'!$B$7:$H$90,2,FALSE)</f>
        <v>70.7</v>
      </c>
      <c r="D43" s="292"/>
      <c r="E43" s="292">
        <f t="shared" si="0"/>
        <v>70.7</v>
      </c>
      <c r="F43" s="292"/>
      <c r="G43" s="297">
        <f t="shared" si="22"/>
        <v>70.7</v>
      </c>
      <c r="H43" s="336">
        <f t="shared" si="12"/>
        <v>1.6747000000000001</v>
      </c>
      <c r="J43" s="335">
        <v>1992</v>
      </c>
      <c r="K43" s="296">
        <f>VLOOKUP(J43,'Basisreihen Destatis 2020'!$B$7:$H$90,3,FALSE)</f>
        <v>82.9</v>
      </c>
      <c r="L43" s="292"/>
      <c r="M43" s="292">
        <f t="shared" si="23"/>
        <v>82.9</v>
      </c>
      <c r="N43" s="292"/>
      <c r="O43" s="297">
        <f t="shared" si="24"/>
        <v>82.9</v>
      </c>
      <c r="P43" s="336">
        <f t="shared" si="13"/>
        <v>1.4523999999999999</v>
      </c>
      <c r="Q43" s="176"/>
      <c r="R43" s="335">
        <v>1992</v>
      </c>
      <c r="S43" s="305"/>
      <c r="T43" s="301">
        <f>VLOOKUP(R43,'Basisreihen Destatis 2020'!$J$7:$Q$86,3,FALSE)</f>
        <v>97.2</v>
      </c>
      <c r="U43" s="301">
        <f t="shared" si="27"/>
        <v>64.8</v>
      </c>
      <c r="V43" s="301"/>
      <c r="W43" s="301">
        <f t="shared" si="25"/>
        <v>64.8</v>
      </c>
      <c r="X43" s="301">
        <f>VLOOKUP(R43,'Basisreihen Destatis 2020'!$B$7:$H$90,3,FALSE)</f>
        <v>82.9</v>
      </c>
      <c r="Y43" s="301"/>
      <c r="Z43" s="301">
        <f t="shared" si="15"/>
        <v>82.9</v>
      </c>
      <c r="AA43" s="301"/>
      <c r="AB43" s="301">
        <f t="shared" si="16"/>
        <v>82.9</v>
      </c>
      <c r="AC43" s="306">
        <f t="shared" si="26"/>
        <v>75.7</v>
      </c>
      <c r="AD43" s="336">
        <f t="shared" si="17"/>
        <v>1.5218</v>
      </c>
      <c r="AF43" s="335">
        <v>1992</v>
      </c>
      <c r="AG43" s="305">
        <f>VLOOKUP(AF43,'Basisreihen Destatis 2020'!$B$7:$H$90,6,FALSE)</f>
        <v>78.5</v>
      </c>
      <c r="AH43" s="301"/>
      <c r="AI43" s="306">
        <f t="shared" si="9"/>
        <v>78.5</v>
      </c>
      <c r="AJ43" s="336">
        <f t="shared" si="18"/>
        <v>1.3273999999999999</v>
      </c>
      <c r="AL43" s="345">
        <v>1992</v>
      </c>
      <c r="AM43" s="305">
        <f>VLOOKUP(AL43,'Preisindizes Gas 2020 "alt"'!$B$7:$H$93,7,FALSE)</f>
        <v>1.6747000000000001</v>
      </c>
      <c r="AN43" s="301">
        <f>VLOOKUP(AL43,'Reihen BK9 KP Gas 2020'!$B$3:$Z$84,7,FALSE)</f>
        <v>1.6747000000000001</v>
      </c>
      <c r="AO43" s="306">
        <f t="shared" si="11"/>
        <v>0</v>
      </c>
      <c r="AP43" s="305">
        <f>VLOOKUP(AL43,'Preisindizes Gas 2020 "alt"'!$J$7:$P$93,7,FALSE)</f>
        <v>1.4523999999999999</v>
      </c>
      <c r="AQ43" s="301">
        <f>VLOOKUP(AL43,'Reihen BK9 KP Gas 2020'!$B$3:$Z$84,13,FALSE)</f>
        <v>1.4523999999999999</v>
      </c>
      <c r="AR43" s="306">
        <f t="shared" si="19"/>
        <v>0</v>
      </c>
      <c r="AS43" s="305">
        <f>VLOOKUP(AL43,'Preisindizes Gas 2020 "alt"'!$R$7:$AD$86,13,FALSE)</f>
        <v>1.5079</v>
      </c>
      <c r="AT43" s="301">
        <f>VLOOKUP(AL43,'Reihen BK9 KP Gas 2020'!$B$3:$Z$84,21,FALSE)</f>
        <v>1.5218</v>
      </c>
      <c r="AU43" s="306">
        <f t="shared" si="20"/>
        <v>-1.3900000000000023E-2</v>
      </c>
      <c r="AV43" s="305">
        <f>VLOOKUP(AL43,'Preisindizes Gas 2020 "alt"'!$AF$7:$AJ$86,5,FALSE)</f>
        <v>1.3273999999999999</v>
      </c>
      <c r="AW43" s="301">
        <f>VLOOKUP(AL43,'Reihen BK9 KP Gas 2020'!$B$3:$Z$84,25,FALSE)</f>
        <v>1.3273999999999999</v>
      </c>
      <c r="AX43" s="306">
        <f t="shared" si="21"/>
        <v>0</v>
      </c>
    </row>
    <row r="44" spans="2:50">
      <c r="B44" s="335">
        <v>1991</v>
      </c>
      <c r="C44" s="296">
        <f>VLOOKUP(B44,'Basisreihen Destatis 2020'!$B$7:$H$90,2,FALSE)</f>
        <v>66.5</v>
      </c>
      <c r="D44" s="292"/>
      <c r="E44" s="292">
        <f t="shared" si="0"/>
        <v>66.5</v>
      </c>
      <c r="F44" s="292"/>
      <c r="G44" s="297">
        <f t="shared" si="22"/>
        <v>66.5</v>
      </c>
      <c r="H44" s="336">
        <f t="shared" si="12"/>
        <v>1.7805</v>
      </c>
      <c r="J44" s="335">
        <v>1991</v>
      </c>
      <c r="K44" s="296">
        <f>VLOOKUP(J44,'Basisreihen Destatis 2020'!$B$7:$H$90,3,FALSE)</f>
        <v>77.900000000000006</v>
      </c>
      <c r="L44" s="292"/>
      <c r="M44" s="292">
        <f t="shared" si="23"/>
        <v>77.900000000000006</v>
      </c>
      <c r="N44" s="292"/>
      <c r="O44" s="297">
        <f t="shared" si="24"/>
        <v>77.900000000000006</v>
      </c>
      <c r="P44" s="336">
        <f t="shared" si="13"/>
        <v>1.5456000000000001</v>
      </c>
      <c r="Q44" s="176"/>
      <c r="R44" s="335">
        <v>1991</v>
      </c>
      <c r="S44" s="305"/>
      <c r="T44" s="301">
        <f>VLOOKUP(R44,'Basisreihen Destatis 2020'!$J$7:$Q$86,3,FALSE)</f>
        <v>97.5</v>
      </c>
      <c r="U44" s="301">
        <f t="shared" si="27"/>
        <v>65</v>
      </c>
      <c r="V44" s="301"/>
      <c r="W44" s="301">
        <f t="shared" si="25"/>
        <v>65</v>
      </c>
      <c r="X44" s="301">
        <f>VLOOKUP(R44,'Basisreihen Destatis 2020'!$B$7:$H$90,3,FALSE)</f>
        <v>77.900000000000006</v>
      </c>
      <c r="Y44" s="301"/>
      <c r="Z44" s="301">
        <f t="shared" si="15"/>
        <v>77.900000000000006</v>
      </c>
      <c r="AA44" s="301"/>
      <c r="AB44" s="301">
        <f t="shared" si="16"/>
        <v>77.900000000000006</v>
      </c>
      <c r="AC44" s="306">
        <f t="shared" si="26"/>
        <v>72.7</v>
      </c>
      <c r="AD44" s="336">
        <f t="shared" si="17"/>
        <v>1.5846</v>
      </c>
      <c r="AF44" s="335">
        <v>1991</v>
      </c>
      <c r="AG44" s="305">
        <f>VLOOKUP(AF44,'Basisreihen Destatis 2020'!$B$7:$H$90,6,FALSE)</f>
        <v>77.400000000000006</v>
      </c>
      <c r="AH44" s="301"/>
      <c r="AI44" s="306">
        <f t="shared" si="9"/>
        <v>77.400000000000006</v>
      </c>
      <c r="AJ44" s="336">
        <f t="shared" si="18"/>
        <v>1.3463000000000001</v>
      </c>
      <c r="AL44" s="345">
        <v>1991</v>
      </c>
      <c r="AM44" s="305">
        <f>VLOOKUP(AL44,'Preisindizes Gas 2020 "alt"'!$B$7:$H$93,7,FALSE)</f>
        <v>1.7805</v>
      </c>
      <c r="AN44" s="301">
        <f>VLOOKUP(AL44,'Reihen BK9 KP Gas 2020'!$B$3:$Z$84,7,FALSE)</f>
        <v>1.7805</v>
      </c>
      <c r="AO44" s="306">
        <f t="shared" si="11"/>
        <v>0</v>
      </c>
      <c r="AP44" s="305">
        <f>VLOOKUP(AL44,'Preisindizes Gas 2020 "alt"'!$J$7:$P$93,7,FALSE)</f>
        <v>1.5456000000000001</v>
      </c>
      <c r="AQ44" s="301">
        <f>VLOOKUP(AL44,'Reihen BK9 KP Gas 2020'!$B$3:$Z$84,13,FALSE)</f>
        <v>1.5456000000000001</v>
      </c>
      <c r="AR44" s="306">
        <f t="shared" si="19"/>
        <v>0</v>
      </c>
      <c r="AS44" s="305">
        <f>VLOOKUP(AL44,'Preisindizes Gas 2020 "alt"'!$R$7:$AD$86,13,FALSE)</f>
        <v>1.5672999999999999</v>
      </c>
      <c r="AT44" s="301">
        <f>VLOOKUP(AL44,'Reihen BK9 KP Gas 2020'!$B$3:$Z$84,21,FALSE)</f>
        <v>1.5846</v>
      </c>
      <c r="AU44" s="306">
        <f t="shared" si="20"/>
        <v>-1.7300000000000093E-2</v>
      </c>
      <c r="AV44" s="305">
        <f>VLOOKUP(AL44,'Preisindizes Gas 2020 "alt"'!$AF$7:$AJ$86,5,FALSE)</f>
        <v>1.3463000000000001</v>
      </c>
      <c r="AW44" s="301">
        <f>VLOOKUP(AL44,'Reihen BK9 KP Gas 2020'!$B$3:$Z$84,25,FALSE)</f>
        <v>1.3463000000000001</v>
      </c>
      <c r="AX44" s="306">
        <f t="shared" si="21"/>
        <v>0</v>
      </c>
    </row>
    <row r="45" spans="2:50">
      <c r="B45" s="335">
        <v>1990</v>
      </c>
      <c r="C45" s="296">
        <f>VLOOKUP(B45,'Basisreihen Destatis 2020'!$B$7:$H$90,2,FALSE)</f>
        <v>62.7</v>
      </c>
      <c r="D45" s="292"/>
      <c r="E45" s="292">
        <f t="shared" si="0"/>
        <v>62.7</v>
      </c>
      <c r="F45" s="292"/>
      <c r="G45" s="297">
        <f t="shared" si="22"/>
        <v>62.7</v>
      </c>
      <c r="H45" s="336">
        <f t="shared" si="12"/>
        <v>1.8884000000000001</v>
      </c>
      <c r="J45" s="335">
        <v>1990</v>
      </c>
      <c r="K45" s="296">
        <f>VLOOKUP(J45,'Basisreihen Destatis 2020'!$B$7:$H$90,3,FALSE)</f>
        <v>72.599999999999994</v>
      </c>
      <c r="L45" s="292"/>
      <c r="M45" s="292">
        <f t="shared" si="23"/>
        <v>72.599999999999994</v>
      </c>
      <c r="N45" s="292"/>
      <c r="O45" s="297">
        <f t="shared" si="24"/>
        <v>72.599999999999994</v>
      </c>
      <c r="P45" s="336">
        <f t="shared" si="13"/>
        <v>1.6584000000000001</v>
      </c>
      <c r="Q45" s="176"/>
      <c r="R45" s="335">
        <v>1990</v>
      </c>
      <c r="S45" s="305"/>
      <c r="T45" s="301">
        <f>VLOOKUP(R45,'Basisreihen Destatis 2020'!$J$7:$Q$86,3,FALSE)</f>
        <v>98.2</v>
      </c>
      <c r="U45" s="301">
        <f t="shared" si="27"/>
        <v>65.5</v>
      </c>
      <c r="V45" s="301"/>
      <c r="W45" s="301">
        <f t="shared" si="25"/>
        <v>65.5</v>
      </c>
      <c r="X45" s="301">
        <f>VLOOKUP(R45,'Basisreihen Destatis 2020'!$B$7:$H$90,3,FALSE)</f>
        <v>72.599999999999994</v>
      </c>
      <c r="Y45" s="301"/>
      <c r="Z45" s="301">
        <f t="shared" si="15"/>
        <v>72.599999999999994</v>
      </c>
      <c r="AA45" s="301"/>
      <c r="AB45" s="301">
        <f t="shared" si="16"/>
        <v>72.599999999999994</v>
      </c>
      <c r="AC45" s="306">
        <f t="shared" si="26"/>
        <v>69.8</v>
      </c>
      <c r="AD45" s="336">
        <f t="shared" si="17"/>
        <v>1.6504000000000001</v>
      </c>
      <c r="AF45" s="335">
        <v>1990</v>
      </c>
      <c r="AG45" s="305">
        <f>VLOOKUP(AF45,'Basisreihen Destatis 2020'!$B$7:$H$90,6,FALSE)</f>
        <v>75.8</v>
      </c>
      <c r="AH45" s="301"/>
      <c r="AI45" s="306">
        <f t="shared" si="9"/>
        <v>75.8</v>
      </c>
      <c r="AJ45" s="336">
        <f t="shared" si="18"/>
        <v>1.3747</v>
      </c>
      <c r="AL45" s="345">
        <v>1990</v>
      </c>
      <c r="AM45" s="305">
        <f>VLOOKUP(AL45,'Preisindizes Gas 2020 "alt"'!$B$7:$H$93,7,FALSE)</f>
        <v>1.8884000000000001</v>
      </c>
      <c r="AN45" s="301">
        <f>VLOOKUP(AL45,'Reihen BK9 KP Gas 2020'!$B$3:$Z$84,7,FALSE)</f>
        <v>1.8884000000000001</v>
      </c>
      <c r="AO45" s="306">
        <f t="shared" si="11"/>
        <v>0</v>
      </c>
      <c r="AP45" s="305">
        <f>VLOOKUP(AL45,'Preisindizes Gas 2020 "alt"'!$J$7:$P$93,7,FALSE)</f>
        <v>1.6584000000000001</v>
      </c>
      <c r="AQ45" s="301">
        <f>VLOOKUP(AL45,'Reihen BK9 KP Gas 2020'!$B$3:$Z$84,13,FALSE)</f>
        <v>1.6584000000000001</v>
      </c>
      <c r="AR45" s="306">
        <f t="shared" si="19"/>
        <v>0</v>
      </c>
      <c r="AS45" s="305">
        <f>VLOOKUP(AL45,'Preisindizes Gas 2020 "alt"'!$R$7:$AD$86,13,FALSE)</f>
        <v>1.6339999999999999</v>
      </c>
      <c r="AT45" s="301">
        <f>VLOOKUP(AL45,'Reihen BK9 KP Gas 2020'!$B$3:$Z$84,21,FALSE)</f>
        <v>1.6504000000000001</v>
      </c>
      <c r="AU45" s="306">
        <f t="shared" si="20"/>
        <v>-1.6400000000000192E-2</v>
      </c>
      <c r="AV45" s="305">
        <f>VLOOKUP(AL45,'Preisindizes Gas 2020 "alt"'!$AF$7:$AJ$86,5,FALSE)</f>
        <v>1.3747</v>
      </c>
      <c r="AW45" s="301">
        <f>VLOOKUP(AL45,'Reihen BK9 KP Gas 2020'!$B$3:$Z$84,25,FALSE)</f>
        <v>1.3747</v>
      </c>
      <c r="AX45" s="306">
        <f t="shared" si="21"/>
        <v>0</v>
      </c>
    </row>
    <row r="46" spans="2:50">
      <c r="B46" s="335">
        <v>1989</v>
      </c>
      <c r="C46" s="296">
        <f>VLOOKUP(B46,'Basisreihen Destatis 2020'!$B$7:$H$90,2,FALSE)</f>
        <v>59.1</v>
      </c>
      <c r="D46" s="292"/>
      <c r="E46" s="292">
        <f t="shared" si="0"/>
        <v>59.1</v>
      </c>
      <c r="F46" s="292"/>
      <c r="G46" s="297">
        <f t="shared" si="22"/>
        <v>59.1</v>
      </c>
      <c r="H46" s="336">
        <f t="shared" si="12"/>
        <v>2.0034000000000001</v>
      </c>
      <c r="J46" s="335">
        <v>1989</v>
      </c>
      <c r="K46" s="296">
        <f>VLOOKUP(J46,'Basisreihen Destatis 2020'!$B$7:$H$90,3,FALSE)</f>
        <v>68</v>
      </c>
      <c r="L46" s="292"/>
      <c r="M46" s="292">
        <f t="shared" si="23"/>
        <v>68</v>
      </c>
      <c r="N46" s="292"/>
      <c r="O46" s="297">
        <f t="shared" si="24"/>
        <v>68</v>
      </c>
      <c r="P46" s="336">
        <f t="shared" si="13"/>
        <v>1.7706</v>
      </c>
      <c r="Q46" s="176"/>
      <c r="R46" s="335">
        <v>1989</v>
      </c>
      <c r="S46" s="305"/>
      <c r="T46" s="301">
        <f>VLOOKUP(R46,'Basisreihen Destatis 2020'!$J$7:$Q$86,3,FALSE)</f>
        <v>97.1</v>
      </c>
      <c r="U46" s="301">
        <f t="shared" si="27"/>
        <v>64.8</v>
      </c>
      <c r="V46" s="301"/>
      <c r="W46" s="301">
        <f t="shared" si="25"/>
        <v>64.8</v>
      </c>
      <c r="X46" s="301">
        <f>VLOOKUP(R46,'Basisreihen Destatis 2020'!$B$7:$H$90,3,FALSE)</f>
        <v>68</v>
      </c>
      <c r="Y46" s="301"/>
      <c r="Z46" s="301">
        <f t="shared" si="15"/>
        <v>68</v>
      </c>
      <c r="AA46" s="301"/>
      <c r="AB46" s="301">
        <f t="shared" si="16"/>
        <v>68</v>
      </c>
      <c r="AC46" s="306">
        <f t="shared" si="26"/>
        <v>66.7</v>
      </c>
      <c r="AD46" s="336">
        <f t="shared" si="17"/>
        <v>1.7271000000000001</v>
      </c>
      <c r="AF46" s="335">
        <v>1989</v>
      </c>
      <c r="AG46" s="305">
        <f>VLOOKUP(AF46,'Basisreihen Destatis 2020'!$B$7:$H$90,6,FALSE)</f>
        <v>74.599999999999994</v>
      </c>
      <c r="AH46" s="301"/>
      <c r="AI46" s="306">
        <f t="shared" si="9"/>
        <v>74.599999999999994</v>
      </c>
      <c r="AJ46" s="336">
        <f t="shared" si="18"/>
        <v>1.3968</v>
      </c>
      <c r="AL46" s="345">
        <v>1989</v>
      </c>
      <c r="AM46" s="305">
        <f>VLOOKUP(AL46,'Preisindizes Gas 2020 "alt"'!$B$7:$H$93,7,FALSE)</f>
        <v>2.0034000000000001</v>
      </c>
      <c r="AN46" s="301">
        <f>VLOOKUP(AL46,'Reihen BK9 KP Gas 2020'!$B$3:$Z$84,7,FALSE)</f>
        <v>2.0034000000000001</v>
      </c>
      <c r="AO46" s="306">
        <f t="shared" si="11"/>
        <v>0</v>
      </c>
      <c r="AP46" s="305">
        <f>VLOOKUP(AL46,'Preisindizes Gas 2020 "alt"'!$J$7:$P$93,7,FALSE)</f>
        <v>1.7706</v>
      </c>
      <c r="AQ46" s="301">
        <f>VLOOKUP(AL46,'Reihen BK9 KP Gas 2020'!$B$3:$Z$84,13,FALSE)</f>
        <v>1.7706</v>
      </c>
      <c r="AR46" s="306">
        <f t="shared" si="19"/>
        <v>0</v>
      </c>
      <c r="AS46" s="305">
        <f>VLOOKUP(AL46,'Preisindizes Gas 2020 "alt"'!$R$7:$AD$86,13,FALSE)</f>
        <v>1.7092000000000001</v>
      </c>
      <c r="AT46" s="301">
        <f>VLOOKUP(AL46,'Reihen BK9 KP Gas 2020'!$B$3:$Z$84,21,FALSE)</f>
        <v>1.7271000000000001</v>
      </c>
      <c r="AU46" s="306">
        <f t="shared" si="20"/>
        <v>-1.7900000000000027E-2</v>
      </c>
      <c r="AV46" s="305">
        <f>VLOOKUP(AL46,'Preisindizes Gas 2020 "alt"'!$AF$7:$AJ$86,5,FALSE)</f>
        <v>1.3968</v>
      </c>
      <c r="AW46" s="301">
        <f>VLOOKUP(AL46,'Reihen BK9 KP Gas 2020'!$B$3:$Z$84,25,FALSE)</f>
        <v>1.3968</v>
      </c>
      <c r="AX46" s="306">
        <f t="shared" si="21"/>
        <v>0</v>
      </c>
    </row>
    <row r="47" spans="2:50">
      <c r="B47" s="335">
        <v>1988</v>
      </c>
      <c r="C47" s="296">
        <f>VLOOKUP(B47,'Basisreihen Destatis 2020'!$B$7:$H$90,2,FALSE)</f>
        <v>57.1</v>
      </c>
      <c r="D47" s="292"/>
      <c r="E47" s="292">
        <f t="shared" si="0"/>
        <v>57.1</v>
      </c>
      <c r="F47" s="292"/>
      <c r="G47" s="297">
        <f t="shared" si="22"/>
        <v>57.1</v>
      </c>
      <c r="H47" s="336">
        <f t="shared" si="12"/>
        <v>2.0735999999999999</v>
      </c>
      <c r="J47" s="335">
        <v>1988</v>
      </c>
      <c r="K47" s="296">
        <f>VLOOKUP(J47,'Basisreihen Destatis 2020'!$B$7:$H$90,3,FALSE)</f>
        <v>66</v>
      </c>
      <c r="L47" s="292"/>
      <c r="M47" s="292">
        <f t="shared" si="23"/>
        <v>66</v>
      </c>
      <c r="N47" s="292"/>
      <c r="O47" s="297">
        <f t="shared" si="24"/>
        <v>66</v>
      </c>
      <c r="P47" s="336">
        <f t="shared" si="13"/>
        <v>1.8242</v>
      </c>
      <c r="Q47" s="176"/>
      <c r="R47" s="335">
        <v>1988</v>
      </c>
      <c r="S47" s="305"/>
      <c r="T47" s="301">
        <f>VLOOKUP(R47,'Basisreihen Destatis 2020'!$J$7:$Q$86,3,FALSE)</f>
        <v>92.7</v>
      </c>
      <c r="U47" s="301">
        <f t="shared" si="27"/>
        <v>61.8</v>
      </c>
      <c r="V47" s="301"/>
      <c r="W47" s="301">
        <f t="shared" si="25"/>
        <v>61.8</v>
      </c>
      <c r="X47" s="301">
        <f>VLOOKUP(R47,'Basisreihen Destatis 2020'!$B$7:$H$90,3,FALSE)</f>
        <v>66</v>
      </c>
      <c r="Y47" s="301"/>
      <c r="Z47" s="301">
        <f t="shared" si="15"/>
        <v>66</v>
      </c>
      <c r="AA47" s="301"/>
      <c r="AB47" s="301">
        <f t="shared" si="16"/>
        <v>66</v>
      </c>
      <c r="AC47" s="306">
        <f t="shared" si="26"/>
        <v>64.3</v>
      </c>
      <c r="AD47" s="336">
        <f t="shared" si="17"/>
        <v>1.7916000000000001</v>
      </c>
      <c r="AF47" s="335">
        <v>1988</v>
      </c>
      <c r="AG47" s="305">
        <f>VLOOKUP(AF47,'Basisreihen Destatis 2020'!$B$7:$H$90,6,FALSE)</f>
        <v>72.7</v>
      </c>
      <c r="AH47" s="301"/>
      <c r="AI47" s="306">
        <f t="shared" si="9"/>
        <v>72.7</v>
      </c>
      <c r="AJ47" s="336">
        <f t="shared" si="18"/>
        <v>1.4333</v>
      </c>
      <c r="AL47" s="345">
        <v>1988</v>
      </c>
      <c r="AM47" s="305">
        <f>VLOOKUP(AL47,'Preisindizes Gas 2020 "alt"'!$B$7:$H$93,7,FALSE)</f>
        <v>2.0735999999999999</v>
      </c>
      <c r="AN47" s="301">
        <f>VLOOKUP(AL47,'Reihen BK9 KP Gas 2020'!$B$3:$Z$84,7,FALSE)</f>
        <v>2.0735999999999999</v>
      </c>
      <c r="AO47" s="306">
        <f t="shared" si="11"/>
        <v>0</v>
      </c>
      <c r="AP47" s="305">
        <f>VLOOKUP(AL47,'Preisindizes Gas 2020 "alt"'!$J$7:$P$93,7,FALSE)</f>
        <v>1.8242</v>
      </c>
      <c r="AQ47" s="301">
        <f>VLOOKUP(AL47,'Reihen BK9 KP Gas 2020'!$B$3:$Z$84,13,FALSE)</f>
        <v>1.8242</v>
      </c>
      <c r="AR47" s="306">
        <f t="shared" si="19"/>
        <v>0</v>
      </c>
      <c r="AS47" s="305">
        <f>VLOOKUP(AL47,'Preisindizes Gas 2020 "alt"'!$R$7:$AD$86,13,FALSE)</f>
        <v>1.7723</v>
      </c>
      <c r="AT47" s="301">
        <f>VLOOKUP(AL47,'Reihen BK9 KP Gas 2020'!$B$3:$Z$84,21,FALSE)</f>
        <v>1.7916000000000001</v>
      </c>
      <c r="AU47" s="306">
        <f t="shared" si="20"/>
        <v>-1.9300000000000095E-2</v>
      </c>
      <c r="AV47" s="305">
        <f>VLOOKUP(AL47,'Preisindizes Gas 2020 "alt"'!$AF$7:$AJ$86,5,FALSE)</f>
        <v>1.4333</v>
      </c>
      <c r="AW47" s="301">
        <f>VLOOKUP(AL47,'Reihen BK9 KP Gas 2020'!$B$3:$Z$84,25,FALSE)</f>
        <v>1.4333</v>
      </c>
      <c r="AX47" s="306">
        <f t="shared" si="21"/>
        <v>0</v>
      </c>
    </row>
    <row r="48" spans="2:50">
      <c r="B48" s="335">
        <v>1987</v>
      </c>
      <c r="C48" s="296">
        <f>VLOOKUP(B48,'Basisreihen Destatis 2020'!$B$7:$H$90,2,FALSE)</f>
        <v>55.8</v>
      </c>
      <c r="D48" s="292"/>
      <c r="E48" s="292">
        <f t="shared" si="0"/>
        <v>55.8</v>
      </c>
      <c r="F48" s="292"/>
      <c r="G48" s="297">
        <f t="shared" si="22"/>
        <v>55.8</v>
      </c>
      <c r="H48" s="336">
        <f t="shared" si="12"/>
        <v>2.1219000000000001</v>
      </c>
      <c r="J48" s="335">
        <v>1987</v>
      </c>
      <c r="K48" s="296">
        <f>VLOOKUP(J48,'Basisreihen Destatis 2020'!$B$7:$H$90,3,FALSE)</f>
        <v>65.099999999999994</v>
      </c>
      <c r="L48" s="292"/>
      <c r="M48" s="292">
        <f t="shared" si="23"/>
        <v>65.099999999999994</v>
      </c>
      <c r="N48" s="292"/>
      <c r="O48" s="297">
        <f t="shared" si="24"/>
        <v>65.099999999999994</v>
      </c>
      <c r="P48" s="336">
        <f t="shared" si="13"/>
        <v>1.8494999999999999</v>
      </c>
      <c r="Q48" s="176"/>
      <c r="R48" s="335">
        <v>1987</v>
      </c>
      <c r="S48" s="305"/>
      <c r="T48" s="301">
        <f>VLOOKUP(R48,'Basisreihen Destatis 2020'!$J$7:$Q$86,3,FALSE)</f>
        <v>91.2</v>
      </c>
      <c r="U48" s="301">
        <f t="shared" si="27"/>
        <v>60.8</v>
      </c>
      <c r="V48" s="301"/>
      <c r="W48" s="301">
        <f t="shared" si="25"/>
        <v>60.8</v>
      </c>
      <c r="X48" s="301">
        <f>VLOOKUP(R48,'Basisreihen Destatis 2020'!$B$7:$H$90,3,FALSE)</f>
        <v>65.099999999999994</v>
      </c>
      <c r="Y48" s="301"/>
      <c r="Z48" s="301">
        <f t="shared" si="15"/>
        <v>65.099999999999994</v>
      </c>
      <c r="AA48" s="301"/>
      <c r="AB48" s="301">
        <f t="shared" si="16"/>
        <v>65.099999999999994</v>
      </c>
      <c r="AC48" s="306">
        <f t="shared" si="26"/>
        <v>63.4</v>
      </c>
      <c r="AD48" s="336">
        <f t="shared" si="17"/>
        <v>1.8169999999999999</v>
      </c>
      <c r="AF48" s="335">
        <v>1987</v>
      </c>
      <c r="AG48" s="305">
        <f>VLOOKUP(AF48,'Basisreihen Destatis 2020'!$B$7:$H$90,6,FALSE)</f>
        <v>71.599999999999994</v>
      </c>
      <c r="AH48" s="301"/>
      <c r="AI48" s="306">
        <f t="shared" si="9"/>
        <v>71.599999999999994</v>
      </c>
      <c r="AJ48" s="336">
        <f t="shared" si="18"/>
        <v>1.4553</v>
      </c>
      <c r="AL48" s="345">
        <v>1987</v>
      </c>
      <c r="AM48" s="305">
        <f>VLOOKUP(AL48,'Preisindizes Gas 2020 "alt"'!$B$7:$H$93,7,FALSE)</f>
        <v>2.1219000000000001</v>
      </c>
      <c r="AN48" s="301">
        <f>VLOOKUP(AL48,'Reihen BK9 KP Gas 2020'!$B$3:$Z$84,7,FALSE)</f>
        <v>2.1219000000000001</v>
      </c>
      <c r="AO48" s="306">
        <f t="shared" si="11"/>
        <v>0</v>
      </c>
      <c r="AP48" s="305">
        <f>VLOOKUP(AL48,'Preisindizes Gas 2020 "alt"'!$J$7:$P$93,7,FALSE)</f>
        <v>1.8494999999999999</v>
      </c>
      <c r="AQ48" s="301">
        <f>VLOOKUP(AL48,'Reihen BK9 KP Gas 2020'!$B$3:$Z$84,13,FALSE)</f>
        <v>1.8494999999999999</v>
      </c>
      <c r="AR48" s="306">
        <f t="shared" si="19"/>
        <v>0</v>
      </c>
      <c r="AS48" s="305">
        <f>VLOOKUP(AL48,'Preisindizes Gas 2020 "alt"'!$R$7:$AD$86,13,FALSE)</f>
        <v>1.7971999999999999</v>
      </c>
      <c r="AT48" s="301">
        <f>VLOOKUP(AL48,'Reihen BK9 KP Gas 2020'!$B$3:$Z$84,21,FALSE)</f>
        <v>1.8169999999999999</v>
      </c>
      <c r="AU48" s="306">
        <f t="shared" si="20"/>
        <v>-1.980000000000004E-2</v>
      </c>
      <c r="AV48" s="305">
        <f>VLOOKUP(AL48,'Preisindizes Gas 2020 "alt"'!$AF$7:$AJ$86,5,FALSE)</f>
        <v>1.4553</v>
      </c>
      <c r="AW48" s="301">
        <f>VLOOKUP(AL48,'Reihen BK9 KP Gas 2020'!$B$3:$Z$84,25,FALSE)</f>
        <v>1.4553</v>
      </c>
      <c r="AX48" s="306">
        <f t="shared" si="21"/>
        <v>0</v>
      </c>
    </row>
    <row r="49" spans="2:50">
      <c r="B49" s="335">
        <v>1986</v>
      </c>
      <c r="C49" s="296">
        <f>VLOOKUP(B49,'Basisreihen Destatis 2020'!$B$7:$H$90,2,FALSE)</f>
        <v>54.6</v>
      </c>
      <c r="D49" s="292"/>
      <c r="E49" s="292">
        <f t="shared" si="0"/>
        <v>54.6</v>
      </c>
      <c r="F49" s="292"/>
      <c r="G49" s="297">
        <f t="shared" si="22"/>
        <v>54.6</v>
      </c>
      <c r="H49" s="336">
        <f t="shared" si="12"/>
        <v>2.1684999999999999</v>
      </c>
      <c r="J49" s="335">
        <v>1986</v>
      </c>
      <c r="K49" s="296">
        <f>VLOOKUP(J49,'Basisreihen Destatis 2020'!$B$7:$H$90,3,FALSE)</f>
        <v>63.9</v>
      </c>
      <c r="L49" s="292"/>
      <c r="M49" s="292">
        <f t="shared" si="23"/>
        <v>63.9</v>
      </c>
      <c r="N49" s="292"/>
      <c r="O49" s="297">
        <f t="shared" si="24"/>
        <v>63.9</v>
      </c>
      <c r="P49" s="336">
        <f t="shared" si="13"/>
        <v>1.8842000000000001</v>
      </c>
      <c r="Q49" s="176"/>
      <c r="R49" s="335">
        <v>1986</v>
      </c>
      <c r="S49" s="305"/>
      <c r="T49" s="301">
        <f>VLOOKUP(R49,'Basisreihen Destatis 2020'!$J$7:$Q$86,3,FALSE)</f>
        <v>95.9</v>
      </c>
      <c r="U49" s="301">
        <f t="shared" si="27"/>
        <v>64</v>
      </c>
      <c r="V49" s="301"/>
      <c r="W49" s="301">
        <f t="shared" si="25"/>
        <v>64</v>
      </c>
      <c r="X49" s="301">
        <f>VLOOKUP(R49,'Basisreihen Destatis 2020'!$B$7:$H$90,3,FALSE)</f>
        <v>63.9</v>
      </c>
      <c r="Y49" s="301"/>
      <c r="Z49" s="301">
        <f t="shared" ref="Z49:Z77" si="28">ROUND(IF(X49&gt;0,X49,Y49*$X$67/$Y$67),1)</f>
        <v>63.9</v>
      </c>
      <c r="AA49" s="301"/>
      <c r="AB49" s="301">
        <f t="shared" ref="AB49:AB80" si="29">ROUND(IF(Z49&gt;0,Z49,AA49*$Z$77/$AA$77),1)</f>
        <v>63.9</v>
      </c>
      <c r="AC49" s="306">
        <f t="shared" si="26"/>
        <v>63.9</v>
      </c>
      <c r="AD49" s="336">
        <f t="shared" si="17"/>
        <v>1.8028</v>
      </c>
      <c r="AF49" s="335">
        <v>1986</v>
      </c>
      <c r="AG49" s="305">
        <f>VLOOKUP(AF49,'Basisreihen Destatis 2020'!$B$7:$H$90,6,FALSE)</f>
        <v>73.3</v>
      </c>
      <c r="AH49" s="301"/>
      <c r="AI49" s="306">
        <f t="shared" si="9"/>
        <v>73.3</v>
      </c>
      <c r="AJ49" s="336">
        <f t="shared" si="18"/>
        <v>1.4216</v>
      </c>
      <c r="AL49" s="345">
        <v>1986</v>
      </c>
      <c r="AM49" s="305">
        <f>VLOOKUP(AL49,'Preisindizes Gas 2020 "alt"'!$B$7:$H$93,7,FALSE)</f>
        <v>2.1684999999999999</v>
      </c>
      <c r="AN49" s="301">
        <f>VLOOKUP(AL49,'Reihen BK9 KP Gas 2020'!$B$3:$Z$84,7,FALSE)</f>
        <v>2.1684999999999999</v>
      </c>
      <c r="AO49" s="306">
        <f t="shared" si="11"/>
        <v>0</v>
      </c>
      <c r="AP49" s="305">
        <f>VLOOKUP(AL49,'Preisindizes Gas 2020 "alt"'!$J$7:$P$93,7,FALSE)</f>
        <v>1.8842000000000001</v>
      </c>
      <c r="AQ49" s="301">
        <f>VLOOKUP(AL49,'Reihen BK9 KP Gas 2020'!$B$3:$Z$84,13,FALSE)</f>
        <v>1.8842000000000001</v>
      </c>
      <c r="AR49" s="306">
        <f t="shared" si="19"/>
        <v>0</v>
      </c>
      <c r="AS49" s="305">
        <f>VLOOKUP(AL49,'Preisindizes Gas 2020 "alt"'!$R$7:$AD$86,13,FALSE)</f>
        <v>1.7805</v>
      </c>
      <c r="AT49" s="301">
        <f>VLOOKUP(AL49,'Reihen BK9 KP Gas 2020'!$B$3:$Z$84,21,FALSE)</f>
        <v>1.8028</v>
      </c>
      <c r="AU49" s="306">
        <f t="shared" si="20"/>
        <v>-2.2299999999999986E-2</v>
      </c>
      <c r="AV49" s="305">
        <f>VLOOKUP(AL49,'Preisindizes Gas 2020 "alt"'!$AF$7:$AJ$86,5,FALSE)</f>
        <v>1.4216</v>
      </c>
      <c r="AW49" s="301">
        <f>VLOOKUP(AL49,'Reihen BK9 KP Gas 2020'!$B$3:$Z$84,25,FALSE)</f>
        <v>1.4216</v>
      </c>
      <c r="AX49" s="306">
        <f t="shared" si="21"/>
        <v>0</v>
      </c>
    </row>
    <row r="50" spans="2:50">
      <c r="B50" s="335">
        <v>1985</v>
      </c>
      <c r="C50" s="296">
        <f>VLOOKUP(B50,'Basisreihen Destatis 2020'!$B$7:$H$90,2,FALSE)</f>
        <v>53.5</v>
      </c>
      <c r="D50" s="292"/>
      <c r="E50" s="292">
        <f t="shared" si="0"/>
        <v>53.5</v>
      </c>
      <c r="F50" s="292"/>
      <c r="G50" s="297">
        <f t="shared" si="22"/>
        <v>53.5</v>
      </c>
      <c r="H50" s="336">
        <f t="shared" si="12"/>
        <v>2.2130999999999998</v>
      </c>
      <c r="J50" s="335">
        <v>1985</v>
      </c>
      <c r="K50" s="296">
        <f>VLOOKUP(J50,'Basisreihen Destatis 2020'!$B$7:$H$90,3,FALSE)</f>
        <v>62.5</v>
      </c>
      <c r="L50" s="292"/>
      <c r="M50" s="292">
        <f t="shared" si="23"/>
        <v>62.5</v>
      </c>
      <c r="N50" s="292"/>
      <c r="O50" s="297">
        <f t="shared" si="24"/>
        <v>62.5</v>
      </c>
      <c r="P50" s="336">
        <f t="shared" si="13"/>
        <v>1.9263999999999999</v>
      </c>
      <c r="Q50" s="176"/>
      <c r="R50" s="335">
        <v>1985</v>
      </c>
      <c r="S50" s="305"/>
      <c r="T50" s="301">
        <f>VLOOKUP(R50,'Basisreihen Destatis 2020'!$J$7:$Q$86,3,FALSE)</f>
        <v>94.1</v>
      </c>
      <c r="U50" s="301">
        <f t="shared" si="27"/>
        <v>62.8</v>
      </c>
      <c r="V50" s="301"/>
      <c r="W50" s="301">
        <f t="shared" si="25"/>
        <v>62.8</v>
      </c>
      <c r="X50" s="301">
        <f>VLOOKUP(R50,'Basisreihen Destatis 2020'!$B$7:$H$90,3,FALSE)</f>
        <v>62.5</v>
      </c>
      <c r="Y50" s="301"/>
      <c r="Z50" s="301">
        <f t="shared" si="28"/>
        <v>62.5</v>
      </c>
      <c r="AA50" s="301"/>
      <c r="AB50" s="301">
        <f t="shared" si="29"/>
        <v>62.5</v>
      </c>
      <c r="AC50" s="306">
        <f t="shared" si="26"/>
        <v>62.6</v>
      </c>
      <c r="AD50" s="336">
        <f t="shared" si="17"/>
        <v>1.8403</v>
      </c>
      <c r="AF50" s="335">
        <v>1985</v>
      </c>
      <c r="AG50" s="305">
        <f>VLOOKUP(AF50,'Basisreihen Destatis 2020'!$B$7:$H$90,6,FALSE)</f>
        <v>73.900000000000006</v>
      </c>
      <c r="AH50" s="301"/>
      <c r="AI50" s="306">
        <f t="shared" si="9"/>
        <v>73.900000000000006</v>
      </c>
      <c r="AJ50" s="336">
        <f t="shared" si="18"/>
        <v>1.41</v>
      </c>
      <c r="AL50" s="345">
        <v>1985</v>
      </c>
      <c r="AM50" s="305">
        <f>VLOOKUP(AL50,'Preisindizes Gas 2020 "alt"'!$B$7:$H$93,7,FALSE)</f>
        <v>2.2130999999999998</v>
      </c>
      <c r="AN50" s="301">
        <f>VLOOKUP(AL50,'Reihen BK9 KP Gas 2020'!$B$3:$Z$84,7,FALSE)</f>
        <v>2.2130999999999998</v>
      </c>
      <c r="AO50" s="306">
        <f t="shared" si="11"/>
        <v>0</v>
      </c>
      <c r="AP50" s="305">
        <f>VLOOKUP(AL50,'Preisindizes Gas 2020 "alt"'!$J$7:$P$93,7,FALSE)</f>
        <v>1.9263999999999999</v>
      </c>
      <c r="AQ50" s="301">
        <f>VLOOKUP(AL50,'Reihen BK9 KP Gas 2020'!$B$3:$Z$84,13,FALSE)</f>
        <v>1.9263999999999999</v>
      </c>
      <c r="AR50" s="306">
        <f t="shared" si="19"/>
        <v>0</v>
      </c>
      <c r="AS50" s="305">
        <f>VLOOKUP(AL50,'Preisindizes Gas 2020 "alt"'!$R$7:$AD$86,13,FALSE)</f>
        <v>1.8199000000000001</v>
      </c>
      <c r="AT50" s="301">
        <f>VLOOKUP(AL50,'Reihen BK9 KP Gas 2020'!$B$3:$Z$84,21,FALSE)</f>
        <v>1.8403</v>
      </c>
      <c r="AU50" s="306">
        <f t="shared" si="20"/>
        <v>-2.0399999999999974E-2</v>
      </c>
      <c r="AV50" s="305">
        <f>VLOOKUP(AL50,'Preisindizes Gas 2020 "alt"'!$AF$7:$AJ$86,5,FALSE)</f>
        <v>1.41</v>
      </c>
      <c r="AW50" s="301">
        <f>VLOOKUP(AL50,'Reihen BK9 KP Gas 2020'!$B$3:$Z$84,25,FALSE)</f>
        <v>1.41</v>
      </c>
      <c r="AX50" s="306">
        <f t="shared" si="21"/>
        <v>0</v>
      </c>
    </row>
    <row r="51" spans="2:50">
      <c r="B51" s="335">
        <v>1984</v>
      </c>
      <c r="C51" s="296">
        <f>VLOOKUP(B51,'Basisreihen Destatis 2020'!$B$7:$H$90,2,FALSE)</f>
        <v>53.2</v>
      </c>
      <c r="D51" s="292"/>
      <c r="E51" s="292">
        <f t="shared" si="0"/>
        <v>53.2</v>
      </c>
      <c r="F51" s="292"/>
      <c r="G51" s="297">
        <f t="shared" si="22"/>
        <v>53.2</v>
      </c>
      <c r="H51" s="336">
        <f t="shared" si="12"/>
        <v>2.2256</v>
      </c>
      <c r="J51" s="335">
        <v>1984</v>
      </c>
      <c r="K51" s="296">
        <f>VLOOKUP(J51,'Basisreihen Destatis 2020'!$B$7:$H$90,3,FALSE)</f>
        <v>62.4</v>
      </c>
      <c r="L51" s="292"/>
      <c r="M51" s="292">
        <f t="shared" si="23"/>
        <v>62.4</v>
      </c>
      <c r="N51" s="292"/>
      <c r="O51" s="297">
        <f t="shared" si="24"/>
        <v>62.4</v>
      </c>
      <c r="P51" s="336">
        <f t="shared" si="13"/>
        <v>1.9295</v>
      </c>
      <c r="Q51" s="176"/>
      <c r="R51" s="335">
        <v>1984</v>
      </c>
      <c r="S51" s="305"/>
      <c r="T51" s="301">
        <f>VLOOKUP(R51,'Basisreihen Destatis 2020'!$J$7:$Q$86,3,FALSE)</f>
        <v>88</v>
      </c>
      <c r="U51" s="301">
        <f t="shared" si="27"/>
        <v>58.7</v>
      </c>
      <c r="V51" s="301"/>
      <c r="W51" s="301">
        <f t="shared" si="25"/>
        <v>58.7</v>
      </c>
      <c r="X51" s="301">
        <f>VLOOKUP(R51,'Basisreihen Destatis 2020'!$B$7:$H$90,3,FALSE)</f>
        <v>62.4</v>
      </c>
      <c r="Y51" s="301"/>
      <c r="Z51" s="301">
        <f t="shared" si="28"/>
        <v>62.4</v>
      </c>
      <c r="AA51" s="301"/>
      <c r="AB51" s="301">
        <f t="shared" si="29"/>
        <v>62.4</v>
      </c>
      <c r="AC51" s="306">
        <f t="shared" si="26"/>
        <v>60.9</v>
      </c>
      <c r="AD51" s="336">
        <f t="shared" si="17"/>
        <v>1.8915999999999999</v>
      </c>
      <c r="AF51" s="335">
        <v>1984</v>
      </c>
      <c r="AG51" s="305">
        <f>VLOOKUP(AF51,'Basisreihen Destatis 2020'!$B$7:$H$90,6,FALSE)</f>
        <v>72.3</v>
      </c>
      <c r="AH51" s="301"/>
      <c r="AI51" s="306">
        <f t="shared" si="9"/>
        <v>72.3</v>
      </c>
      <c r="AJ51" s="336">
        <f t="shared" si="18"/>
        <v>1.4412</v>
      </c>
      <c r="AL51" s="345">
        <v>1984</v>
      </c>
      <c r="AM51" s="305">
        <f>VLOOKUP(AL51,'Preisindizes Gas 2020 "alt"'!$B$7:$H$93,7,FALSE)</f>
        <v>2.2256</v>
      </c>
      <c r="AN51" s="301">
        <f>VLOOKUP(AL51,'Reihen BK9 KP Gas 2020'!$B$3:$Z$84,7,FALSE)</f>
        <v>2.2256</v>
      </c>
      <c r="AO51" s="306">
        <f t="shared" si="11"/>
        <v>0</v>
      </c>
      <c r="AP51" s="305">
        <f>VLOOKUP(AL51,'Preisindizes Gas 2020 "alt"'!$J$7:$P$93,7,FALSE)</f>
        <v>1.9295</v>
      </c>
      <c r="AQ51" s="301">
        <f>VLOOKUP(AL51,'Reihen BK9 KP Gas 2020'!$B$3:$Z$84,13,FALSE)</f>
        <v>1.9295</v>
      </c>
      <c r="AR51" s="306">
        <f t="shared" si="19"/>
        <v>0</v>
      </c>
      <c r="AS51" s="305">
        <f>VLOOKUP(AL51,'Preisindizes Gas 2020 "alt"'!$R$7:$AD$86,13,FALSE)</f>
        <v>1.8701000000000001</v>
      </c>
      <c r="AT51" s="301">
        <f>VLOOKUP(AL51,'Reihen BK9 KP Gas 2020'!$B$3:$Z$84,21,FALSE)</f>
        <v>1.8915999999999999</v>
      </c>
      <c r="AU51" s="306">
        <f t="shared" si="20"/>
        <v>-2.1499999999999853E-2</v>
      </c>
      <c r="AV51" s="305">
        <f>VLOOKUP(AL51,'Preisindizes Gas 2020 "alt"'!$AF$7:$AJ$86,5,FALSE)</f>
        <v>1.4412</v>
      </c>
      <c r="AW51" s="301">
        <f>VLOOKUP(AL51,'Reihen BK9 KP Gas 2020'!$B$3:$Z$84,25,FALSE)</f>
        <v>1.4412</v>
      </c>
      <c r="AX51" s="306">
        <f t="shared" si="21"/>
        <v>0</v>
      </c>
    </row>
    <row r="52" spans="2:50">
      <c r="B52" s="335">
        <v>1983</v>
      </c>
      <c r="C52" s="296">
        <f>VLOOKUP(B52,'Basisreihen Destatis 2020'!$B$7:$H$90,2,FALSE)</f>
        <v>52.1</v>
      </c>
      <c r="D52" s="292"/>
      <c r="E52" s="292">
        <f t="shared" si="0"/>
        <v>52.1</v>
      </c>
      <c r="F52" s="292"/>
      <c r="G52" s="297">
        <f t="shared" si="22"/>
        <v>52.1</v>
      </c>
      <c r="H52" s="336">
        <f t="shared" si="12"/>
        <v>2.2726000000000002</v>
      </c>
      <c r="J52" s="335">
        <v>1983</v>
      </c>
      <c r="K52" s="296">
        <f>VLOOKUP(J52,'Basisreihen Destatis 2020'!$B$7:$H$90,3,FALSE)</f>
        <v>61.6</v>
      </c>
      <c r="L52" s="292"/>
      <c r="M52" s="292">
        <f t="shared" si="23"/>
        <v>61.6</v>
      </c>
      <c r="N52" s="292"/>
      <c r="O52" s="297">
        <f t="shared" si="24"/>
        <v>61.6</v>
      </c>
      <c r="P52" s="336">
        <f t="shared" si="13"/>
        <v>1.9544999999999999</v>
      </c>
      <c r="Q52" s="176"/>
      <c r="R52" s="335">
        <v>1983</v>
      </c>
      <c r="S52" s="305"/>
      <c r="T52" s="301">
        <f>VLOOKUP(R52,'Basisreihen Destatis 2020'!$J$7:$Q$86,3,FALSE)</f>
        <v>86.3</v>
      </c>
      <c r="U52" s="301">
        <f t="shared" si="27"/>
        <v>57.6</v>
      </c>
      <c r="V52" s="301"/>
      <c r="W52" s="301">
        <f t="shared" si="25"/>
        <v>57.6</v>
      </c>
      <c r="X52" s="301">
        <f>VLOOKUP(R52,'Basisreihen Destatis 2020'!$B$7:$H$90,3,FALSE)</f>
        <v>61.6</v>
      </c>
      <c r="Y52" s="301"/>
      <c r="Z52" s="301">
        <f t="shared" si="28"/>
        <v>61.6</v>
      </c>
      <c r="AA52" s="301"/>
      <c r="AB52" s="301">
        <f t="shared" si="29"/>
        <v>61.6</v>
      </c>
      <c r="AC52" s="306">
        <f t="shared" si="26"/>
        <v>60</v>
      </c>
      <c r="AD52" s="336">
        <f t="shared" si="17"/>
        <v>1.92</v>
      </c>
      <c r="AF52" s="335">
        <v>1983</v>
      </c>
      <c r="AG52" s="305">
        <f>VLOOKUP(AF52,'Basisreihen Destatis 2020'!$B$7:$H$90,6,FALSE)</f>
        <v>70.3</v>
      </c>
      <c r="AH52" s="301"/>
      <c r="AI52" s="306">
        <f t="shared" si="9"/>
        <v>70.3</v>
      </c>
      <c r="AJ52" s="336">
        <f t="shared" si="18"/>
        <v>1.4822</v>
      </c>
      <c r="AL52" s="345">
        <v>1983</v>
      </c>
      <c r="AM52" s="305">
        <f>VLOOKUP(AL52,'Preisindizes Gas 2020 "alt"'!$B$7:$H$93,7,FALSE)</f>
        <v>2.2726000000000002</v>
      </c>
      <c r="AN52" s="301">
        <f>VLOOKUP(AL52,'Reihen BK9 KP Gas 2020'!$B$3:$Z$84,7,FALSE)</f>
        <v>2.2726000000000002</v>
      </c>
      <c r="AO52" s="306">
        <f t="shared" si="11"/>
        <v>0</v>
      </c>
      <c r="AP52" s="305">
        <f>VLOOKUP(AL52,'Preisindizes Gas 2020 "alt"'!$J$7:$P$93,7,FALSE)</f>
        <v>1.9544999999999999</v>
      </c>
      <c r="AQ52" s="301">
        <f>VLOOKUP(AL52,'Reihen BK9 KP Gas 2020'!$B$3:$Z$84,13,FALSE)</f>
        <v>1.9544999999999999</v>
      </c>
      <c r="AR52" s="306">
        <f t="shared" si="19"/>
        <v>0</v>
      </c>
      <c r="AS52" s="305">
        <f>VLOOKUP(AL52,'Preisindizes Gas 2020 "alt"'!$R$7:$AD$86,13,FALSE)</f>
        <v>1.901</v>
      </c>
      <c r="AT52" s="301">
        <f>VLOOKUP(AL52,'Reihen BK9 KP Gas 2020'!$B$3:$Z$84,21,FALSE)</f>
        <v>1.92</v>
      </c>
      <c r="AU52" s="306">
        <f t="shared" si="20"/>
        <v>-1.8999999999999906E-2</v>
      </c>
      <c r="AV52" s="305">
        <f>VLOOKUP(AL52,'Preisindizes Gas 2020 "alt"'!$AF$7:$AJ$86,5,FALSE)</f>
        <v>1.4822</v>
      </c>
      <c r="AW52" s="301">
        <f>VLOOKUP(AL52,'Reihen BK9 KP Gas 2020'!$B$3:$Z$84,25,FALSE)</f>
        <v>1.4822</v>
      </c>
      <c r="AX52" s="306">
        <f t="shared" si="21"/>
        <v>0</v>
      </c>
    </row>
    <row r="53" spans="2:50">
      <c r="B53" s="335">
        <v>1982</v>
      </c>
      <c r="C53" s="296">
        <f>VLOOKUP(B53,'Basisreihen Destatis 2020'!$B$7:$H$90,2,FALSE)</f>
        <v>51.2</v>
      </c>
      <c r="D53" s="292"/>
      <c r="E53" s="292">
        <f t="shared" si="0"/>
        <v>51.2</v>
      </c>
      <c r="F53" s="292"/>
      <c r="G53" s="297">
        <f t="shared" si="22"/>
        <v>51.2</v>
      </c>
      <c r="H53" s="336">
        <f t="shared" si="12"/>
        <v>2.3125</v>
      </c>
      <c r="J53" s="335">
        <v>1982</v>
      </c>
      <c r="K53" s="296">
        <f>VLOOKUP(J53,'Basisreihen Destatis 2020'!$B$7:$H$90,3,FALSE)</f>
        <v>61.9</v>
      </c>
      <c r="L53" s="292"/>
      <c r="M53" s="292">
        <f t="shared" si="23"/>
        <v>61.9</v>
      </c>
      <c r="N53" s="292"/>
      <c r="O53" s="297">
        <f t="shared" si="24"/>
        <v>61.9</v>
      </c>
      <c r="P53" s="336">
        <f t="shared" si="13"/>
        <v>1.9451000000000001</v>
      </c>
      <c r="Q53" s="176"/>
      <c r="R53" s="335">
        <v>1982</v>
      </c>
      <c r="S53" s="305"/>
      <c r="T53" s="301">
        <f>VLOOKUP(R53,'Basisreihen Destatis 2020'!$J$7:$Q$86,3,FALSE)</f>
        <v>90.1</v>
      </c>
      <c r="U53" s="301">
        <f t="shared" si="27"/>
        <v>60.1</v>
      </c>
      <c r="V53" s="301"/>
      <c r="W53" s="301">
        <f t="shared" si="25"/>
        <v>60.1</v>
      </c>
      <c r="X53" s="301">
        <f>VLOOKUP(R53,'Basisreihen Destatis 2020'!$B$7:$H$90,3,FALSE)</f>
        <v>61.9</v>
      </c>
      <c r="Y53" s="301"/>
      <c r="Z53" s="301">
        <f t="shared" si="28"/>
        <v>61.9</v>
      </c>
      <c r="AA53" s="301"/>
      <c r="AB53" s="301">
        <f t="shared" si="29"/>
        <v>61.9</v>
      </c>
      <c r="AC53" s="306">
        <f t="shared" si="26"/>
        <v>61.2</v>
      </c>
      <c r="AD53" s="336">
        <f t="shared" si="17"/>
        <v>1.8824000000000001</v>
      </c>
      <c r="AF53" s="335">
        <v>1982</v>
      </c>
      <c r="AG53" s="305">
        <f>VLOOKUP(AF53,'Basisreihen Destatis 2020'!$B$7:$H$90,6,FALSE)</f>
        <v>69.099999999999994</v>
      </c>
      <c r="AH53" s="301"/>
      <c r="AI53" s="306">
        <f t="shared" si="9"/>
        <v>69.099999999999994</v>
      </c>
      <c r="AJ53" s="336">
        <f t="shared" si="18"/>
        <v>1.508</v>
      </c>
      <c r="AL53" s="345">
        <v>1982</v>
      </c>
      <c r="AM53" s="305">
        <f>VLOOKUP(AL53,'Preisindizes Gas 2020 "alt"'!$B$7:$H$93,7,FALSE)</f>
        <v>2.3125</v>
      </c>
      <c r="AN53" s="301">
        <f>VLOOKUP(AL53,'Reihen BK9 KP Gas 2020'!$B$3:$Z$84,7,FALSE)</f>
        <v>2.3125</v>
      </c>
      <c r="AO53" s="306">
        <f t="shared" si="11"/>
        <v>0</v>
      </c>
      <c r="AP53" s="305">
        <f>VLOOKUP(AL53,'Preisindizes Gas 2020 "alt"'!$J$7:$P$93,7,FALSE)</f>
        <v>1.9451000000000001</v>
      </c>
      <c r="AQ53" s="301">
        <f>VLOOKUP(AL53,'Reihen BK9 KP Gas 2020'!$B$3:$Z$84,13,FALSE)</f>
        <v>1.9451000000000001</v>
      </c>
      <c r="AR53" s="306">
        <f t="shared" si="19"/>
        <v>0</v>
      </c>
      <c r="AS53" s="305">
        <f>VLOOKUP(AL53,'Preisindizes Gas 2020 "alt"'!$R$7:$AD$86,13,FALSE)</f>
        <v>1.8611</v>
      </c>
      <c r="AT53" s="301">
        <f>VLOOKUP(AL53,'Reihen BK9 KP Gas 2020'!$B$3:$Z$84,21,FALSE)</f>
        <v>1.8824000000000001</v>
      </c>
      <c r="AU53" s="306">
        <f t="shared" si="20"/>
        <v>-2.1300000000000097E-2</v>
      </c>
      <c r="AV53" s="305">
        <f>VLOOKUP(AL53,'Preisindizes Gas 2020 "alt"'!$AF$7:$AJ$86,5,FALSE)</f>
        <v>1.508</v>
      </c>
      <c r="AW53" s="301">
        <f>VLOOKUP(AL53,'Reihen BK9 KP Gas 2020'!$B$3:$Z$84,25,FALSE)</f>
        <v>1.508</v>
      </c>
      <c r="AX53" s="306">
        <f t="shared" si="21"/>
        <v>0</v>
      </c>
    </row>
    <row r="54" spans="2:50">
      <c r="B54" s="335">
        <v>1981</v>
      </c>
      <c r="C54" s="296">
        <f>VLOOKUP(B54,'Basisreihen Destatis 2020'!$B$7:$H$90,2,FALSE)</f>
        <v>49.2</v>
      </c>
      <c r="D54" s="292"/>
      <c r="E54" s="292">
        <f t="shared" si="0"/>
        <v>49.2</v>
      </c>
      <c r="F54" s="292"/>
      <c r="G54" s="297">
        <f t="shared" si="22"/>
        <v>49.2</v>
      </c>
      <c r="H54" s="336">
        <f t="shared" si="12"/>
        <v>2.4064999999999999</v>
      </c>
      <c r="J54" s="335">
        <v>1981</v>
      </c>
      <c r="K54" s="296">
        <f>VLOOKUP(J54,'Basisreihen Destatis 2020'!$B$7:$H$90,3,FALSE)</f>
        <v>63.1</v>
      </c>
      <c r="L54" s="292"/>
      <c r="M54" s="292">
        <f t="shared" si="23"/>
        <v>63.1</v>
      </c>
      <c r="N54" s="292"/>
      <c r="O54" s="297">
        <f t="shared" si="24"/>
        <v>63.1</v>
      </c>
      <c r="P54" s="336">
        <f t="shared" si="13"/>
        <v>1.9080999999999999</v>
      </c>
      <c r="Q54" s="176"/>
      <c r="R54" s="335">
        <v>1981</v>
      </c>
      <c r="S54" s="305"/>
      <c r="T54" s="301">
        <f>VLOOKUP(R54,'Basisreihen Destatis 2020'!$J$7:$Q$86,3,FALSE)</f>
        <v>78.5</v>
      </c>
      <c r="U54" s="301">
        <f t="shared" si="27"/>
        <v>52.4</v>
      </c>
      <c r="V54" s="301"/>
      <c r="W54" s="301">
        <f t="shared" si="25"/>
        <v>52.4</v>
      </c>
      <c r="X54" s="301">
        <f>VLOOKUP(R54,'Basisreihen Destatis 2020'!$B$7:$H$90,3,FALSE)</f>
        <v>63.1</v>
      </c>
      <c r="Y54" s="301"/>
      <c r="Z54" s="301">
        <f t="shared" si="28"/>
        <v>63.1</v>
      </c>
      <c r="AA54" s="301"/>
      <c r="AB54" s="301">
        <f t="shared" si="29"/>
        <v>63.1</v>
      </c>
      <c r="AC54" s="306">
        <f t="shared" si="26"/>
        <v>58.8</v>
      </c>
      <c r="AD54" s="336">
        <f t="shared" si="17"/>
        <v>1.9592000000000001</v>
      </c>
      <c r="AF54" s="335">
        <v>1981</v>
      </c>
      <c r="AG54" s="305">
        <f>VLOOKUP(AF54,'Basisreihen Destatis 2020'!$B$7:$H$90,6,FALSE)</f>
        <v>65</v>
      </c>
      <c r="AH54" s="301"/>
      <c r="AI54" s="306">
        <f t="shared" si="9"/>
        <v>65</v>
      </c>
      <c r="AJ54" s="336">
        <f t="shared" si="18"/>
        <v>1.6031</v>
      </c>
      <c r="AL54" s="345">
        <v>1981</v>
      </c>
      <c r="AM54" s="305">
        <f>VLOOKUP(AL54,'Preisindizes Gas 2020 "alt"'!$B$7:$H$93,7,FALSE)</f>
        <v>2.4064999999999999</v>
      </c>
      <c r="AN54" s="301">
        <f>VLOOKUP(AL54,'Reihen BK9 KP Gas 2020'!$B$3:$Z$84,7,FALSE)</f>
        <v>2.4064999999999999</v>
      </c>
      <c r="AO54" s="306">
        <f t="shared" si="11"/>
        <v>0</v>
      </c>
      <c r="AP54" s="305">
        <f>VLOOKUP(AL54,'Preisindizes Gas 2020 "alt"'!$J$7:$P$93,7,FALSE)</f>
        <v>1.9080999999999999</v>
      </c>
      <c r="AQ54" s="301">
        <f>VLOOKUP(AL54,'Reihen BK9 KP Gas 2020'!$B$3:$Z$84,13,FALSE)</f>
        <v>1.9080999999999999</v>
      </c>
      <c r="AR54" s="306">
        <f t="shared" si="19"/>
        <v>0</v>
      </c>
      <c r="AS54" s="305">
        <f>VLOOKUP(AL54,'Preisindizes Gas 2020 "alt"'!$R$7:$AD$86,13,FALSE)</f>
        <v>1.9394</v>
      </c>
      <c r="AT54" s="301">
        <f>VLOOKUP(AL54,'Reihen BK9 KP Gas 2020'!$B$3:$Z$84,21,FALSE)</f>
        <v>1.9592000000000001</v>
      </c>
      <c r="AU54" s="306">
        <f t="shared" si="20"/>
        <v>-1.980000000000004E-2</v>
      </c>
      <c r="AV54" s="305">
        <f>VLOOKUP(AL54,'Preisindizes Gas 2020 "alt"'!$AF$7:$AJ$86,5,FALSE)</f>
        <v>1.6031</v>
      </c>
      <c r="AW54" s="301">
        <f>VLOOKUP(AL54,'Reihen BK9 KP Gas 2020'!$B$3:$Z$84,25,FALSE)</f>
        <v>1.6031</v>
      </c>
      <c r="AX54" s="306">
        <f t="shared" si="21"/>
        <v>0</v>
      </c>
    </row>
    <row r="55" spans="2:50">
      <c r="B55" s="335">
        <v>1980</v>
      </c>
      <c r="C55" s="296">
        <f>VLOOKUP(B55,'Basisreihen Destatis 2020'!$B$7:$H$90,2,FALSE)</f>
        <v>46.4</v>
      </c>
      <c r="D55" s="292"/>
      <c r="E55" s="292">
        <f t="shared" si="0"/>
        <v>46.4</v>
      </c>
      <c r="F55" s="292"/>
      <c r="G55" s="297">
        <f t="shared" si="22"/>
        <v>46.4</v>
      </c>
      <c r="H55" s="336">
        <f t="shared" si="12"/>
        <v>2.5516999999999999</v>
      </c>
      <c r="J55" s="335">
        <v>1980</v>
      </c>
      <c r="K55" s="296">
        <f>VLOOKUP(J55,'Basisreihen Destatis 2020'!$B$7:$H$90,3,FALSE)</f>
        <v>61.4</v>
      </c>
      <c r="L55" s="292"/>
      <c r="M55" s="292">
        <f t="shared" si="23"/>
        <v>61.4</v>
      </c>
      <c r="N55" s="292"/>
      <c r="O55" s="297">
        <f t="shared" si="24"/>
        <v>61.4</v>
      </c>
      <c r="P55" s="336">
        <f t="shared" si="13"/>
        <v>1.9609000000000001</v>
      </c>
      <c r="Q55" s="176"/>
      <c r="R55" s="335">
        <v>1980</v>
      </c>
      <c r="S55" s="305"/>
      <c r="T55" s="301">
        <f>VLOOKUP(R55,'Basisreihen Destatis 2020'!$J$7:$Q$86,3,FALSE)</f>
        <v>77.099999999999994</v>
      </c>
      <c r="U55" s="301">
        <f t="shared" si="27"/>
        <v>51.4</v>
      </c>
      <c r="V55" s="301"/>
      <c r="W55" s="301">
        <f t="shared" si="25"/>
        <v>51.4</v>
      </c>
      <c r="X55" s="301">
        <f>VLOOKUP(R55,'Basisreihen Destatis 2020'!$B$7:$H$90,3,FALSE)</f>
        <v>61.4</v>
      </c>
      <c r="Y55" s="301"/>
      <c r="Z55" s="301">
        <f t="shared" si="28"/>
        <v>61.4</v>
      </c>
      <c r="AA55" s="301"/>
      <c r="AB55" s="301">
        <f t="shared" si="29"/>
        <v>61.4</v>
      </c>
      <c r="AC55" s="306">
        <f t="shared" si="26"/>
        <v>57.4</v>
      </c>
      <c r="AD55" s="336">
        <f t="shared" si="17"/>
        <v>2.0070000000000001</v>
      </c>
      <c r="AF55" s="335">
        <v>1980</v>
      </c>
      <c r="AG55" s="305">
        <f>VLOOKUP(AF55,'Basisreihen Destatis 2020'!$B$7:$H$90,6,FALSE)</f>
        <v>60.9</v>
      </c>
      <c r="AH55" s="301"/>
      <c r="AI55" s="306">
        <f t="shared" si="9"/>
        <v>60.9</v>
      </c>
      <c r="AJ55" s="336">
        <f t="shared" si="18"/>
        <v>1.7110000000000001</v>
      </c>
      <c r="AL55" s="345">
        <v>1980</v>
      </c>
      <c r="AM55" s="305">
        <f>VLOOKUP(AL55,'Preisindizes Gas 2020 "alt"'!$B$7:$H$93,7,FALSE)</f>
        <v>2.5516999999999999</v>
      </c>
      <c r="AN55" s="301">
        <f>VLOOKUP(AL55,'Reihen BK9 KP Gas 2020'!$B$3:$Z$84,7,FALSE)</f>
        <v>2.5516999999999999</v>
      </c>
      <c r="AO55" s="306">
        <f t="shared" si="11"/>
        <v>0</v>
      </c>
      <c r="AP55" s="305">
        <f>VLOOKUP(AL55,'Preisindizes Gas 2020 "alt"'!$J$7:$P$93,7,FALSE)</f>
        <v>1.9609000000000001</v>
      </c>
      <c r="AQ55" s="301">
        <f>VLOOKUP(AL55,'Reihen BK9 KP Gas 2020'!$B$3:$Z$84,13,FALSE)</f>
        <v>1.9609000000000001</v>
      </c>
      <c r="AR55" s="306">
        <f t="shared" si="19"/>
        <v>0</v>
      </c>
      <c r="AS55" s="305">
        <f>VLOOKUP(AL55,'Preisindizes Gas 2020 "alt"'!$R$7:$AD$86,13,FALSE)</f>
        <v>1.9862</v>
      </c>
      <c r="AT55" s="301">
        <f>VLOOKUP(AL55,'Reihen BK9 KP Gas 2020'!$B$3:$Z$84,21,FALSE)</f>
        <v>2.0070000000000001</v>
      </c>
      <c r="AU55" s="306">
        <f t="shared" si="20"/>
        <v>-2.0800000000000152E-2</v>
      </c>
      <c r="AV55" s="305">
        <f>VLOOKUP(AL55,'Preisindizes Gas 2020 "alt"'!$AF$7:$AJ$86,5,FALSE)</f>
        <v>1.7110000000000001</v>
      </c>
      <c r="AW55" s="301">
        <f>VLOOKUP(AL55,'Reihen BK9 KP Gas 2020'!$B$3:$Z$84,25,FALSE)</f>
        <v>1.7110000000000001</v>
      </c>
      <c r="AX55" s="306">
        <f t="shared" si="21"/>
        <v>0</v>
      </c>
    </row>
    <row r="56" spans="2:50">
      <c r="B56" s="335">
        <v>1979</v>
      </c>
      <c r="C56" s="296">
        <f>VLOOKUP(B56,'Basisreihen Destatis 2020'!$B$7:$H$90,2,FALSE)</f>
        <v>42.1</v>
      </c>
      <c r="D56" s="292"/>
      <c r="E56" s="292">
        <f t="shared" si="0"/>
        <v>42.1</v>
      </c>
      <c r="F56" s="292"/>
      <c r="G56" s="297">
        <f t="shared" si="22"/>
        <v>42.1</v>
      </c>
      <c r="H56" s="336">
        <f t="shared" si="12"/>
        <v>2.8123999999999998</v>
      </c>
      <c r="J56" s="335">
        <v>1979</v>
      </c>
      <c r="K56" s="296">
        <f>VLOOKUP(J56,'Basisreihen Destatis 2020'!$B$7:$H$90,3,FALSE)</f>
        <v>55.5</v>
      </c>
      <c r="L56" s="292"/>
      <c r="M56" s="292">
        <f t="shared" si="23"/>
        <v>55.5</v>
      </c>
      <c r="N56" s="292"/>
      <c r="O56" s="297">
        <f t="shared" si="24"/>
        <v>55.5</v>
      </c>
      <c r="P56" s="336">
        <f t="shared" si="13"/>
        <v>2.1694</v>
      </c>
      <c r="Q56" s="176"/>
      <c r="R56" s="335">
        <v>1979</v>
      </c>
      <c r="S56" s="305"/>
      <c r="T56" s="301">
        <f>VLOOKUP(R56,'Basisreihen Destatis 2020'!$J$7:$Q$86,3,FALSE)</f>
        <v>76.5</v>
      </c>
      <c r="U56" s="301">
        <f t="shared" si="27"/>
        <v>51</v>
      </c>
      <c r="V56" s="301"/>
      <c r="W56" s="301">
        <f t="shared" si="25"/>
        <v>51</v>
      </c>
      <c r="X56" s="301">
        <f>VLOOKUP(R56,'Basisreihen Destatis 2020'!$B$7:$H$90,3,FALSE)</f>
        <v>55.5</v>
      </c>
      <c r="Y56" s="301"/>
      <c r="Z56" s="301">
        <f t="shared" si="28"/>
        <v>55.5</v>
      </c>
      <c r="AA56" s="301"/>
      <c r="AB56" s="301">
        <f t="shared" si="29"/>
        <v>55.5</v>
      </c>
      <c r="AC56" s="306">
        <f t="shared" si="26"/>
        <v>53.7</v>
      </c>
      <c r="AD56" s="336">
        <f t="shared" si="17"/>
        <v>2.1453000000000002</v>
      </c>
      <c r="AF56" s="335">
        <v>1979</v>
      </c>
      <c r="AG56" s="305">
        <f>VLOOKUP(AF56,'Basisreihen Destatis 2020'!$B$7:$H$90,6,FALSE)</f>
        <v>57.1</v>
      </c>
      <c r="AH56" s="301"/>
      <c r="AI56" s="306">
        <f t="shared" si="9"/>
        <v>57.1</v>
      </c>
      <c r="AJ56" s="336">
        <f t="shared" si="18"/>
        <v>1.8249</v>
      </c>
      <c r="AL56" s="345">
        <v>1979</v>
      </c>
      <c r="AM56" s="305">
        <f>VLOOKUP(AL56,'Preisindizes Gas 2020 "alt"'!$B$7:$H$93,7,FALSE)</f>
        <v>2.8123999999999998</v>
      </c>
      <c r="AN56" s="301">
        <f>VLOOKUP(AL56,'Reihen BK9 KP Gas 2020'!$B$3:$Z$84,7,FALSE)</f>
        <v>2.8123999999999998</v>
      </c>
      <c r="AO56" s="306">
        <f t="shared" si="11"/>
        <v>0</v>
      </c>
      <c r="AP56" s="305">
        <f>VLOOKUP(AL56,'Preisindizes Gas 2020 "alt"'!$J$7:$P$93,7,FALSE)</f>
        <v>2.1694</v>
      </c>
      <c r="AQ56" s="301">
        <f>VLOOKUP(AL56,'Reihen BK9 KP Gas 2020'!$B$3:$Z$84,13,FALSE)</f>
        <v>2.1694</v>
      </c>
      <c r="AR56" s="306">
        <f t="shared" si="19"/>
        <v>0</v>
      </c>
      <c r="AS56" s="305">
        <f>VLOOKUP(AL56,'Preisindizes Gas 2020 "alt"'!$R$7:$AD$86,13,FALSE)</f>
        <v>2.1215000000000002</v>
      </c>
      <c r="AT56" s="301">
        <f>VLOOKUP(AL56,'Reihen BK9 KP Gas 2020'!$B$3:$Z$84,21,FALSE)</f>
        <v>2.1453000000000002</v>
      </c>
      <c r="AU56" s="306">
        <f t="shared" si="20"/>
        <v>-2.3800000000000043E-2</v>
      </c>
      <c r="AV56" s="305">
        <f>VLOOKUP(AL56,'Preisindizes Gas 2020 "alt"'!$AF$7:$AJ$86,5,FALSE)</f>
        <v>1.8249</v>
      </c>
      <c r="AW56" s="301">
        <f>VLOOKUP(AL56,'Reihen BK9 KP Gas 2020'!$B$3:$Z$84,25,FALSE)</f>
        <v>1.8249</v>
      </c>
      <c r="AX56" s="306">
        <f t="shared" si="21"/>
        <v>0</v>
      </c>
    </row>
    <row r="57" spans="2:50">
      <c r="B57" s="335">
        <v>1978</v>
      </c>
      <c r="C57" s="296">
        <f>VLOOKUP(B57,'Basisreihen Destatis 2020'!$B$7:$H$90,2,FALSE)</f>
        <v>39.200000000000003</v>
      </c>
      <c r="D57" s="292"/>
      <c r="E57" s="292">
        <f t="shared" si="0"/>
        <v>39.200000000000003</v>
      </c>
      <c r="F57" s="292"/>
      <c r="G57" s="297">
        <f t="shared" si="22"/>
        <v>39.200000000000003</v>
      </c>
      <c r="H57" s="336">
        <f t="shared" si="12"/>
        <v>3.0204</v>
      </c>
      <c r="J57" s="335">
        <v>1978</v>
      </c>
      <c r="K57" s="296">
        <f>VLOOKUP(J57,'Basisreihen Destatis 2020'!$B$7:$H$90,3,FALSE)</f>
        <v>50.5</v>
      </c>
      <c r="L57" s="292"/>
      <c r="M57" s="292">
        <f t="shared" si="23"/>
        <v>50.5</v>
      </c>
      <c r="N57" s="292"/>
      <c r="O57" s="297">
        <f t="shared" si="24"/>
        <v>50.5</v>
      </c>
      <c r="P57" s="336">
        <f t="shared" si="13"/>
        <v>2.3841999999999999</v>
      </c>
      <c r="Q57" s="176"/>
      <c r="R57" s="335">
        <v>1978</v>
      </c>
      <c r="S57" s="305"/>
      <c r="T57" s="301">
        <f>VLOOKUP(R57,'Basisreihen Destatis 2020'!$J$7:$Q$86,3,FALSE)</f>
        <v>75.599999999999994</v>
      </c>
      <c r="U57" s="301">
        <f t="shared" si="27"/>
        <v>50.4</v>
      </c>
      <c r="V57" s="301"/>
      <c r="W57" s="301">
        <f t="shared" si="25"/>
        <v>50.4</v>
      </c>
      <c r="X57" s="301">
        <f>VLOOKUP(R57,'Basisreihen Destatis 2020'!$B$7:$H$90,3,FALSE)</f>
        <v>50.5</v>
      </c>
      <c r="Y57" s="301"/>
      <c r="Z57" s="301">
        <f t="shared" si="28"/>
        <v>50.5</v>
      </c>
      <c r="AA57" s="301"/>
      <c r="AB57" s="301">
        <f t="shared" si="29"/>
        <v>50.5</v>
      </c>
      <c r="AC57" s="306">
        <f t="shared" si="26"/>
        <v>50.5</v>
      </c>
      <c r="AD57" s="336">
        <f t="shared" si="17"/>
        <v>2.2812000000000001</v>
      </c>
      <c r="AF57" s="335">
        <v>1978</v>
      </c>
      <c r="AG57" s="305">
        <f>VLOOKUP(AF57,'Basisreihen Destatis 2020'!$B$7:$H$90,6,FALSE)</f>
        <v>55.1</v>
      </c>
      <c r="AH57" s="301"/>
      <c r="AI57" s="306">
        <f t="shared" si="9"/>
        <v>55.1</v>
      </c>
      <c r="AJ57" s="336">
        <f t="shared" si="18"/>
        <v>1.8911</v>
      </c>
      <c r="AL57" s="345">
        <v>1978</v>
      </c>
      <c r="AM57" s="305">
        <f>VLOOKUP(AL57,'Preisindizes Gas 2020 "alt"'!$B$7:$H$93,7,FALSE)</f>
        <v>3.0204</v>
      </c>
      <c r="AN57" s="301">
        <f>VLOOKUP(AL57,'Reihen BK9 KP Gas 2020'!$B$3:$Z$84,7,FALSE)</f>
        <v>3.0204</v>
      </c>
      <c r="AO57" s="306">
        <f t="shared" si="11"/>
        <v>0</v>
      </c>
      <c r="AP57" s="305">
        <f>VLOOKUP(AL57,'Preisindizes Gas 2020 "alt"'!$J$7:$P$93,7,FALSE)</f>
        <v>2.3841999999999999</v>
      </c>
      <c r="AQ57" s="301">
        <f>VLOOKUP(AL57,'Reihen BK9 KP Gas 2020'!$B$3:$Z$84,13,FALSE)</f>
        <v>2.3841999999999999</v>
      </c>
      <c r="AR57" s="306">
        <f t="shared" si="19"/>
        <v>0</v>
      </c>
      <c r="AS57" s="305">
        <f>VLOOKUP(AL57,'Preisindizes Gas 2020 "alt"'!$R$7:$AD$86,13,FALSE)</f>
        <v>2.2544</v>
      </c>
      <c r="AT57" s="301">
        <f>VLOOKUP(AL57,'Reihen BK9 KP Gas 2020'!$B$3:$Z$84,21,FALSE)</f>
        <v>2.2812000000000001</v>
      </c>
      <c r="AU57" s="306">
        <f t="shared" si="20"/>
        <v>-2.6800000000000157E-2</v>
      </c>
      <c r="AV57" s="305">
        <f>VLOOKUP(AL57,'Preisindizes Gas 2020 "alt"'!$AF$7:$AJ$86,5,FALSE)</f>
        <v>1.8911</v>
      </c>
      <c r="AW57" s="301">
        <f>VLOOKUP(AL57,'Reihen BK9 KP Gas 2020'!$B$3:$Z$84,25,FALSE)</f>
        <v>1.8911</v>
      </c>
      <c r="AX57" s="306">
        <f t="shared" si="21"/>
        <v>0</v>
      </c>
    </row>
    <row r="58" spans="2:50">
      <c r="B58" s="335">
        <v>1977</v>
      </c>
      <c r="C58" s="296">
        <f>VLOOKUP(B58,'Basisreihen Destatis 2020'!$B$7:$H$90,2,FALSE)</f>
        <v>37.5</v>
      </c>
      <c r="D58" s="292"/>
      <c r="E58" s="292">
        <f t="shared" si="0"/>
        <v>37.5</v>
      </c>
      <c r="F58" s="292"/>
      <c r="G58" s="297">
        <f t="shared" si="22"/>
        <v>37.5</v>
      </c>
      <c r="H58" s="336">
        <f t="shared" si="12"/>
        <v>3.1573000000000002</v>
      </c>
      <c r="J58" s="335">
        <v>1977</v>
      </c>
      <c r="K58" s="296">
        <f>VLOOKUP(J58,'Basisreihen Destatis 2020'!$B$7:$H$90,3,FALSE)</f>
        <v>47.8</v>
      </c>
      <c r="L58" s="292"/>
      <c r="M58" s="292">
        <f t="shared" si="23"/>
        <v>47.8</v>
      </c>
      <c r="N58" s="292"/>
      <c r="O58" s="297">
        <f t="shared" si="24"/>
        <v>47.8</v>
      </c>
      <c r="P58" s="336">
        <f t="shared" si="13"/>
        <v>2.5188000000000001</v>
      </c>
      <c r="Q58" s="176"/>
      <c r="R58" s="335">
        <v>1977</v>
      </c>
      <c r="S58" s="305"/>
      <c r="T58" s="301">
        <f>VLOOKUP(R58,'Basisreihen Destatis 2020'!$J$7:$Q$86,3,FALSE)</f>
        <v>73.599999999999994</v>
      </c>
      <c r="U58" s="301">
        <f t="shared" si="27"/>
        <v>49.1</v>
      </c>
      <c r="V58" s="301"/>
      <c r="W58" s="301">
        <f t="shared" si="25"/>
        <v>49.1</v>
      </c>
      <c r="X58" s="301">
        <f>VLOOKUP(R58,'Basisreihen Destatis 2020'!$B$7:$H$90,3,FALSE)</f>
        <v>47.8</v>
      </c>
      <c r="Y58" s="301"/>
      <c r="Z58" s="301">
        <f t="shared" si="28"/>
        <v>47.8</v>
      </c>
      <c r="AA58" s="301"/>
      <c r="AB58" s="301">
        <f t="shared" si="29"/>
        <v>47.8</v>
      </c>
      <c r="AC58" s="306">
        <f t="shared" si="26"/>
        <v>48.3</v>
      </c>
      <c r="AD58" s="336">
        <f t="shared" si="17"/>
        <v>2.3851</v>
      </c>
      <c r="AF58" s="335">
        <v>1977</v>
      </c>
      <c r="AG58" s="305">
        <f>VLOOKUP(AF58,'Basisreihen Destatis 2020'!$B$7:$H$90,6,FALSE)</f>
        <v>54.5</v>
      </c>
      <c r="AH58" s="301"/>
      <c r="AI58" s="306">
        <f>ROUND(IF(AG58&gt;0,AG58,AH58*$AG$59/$AH$59),1)</f>
        <v>54.5</v>
      </c>
      <c r="AJ58" s="336">
        <f t="shared" si="18"/>
        <v>1.9118999999999999</v>
      </c>
      <c r="AL58" s="345">
        <v>1977</v>
      </c>
      <c r="AM58" s="305">
        <f>VLOOKUP(AL58,'Preisindizes Gas 2020 "alt"'!$B$7:$H$93,7,FALSE)</f>
        <v>3.1573000000000002</v>
      </c>
      <c r="AN58" s="301">
        <f>VLOOKUP(AL58,'Reihen BK9 KP Gas 2020'!$B$3:$Z$84,7,FALSE)</f>
        <v>3.1573000000000002</v>
      </c>
      <c r="AO58" s="306">
        <f t="shared" si="11"/>
        <v>0</v>
      </c>
      <c r="AP58" s="305">
        <f>VLOOKUP(AL58,'Preisindizes Gas 2020 "alt"'!$J$7:$P$93,7,FALSE)</f>
        <v>2.5188000000000001</v>
      </c>
      <c r="AQ58" s="301">
        <f>VLOOKUP(AL58,'Reihen BK9 KP Gas 2020'!$B$3:$Z$84,13,FALSE)</f>
        <v>2.5188000000000001</v>
      </c>
      <c r="AR58" s="306">
        <f t="shared" si="19"/>
        <v>0</v>
      </c>
      <c r="AS58" s="305">
        <f>VLOOKUP(AL58,'Preisindizes Gas 2020 "alt"'!$R$7:$AD$86,13,FALSE)</f>
        <v>2.3557999999999999</v>
      </c>
      <c r="AT58" s="301">
        <f>VLOOKUP(AL58,'Reihen BK9 KP Gas 2020'!$B$3:$Z$84,21,FALSE)</f>
        <v>2.3851</v>
      </c>
      <c r="AU58" s="306">
        <f t="shared" si="20"/>
        <v>-2.9300000000000104E-2</v>
      </c>
      <c r="AV58" s="305">
        <f>VLOOKUP(AL58,'Preisindizes Gas 2020 "alt"'!$AF$7:$AJ$86,5,FALSE)</f>
        <v>1.9118999999999999</v>
      </c>
      <c r="AW58" s="301">
        <f>VLOOKUP(AL58,'Reihen BK9 KP Gas 2020'!$B$3:$Z$84,25,FALSE)</f>
        <v>1.9118999999999999</v>
      </c>
      <c r="AX58" s="306">
        <f t="shared" si="21"/>
        <v>0</v>
      </c>
    </row>
    <row r="59" spans="2:50">
      <c r="B59" s="335">
        <v>1976</v>
      </c>
      <c r="C59" s="296">
        <f>VLOOKUP(B59,'Basisreihen Destatis 2020'!$B$7:$H$90,2,FALSE)</f>
        <v>36</v>
      </c>
      <c r="D59" s="292"/>
      <c r="E59" s="292">
        <f t="shared" si="0"/>
        <v>36</v>
      </c>
      <c r="F59" s="292"/>
      <c r="G59" s="297">
        <f t="shared" si="22"/>
        <v>36</v>
      </c>
      <c r="H59" s="336">
        <f t="shared" si="12"/>
        <v>3.2888999999999999</v>
      </c>
      <c r="J59" s="335">
        <v>1976</v>
      </c>
      <c r="K59" s="296">
        <f>VLOOKUP(J59,'Basisreihen Destatis 2020'!$B$7:$H$90,3,FALSE)</f>
        <v>46.2</v>
      </c>
      <c r="L59" s="292"/>
      <c r="M59" s="292">
        <f t="shared" si="23"/>
        <v>46.2</v>
      </c>
      <c r="N59" s="292"/>
      <c r="O59" s="297">
        <f t="shared" si="24"/>
        <v>46.2</v>
      </c>
      <c r="P59" s="336">
        <f t="shared" si="13"/>
        <v>2.6061000000000001</v>
      </c>
      <c r="Q59" s="176"/>
      <c r="R59" s="335">
        <v>1976</v>
      </c>
      <c r="S59" s="305"/>
      <c r="T59" s="301">
        <f>VLOOKUP(R59,'Basisreihen Destatis 2020'!$J$7:$Q$86,3,FALSE)</f>
        <v>75.5</v>
      </c>
      <c r="U59" s="301">
        <f t="shared" si="27"/>
        <v>50.4</v>
      </c>
      <c r="V59" s="301"/>
      <c r="W59" s="301">
        <f t="shared" si="25"/>
        <v>50.4</v>
      </c>
      <c r="X59" s="301">
        <f>VLOOKUP(R59,'Basisreihen Destatis 2020'!$B$7:$H$90,3,FALSE)</f>
        <v>46.2</v>
      </c>
      <c r="Y59" s="301"/>
      <c r="Z59" s="301">
        <f t="shared" si="28"/>
        <v>46.2</v>
      </c>
      <c r="AA59" s="301"/>
      <c r="AB59" s="301">
        <f t="shared" si="29"/>
        <v>46.2</v>
      </c>
      <c r="AC59" s="306">
        <f t="shared" si="26"/>
        <v>47.9</v>
      </c>
      <c r="AD59" s="336">
        <f t="shared" si="17"/>
        <v>2.4049999999999998</v>
      </c>
      <c r="AF59" s="335">
        <v>1976</v>
      </c>
      <c r="AG59" s="305">
        <f>VLOOKUP(AF59,'Basisreihen Destatis 2020'!$B$7:$H$90,6,FALSE)</f>
        <v>52.9</v>
      </c>
      <c r="AH59" s="301">
        <f>VLOOKUP(AF59,'Basisreihen Destatis 2020'!$J$7:$Q$86,8,FALSE)</f>
        <v>51.1</v>
      </c>
      <c r="AI59" s="306">
        <f>ROUND(IF(AG59&gt;0,AG59,AH59*$AG$59/$AH$59),1)</f>
        <v>52.9</v>
      </c>
      <c r="AJ59" s="336">
        <f t="shared" si="18"/>
        <v>1.9698</v>
      </c>
      <c r="AL59" s="345">
        <v>1976</v>
      </c>
      <c r="AM59" s="305">
        <f>VLOOKUP(AL59,'Preisindizes Gas 2020 "alt"'!$B$7:$H$93,7,FALSE)</f>
        <v>3.2888999999999999</v>
      </c>
      <c r="AN59" s="301">
        <f>VLOOKUP(AL59,'Reihen BK9 KP Gas 2020'!$B$3:$Z$84,7,FALSE)</f>
        <v>3.2888999999999999</v>
      </c>
      <c r="AO59" s="306">
        <f t="shared" si="11"/>
        <v>0</v>
      </c>
      <c r="AP59" s="305">
        <f>VLOOKUP(AL59,'Preisindizes Gas 2020 "alt"'!$J$7:$P$93,7,FALSE)</f>
        <v>2.6061000000000001</v>
      </c>
      <c r="AQ59" s="301">
        <f>VLOOKUP(AL59,'Reihen BK9 KP Gas 2020'!$B$3:$Z$84,13,FALSE)</f>
        <v>2.6061000000000001</v>
      </c>
      <c r="AR59" s="306">
        <f t="shared" si="19"/>
        <v>0</v>
      </c>
      <c r="AS59" s="305">
        <f>VLOOKUP(AL59,'Preisindizes Gas 2020 "alt"'!$R$7:$AD$86,13,FALSE)</f>
        <v>2.3801999999999999</v>
      </c>
      <c r="AT59" s="301">
        <f>VLOOKUP(AL59,'Reihen BK9 KP Gas 2020'!$B$3:$Z$84,21,FALSE)</f>
        <v>2.4049999999999998</v>
      </c>
      <c r="AU59" s="306">
        <f t="shared" si="20"/>
        <v>-2.4799999999999933E-2</v>
      </c>
      <c r="AV59" s="305">
        <f>VLOOKUP(AL59,'Preisindizes Gas 2020 "alt"'!$AF$7:$AJ$86,5,FALSE)</f>
        <v>1.9698</v>
      </c>
      <c r="AW59" s="301">
        <f>VLOOKUP(AL59,'Reihen BK9 KP Gas 2020'!$B$3:$Z$84,25,FALSE)</f>
        <v>1.9698</v>
      </c>
      <c r="AX59" s="306">
        <f t="shared" si="21"/>
        <v>0</v>
      </c>
    </row>
    <row r="60" spans="2:50">
      <c r="B60" s="335">
        <v>1975</v>
      </c>
      <c r="C60" s="296">
        <f>VLOOKUP(B60,'Basisreihen Destatis 2020'!$B$7:$H$90,2,FALSE)</f>
        <v>34.700000000000003</v>
      </c>
      <c r="D60" s="292"/>
      <c r="E60" s="292">
        <f t="shared" si="0"/>
        <v>34.700000000000003</v>
      </c>
      <c r="F60" s="292"/>
      <c r="G60" s="297">
        <f t="shared" si="22"/>
        <v>34.700000000000003</v>
      </c>
      <c r="H60" s="336">
        <f t="shared" si="12"/>
        <v>3.4121000000000001</v>
      </c>
      <c r="J60" s="335">
        <v>1975</v>
      </c>
      <c r="K60" s="296">
        <f>VLOOKUP(J60,'Basisreihen Destatis 2020'!$B$7:$H$90,3,FALSE)</f>
        <v>45.2</v>
      </c>
      <c r="L60" s="292"/>
      <c r="M60" s="292">
        <f t="shared" si="23"/>
        <v>45.2</v>
      </c>
      <c r="N60" s="292"/>
      <c r="O60" s="297">
        <f t="shared" si="24"/>
        <v>45.2</v>
      </c>
      <c r="P60" s="336">
        <f t="shared" si="13"/>
        <v>2.6637</v>
      </c>
      <c r="Q60" s="176"/>
      <c r="R60" s="335">
        <v>1975</v>
      </c>
      <c r="S60" s="305"/>
      <c r="T60" s="301">
        <f>VLOOKUP(R60,'Basisreihen Destatis 2020'!$J$7:$Q$86,3,FALSE)</f>
        <v>73.5</v>
      </c>
      <c r="U60" s="301">
        <f t="shared" si="27"/>
        <v>49</v>
      </c>
      <c r="V60" s="301"/>
      <c r="W60" s="301">
        <f t="shared" si="25"/>
        <v>49</v>
      </c>
      <c r="X60" s="301">
        <f>VLOOKUP(R60,'Basisreihen Destatis 2020'!$B$7:$H$90,3,FALSE)</f>
        <v>45.2</v>
      </c>
      <c r="Y60" s="301"/>
      <c r="Z60" s="301">
        <f t="shared" si="28"/>
        <v>45.2</v>
      </c>
      <c r="AA60" s="301"/>
      <c r="AB60" s="301">
        <f t="shared" si="29"/>
        <v>45.2</v>
      </c>
      <c r="AC60" s="306">
        <f t="shared" si="26"/>
        <v>46.7</v>
      </c>
      <c r="AD60" s="336">
        <f t="shared" si="17"/>
        <v>2.4668000000000001</v>
      </c>
      <c r="AF60" s="335">
        <v>1975</v>
      </c>
      <c r="AG60" s="305"/>
      <c r="AH60" s="301">
        <f>VLOOKUP(AF60,'Basisreihen Destatis 2020'!$J$7:$Q$86,8,FALSE)</f>
        <v>49.3</v>
      </c>
      <c r="AI60" s="306">
        <f>ROUND(IF(AG60&gt;0,AG60,AH60*$AG$59/$AH$59),1)</f>
        <v>51</v>
      </c>
      <c r="AJ60" s="336">
        <f t="shared" si="18"/>
        <v>2.0430999999999999</v>
      </c>
      <c r="AL60" s="345">
        <v>1975</v>
      </c>
      <c r="AM60" s="305">
        <f>VLOOKUP(AL60,'Preisindizes Gas 2020 "alt"'!$B$7:$H$93,7,FALSE)</f>
        <v>3.4121000000000001</v>
      </c>
      <c r="AN60" s="301">
        <f>VLOOKUP(AL60,'Reihen BK9 KP Gas 2020'!$B$3:$Z$84,7,FALSE)</f>
        <v>3.4121000000000001</v>
      </c>
      <c r="AO60" s="306">
        <f t="shared" si="11"/>
        <v>0</v>
      </c>
      <c r="AP60" s="305">
        <f>VLOOKUP(AL60,'Preisindizes Gas 2020 "alt"'!$J$7:$P$93,7,FALSE)</f>
        <v>2.6637</v>
      </c>
      <c r="AQ60" s="301">
        <f>VLOOKUP(AL60,'Reihen BK9 KP Gas 2020'!$B$3:$Z$84,13,FALSE)</f>
        <v>2.6637</v>
      </c>
      <c r="AR60" s="306">
        <f t="shared" si="19"/>
        <v>0</v>
      </c>
      <c r="AS60" s="305">
        <f>VLOOKUP(AL60,'Preisindizes Gas 2020 "alt"'!$R$7:$AD$86,13,FALSE)</f>
        <v>2.4355000000000002</v>
      </c>
      <c r="AT60" s="301">
        <f>VLOOKUP(AL60,'Reihen BK9 KP Gas 2020'!$B$3:$Z$84,21,FALSE)</f>
        <v>2.4668000000000001</v>
      </c>
      <c r="AU60" s="306">
        <f t="shared" si="20"/>
        <v>-3.1299999999999883E-2</v>
      </c>
      <c r="AV60" s="305">
        <f>VLOOKUP(AL60,'Preisindizes Gas 2020 "alt"'!$AF$7:$AJ$86,5,FALSE)</f>
        <v>2.0430999999999999</v>
      </c>
      <c r="AW60" s="301">
        <f>VLOOKUP(AL60,'Reihen BK9 KP Gas 2020'!$B$3:$Z$84,25,FALSE)</f>
        <v>2.0430999999999999</v>
      </c>
      <c r="AX60" s="306">
        <f t="shared" si="21"/>
        <v>0</v>
      </c>
    </row>
    <row r="61" spans="2:50">
      <c r="B61" s="335">
        <v>1974</v>
      </c>
      <c r="C61" s="296">
        <f>VLOOKUP(B61,'Basisreihen Destatis 2020'!$B$7:$H$90,2,FALSE)</f>
        <v>33.799999999999997</v>
      </c>
      <c r="D61" s="292"/>
      <c r="E61" s="292">
        <f t="shared" si="0"/>
        <v>33.799999999999997</v>
      </c>
      <c r="F61" s="292"/>
      <c r="G61" s="297">
        <f t="shared" si="22"/>
        <v>33.799999999999997</v>
      </c>
      <c r="H61" s="336">
        <f t="shared" si="12"/>
        <v>3.5030000000000001</v>
      </c>
      <c r="J61" s="335">
        <v>1974</v>
      </c>
      <c r="K61" s="296">
        <f>VLOOKUP(J61,'Basisreihen Destatis 2020'!$B$7:$H$90,3,FALSE)</f>
        <v>44.4</v>
      </c>
      <c r="L61" s="292"/>
      <c r="M61" s="292">
        <f t="shared" si="23"/>
        <v>44.4</v>
      </c>
      <c r="N61" s="292"/>
      <c r="O61" s="297">
        <f t="shared" si="24"/>
        <v>44.4</v>
      </c>
      <c r="P61" s="336">
        <f t="shared" si="13"/>
        <v>2.7117</v>
      </c>
      <c r="Q61" s="176"/>
      <c r="R61" s="335">
        <v>1974</v>
      </c>
      <c r="S61" s="305"/>
      <c r="T61" s="301">
        <f>VLOOKUP(R61,'Basisreihen Destatis 2020'!$J$7:$Q$86,3,FALSE)</f>
        <v>76.2</v>
      </c>
      <c r="U61" s="301">
        <f t="shared" si="27"/>
        <v>50.8</v>
      </c>
      <c r="V61" s="301"/>
      <c r="W61" s="301">
        <f t="shared" si="25"/>
        <v>50.8</v>
      </c>
      <c r="X61" s="301">
        <f>VLOOKUP(R61,'Basisreihen Destatis 2020'!$B$7:$H$90,3,FALSE)</f>
        <v>44.4</v>
      </c>
      <c r="Y61" s="301"/>
      <c r="Z61" s="301">
        <f t="shared" si="28"/>
        <v>44.4</v>
      </c>
      <c r="AA61" s="301"/>
      <c r="AB61" s="301">
        <f t="shared" si="29"/>
        <v>44.4</v>
      </c>
      <c r="AC61" s="306">
        <f t="shared" si="26"/>
        <v>47</v>
      </c>
      <c r="AD61" s="336">
        <f t="shared" si="17"/>
        <v>2.4510999999999998</v>
      </c>
      <c r="AF61" s="335">
        <v>1974</v>
      </c>
      <c r="AG61" s="305"/>
      <c r="AH61" s="301">
        <f>VLOOKUP(AF61,'Basisreihen Destatis 2020'!$J$7:$Q$86,8,FALSE)</f>
        <v>47.1</v>
      </c>
      <c r="AI61" s="306">
        <f>ROUND(IF(AG61&gt;0,AG61,AH61*$AG$59/$AH$59),1)</f>
        <v>48.8</v>
      </c>
      <c r="AJ61" s="336">
        <f t="shared" si="18"/>
        <v>2.1352000000000002</v>
      </c>
      <c r="AL61" s="345">
        <v>1974</v>
      </c>
      <c r="AM61" s="305">
        <f>VLOOKUP(AL61,'Preisindizes Gas 2020 "alt"'!$B$7:$H$93,7,FALSE)</f>
        <v>3.5030000000000001</v>
      </c>
      <c r="AN61" s="301">
        <f>VLOOKUP(AL61,'Reihen BK9 KP Gas 2020'!$B$3:$Z$84,7,FALSE)</f>
        <v>3.5030000000000001</v>
      </c>
      <c r="AO61" s="306">
        <f t="shared" si="11"/>
        <v>0</v>
      </c>
      <c r="AP61" s="305">
        <f>VLOOKUP(AL61,'Preisindizes Gas 2020 "alt"'!$J$7:$P$93,7,FALSE)</f>
        <v>2.7117</v>
      </c>
      <c r="AQ61" s="301">
        <f>VLOOKUP(AL61,'Reihen BK9 KP Gas 2020'!$B$3:$Z$84,13,FALSE)</f>
        <v>2.7117</v>
      </c>
      <c r="AR61" s="306">
        <f t="shared" si="19"/>
        <v>0</v>
      </c>
      <c r="AS61" s="305">
        <f>VLOOKUP(AL61,'Preisindizes Gas 2020 "alt"'!$R$7:$AD$86,13,FALSE)</f>
        <v>2.4201999999999999</v>
      </c>
      <c r="AT61" s="301">
        <f>VLOOKUP(AL61,'Reihen BK9 KP Gas 2020'!$B$3:$Z$84,21,FALSE)</f>
        <v>2.4510999999999998</v>
      </c>
      <c r="AU61" s="306">
        <f t="shared" si="20"/>
        <v>-3.0899999999999928E-2</v>
      </c>
      <c r="AV61" s="305">
        <f>VLOOKUP(AL61,'Preisindizes Gas 2020 "alt"'!$AF$7:$AJ$86,5,FALSE)</f>
        <v>2.1352000000000002</v>
      </c>
      <c r="AW61" s="301">
        <f>VLOOKUP(AL61,'Reihen BK9 KP Gas 2020'!$B$3:$Z$84,25,FALSE)</f>
        <v>2.1352000000000002</v>
      </c>
      <c r="AX61" s="306">
        <f t="shared" si="21"/>
        <v>0</v>
      </c>
    </row>
    <row r="62" spans="2:50">
      <c r="B62" s="335">
        <v>1973</v>
      </c>
      <c r="C62" s="296">
        <f>VLOOKUP(B62,'Basisreihen Destatis 2020'!$B$7:$H$90,2,FALSE)</f>
        <v>31.9</v>
      </c>
      <c r="D62" s="292"/>
      <c r="E62" s="292">
        <f t="shared" si="0"/>
        <v>31.9</v>
      </c>
      <c r="F62" s="292"/>
      <c r="G62" s="297">
        <f t="shared" si="22"/>
        <v>31.9</v>
      </c>
      <c r="H62" s="336">
        <f t="shared" si="12"/>
        <v>3.7115999999999998</v>
      </c>
      <c r="J62" s="335">
        <v>1973</v>
      </c>
      <c r="K62" s="296">
        <f>VLOOKUP(J62,'Basisreihen Destatis 2020'!$B$7:$H$90,3,FALSE)</f>
        <v>41.6</v>
      </c>
      <c r="L62" s="292"/>
      <c r="M62" s="292">
        <f t="shared" si="23"/>
        <v>41.6</v>
      </c>
      <c r="N62" s="292"/>
      <c r="O62" s="297">
        <f t="shared" si="24"/>
        <v>41.6</v>
      </c>
      <c r="P62" s="336">
        <f t="shared" si="13"/>
        <v>2.8942000000000001</v>
      </c>
      <c r="Q62" s="176"/>
      <c r="R62" s="335">
        <v>1973</v>
      </c>
      <c r="S62" s="305"/>
      <c r="T62" s="301">
        <f>VLOOKUP(R62,'Basisreihen Destatis 2020'!$J$7:$Q$86,3,FALSE)</f>
        <v>67</v>
      </c>
      <c r="U62" s="301">
        <f t="shared" si="27"/>
        <v>44.7</v>
      </c>
      <c r="V62" s="301"/>
      <c r="W62" s="301">
        <f t="shared" si="25"/>
        <v>44.7</v>
      </c>
      <c r="X62" s="301">
        <f>VLOOKUP(R62,'Basisreihen Destatis 2020'!$B$7:$H$90,3,FALSE)</f>
        <v>41.6</v>
      </c>
      <c r="Y62" s="301"/>
      <c r="Z62" s="301">
        <f t="shared" si="28"/>
        <v>41.6</v>
      </c>
      <c r="AA62" s="301"/>
      <c r="AB62" s="301">
        <f t="shared" si="29"/>
        <v>41.6</v>
      </c>
      <c r="AC62" s="306">
        <f t="shared" si="26"/>
        <v>42.8</v>
      </c>
      <c r="AD62" s="336">
        <f t="shared" si="17"/>
        <v>2.6916000000000002</v>
      </c>
      <c r="AF62" s="335">
        <v>1973</v>
      </c>
      <c r="AG62" s="305"/>
      <c r="AH62" s="301">
        <f>VLOOKUP(AF62,'Basisreihen Destatis 2020'!$J$7:$Q$86,8,FALSE)</f>
        <v>41.5</v>
      </c>
      <c r="AI62" s="306">
        <f t="shared" si="9"/>
        <v>43</v>
      </c>
      <c r="AJ62" s="336">
        <f t="shared" si="18"/>
        <v>2.4232999999999998</v>
      </c>
      <c r="AL62" s="345">
        <v>1973</v>
      </c>
      <c r="AM62" s="305">
        <f>VLOOKUP(AL62,'Preisindizes Gas 2020 "alt"'!$B$7:$H$93,7,FALSE)</f>
        <v>3.7115999999999998</v>
      </c>
      <c r="AN62" s="301">
        <f>VLOOKUP(AL62,'Reihen BK9 KP Gas 2020'!$B$3:$Z$84,7,FALSE)</f>
        <v>3.7115999999999998</v>
      </c>
      <c r="AO62" s="306">
        <f t="shared" si="11"/>
        <v>0</v>
      </c>
      <c r="AP62" s="305">
        <f>VLOOKUP(AL62,'Preisindizes Gas 2020 "alt"'!$J$7:$P$93,7,FALSE)</f>
        <v>2.8942000000000001</v>
      </c>
      <c r="AQ62" s="301">
        <f>VLOOKUP(AL62,'Reihen BK9 KP Gas 2020'!$B$3:$Z$84,13,FALSE)</f>
        <v>2.8942000000000001</v>
      </c>
      <c r="AR62" s="306">
        <f t="shared" si="19"/>
        <v>0</v>
      </c>
      <c r="AS62" s="305">
        <f>VLOOKUP(AL62,'Preisindizes Gas 2020 "alt"'!$R$7:$AD$86,13,FALSE)</f>
        <v>2.6543999999999999</v>
      </c>
      <c r="AT62" s="301">
        <f>VLOOKUP(AL62,'Reihen BK9 KP Gas 2020'!$B$3:$Z$84,21,FALSE)</f>
        <v>2.6916000000000002</v>
      </c>
      <c r="AU62" s="306">
        <f t="shared" si="20"/>
        <v>-3.7200000000000344E-2</v>
      </c>
      <c r="AV62" s="305">
        <f>VLOOKUP(AL62,'Preisindizes Gas 2020 "alt"'!$AF$7:$AJ$86,5,FALSE)</f>
        <v>2.4232999999999998</v>
      </c>
      <c r="AW62" s="301">
        <f>VLOOKUP(AL62,'Reihen BK9 KP Gas 2020'!$B$3:$Z$84,25,FALSE)</f>
        <v>2.4232999999999998</v>
      </c>
      <c r="AX62" s="306">
        <f t="shared" si="21"/>
        <v>0</v>
      </c>
    </row>
    <row r="63" spans="2:50">
      <c r="B63" s="335">
        <v>1972</v>
      </c>
      <c r="C63" s="296">
        <f>VLOOKUP(B63,'Basisreihen Destatis 2020'!$B$7:$H$90,2,FALSE)</f>
        <v>30</v>
      </c>
      <c r="D63" s="292"/>
      <c r="E63" s="292">
        <f t="shared" si="0"/>
        <v>30</v>
      </c>
      <c r="F63" s="292"/>
      <c r="G63" s="297">
        <f t="shared" si="22"/>
        <v>30</v>
      </c>
      <c r="H63" s="336">
        <f t="shared" si="12"/>
        <v>3.9466999999999999</v>
      </c>
      <c r="J63" s="335">
        <v>1972</v>
      </c>
      <c r="K63" s="296">
        <f>VLOOKUP(J63,'Basisreihen Destatis 2020'!$B$7:$H$90,3,FALSE)</f>
        <v>40</v>
      </c>
      <c r="L63" s="292"/>
      <c r="M63" s="292">
        <f t="shared" si="23"/>
        <v>40</v>
      </c>
      <c r="N63" s="292"/>
      <c r="O63" s="297">
        <f t="shared" si="24"/>
        <v>40</v>
      </c>
      <c r="P63" s="336">
        <f t="shared" si="13"/>
        <v>3.01</v>
      </c>
      <c r="Q63" s="176"/>
      <c r="R63" s="335">
        <v>1972</v>
      </c>
      <c r="S63" s="305"/>
      <c r="T63" s="301">
        <f>VLOOKUP(R63,'Basisreihen Destatis 2020'!$J$7:$Q$86,3,FALSE)</f>
        <v>61.6</v>
      </c>
      <c r="U63" s="301">
        <f t="shared" si="27"/>
        <v>41.1</v>
      </c>
      <c r="V63" s="301"/>
      <c r="W63" s="301">
        <f t="shared" si="25"/>
        <v>41.1</v>
      </c>
      <c r="X63" s="301">
        <f>VLOOKUP(R63,'Basisreihen Destatis 2020'!$B$7:$H$90,3,FALSE)</f>
        <v>40</v>
      </c>
      <c r="Y63" s="301"/>
      <c r="Z63" s="301">
        <f t="shared" si="28"/>
        <v>40</v>
      </c>
      <c r="AA63" s="301"/>
      <c r="AB63" s="301">
        <f t="shared" si="29"/>
        <v>40</v>
      </c>
      <c r="AC63" s="306">
        <f t="shared" si="26"/>
        <v>40.4</v>
      </c>
      <c r="AD63" s="336">
        <f t="shared" si="17"/>
        <v>2.8515000000000001</v>
      </c>
      <c r="AF63" s="335">
        <v>1972</v>
      </c>
      <c r="AG63" s="305"/>
      <c r="AH63" s="301">
        <f>VLOOKUP(AF63,'Basisreihen Destatis 2020'!$J$7:$Q$86,8,FALSE)</f>
        <v>39</v>
      </c>
      <c r="AI63" s="306">
        <f t="shared" si="9"/>
        <v>40.4</v>
      </c>
      <c r="AJ63" s="336">
        <f t="shared" si="18"/>
        <v>2.5792000000000002</v>
      </c>
      <c r="AL63" s="345">
        <v>1972</v>
      </c>
      <c r="AM63" s="305">
        <f>VLOOKUP(AL63,'Preisindizes Gas 2020 "alt"'!$B$7:$H$93,7,FALSE)</f>
        <v>3.9466999999999999</v>
      </c>
      <c r="AN63" s="301">
        <f>VLOOKUP(AL63,'Reihen BK9 KP Gas 2020'!$B$3:$Z$84,7,FALSE)</f>
        <v>3.9466999999999999</v>
      </c>
      <c r="AO63" s="306">
        <f t="shared" si="11"/>
        <v>0</v>
      </c>
      <c r="AP63" s="305">
        <f>VLOOKUP(AL63,'Preisindizes Gas 2020 "alt"'!$J$7:$P$93,7,FALSE)</f>
        <v>3.01</v>
      </c>
      <c r="AQ63" s="301">
        <f>VLOOKUP(AL63,'Reihen BK9 KP Gas 2020'!$B$3:$Z$84,13,FALSE)</f>
        <v>3.01</v>
      </c>
      <c r="AR63" s="306">
        <f t="shared" si="19"/>
        <v>0</v>
      </c>
      <c r="AS63" s="305">
        <f>VLOOKUP(AL63,'Preisindizes Gas 2020 "alt"'!$R$7:$AD$86,13,FALSE)</f>
        <v>2.8166000000000002</v>
      </c>
      <c r="AT63" s="301">
        <f>VLOOKUP(AL63,'Reihen BK9 KP Gas 2020'!$B$3:$Z$84,21,FALSE)</f>
        <v>2.8515000000000001</v>
      </c>
      <c r="AU63" s="306">
        <f t="shared" si="20"/>
        <v>-3.4899999999999931E-2</v>
      </c>
      <c r="AV63" s="305">
        <f>VLOOKUP(AL63,'Preisindizes Gas 2020 "alt"'!$AF$7:$AJ$86,5,FALSE)</f>
        <v>2.5792000000000002</v>
      </c>
      <c r="AW63" s="301">
        <f>VLOOKUP(AL63,'Reihen BK9 KP Gas 2020'!$B$3:$Z$84,25,FALSE)</f>
        <v>2.5792000000000002</v>
      </c>
      <c r="AX63" s="306">
        <f t="shared" si="21"/>
        <v>0</v>
      </c>
    </row>
    <row r="64" spans="2:50">
      <c r="B64" s="335">
        <v>1971</v>
      </c>
      <c r="C64" s="296">
        <f>VLOOKUP(B64,'Basisreihen Destatis 2020'!$B$7:$H$90,2,FALSE)</f>
        <v>28.6</v>
      </c>
      <c r="D64" s="292"/>
      <c r="E64" s="292">
        <f t="shared" si="0"/>
        <v>28.6</v>
      </c>
      <c r="F64" s="292"/>
      <c r="G64" s="297">
        <f t="shared" si="22"/>
        <v>28.6</v>
      </c>
      <c r="H64" s="336">
        <f t="shared" si="12"/>
        <v>4.1398999999999999</v>
      </c>
      <c r="J64" s="335">
        <v>1971</v>
      </c>
      <c r="K64" s="296">
        <f>VLOOKUP(J64,'Basisreihen Destatis 2020'!$B$7:$H$90,3,FALSE)</f>
        <v>38.700000000000003</v>
      </c>
      <c r="L64" s="292"/>
      <c r="M64" s="292">
        <f t="shared" si="23"/>
        <v>38.700000000000003</v>
      </c>
      <c r="N64" s="292"/>
      <c r="O64" s="297">
        <f t="shared" si="24"/>
        <v>38.700000000000003</v>
      </c>
      <c r="P64" s="336">
        <f t="shared" si="13"/>
        <v>3.1111</v>
      </c>
      <c r="Q64" s="176"/>
      <c r="R64" s="335">
        <v>1971</v>
      </c>
      <c r="S64" s="305"/>
      <c r="T64" s="301">
        <f>VLOOKUP(R64,'Basisreihen Destatis 2020'!$J$7:$Q$86,3,FALSE)</f>
        <v>61.6</v>
      </c>
      <c r="U64" s="301">
        <f t="shared" si="27"/>
        <v>41.1</v>
      </c>
      <c r="V64" s="301"/>
      <c r="W64" s="301">
        <f t="shared" si="25"/>
        <v>41.1</v>
      </c>
      <c r="X64" s="301">
        <f>VLOOKUP(R64,'Basisreihen Destatis 2020'!$B$7:$H$90,3,FALSE)</f>
        <v>38.700000000000003</v>
      </c>
      <c r="Y64" s="301"/>
      <c r="Z64" s="301">
        <f t="shared" si="28"/>
        <v>38.700000000000003</v>
      </c>
      <c r="AA64" s="301"/>
      <c r="AB64" s="301">
        <f t="shared" si="29"/>
        <v>38.700000000000003</v>
      </c>
      <c r="AC64" s="306">
        <f t="shared" si="26"/>
        <v>39.700000000000003</v>
      </c>
      <c r="AD64" s="336">
        <f t="shared" si="17"/>
        <v>2.9018000000000002</v>
      </c>
      <c r="AF64" s="335">
        <v>1971</v>
      </c>
      <c r="AG64" s="305"/>
      <c r="AH64" s="301">
        <f>VLOOKUP(AF64,'Basisreihen Destatis 2020'!$J$7:$Q$86,8,FALSE)</f>
        <v>37.9</v>
      </c>
      <c r="AI64" s="306">
        <f t="shared" si="9"/>
        <v>39.200000000000003</v>
      </c>
      <c r="AJ64" s="336">
        <f t="shared" si="18"/>
        <v>2.6581999999999999</v>
      </c>
      <c r="AL64" s="345">
        <v>1971</v>
      </c>
      <c r="AM64" s="305">
        <f>VLOOKUP(AL64,'Preisindizes Gas 2020 "alt"'!$B$7:$H$93,7,FALSE)</f>
        <v>4.1398999999999999</v>
      </c>
      <c r="AN64" s="301">
        <f>VLOOKUP(AL64,'Reihen BK9 KP Gas 2020'!$B$3:$Z$84,7,FALSE)</f>
        <v>4.1398999999999999</v>
      </c>
      <c r="AO64" s="306">
        <f t="shared" si="11"/>
        <v>0</v>
      </c>
      <c r="AP64" s="305">
        <f>VLOOKUP(AL64,'Preisindizes Gas 2020 "alt"'!$J$7:$P$93,7,FALSE)</f>
        <v>3.1111</v>
      </c>
      <c r="AQ64" s="301">
        <f>VLOOKUP(AL64,'Reihen BK9 KP Gas 2020'!$B$3:$Z$84,13,FALSE)</f>
        <v>3.1111</v>
      </c>
      <c r="AR64" s="306">
        <f t="shared" si="19"/>
        <v>0</v>
      </c>
      <c r="AS64" s="305">
        <f>VLOOKUP(AL64,'Preisindizes Gas 2020 "alt"'!$R$7:$AD$86,13,FALSE)</f>
        <v>2.8727999999999998</v>
      </c>
      <c r="AT64" s="301">
        <f>VLOOKUP(AL64,'Reihen BK9 KP Gas 2020'!$B$3:$Z$84,21,FALSE)</f>
        <v>2.9018000000000002</v>
      </c>
      <c r="AU64" s="306">
        <f t="shared" si="20"/>
        <v>-2.9000000000000359E-2</v>
      </c>
      <c r="AV64" s="305">
        <f>VLOOKUP(AL64,'Preisindizes Gas 2020 "alt"'!$AF$7:$AJ$86,5,FALSE)</f>
        <v>2.6581999999999999</v>
      </c>
      <c r="AW64" s="301">
        <f>VLOOKUP(AL64,'Reihen BK9 KP Gas 2020'!$B$3:$Z$84,25,FALSE)</f>
        <v>2.6581999999999999</v>
      </c>
      <c r="AX64" s="306">
        <f t="shared" si="21"/>
        <v>0</v>
      </c>
    </row>
    <row r="65" spans="2:50">
      <c r="B65" s="335">
        <v>1970</v>
      </c>
      <c r="C65" s="296">
        <f>VLOOKUP(B65,'Basisreihen Destatis 2020'!$B$7:$H$90,2,FALSE)</f>
        <v>25.8</v>
      </c>
      <c r="D65" s="292"/>
      <c r="E65" s="292">
        <f t="shared" si="0"/>
        <v>25.8</v>
      </c>
      <c r="F65" s="292"/>
      <c r="G65" s="297">
        <f t="shared" si="22"/>
        <v>25.8</v>
      </c>
      <c r="H65" s="336">
        <f t="shared" si="12"/>
        <v>4.5891000000000002</v>
      </c>
      <c r="J65" s="335">
        <v>1970</v>
      </c>
      <c r="K65" s="296">
        <f>VLOOKUP(J65,'Basisreihen Destatis 2020'!$B$7:$H$90,3,FALSE)</f>
        <v>35.799999999999997</v>
      </c>
      <c r="L65" s="292"/>
      <c r="M65" s="292">
        <f t="shared" si="23"/>
        <v>35.799999999999997</v>
      </c>
      <c r="N65" s="292"/>
      <c r="O65" s="297">
        <f t="shared" si="24"/>
        <v>35.799999999999997</v>
      </c>
      <c r="P65" s="336">
        <f t="shared" si="13"/>
        <v>3.3631000000000002</v>
      </c>
      <c r="Q65" s="176"/>
      <c r="R65" s="335">
        <v>1970</v>
      </c>
      <c r="S65" s="305"/>
      <c r="T65" s="301">
        <f>VLOOKUP(R65,'Basisreihen Destatis 2020'!$J$7:$Q$86,3,FALSE)</f>
        <v>60.6</v>
      </c>
      <c r="U65" s="301">
        <f t="shared" si="27"/>
        <v>40.4</v>
      </c>
      <c r="V65" s="301"/>
      <c r="W65" s="301">
        <f t="shared" si="25"/>
        <v>40.4</v>
      </c>
      <c r="X65" s="301">
        <f>VLOOKUP(R65,'Basisreihen Destatis 2020'!$B$7:$H$90,3,FALSE)</f>
        <v>35.799999999999997</v>
      </c>
      <c r="Y65" s="301"/>
      <c r="Z65" s="301">
        <f t="shared" si="28"/>
        <v>35.799999999999997</v>
      </c>
      <c r="AA65" s="301"/>
      <c r="AB65" s="301">
        <f t="shared" si="29"/>
        <v>35.799999999999997</v>
      </c>
      <c r="AC65" s="306">
        <f t="shared" si="26"/>
        <v>37.6</v>
      </c>
      <c r="AD65" s="336">
        <f t="shared" si="17"/>
        <v>3.0638000000000001</v>
      </c>
      <c r="AF65" s="335">
        <v>1970</v>
      </c>
      <c r="AG65" s="305"/>
      <c r="AH65" s="301">
        <f>VLOOKUP(AF65,'Basisreihen Destatis 2020'!$J$7:$Q$86,8,FALSE)</f>
        <v>36.4</v>
      </c>
      <c r="AI65" s="306">
        <f t="shared" si="9"/>
        <v>37.700000000000003</v>
      </c>
      <c r="AJ65" s="336">
        <f t="shared" si="18"/>
        <v>2.7639</v>
      </c>
      <c r="AL65" s="345">
        <v>1970</v>
      </c>
      <c r="AM65" s="305">
        <f>VLOOKUP(AL65,'Preisindizes Gas 2020 "alt"'!$B$7:$H$93,7,FALSE)</f>
        <v>4.5891000000000002</v>
      </c>
      <c r="AN65" s="301">
        <f>VLOOKUP(AL65,'Reihen BK9 KP Gas 2020'!$B$3:$Z$84,7,FALSE)</f>
        <v>4.5891000000000002</v>
      </c>
      <c r="AO65" s="306">
        <f t="shared" si="11"/>
        <v>0</v>
      </c>
      <c r="AP65" s="305">
        <f>VLOOKUP(AL65,'Preisindizes Gas 2020 "alt"'!$J$7:$P$93,7,FALSE)</f>
        <v>3.3631000000000002</v>
      </c>
      <c r="AQ65" s="301">
        <f>VLOOKUP(AL65,'Reihen BK9 KP Gas 2020'!$B$3:$Z$84,13,FALSE)</f>
        <v>3.3631000000000002</v>
      </c>
      <c r="AR65" s="306">
        <f t="shared" si="19"/>
        <v>0</v>
      </c>
      <c r="AS65" s="305">
        <f>VLOOKUP(AL65,'Preisindizes Gas 2020 "alt"'!$R$7:$AD$86,13,FALSE)</f>
        <v>3.0236000000000001</v>
      </c>
      <c r="AT65" s="301">
        <f>VLOOKUP(AL65,'Reihen BK9 KP Gas 2020'!$B$3:$Z$84,21,FALSE)</f>
        <v>3.0638000000000001</v>
      </c>
      <c r="AU65" s="306">
        <f t="shared" si="20"/>
        <v>-4.0200000000000014E-2</v>
      </c>
      <c r="AV65" s="305">
        <f>VLOOKUP(AL65,'Preisindizes Gas 2020 "alt"'!$AF$7:$AJ$86,5,FALSE)</f>
        <v>2.7639</v>
      </c>
      <c r="AW65" s="301">
        <f>VLOOKUP(AL65,'Reihen BK9 KP Gas 2020'!$B$3:$Z$84,25,FALSE)</f>
        <v>2.7639</v>
      </c>
      <c r="AX65" s="306">
        <f t="shared" si="21"/>
        <v>0</v>
      </c>
    </row>
    <row r="66" spans="2:50">
      <c r="B66" s="335">
        <v>1969</v>
      </c>
      <c r="C66" s="296">
        <f>VLOOKUP(B66,'Basisreihen Destatis 2020'!$B$7:$H$90,2,FALSE)</f>
        <v>21.8</v>
      </c>
      <c r="D66" s="292"/>
      <c r="E66" s="292">
        <f t="shared" ref="E66:E72" si="30">ROUND(IF(C66&gt;0,C66,D66*$C$67/$D$67),1)</f>
        <v>21.8</v>
      </c>
      <c r="F66" s="292"/>
      <c r="G66" s="297">
        <f t="shared" si="22"/>
        <v>21.8</v>
      </c>
      <c r="H66" s="336">
        <f t="shared" si="12"/>
        <v>5.4311999999999996</v>
      </c>
      <c r="J66" s="335">
        <v>1969</v>
      </c>
      <c r="K66" s="296">
        <f>VLOOKUP(J66,'Basisreihen Destatis 2020'!$B$7:$H$90,3,FALSE)</f>
        <v>30.6</v>
      </c>
      <c r="L66" s="292"/>
      <c r="M66" s="292">
        <f t="shared" si="23"/>
        <v>30.6</v>
      </c>
      <c r="N66" s="292"/>
      <c r="O66" s="297">
        <f t="shared" si="24"/>
        <v>30.6</v>
      </c>
      <c r="P66" s="336">
        <f t="shared" si="13"/>
        <v>3.9346000000000001</v>
      </c>
      <c r="Q66" s="176"/>
      <c r="R66" s="335">
        <v>1969</v>
      </c>
      <c r="S66" s="305"/>
      <c r="T66" s="301">
        <f>VLOOKUP(R66,'Basisreihen Destatis 2020'!$J$7:$Q$86,3,FALSE)</f>
        <v>56.7</v>
      </c>
      <c r="U66" s="301">
        <f t="shared" si="27"/>
        <v>37.799999999999997</v>
      </c>
      <c r="V66" s="301"/>
      <c r="W66" s="301">
        <f t="shared" si="25"/>
        <v>37.799999999999997</v>
      </c>
      <c r="X66" s="301">
        <f>VLOOKUP(R66,'Basisreihen Destatis 2020'!$B$7:$H$90,3,FALSE)</f>
        <v>30.6</v>
      </c>
      <c r="Y66" s="301"/>
      <c r="Z66" s="301">
        <f t="shared" si="28"/>
        <v>30.6</v>
      </c>
      <c r="AA66" s="301"/>
      <c r="AB66" s="301">
        <f t="shared" si="29"/>
        <v>30.6</v>
      </c>
      <c r="AC66" s="306">
        <f t="shared" si="26"/>
        <v>33.5</v>
      </c>
      <c r="AD66" s="336">
        <f t="shared" si="17"/>
        <v>3.4388000000000001</v>
      </c>
      <c r="AF66" s="335">
        <v>1969</v>
      </c>
      <c r="AG66" s="305"/>
      <c r="AH66" s="301">
        <f>VLOOKUP(AF66,'Basisreihen Destatis 2020'!$J$7:$Q$86,8,FALSE)</f>
        <v>34.700000000000003</v>
      </c>
      <c r="AI66" s="306">
        <f t="shared" si="9"/>
        <v>35.9</v>
      </c>
      <c r="AJ66" s="336">
        <f t="shared" si="18"/>
        <v>2.9024999999999999</v>
      </c>
      <c r="AL66" s="345">
        <v>1969</v>
      </c>
      <c r="AM66" s="305">
        <f>VLOOKUP(AL66,'Preisindizes Gas 2020 "alt"'!$B$7:$H$93,7,FALSE)</f>
        <v>5.4311999999999996</v>
      </c>
      <c r="AN66" s="301">
        <f>VLOOKUP(AL66,'Reihen BK9 KP Gas 2020'!$B$3:$Z$84,7,FALSE)</f>
        <v>5.4311999999999996</v>
      </c>
      <c r="AO66" s="306">
        <f t="shared" si="11"/>
        <v>0</v>
      </c>
      <c r="AP66" s="305">
        <f>VLOOKUP(AL66,'Preisindizes Gas 2020 "alt"'!$J$7:$P$93,7,FALSE)</f>
        <v>3.9346000000000001</v>
      </c>
      <c r="AQ66" s="301">
        <f>VLOOKUP(AL66,'Reihen BK9 KP Gas 2020'!$B$3:$Z$84,13,FALSE)</f>
        <v>3.9346000000000001</v>
      </c>
      <c r="AR66" s="306">
        <f t="shared" si="19"/>
        <v>0</v>
      </c>
      <c r="AS66" s="305">
        <f>VLOOKUP(AL66,'Preisindizes Gas 2020 "alt"'!$R$7:$AD$86,13,FALSE)</f>
        <v>3.3982000000000001</v>
      </c>
      <c r="AT66" s="301">
        <f>VLOOKUP(AL66,'Reihen BK9 KP Gas 2020'!$B$3:$Z$84,21,FALSE)</f>
        <v>3.4388000000000001</v>
      </c>
      <c r="AU66" s="306">
        <f t="shared" si="20"/>
        <v>-4.0599999999999969E-2</v>
      </c>
      <c r="AV66" s="305">
        <f>VLOOKUP(AL66,'Preisindizes Gas 2020 "alt"'!$AF$7:$AJ$86,5,FALSE)</f>
        <v>2.9024999999999999</v>
      </c>
      <c r="AW66" s="301">
        <f>VLOOKUP(AL66,'Reihen BK9 KP Gas 2020'!$B$3:$Z$84,25,FALSE)</f>
        <v>2.9024999999999999</v>
      </c>
      <c r="AX66" s="306">
        <f t="shared" si="21"/>
        <v>0</v>
      </c>
    </row>
    <row r="67" spans="2:50">
      <c r="B67" s="335">
        <v>1968</v>
      </c>
      <c r="C67" s="296">
        <f>VLOOKUP(B67,'Basisreihen Destatis 2020'!$B$7:$H$90,2,FALSE)</f>
        <v>20.3</v>
      </c>
      <c r="D67" s="292">
        <f>VLOOKUP(B67,'Basisreihen Destatis 2020'!$S$7:$V$120,2,FALSE)</f>
        <v>18.7</v>
      </c>
      <c r="E67" s="292">
        <f t="shared" si="30"/>
        <v>20.3</v>
      </c>
      <c r="F67" s="292"/>
      <c r="G67" s="297">
        <f t="shared" si="22"/>
        <v>20.3</v>
      </c>
      <c r="H67" s="336">
        <f t="shared" si="12"/>
        <v>5.8324999999999996</v>
      </c>
      <c r="J67" s="335">
        <v>1968</v>
      </c>
      <c r="K67" s="296">
        <f>VLOOKUP(J67,'Basisreihen Destatis 2020'!$B$7:$H$90,3,FALSE)</f>
        <v>29.3</v>
      </c>
      <c r="L67" s="292">
        <f>VLOOKUP(J67,'Basisreihen Destatis 2020'!$S$7:$V$120,3,FALSE)</f>
        <v>27.2</v>
      </c>
      <c r="M67" s="292">
        <f t="shared" si="23"/>
        <v>29.3</v>
      </c>
      <c r="N67" s="292"/>
      <c r="O67" s="297">
        <f t="shared" si="24"/>
        <v>29.3</v>
      </c>
      <c r="P67" s="336">
        <f t="shared" si="13"/>
        <v>4.1092000000000004</v>
      </c>
      <c r="Q67" s="176"/>
      <c r="R67" s="335">
        <v>1968</v>
      </c>
      <c r="S67" s="305"/>
      <c r="T67" s="301">
        <f>VLOOKUP(R67,'Basisreihen Destatis 2020'!$J$7:$Q$86,3,FALSE)</f>
        <v>55</v>
      </c>
      <c r="U67" s="301">
        <f t="shared" si="27"/>
        <v>36.700000000000003</v>
      </c>
      <c r="V67" s="301">
        <f>VLOOKUP(R67,'Basisreihen Destatis 2020'!$J$7:$Q$86,4,FALSE)</f>
        <v>56.9</v>
      </c>
      <c r="W67" s="301">
        <f t="shared" si="25"/>
        <v>36.700000000000003</v>
      </c>
      <c r="X67" s="301">
        <f>VLOOKUP(R67,'Basisreihen Destatis 2020'!$B$7:$H$90,3,FALSE)</f>
        <v>29.3</v>
      </c>
      <c r="Y67" s="301">
        <f>VLOOKUP(R67,'Basisreihen Destatis 2020'!$S$7:$V$120,3,FALSE)</f>
        <v>27.2</v>
      </c>
      <c r="Z67" s="301">
        <f t="shared" si="28"/>
        <v>29.3</v>
      </c>
      <c r="AA67" s="301"/>
      <c r="AB67" s="301">
        <f t="shared" si="29"/>
        <v>29.3</v>
      </c>
      <c r="AC67" s="306">
        <f t="shared" si="26"/>
        <v>32.299999999999997</v>
      </c>
      <c r="AD67" s="336">
        <f t="shared" si="17"/>
        <v>3.5666000000000002</v>
      </c>
      <c r="AF67" s="335">
        <v>1968</v>
      </c>
      <c r="AG67" s="305"/>
      <c r="AH67" s="301">
        <f>VLOOKUP(AF67,'Basisreihen Destatis 2020'!$J$7:$Q$86,8,FALSE)</f>
        <v>34.1</v>
      </c>
      <c r="AI67" s="306">
        <f t="shared" si="9"/>
        <v>35.299999999999997</v>
      </c>
      <c r="AJ67" s="336">
        <f t="shared" si="18"/>
        <v>2.9518</v>
      </c>
      <c r="AL67" s="345">
        <v>1968</v>
      </c>
      <c r="AM67" s="305">
        <f>VLOOKUP(AL67,'Preisindizes Gas 2020 "alt"'!$B$7:$H$93,7,FALSE)</f>
        <v>5.8324999999999996</v>
      </c>
      <c r="AN67" s="301">
        <f>VLOOKUP(AL67,'Reihen BK9 KP Gas 2020'!$B$3:$Z$84,7,FALSE)</f>
        <v>5.8324999999999996</v>
      </c>
      <c r="AO67" s="306">
        <f t="shared" si="11"/>
        <v>0</v>
      </c>
      <c r="AP67" s="305">
        <f>VLOOKUP(AL67,'Preisindizes Gas 2020 "alt"'!$J$7:$P$93,7,FALSE)</f>
        <v>4.1092000000000004</v>
      </c>
      <c r="AQ67" s="301">
        <f>VLOOKUP(AL67,'Reihen BK9 KP Gas 2020'!$B$3:$Z$84,13,FALSE)</f>
        <v>4.1092000000000004</v>
      </c>
      <c r="AR67" s="306">
        <f t="shared" si="19"/>
        <v>0</v>
      </c>
      <c r="AS67" s="305">
        <f>VLOOKUP(AL67,'Preisindizes Gas 2020 "alt"'!$R$7:$AD$86,13,FALSE)</f>
        <v>3.5228999999999999</v>
      </c>
      <c r="AT67" s="301">
        <f>VLOOKUP(AL67,'Reihen BK9 KP Gas 2020'!$B$3:$Z$84,21,FALSE)</f>
        <v>3.5666000000000002</v>
      </c>
      <c r="AU67" s="306">
        <f t="shared" si="20"/>
        <v>-4.3700000000000294E-2</v>
      </c>
      <c r="AV67" s="305">
        <f>VLOOKUP(AL67,'Preisindizes Gas 2020 "alt"'!$AF$7:$AJ$86,5,FALSE)</f>
        <v>2.9518</v>
      </c>
      <c r="AW67" s="301">
        <f>VLOOKUP(AL67,'Reihen BK9 KP Gas 2020'!$B$3:$Z$84,25,FALSE)</f>
        <v>2.9518</v>
      </c>
      <c r="AX67" s="306">
        <f t="shared" si="21"/>
        <v>0</v>
      </c>
    </row>
    <row r="68" spans="2:50">
      <c r="B68" s="335">
        <v>1967</v>
      </c>
      <c r="C68" s="296"/>
      <c r="D68" s="292">
        <f>VLOOKUP(B68,'Basisreihen Destatis 2020'!$S$7:$V$120,2,FALSE)</f>
        <v>17.8</v>
      </c>
      <c r="E68" s="292">
        <f t="shared" si="30"/>
        <v>19.3</v>
      </c>
      <c r="F68" s="292"/>
      <c r="G68" s="297">
        <f t="shared" si="22"/>
        <v>19.3</v>
      </c>
      <c r="H68" s="336">
        <f t="shared" si="12"/>
        <v>6.1346999999999996</v>
      </c>
      <c r="J68" s="335">
        <v>1967</v>
      </c>
      <c r="K68" s="296"/>
      <c r="L68" s="292">
        <f>VLOOKUP(J68,'Basisreihen Destatis 2020'!$S$7:$V$120,3,FALSE)</f>
        <v>25.8</v>
      </c>
      <c r="M68" s="292">
        <f t="shared" si="23"/>
        <v>27.8</v>
      </c>
      <c r="N68" s="292"/>
      <c r="O68" s="297">
        <f t="shared" si="24"/>
        <v>27.8</v>
      </c>
      <c r="P68" s="336">
        <f t="shared" si="13"/>
        <v>4.3308999999999997</v>
      </c>
      <c r="Q68" s="176"/>
      <c r="R68" s="335">
        <v>1967</v>
      </c>
      <c r="S68" s="305"/>
      <c r="T68" s="301"/>
      <c r="U68" s="301"/>
      <c r="V68" s="301">
        <f>VLOOKUP(R68,'Basisreihen Destatis 2020'!$J$7:$Q$86,4,FALSE)</f>
        <v>57.8</v>
      </c>
      <c r="W68" s="301">
        <f t="shared" ref="W68:W76" si="31">ROUND(IF(U68&gt;0,U68,V68*$U$67/$V$67),1)</f>
        <v>37.299999999999997</v>
      </c>
      <c r="X68" s="301"/>
      <c r="Y68" s="301">
        <f>VLOOKUP(R68,'Basisreihen Destatis 2020'!$S$7:$V$120,3,FALSE)</f>
        <v>25.8</v>
      </c>
      <c r="Z68" s="301">
        <f t="shared" si="28"/>
        <v>27.8</v>
      </c>
      <c r="AA68" s="301"/>
      <c r="AB68" s="301">
        <f t="shared" si="29"/>
        <v>27.8</v>
      </c>
      <c r="AC68" s="306">
        <f t="shared" si="26"/>
        <v>31.6</v>
      </c>
      <c r="AD68" s="336">
        <f t="shared" si="17"/>
        <v>3.6456</v>
      </c>
      <c r="AF68" s="335">
        <v>1967</v>
      </c>
      <c r="AG68" s="305"/>
      <c r="AH68" s="301">
        <f>VLOOKUP(AF68,'Basisreihen Destatis 2020'!$J$7:$Q$86,8,FALSE)</f>
        <v>34.200000000000003</v>
      </c>
      <c r="AI68" s="306">
        <f t="shared" si="9"/>
        <v>35.4</v>
      </c>
      <c r="AJ68" s="336">
        <f t="shared" si="18"/>
        <v>2.9434999999999998</v>
      </c>
      <c r="AL68" s="345">
        <v>1967</v>
      </c>
      <c r="AM68" s="305">
        <f>VLOOKUP(AL68,'Preisindizes Gas 2020 "alt"'!$B$7:$H$93,7,FALSE)</f>
        <v>6.1346999999999996</v>
      </c>
      <c r="AN68" s="301">
        <f>VLOOKUP(AL68,'Reihen BK9 KP Gas 2020'!$B$3:$Z$84,7,FALSE)</f>
        <v>6.1346999999999996</v>
      </c>
      <c r="AO68" s="306">
        <f t="shared" si="11"/>
        <v>0</v>
      </c>
      <c r="AP68" s="305">
        <f>VLOOKUP(AL68,'Preisindizes Gas 2020 "alt"'!$J$7:$P$93,7,FALSE)</f>
        <v>4.3308999999999997</v>
      </c>
      <c r="AQ68" s="301">
        <f>VLOOKUP(AL68,'Reihen BK9 KP Gas 2020'!$B$3:$Z$84,13,FALSE)</f>
        <v>4.3308999999999997</v>
      </c>
      <c r="AR68" s="306">
        <f t="shared" si="19"/>
        <v>0</v>
      </c>
      <c r="AS68" s="305">
        <f>VLOOKUP(AL68,'Preisindizes Gas 2020 "alt"'!$R$7:$AD$86,13,FALSE)</f>
        <v>3.6</v>
      </c>
      <c r="AT68" s="301">
        <f>VLOOKUP(AL68,'Reihen BK9 KP Gas 2020'!$B$3:$Z$84,21,FALSE)</f>
        <v>3.6456</v>
      </c>
      <c r="AU68" s="306">
        <f t="shared" si="20"/>
        <v>-4.5599999999999863E-2</v>
      </c>
      <c r="AV68" s="305">
        <f>VLOOKUP(AL68,'Preisindizes Gas 2020 "alt"'!$AF$7:$AJ$86,5,FALSE)</f>
        <v>2.9434999999999998</v>
      </c>
      <c r="AW68" s="301">
        <f>VLOOKUP(AL68,'Reihen BK9 KP Gas 2020'!$B$3:$Z$84,25,FALSE)</f>
        <v>2.9434999999999998</v>
      </c>
      <c r="AX68" s="306">
        <f t="shared" si="21"/>
        <v>0</v>
      </c>
    </row>
    <row r="69" spans="2:50">
      <c r="B69" s="335">
        <v>1966</v>
      </c>
      <c r="C69" s="296"/>
      <c r="D69" s="292">
        <f>VLOOKUP(B69,'Basisreihen Destatis 2020'!$S$7:$V$120,2,FALSE)</f>
        <v>18.7</v>
      </c>
      <c r="E69" s="292">
        <f t="shared" si="30"/>
        <v>20.3</v>
      </c>
      <c r="F69" s="292"/>
      <c r="G69" s="297">
        <f t="shared" si="22"/>
        <v>20.3</v>
      </c>
      <c r="H69" s="336">
        <f t="shared" si="12"/>
        <v>5.8324999999999996</v>
      </c>
      <c r="J69" s="335">
        <v>1966</v>
      </c>
      <c r="K69" s="296"/>
      <c r="L69" s="292">
        <f>VLOOKUP(J69,'Basisreihen Destatis 2020'!$S$7:$V$120,3,FALSE)</f>
        <v>26.9</v>
      </c>
      <c r="M69" s="292">
        <f t="shared" si="23"/>
        <v>29</v>
      </c>
      <c r="N69" s="292"/>
      <c r="O69" s="297">
        <f t="shared" si="24"/>
        <v>29</v>
      </c>
      <c r="P69" s="336">
        <f t="shared" si="13"/>
        <v>4.1516999999999999</v>
      </c>
      <c r="Q69" s="176"/>
      <c r="R69" s="335">
        <v>1966</v>
      </c>
      <c r="S69" s="305"/>
      <c r="T69" s="301"/>
      <c r="U69" s="301"/>
      <c r="V69" s="301">
        <f>VLOOKUP(R69,'Basisreihen Destatis 2020'!$J$7:$Q$86,4,FALSE)</f>
        <v>61.7</v>
      </c>
      <c r="W69" s="301">
        <f t="shared" si="31"/>
        <v>39.799999999999997</v>
      </c>
      <c r="X69" s="301"/>
      <c r="Y69" s="301">
        <f>VLOOKUP(R69,'Basisreihen Destatis 2020'!$S$7:$V$120,3,FALSE)</f>
        <v>26.9</v>
      </c>
      <c r="Z69" s="301">
        <f t="shared" si="28"/>
        <v>29</v>
      </c>
      <c r="AA69" s="301"/>
      <c r="AB69" s="301">
        <f t="shared" si="29"/>
        <v>29</v>
      </c>
      <c r="AC69" s="306">
        <f t="shared" si="26"/>
        <v>33.299999999999997</v>
      </c>
      <c r="AD69" s="336">
        <f t="shared" si="17"/>
        <v>3.4594999999999998</v>
      </c>
      <c r="AF69" s="335">
        <v>1966</v>
      </c>
      <c r="AG69" s="305"/>
      <c r="AH69" s="301">
        <f>VLOOKUP(AF69,'Basisreihen Destatis 2020'!$J$7:$Q$86,8,FALSE)</f>
        <v>34.6</v>
      </c>
      <c r="AI69" s="306">
        <f t="shared" si="9"/>
        <v>35.799999999999997</v>
      </c>
      <c r="AJ69" s="336">
        <f t="shared" si="18"/>
        <v>2.9106000000000001</v>
      </c>
      <c r="AL69" s="345">
        <v>1966</v>
      </c>
      <c r="AM69" s="305">
        <f>VLOOKUP(AL69,'Preisindizes Gas 2020 "alt"'!$B$7:$H$93,7,FALSE)</f>
        <v>5.8324999999999996</v>
      </c>
      <c r="AN69" s="301">
        <f>VLOOKUP(AL69,'Reihen BK9 KP Gas 2020'!$B$3:$Z$84,7,FALSE)</f>
        <v>5.8324999999999996</v>
      </c>
      <c r="AO69" s="306">
        <f t="shared" si="11"/>
        <v>0</v>
      </c>
      <c r="AP69" s="305">
        <f>VLOOKUP(AL69,'Preisindizes Gas 2020 "alt"'!$J$7:$P$93,7,FALSE)</f>
        <v>4.1516999999999999</v>
      </c>
      <c r="AQ69" s="301">
        <f>VLOOKUP(AL69,'Reihen BK9 KP Gas 2020'!$B$3:$Z$84,13,FALSE)</f>
        <v>4.1516999999999999</v>
      </c>
      <c r="AR69" s="306">
        <f t="shared" si="19"/>
        <v>0</v>
      </c>
      <c r="AS69" s="305">
        <f>VLOOKUP(AL69,'Preisindizes Gas 2020 "alt"'!$R$7:$AD$86,13,FALSE)</f>
        <v>3.4083000000000001</v>
      </c>
      <c r="AT69" s="301">
        <f>VLOOKUP(AL69,'Reihen BK9 KP Gas 2020'!$B$3:$Z$84,21,FALSE)</f>
        <v>3.4594999999999998</v>
      </c>
      <c r="AU69" s="306">
        <f t="shared" si="20"/>
        <v>-5.119999999999969E-2</v>
      </c>
      <c r="AV69" s="305">
        <f>VLOOKUP(AL69,'Preisindizes Gas 2020 "alt"'!$AF$7:$AJ$86,5,FALSE)</f>
        <v>2.9106000000000001</v>
      </c>
      <c r="AW69" s="301">
        <f>VLOOKUP(AL69,'Reihen BK9 KP Gas 2020'!$B$3:$Z$84,25,FALSE)</f>
        <v>2.9106000000000001</v>
      </c>
      <c r="AX69" s="306">
        <f t="shared" si="21"/>
        <v>0</v>
      </c>
    </row>
    <row r="70" spans="2:50">
      <c r="B70" s="335">
        <v>1965</v>
      </c>
      <c r="C70" s="296"/>
      <c r="D70" s="292">
        <f>VLOOKUP(B70,'Basisreihen Destatis 2020'!$S$7:$V$120,2,FALSE)</f>
        <v>18.2</v>
      </c>
      <c r="E70" s="292">
        <f t="shared" si="30"/>
        <v>19.8</v>
      </c>
      <c r="F70" s="292"/>
      <c r="G70" s="297">
        <f t="shared" si="22"/>
        <v>19.8</v>
      </c>
      <c r="H70" s="336">
        <f t="shared" si="12"/>
        <v>5.9798</v>
      </c>
      <c r="J70" s="335">
        <v>1965</v>
      </c>
      <c r="K70" s="296"/>
      <c r="L70" s="292">
        <f>VLOOKUP(J70,'Basisreihen Destatis 2020'!$S$7:$V$120,3,FALSE)</f>
        <v>26.7</v>
      </c>
      <c r="M70" s="292">
        <f>ROUND(IF(K70&gt;0,K70,L70*$K$67/$L$67),1)</f>
        <v>28.8</v>
      </c>
      <c r="N70" s="292"/>
      <c r="O70" s="297">
        <f>ROUND(IF(M70&gt;0,M70,N70*$M$77/$N$77),1)</f>
        <v>28.8</v>
      </c>
      <c r="P70" s="336">
        <f t="shared" si="13"/>
        <v>4.1806000000000001</v>
      </c>
      <c r="Q70" s="176"/>
      <c r="R70" s="335">
        <v>1965</v>
      </c>
      <c r="S70" s="305"/>
      <c r="T70" s="301"/>
      <c r="U70" s="301"/>
      <c r="V70" s="301">
        <f>VLOOKUP(R70,'Basisreihen Destatis 2020'!$J$7:$Q$86,4,FALSE)</f>
        <v>61.6</v>
      </c>
      <c r="W70" s="301">
        <f t="shared" si="31"/>
        <v>39.700000000000003</v>
      </c>
      <c r="X70" s="301"/>
      <c r="Y70" s="301">
        <f>VLOOKUP(R70,'Basisreihen Destatis 2020'!$S$7:$V$120,3,FALSE)</f>
        <v>26.7</v>
      </c>
      <c r="Z70" s="301">
        <f t="shared" si="28"/>
        <v>28.8</v>
      </c>
      <c r="AA70" s="301"/>
      <c r="AB70" s="301">
        <f t="shared" si="29"/>
        <v>28.8</v>
      </c>
      <c r="AC70" s="306">
        <f t="shared" si="26"/>
        <v>33.200000000000003</v>
      </c>
      <c r="AD70" s="336">
        <f t="shared" si="17"/>
        <v>3.4699</v>
      </c>
      <c r="AF70" s="335">
        <v>1965</v>
      </c>
      <c r="AG70" s="305"/>
      <c r="AH70" s="301">
        <f>VLOOKUP(AF70,'Basisreihen Destatis 2020'!$J$7:$Q$86,8,FALSE)</f>
        <v>34.1</v>
      </c>
      <c r="AI70" s="306">
        <f t="shared" si="9"/>
        <v>35.299999999999997</v>
      </c>
      <c r="AJ70" s="336">
        <f t="shared" si="18"/>
        <v>2.9518</v>
      </c>
      <c r="AL70" s="345">
        <v>1965</v>
      </c>
      <c r="AM70" s="305">
        <f>VLOOKUP(AL70,'Preisindizes Gas 2020 "alt"'!$B$7:$H$93,7,FALSE)</f>
        <v>5.9798</v>
      </c>
      <c r="AN70" s="301">
        <f>VLOOKUP(AL70,'Reihen BK9 KP Gas 2020'!$B$3:$Z$84,7,FALSE)</f>
        <v>5.9798</v>
      </c>
      <c r="AO70" s="306">
        <f t="shared" si="11"/>
        <v>0</v>
      </c>
      <c r="AP70" s="305">
        <f>VLOOKUP(AL70,'Preisindizes Gas 2020 "alt"'!$J$7:$P$93,7,FALSE)</f>
        <v>4.1806000000000001</v>
      </c>
      <c r="AQ70" s="301">
        <f>VLOOKUP(AL70,'Reihen BK9 KP Gas 2020'!$B$3:$Z$84,13,FALSE)</f>
        <v>4.1806000000000001</v>
      </c>
      <c r="AR70" s="306">
        <f t="shared" si="19"/>
        <v>0</v>
      </c>
      <c r="AS70" s="305">
        <f>VLOOKUP(AL70,'Preisindizes Gas 2020 "alt"'!$R$7:$AD$86,13,FALSE)</f>
        <v>3.4285999999999999</v>
      </c>
      <c r="AT70" s="301">
        <f>VLOOKUP(AL70,'Reihen BK9 KP Gas 2020'!$B$3:$Z$84,21,FALSE)</f>
        <v>3.4699</v>
      </c>
      <c r="AU70" s="306">
        <f t="shared" si="20"/>
        <v>-4.1300000000000114E-2</v>
      </c>
      <c r="AV70" s="305">
        <f>VLOOKUP(AL70,'Preisindizes Gas 2020 "alt"'!$AF$7:$AJ$86,5,FALSE)</f>
        <v>2.9518</v>
      </c>
      <c r="AW70" s="301">
        <f>VLOOKUP(AL70,'Reihen BK9 KP Gas 2020'!$B$3:$Z$84,25,FALSE)</f>
        <v>2.9518</v>
      </c>
      <c r="AX70" s="306">
        <f t="shared" si="21"/>
        <v>0</v>
      </c>
    </row>
    <row r="71" spans="2:50">
      <c r="B71" s="335">
        <v>1964</v>
      </c>
      <c r="C71" s="296"/>
      <c r="D71" s="292">
        <f>VLOOKUP(B71,'Basisreihen Destatis 2020'!$S$7:$V$120,2,FALSE)</f>
        <v>17.5</v>
      </c>
      <c r="E71" s="292">
        <f t="shared" si="30"/>
        <v>19</v>
      </c>
      <c r="F71" s="292"/>
      <c r="G71" s="297">
        <f t="shared" si="22"/>
        <v>19</v>
      </c>
      <c r="H71" s="336">
        <f t="shared" si="12"/>
        <v>6.2316000000000003</v>
      </c>
      <c r="J71" s="335">
        <v>1964</v>
      </c>
      <c r="K71" s="296"/>
      <c r="L71" s="292">
        <f>VLOOKUP(J71,'Basisreihen Destatis 2020'!$S$7:$V$120,3,FALSE)</f>
        <v>27.4</v>
      </c>
      <c r="M71" s="292">
        <f>ROUND(IF(K71&gt;0,K71,L71*$K$67/$L$67),1)</f>
        <v>29.5</v>
      </c>
      <c r="N71" s="292"/>
      <c r="O71" s="297">
        <f>ROUND(IF(M71&gt;0,M71,N71*$M$77/$N$77),1)</f>
        <v>29.5</v>
      </c>
      <c r="P71" s="336">
        <f t="shared" si="13"/>
        <v>4.0814000000000004</v>
      </c>
      <c r="Q71" s="176"/>
      <c r="R71" s="335">
        <v>1964</v>
      </c>
      <c r="S71" s="305"/>
      <c r="T71" s="301"/>
      <c r="U71" s="301"/>
      <c r="V71" s="301">
        <f>VLOOKUP(R71,'Basisreihen Destatis 2020'!$J$7:$Q$86,4,FALSE)</f>
        <v>61.9</v>
      </c>
      <c r="W71" s="301">
        <f t="shared" si="31"/>
        <v>39.9</v>
      </c>
      <c r="X71" s="301"/>
      <c r="Y71" s="301">
        <f>VLOOKUP(R71,'Basisreihen Destatis 2020'!$S$7:$V$120,3,FALSE)</f>
        <v>27.4</v>
      </c>
      <c r="Z71" s="301">
        <f t="shared" si="28"/>
        <v>29.5</v>
      </c>
      <c r="AA71" s="301"/>
      <c r="AB71" s="301">
        <f t="shared" si="29"/>
        <v>29.5</v>
      </c>
      <c r="AC71" s="306">
        <f t="shared" si="26"/>
        <v>33.700000000000003</v>
      </c>
      <c r="AD71" s="336">
        <f t="shared" si="17"/>
        <v>3.4184000000000001</v>
      </c>
      <c r="AF71" s="335">
        <v>1964</v>
      </c>
      <c r="AG71" s="305"/>
      <c r="AH71" s="301">
        <f>VLOOKUP(AF71,'Basisreihen Destatis 2020'!$J$7:$Q$86,8,FALSE)</f>
        <v>33.299999999999997</v>
      </c>
      <c r="AI71" s="306">
        <f t="shared" si="9"/>
        <v>34.5</v>
      </c>
      <c r="AJ71" s="336">
        <f t="shared" si="18"/>
        <v>3.0203000000000002</v>
      </c>
      <c r="AL71" s="345">
        <v>1964</v>
      </c>
      <c r="AM71" s="305">
        <f>VLOOKUP(AL71,'Preisindizes Gas 2020 "alt"'!$B$7:$H$93,7,FALSE)</f>
        <v>6.2316000000000003</v>
      </c>
      <c r="AN71" s="301">
        <f>VLOOKUP(AL71,'Reihen BK9 KP Gas 2020'!$B$3:$Z$84,7,FALSE)</f>
        <v>6.2316000000000003</v>
      </c>
      <c r="AO71" s="306">
        <f t="shared" si="11"/>
        <v>0</v>
      </c>
      <c r="AP71" s="305">
        <f>VLOOKUP(AL71,'Preisindizes Gas 2020 "alt"'!$J$7:$P$93,7,FALSE)</f>
        <v>4.0814000000000004</v>
      </c>
      <c r="AQ71" s="301">
        <f>VLOOKUP(AL71,'Reihen BK9 KP Gas 2020'!$B$3:$Z$84,13,FALSE)</f>
        <v>4.0814000000000004</v>
      </c>
      <c r="AR71" s="306">
        <f t="shared" si="19"/>
        <v>0</v>
      </c>
      <c r="AS71" s="305">
        <f>VLOOKUP(AL71,'Preisindizes Gas 2020 "alt"'!$R$7:$AD$86,13,FALSE)</f>
        <v>3.3782999999999999</v>
      </c>
      <c r="AT71" s="301">
        <f>VLOOKUP(AL71,'Reihen BK9 KP Gas 2020'!$B$3:$Z$84,21,FALSE)</f>
        <v>3.4184000000000001</v>
      </c>
      <c r="AU71" s="306">
        <f t="shared" si="20"/>
        <v>-4.0100000000000247E-2</v>
      </c>
      <c r="AV71" s="305">
        <f>VLOOKUP(AL71,'Preisindizes Gas 2020 "alt"'!$AF$7:$AJ$86,5,FALSE)</f>
        <v>3.0203000000000002</v>
      </c>
      <c r="AW71" s="301">
        <f>VLOOKUP(AL71,'Reihen BK9 KP Gas 2020'!$B$3:$Z$84,25,FALSE)</f>
        <v>3.0203000000000002</v>
      </c>
      <c r="AX71" s="306">
        <f t="shared" si="21"/>
        <v>0</v>
      </c>
    </row>
    <row r="72" spans="2:50">
      <c r="B72" s="335">
        <v>1963</v>
      </c>
      <c r="C72" s="296"/>
      <c r="D72" s="292">
        <f>VLOOKUP(B72,'Basisreihen Destatis 2020'!$S$7:$V$120,2,FALSE)</f>
        <v>16.8</v>
      </c>
      <c r="E72" s="292">
        <f t="shared" si="30"/>
        <v>18.2</v>
      </c>
      <c r="F72" s="292"/>
      <c r="G72" s="297">
        <f t="shared" si="22"/>
        <v>18.2</v>
      </c>
      <c r="H72" s="336">
        <f t="shared" si="12"/>
        <v>6.5054999999999996</v>
      </c>
      <c r="J72" s="335">
        <v>1963</v>
      </c>
      <c r="K72" s="296"/>
      <c r="L72" s="292">
        <f>VLOOKUP(J72,'Basisreihen Destatis 2020'!$S$7:$V$120,3,FALSE)</f>
        <v>27</v>
      </c>
      <c r="M72" s="292">
        <f>ROUND(IF(K72&gt;0,K72,L72*$K$67/$L$67),1)</f>
        <v>29.1</v>
      </c>
      <c r="N72" s="292"/>
      <c r="O72" s="297">
        <f t="shared" si="24"/>
        <v>29.1</v>
      </c>
      <c r="P72" s="336">
        <f t="shared" si="13"/>
        <v>4.1375000000000002</v>
      </c>
      <c r="Q72" s="176"/>
      <c r="R72" s="335">
        <v>1963</v>
      </c>
      <c r="S72" s="305"/>
      <c r="T72" s="301"/>
      <c r="U72" s="301"/>
      <c r="V72" s="301">
        <f>VLOOKUP(R72,'Basisreihen Destatis 2020'!$J$7:$Q$86,4,FALSE)</f>
        <v>61.9</v>
      </c>
      <c r="W72" s="301">
        <f t="shared" si="31"/>
        <v>39.9</v>
      </c>
      <c r="X72" s="301"/>
      <c r="Y72" s="301">
        <f>VLOOKUP(R72,'Basisreihen Destatis 2020'!$S$7:$V$120,3,FALSE)</f>
        <v>27</v>
      </c>
      <c r="Z72" s="301">
        <f t="shared" si="28"/>
        <v>29.1</v>
      </c>
      <c r="AA72" s="301"/>
      <c r="AB72" s="301">
        <f t="shared" si="29"/>
        <v>29.1</v>
      </c>
      <c r="AC72" s="306">
        <f t="shared" si="26"/>
        <v>33.4</v>
      </c>
      <c r="AD72" s="336">
        <f t="shared" si="17"/>
        <v>3.4491000000000001</v>
      </c>
      <c r="AF72" s="335">
        <v>1963</v>
      </c>
      <c r="AG72" s="305"/>
      <c r="AH72" s="301">
        <f>VLOOKUP(AF72,'Basisreihen Destatis 2020'!$J$7:$Q$86,8,FALSE)</f>
        <v>32.799999999999997</v>
      </c>
      <c r="AI72" s="306">
        <f t="shared" si="9"/>
        <v>34</v>
      </c>
      <c r="AJ72" s="336">
        <f t="shared" si="18"/>
        <v>3.0647000000000002</v>
      </c>
      <c r="AL72" s="345">
        <v>1963</v>
      </c>
      <c r="AM72" s="305">
        <f>VLOOKUP(AL72,'Preisindizes Gas 2020 "alt"'!$B$7:$H$93,7,FALSE)</f>
        <v>6.5054999999999996</v>
      </c>
      <c r="AN72" s="301">
        <f>VLOOKUP(AL72,'Reihen BK9 KP Gas 2020'!$B$3:$Z$84,7,FALSE)</f>
        <v>6.5054999999999996</v>
      </c>
      <c r="AO72" s="306">
        <f t="shared" si="11"/>
        <v>0</v>
      </c>
      <c r="AP72" s="305">
        <f>VLOOKUP(AL72,'Preisindizes Gas 2020 "alt"'!$J$7:$P$93,7,FALSE)</f>
        <v>4.1375000000000002</v>
      </c>
      <c r="AQ72" s="301">
        <f>VLOOKUP(AL72,'Reihen BK9 KP Gas 2020'!$B$3:$Z$84,13,FALSE)</f>
        <v>4.1375000000000002</v>
      </c>
      <c r="AR72" s="306">
        <f t="shared" si="19"/>
        <v>0</v>
      </c>
      <c r="AS72" s="305">
        <f>VLOOKUP(AL72,'Preisindizes Gas 2020 "alt"'!$R$7:$AD$86,13,FALSE)</f>
        <v>3.3982000000000001</v>
      </c>
      <c r="AT72" s="301">
        <f>VLOOKUP(AL72,'Reihen BK9 KP Gas 2020'!$B$3:$Z$84,21,FALSE)</f>
        <v>3.4491000000000001</v>
      </c>
      <c r="AU72" s="306">
        <f t="shared" si="20"/>
        <v>-5.0899999999999945E-2</v>
      </c>
      <c r="AV72" s="305">
        <f>VLOOKUP(AL72,'Preisindizes Gas 2020 "alt"'!$AF$7:$AJ$86,5,FALSE)</f>
        <v>3.0647000000000002</v>
      </c>
      <c r="AW72" s="301">
        <f>VLOOKUP(AL72,'Reihen BK9 KP Gas 2020'!$B$3:$Z$84,25,FALSE)</f>
        <v>3.0647000000000002</v>
      </c>
      <c r="AX72" s="306">
        <f t="shared" si="21"/>
        <v>0</v>
      </c>
    </row>
    <row r="73" spans="2:50">
      <c r="B73" s="335">
        <v>1962</v>
      </c>
      <c r="C73" s="296"/>
      <c r="D73" s="292">
        <f>VLOOKUP(B73,'Basisreihen Destatis 2020'!$S$7:$V$120,2,FALSE)</f>
        <v>16.100000000000001</v>
      </c>
      <c r="E73" s="292">
        <f t="shared" ref="E73:E77" si="32">ROUND(IF(C73&gt;0,C73,D73*$C$67/$D$67),1)</f>
        <v>17.5</v>
      </c>
      <c r="F73" s="292"/>
      <c r="G73" s="297">
        <f t="shared" si="22"/>
        <v>17.5</v>
      </c>
      <c r="H73" s="336">
        <f t="shared" si="12"/>
        <v>6.7656999999999998</v>
      </c>
      <c r="J73" s="335">
        <v>1962</v>
      </c>
      <c r="K73" s="296"/>
      <c r="L73" s="292">
        <f>VLOOKUP(J73,'Basisreihen Destatis 2020'!$S$7:$V$120,3,FALSE)</f>
        <v>25.8</v>
      </c>
      <c r="M73" s="292">
        <f>ROUND(IF(K73&gt;0,K73,L73*$K$67/$L$67),1)</f>
        <v>27.8</v>
      </c>
      <c r="N73" s="292"/>
      <c r="O73" s="297">
        <f t="shared" si="24"/>
        <v>27.8</v>
      </c>
      <c r="P73" s="336">
        <f t="shared" si="13"/>
        <v>4.3308999999999997</v>
      </c>
      <c r="Q73" s="176"/>
      <c r="R73" s="335">
        <v>1962</v>
      </c>
      <c r="S73" s="305"/>
      <c r="T73" s="301"/>
      <c r="U73" s="301"/>
      <c r="V73" s="301">
        <f>VLOOKUP(R73,'Basisreihen Destatis 2020'!$J$7:$Q$86,4,FALSE)</f>
        <v>62.8</v>
      </c>
      <c r="W73" s="301">
        <f t="shared" si="31"/>
        <v>40.5</v>
      </c>
      <c r="X73" s="301"/>
      <c r="Y73" s="301">
        <f>VLOOKUP(R73,'Basisreihen Destatis 2020'!$S$7:$V$120,3,FALSE)</f>
        <v>25.8</v>
      </c>
      <c r="Z73" s="301">
        <f t="shared" si="28"/>
        <v>27.8</v>
      </c>
      <c r="AA73" s="301"/>
      <c r="AB73" s="301">
        <f t="shared" si="29"/>
        <v>27.8</v>
      </c>
      <c r="AC73" s="306">
        <f t="shared" ref="AC73:AC86" si="33">ROUND(0.4*W73+0.6*AB73,1)</f>
        <v>32.9</v>
      </c>
      <c r="AD73" s="336">
        <f t="shared" si="17"/>
        <v>3.5015000000000001</v>
      </c>
      <c r="AF73" s="335">
        <v>1962</v>
      </c>
      <c r="AG73" s="305"/>
      <c r="AH73" s="301">
        <f>VLOOKUP(AF73,'Basisreihen Destatis 2020'!$J$7:$Q$86,8,FALSE)</f>
        <v>32.6</v>
      </c>
      <c r="AI73" s="306">
        <f t="shared" ref="AI73:AI86" si="34">ROUND(IF(AG73&gt;0,AG73,AH73*$AG$59/$AH$59),1)</f>
        <v>33.700000000000003</v>
      </c>
      <c r="AJ73" s="336">
        <f t="shared" si="18"/>
        <v>3.0920000000000001</v>
      </c>
      <c r="AL73" s="345">
        <v>1962</v>
      </c>
      <c r="AM73" s="305">
        <f>VLOOKUP(AL73,'Preisindizes Gas 2020 "alt"'!$B$7:$H$93,7,FALSE)</f>
        <v>6.7656999999999998</v>
      </c>
      <c r="AN73" s="301">
        <f>VLOOKUP(AL73,'Reihen BK9 KP Gas 2020'!$B$3:$Z$84,7,FALSE)</f>
        <v>6.7656999999999998</v>
      </c>
      <c r="AO73" s="306">
        <f t="shared" si="11"/>
        <v>0</v>
      </c>
      <c r="AP73" s="305">
        <f>VLOOKUP(AL73,'Preisindizes Gas 2020 "alt"'!$J$7:$P$93,7,FALSE)</f>
        <v>4.3308999999999997</v>
      </c>
      <c r="AQ73" s="301">
        <f>VLOOKUP(AL73,'Reihen BK9 KP Gas 2020'!$B$3:$Z$84,13,FALSE)</f>
        <v>4.3308999999999997</v>
      </c>
      <c r="AR73" s="306">
        <f t="shared" si="19"/>
        <v>0</v>
      </c>
      <c r="AS73" s="305">
        <f>VLOOKUP(AL73,'Preisindizes Gas 2020 "alt"'!$R$7:$AD$86,13,FALSE)</f>
        <v>3.4594999999999998</v>
      </c>
      <c r="AT73" s="301">
        <f>VLOOKUP(AL73,'Reihen BK9 KP Gas 2020'!$B$3:$Z$84,21,FALSE)</f>
        <v>3.5015000000000001</v>
      </c>
      <c r="AU73" s="306">
        <f t="shared" si="20"/>
        <v>-4.2000000000000259E-2</v>
      </c>
      <c r="AV73" s="305">
        <f>VLOOKUP(AL73,'Preisindizes Gas 2020 "alt"'!$AF$7:$AJ$86,5,FALSE)</f>
        <v>3.0920000000000001</v>
      </c>
      <c r="AW73" s="301">
        <f>VLOOKUP(AL73,'Reihen BK9 KP Gas 2020'!$B$3:$Z$84,25,FALSE)</f>
        <v>3.0920000000000001</v>
      </c>
      <c r="AX73" s="306">
        <f t="shared" si="21"/>
        <v>0</v>
      </c>
    </row>
    <row r="74" spans="2:50">
      <c r="B74" s="335">
        <v>1961</v>
      </c>
      <c r="C74" s="296"/>
      <c r="D74" s="292">
        <f>VLOOKUP(B74,'Basisreihen Destatis 2020'!$S$7:$V$120,2,FALSE)</f>
        <v>15</v>
      </c>
      <c r="E74" s="292">
        <f t="shared" si="32"/>
        <v>16.3</v>
      </c>
      <c r="F74" s="292"/>
      <c r="G74" s="297">
        <f t="shared" si="22"/>
        <v>16.3</v>
      </c>
      <c r="H74" s="336">
        <f t="shared" si="12"/>
        <v>7.2637999999999998</v>
      </c>
      <c r="J74" s="335">
        <v>1961</v>
      </c>
      <c r="K74" s="296"/>
      <c r="L74" s="292">
        <f>VLOOKUP(J74,'Basisreihen Destatis 2020'!$S$7:$V$120,3,FALSE)</f>
        <v>24.2</v>
      </c>
      <c r="M74" s="292">
        <f t="shared" si="23"/>
        <v>26.1</v>
      </c>
      <c r="N74" s="292"/>
      <c r="O74" s="297">
        <f t="shared" si="24"/>
        <v>26.1</v>
      </c>
      <c r="P74" s="336">
        <f t="shared" si="13"/>
        <v>4.6130000000000004</v>
      </c>
      <c r="Q74" s="176"/>
      <c r="R74" s="335">
        <v>1961</v>
      </c>
      <c r="S74" s="305"/>
      <c r="T74" s="301"/>
      <c r="U74" s="301"/>
      <c r="V74" s="301">
        <f>VLOOKUP(R74,'Basisreihen Destatis 2020'!$J$7:$Q$86,4,FALSE)</f>
        <v>63.5</v>
      </c>
      <c r="W74" s="301">
        <f t="shared" si="31"/>
        <v>41</v>
      </c>
      <c r="X74" s="301"/>
      <c r="Y74" s="301">
        <f>VLOOKUP(R74,'Basisreihen Destatis 2020'!$S$7:$V$120,3,FALSE)</f>
        <v>24.2</v>
      </c>
      <c r="Z74" s="301">
        <f t="shared" si="28"/>
        <v>26.1</v>
      </c>
      <c r="AA74" s="301"/>
      <c r="AB74" s="301">
        <f t="shared" si="29"/>
        <v>26.1</v>
      </c>
      <c r="AC74" s="306">
        <f t="shared" si="33"/>
        <v>32.1</v>
      </c>
      <c r="AD74" s="336">
        <f t="shared" si="17"/>
        <v>3.5888</v>
      </c>
      <c r="AF74" s="335">
        <v>1961</v>
      </c>
      <c r="AG74" s="305"/>
      <c r="AH74" s="301">
        <f>VLOOKUP(AF74,'Basisreihen Destatis 2020'!$J$7:$Q$86,8,FALSE)</f>
        <v>32.4</v>
      </c>
      <c r="AI74" s="306">
        <f t="shared" si="34"/>
        <v>33.5</v>
      </c>
      <c r="AJ74" s="336">
        <f t="shared" si="18"/>
        <v>3.1103999999999998</v>
      </c>
      <c r="AL74" s="345">
        <v>1961</v>
      </c>
      <c r="AM74" s="305">
        <f>VLOOKUP(AL74,'Preisindizes Gas 2020 "alt"'!$B$7:$H$93,7,FALSE)</f>
        <v>7.2637999999999998</v>
      </c>
      <c r="AN74" s="301">
        <f>VLOOKUP(AL74,'Reihen BK9 KP Gas 2020'!$B$3:$Z$84,7,FALSE)</f>
        <v>7.2637999999999998</v>
      </c>
      <c r="AO74" s="306">
        <f t="shared" si="11"/>
        <v>0</v>
      </c>
      <c r="AP74" s="305">
        <f>VLOOKUP(AL74,'Preisindizes Gas 2020 "alt"'!$J$7:$P$93,7,FALSE)</f>
        <v>4.6130000000000004</v>
      </c>
      <c r="AQ74" s="301">
        <f>VLOOKUP(AL74,'Reihen BK9 KP Gas 2020'!$B$3:$Z$84,13,FALSE)</f>
        <v>4.6130000000000004</v>
      </c>
      <c r="AR74" s="306">
        <f t="shared" si="19"/>
        <v>0</v>
      </c>
      <c r="AS74" s="305">
        <f>VLOOKUP(AL74,'Preisindizes Gas 2020 "alt"'!$R$7:$AD$86,13,FALSE)</f>
        <v>3.5446</v>
      </c>
      <c r="AT74" s="301">
        <f>VLOOKUP(AL74,'Reihen BK9 KP Gas 2020'!$B$3:$Z$84,21,FALSE)</f>
        <v>3.5888</v>
      </c>
      <c r="AU74" s="306">
        <f t="shared" si="20"/>
        <v>-4.4200000000000017E-2</v>
      </c>
      <c r="AV74" s="305">
        <f>VLOOKUP(AL74,'Preisindizes Gas 2020 "alt"'!$AF$7:$AJ$86,5,FALSE)</f>
        <v>3.1103999999999998</v>
      </c>
      <c r="AW74" s="301">
        <f>VLOOKUP(AL74,'Reihen BK9 KP Gas 2020'!$B$3:$Z$84,25,FALSE)</f>
        <v>3.1103999999999998</v>
      </c>
      <c r="AX74" s="306">
        <f t="shared" si="21"/>
        <v>0</v>
      </c>
    </row>
    <row r="75" spans="2:50">
      <c r="B75" s="335">
        <v>1960</v>
      </c>
      <c r="C75" s="296"/>
      <c r="D75" s="292">
        <f>VLOOKUP(B75,'Basisreihen Destatis 2020'!$S$7:$V$120,2,FALSE)</f>
        <v>14.1</v>
      </c>
      <c r="E75" s="292">
        <f t="shared" si="32"/>
        <v>15.3</v>
      </c>
      <c r="F75" s="292"/>
      <c r="G75" s="297">
        <f t="shared" si="22"/>
        <v>15.3</v>
      </c>
      <c r="H75" s="336">
        <f t="shared" si="12"/>
        <v>7.7385999999999999</v>
      </c>
      <c r="J75" s="335">
        <v>1960</v>
      </c>
      <c r="K75" s="296"/>
      <c r="L75" s="292">
        <f>VLOOKUP(J75,'Basisreihen Destatis 2020'!$S$7:$V$120,3,FALSE)</f>
        <v>22.5</v>
      </c>
      <c r="M75" s="292">
        <f t="shared" si="23"/>
        <v>24.2</v>
      </c>
      <c r="N75" s="292"/>
      <c r="O75" s="297">
        <f t="shared" si="24"/>
        <v>24.2</v>
      </c>
      <c r="P75" s="336">
        <f t="shared" si="13"/>
        <v>4.9752000000000001</v>
      </c>
      <c r="Q75" s="176"/>
      <c r="R75" s="335">
        <v>1960</v>
      </c>
      <c r="S75" s="305"/>
      <c r="T75" s="301"/>
      <c r="U75" s="301"/>
      <c r="V75" s="301">
        <f>VLOOKUP(R75,'Basisreihen Destatis 2020'!$J$7:$Q$86,4,FALSE)</f>
        <v>64.099999999999994</v>
      </c>
      <c r="W75" s="301">
        <f t="shared" si="31"/>
        <v>41.3</v>
      </c>
      <c r="X75" s="301"/>
      <c r="Y75" s="301">
        <f>VLOOKUP(R75,'Basisreihen Destatis 2020'!$S$7:$V$120,3,FALSE)</f>
        <v>22.5</v>
      </c>
      <c r="Z75" s="301">
        <f t="shared" si="28"/>
        <v>24.2</v>
      </c>
      <c r="AA75" s="301"/>
      <c r="AB75" s="301">
        <f t="shared" si="29"/>
        <v>24.2</v>
      </c>
      <c r="AC75" s="306">
        <f t="shared" si="33"/>
        <v>31</v>
      </c>
      <c r="AD75" s="336">
        <f t="shared" si="17"/>
        <v>3.7161</v>
      </c>
      <c r="AF75" s="335">
        <v>1960</v>
      </c>
      <c r="AG75" s="305"/>
      <c r="AH75" s="301">
        <f>VLOOKUP(AF75,'Basisreihen Destatis 2020'!$J$7:$Q$86,8,FALSE)</f>
        <v>32</v>
      </c>
      <c r="AI75" s="306">
        <f t="shared" si="34"/>
        <v>33.1</v>
      </c>
      <c r="AJ75" s="336">
        <f t="shared" si="18"/>
        <v>3.1480000000000001</v>
      </c>
      <c r="AL75" s="345">
        <v>1960</v>
      </c>
      <c r="AM75" s="305">
        <f>VLOOKUP(AL75,'Preisindizes Gas 2020 "alt"'!$B$7:$H$93,7,FALSE)</f>
        <v>7.7385999999999999</v>
      </c>
      <c r="AN75" s="301">
        <f>VLOOKUP(AL75,'Reihen BK9 KP Gas 2020'!$B$3:$Z$84,7,FALSE)</f>
        <v>7.7385999999999999</v>
      </c>
      <c r="AO75" s="306">
        <f t="shared" si="11"/>
        <v>0</v>
      </c>
      <c r="AP75" s="305">
        <f>VLOOKUP(AL75,'Preisindizes Gas 2020 "alt"'!$J$7:$P$93,7,FALSE)</f>
        <v>4.9752000000000001</v>
      </c>
      <c r="AQ75" s="301">
        <f>VLOOKUP(AL75,'Reihen BK9 KP Gas 2020'!$B$3:$Z$84,13,FALSE)</f>
        <v>4.9752000000000001</v>
      </c>
      <c r="AR75" s="306">
        <f t="shared" si="19"/>
        <v>0</v>
      </c>
      <c r="AS75" s="305">
        <f>VLOOKUP(AL75,'Preisindizes Gas 2020 "alt"'!$R$7:$AD$86,13,FALSE)</f>
        <v>3.6570999999999998</v>
      </c>
      <c r="AT75" s="301">
        <f>VLOOKUP(AL75,'Reihen BK9 KP Gas 2020'!$B$3:$Z$84,21,FALSE)</f>
        <v>3.7161</v>
      </c>
      <c r="AU75" s="306">
        <f t="shared" si="20"/>
        <v>-5.9000000000000163E-2</v>
      </c>
      <c r="AV75" s="305">
        <f>VLOOKUP(AL75,'Preisindizes Gas 2020 "alt"'!$AF$7:$AJ$86,5,FALSE)</f>
        <v>3.1480000000000001</v>
      </c>
      <c r="AW75" s="301">
        <f>VLOOKUP(AL75,'Reihen BK9 KP Gas 2020'!$B$3:$Z$84,25,FALSE)</f>
        <v>3.1480000000000001</v>
      </c>
      <c r="AX75" s="306">
        <f t="shared" si="21"/>
        <v>0</v>
      </c>
    </row>
    <row r="76" spans="2:50">
      <c r="B76" s="335">
        <v>1959</v>
      </c>
      <c r="C76" s="296"/>
      <c r="D76" s="292">
        <f>VLOOKUP(B76,'Basisreihen Destatis 2020'!$S$7:$V$120,2,FALSE)</f>
        <v>13.2</v>
      </c>
      <c r="E76" s="292">
        <f t="shared" si="32"/>
        <v>14.3</v>
      </c>
      <c r="F76" s="292"/>
      <c r="G76" s="297">
        <f t="shared" si="22"/>
        <v>14.3</v>
      </c>
      <c r="H76" s="336">
        <f t="shared" si="12"/>
        <v>8.2797000000000001</v>
      </c>
      <c r="J76" s="335">
        <v>1959</v>
      </c>
      <c r="K76" s="296"/>
      <c r="L76" s="292">
        <f>VLOOKUP(J76,'Basisreihen Destatis 2020'!$S$7:$V$120,3,FALSE)</f>
        <v>20.9</v>
      </c>
      <c r="M76" s="292">
        <f>ROUND(IF(K76&gt;0,K76,L76*$K$67/$L$67),1)</f>
        <v>22.5</v>
      </c>
      <c r="N76" s="292"/>
      <c r="O76" s="297">
        <f t="shared" si="24"/>
        <v>22.5</v>
      </c>
      <c r="P76" s="336">
        <f t="shared" si="13"/>
        <v>5.3510999999999997</v>
      </c>
      <c r="Q76" s="176"/>
      <c r="R76" s="335">
        <v>1959</v>
      </c>
      <c r="S76" s="305"/>
      <c r="T76" s="301"/>
      <c r="U76" s="301"/>
      <c r="V76" s="301">
        <f>VLOOKUP(R76,'Basisreihen Destatis 2020'!$J$7:$Q$86,4,FALSE)</f>
        <v>64.099999999999994</v>
      </c>
      <c r="W76" s="301">
        <f t="shared" si="31"/>
        <v>41.3</v>
      </c>
      <c r="X76" s="301"/>
      <c r="Y76" s="301">
        <f>VLOOKUP(R76,'Basisreihen Destatis 2020'!$S$7:$V$120,3,FALSE)</f>
        <v>20.9</v>
      </c>
      <c r="Z76" s="301">
        <f t="shared" si="28"/>
        <v>22.5</v>
      </c>
      <c r="AA76" s="301"/>
      <c r="AB76" s="301">
        <f t="shared" si="29"/>
        <v>22.5</v>
      </c>
      <c r="AC76" s="306">
        <f t="shared" si="33"/>
        <v>30</v>
      </c>
      <c r="AD76" s="336">
        <f t="shared" si="17"/>
        <v>3.84</v>
      </c>
      <c r="AF76" s="335">
        <v>1959</v>
      </c>
      <c r="AG76" s="305"/>
      <c r="AH76" s="301">
        <f>VLOOKUP(AF76,'Basisreihen Destatis 2020'!$J$7:$Q$86,8,FALSE)</f>
        <v>31.6</v>
      </c>
      <c r="AI76" s="306">
        <f t="shared" si="34"/>
        <v>32.700000000000003</v>
      </c>
      <c r="AJ76" s="336">
        <f t="shared" si="18"/>
        <v>3.1865000000000001</v>
      </c>
      <c r="AL76" s="345">
        <v>1959</v>
      </c>
      <c r="AM76" s="305">
        <f>VLOOKUP(AL76,'Preisindizes Gas 2020 "alt"'!$B$7:$H$93,7,FALSE)</f>
        <v>8.2797000000000001</v>
      </c>
      <c r="AN76" s="301">
        <f>VLOOKUP(AL76,'Reihen BK9 KP Gas 2020'!$B$3:$Z$84,7,FALSE)</f>
        <v>8.2797000000000001</v>
      </c>
      <c r="AO76" s="306">
        <f t="shared" si="11"/>
        <v>0</v>
      </c>
      <c r="AP76" s="305">
        <f>VLOOKUP(AL76,'Preisindizes Gas 2020 "alt"'!$J$7:$P$93,7,FALSE)</f>
        <v>5.3510999999999997</v>
      </c>
      <c r="AQ76" s="301">
        <f>VLOOKUP(AL76,'Reihen BK9 KP Gas 2020'!$B$3:$Z$84,13,FALSE)</f>
        <v>5.3510999999999997</v>
      </c>
      <c r="AR76" s="306">
        <f t="shared" si="19"/>
        <v>0</v>
      </c>
      <c r="AS76" s="305">
        <f>VLOOKUP(AL76,'Preisindizes Gas 2020 "alt"'!$R$7:$AD$86,13,FALSE)</f>
        <v>3.7770000000000001</v>
      </c>
      <c r="AT76" s="301">
        <f>VLOOKUP(AL76,'Reihen BK9 KP Gas 2020'!$B$3:$Z$84,21,FALSE)</f>
        <v>3.84</v>
      </c>
      <c r="AU76" s="306">
        <f t="shared" si="20"/>
        <v>-6.2999999999999723E-2</v>
      </c>
      <c r="AV76" s="305">
        <f>VLOOKUP(AL76,'Preisindizes Gas 2020 "alt"'!$AF$7:$AJ$86,5,FALSE)</f>
        <v>3.1865000000000001</v>
      </c>
      <c r="AW76" s="301">
        <f>VLOOKUP(AL76,'Reihen BK9 KP Gas 2020'!$B$3:$Z$84,25,FALSE)</f>
        <v>3.1865000000000001</v>
      </c>
      <c r="AX76" s="306">
        <f t="shared" si="21"/>
        <v>0</v>
      </c>
    </row>
    <row r="77" spans="2:50">
      <c r="B77" s="335">
        <v>1958</v>
      </c>
      <c r="C77" s="296"/>
      <c r="D77" s="292">
        <f>VLOOKUP(B77,'Basisreihen Destatis 2020'!$S$7:$V$120,2,FALSE)</f>
        <v>12.7</v>
      </c>
      <c r="E77" s="292">
        <f t="shared" si="32"/>
        <v>13.8</v>
      </c>
      <c r="F77" s="293">
        <f>VLOOKUP(B77,'Basisreihen Destatis 2020'!$S$7:$V$120,4,FALSE)</f>
        <v>3.4689999999999999</v>
      </c>
      <c r="G77" s="297">
        <f t="shared" si="22"/>
        <v>13.8</v>
      </c>
      <c r="H77" s="336">
        <f t="shared" si="12"/>
        <v>8.5797000000000008</v>
      </c>
      <c r="J77" s="335">
        <v>1958</v>
      </c>
      <c r="K77" s="296"/>
      <c r="L77" s="292">
        <f>VLOOKUP(J77,'Basisreihen Destatis 2020'!$S$7:$V$120,3,FALSE)</f>
        <v>19.399999999999999</v>
      </c>
      <c r="M77" s="292">
        <f t="shared" si="23"/>
        <v>20.9</v>
      </c>
      <c r="N77" s="293">
        <f>VLOOKUP(J77,'Basisreihen Destatis 2020'!$S$7:$V$120,4,FALSE)</f>
        <v>3.4689999999999999</v>
      </c>
      <c r="O77" s="297">
        <f>ROUND(IF(M77&gt;0,M77,N77*$M$77/$N$77),1)</f>
        <v>20.9</v>
      </c>
      <c r="P77" s="336">
        <f t="shared" si="13"/>
        <v>5.7607999999999997</v>
      </c>
      <c r="Q77" s="176"/>
      <c r="R77" s="335">
        <v>1958</v>
      </c>
      <c r="S77" s="305"/>
      <c r="T77" s="301"/>
      <c r="U77" s="301"/>
      <c r="V77" s="301">
        <f>VLOOKUP(R77,'Basisreihen Destatis 2020'!$J$7:$Q$86,4,FALSE)</f>
        <v>64.5</v>
      </c>
      <c r="W77" s="301">
        <f t="shared" si="25"/>
        <v>41.6</v>
      </c>
      <c r="X77" s="301"/>
      <c r="Y77" s="301">
        <f>VLOOKUP(R77,'Basisreihen Destatis 2020'!$S$7:$V$120,3,FALSE)</f>
        <v>19.399999999999999</v>
      </c>
      <c r="Z77" s="301">
        <f t="shared" si="28"/>
        <v>20.9</v>
      </c>
      <c r="AA77" s="302">
        <f>VLOOKUP(R77,'Basisreihen Destatis 2020'!$S$7:$V$120,4,FALSE)</f>
        <v>3.4689999999999999</v>
      </c>
      <c r="AB77" s="301">
        <f t="shared" si="29"/>
        <v>20.9</v>
      </c>
      <c r="AC77" s="306">
        <f t="shared" si="33"/>
        <v>29.2</v>
      </c>
      <c r="AD77" s="336">
        <f t="shared" si="17"/>
        <v>3.9451999999999998</v>
      </c>
      <c r="AF77" s="335">
        <v>1958</v>
      </c>
      <c r="AG77" s="305"/>
      <c r="AH77" s="301">
        <f>VLOOKUP(AF77,'Basisreihen Destatis 2020'!$J$7:$Q$86,8,FALSE)</f>
        <v>31.8</v>
      </c>
      <c r="AI77" s="306">
        <f t="shared" si="34"/>
        <v>32.9</v>
      </c>
      <c r="AJ77" s="336">
        <f t="shared" si="18"/>
        <v>3.1671999999999998</v>
      </c>
      <c r="AL77" s="345">
        <v>1958</v>
      </c>
      <c r="AM77" s="305">
        <f>VLOOKUP(AL77,'Preisindizes Gas 2020 "alt"'!$B$7:$H$93,7,FALSE)</f>
        <v>8.5797000000000008</v>
      </c>
      <c r="AN77" s="301">
        <f>VLOOKUP(AL77,'Reihen BK9 KP Gas 2020'!$B$3:$Z$84,7,FALSE)</f>
        <v>8.5797000000000008</v>
      </c>
      <c r="AO77" s="306">
        <f t="shared" si="11"/>
        <v>0</v>
      </c>
      <c r="AP77" s="305">
        <f>VLOOKUP(AL77,'Preisindizes Gas 2020 "alt"'!$J$7:$P$93,7,FALSE)</f>
        <v>5.7607999999999997</v>
      </c>
      <c r="AQ77" s="301">
        <f>VLOOKUP(AL77,'Reihen BK9 KP Gas 2020'!$B$3:$Z$84,13,FALSE)</f>
        <v>5.7607999999999997</v>
      </c>
      <c r="AR77" s="306">
        <f t="shared" si="19"/>
        <v>0</v>
      </c>
      <c r="AS77" s="305">
        <f>VLOOKUP(AL77,'Preisindizes Gas 2020 "alt"'!$R$7:$AD$86,13,FALSE)</f>
        <v>3.8919000000000001</v>
      </c>
      <c r="AT77" s="301">
        <f>VLOOKUP(AL77,'Reihen BK9 KP Gas 2020'!$B$3:$Z$84,21,FALSE)</f>
        <v>3.9451999999999998</v>
      </c>
      <c r="AU77" s="306">
        <f t="shared" si="20"/>
        <v>-5.3299999999999681E-2</v>
      </c>
      <c r="AV77" s="305">
        <f>VLOOKUP(AL77,'Preisindizes Gas 2020 "alt"'!$AF$7:$AJ$86,5,FALSE)</f>
        <v>3.1671999999999998</v>
      </c>
      <c r="AW77" s="301">
        <f>VLOOKUP(AL77,'Reihen BK9 KP Gas 2020'!$B$3:$Z$84,25,FALSE)</f>
        <v>3.1671999999999998</v>
      </c>
      <c r="AX77" s="306">
        <f t="shared" si="21"/>
        <v>0</v>
      </c>
    </row>
    <row r="78" spans="2:50">
      <c r="B78" s="335">
        <v>1957</v>
      </c>
      <c r="C78" s="296"/>
      <c r="D78" s="292"/>
      <c r="E78" s="292"/>
      <c r="F78" s="293">
        <f>VLOOKUP(B78,'Basisreihen Destatis 2020'!$S$7:$V$120,4,FALSE)</f>
        <v>3.3610000000000002</v>
      </c>
      <c r="G78" s="297">
        <f t="shared" si="22"/>
        <v>13.4</v>
      </c>
      <c r="H78" s="336">
        <f t="shared" si="12"/>
        <v>8.8358000000000008</v>
      </c>
      <c r="J78" s="335">
        <v>1957</v>
      </c>
      <c r="K78" s="296"/>
      <c r="L78" s="292"/>
      <c r="M78" s="292"/>
      <c r="N78" s="293">
        <f>VLOOKUP(J78,'Basisreihen Destatis 2020'!$S$7:$V$120,4,FALSE)</f>
        <v>3.3610000000000002</v>
      </c>
      <c r="O78" s="297">
        <f>ROUND(IF(M78&gt;0,M78,N78*$M$77/$N$77),1)</f>
        <v>20.2</v>
      </c>
      <c r="P78" s="336">
        <f t="shared" si="13"/>
        <v>5.9603999999999999</v>
      </c>
      <c r="R78" s="335">
        <v>1957</v>
      </c>
      <c r="S78" s="305"/>
      <c r="T78" s="301"/>
      <c r="U78" s="301"/>
      <c r="V78" s="301">
        <f>VLOOKUP(R78,'Basisreihen Destatis 2020'!$J$7:$Q$86,4,FALSE)</f>
        <v>63.4</v>
      </c>
      <c r="W78" s="301">
        <f t="shared" si="25"/>
        <v>40.9</v>
      </c>
      <c r="X78" s="301"/>
      <c r="Y78" s="301"/>
      <c r="Z78" s="301"/>
      <c r="AA78" s="302">
        <f>VLOOKUP(R78,'Basisreihen Destatis 2020'!$S$7:$V$120,4,FALSE)</f>
        <v>3.3610000000000002</v>
      </c>
      <c r="AB78" s="301">
        <f t="shared" si="29"/>
        <v>20.2</v>
      </c>
      <c r="AC78" s="306">
        <f t="shared" si="33"/>
        <v>28.5</v>
      </c>
      <c r="AD78" s="336">
        <f t="shared" si="17"/>
        <v>4.0420999999999996</v>
      </c>
      <c r="AF78" s="335">
        <v>1957</v>
      </c>
      <c r="AG78" s="305"/>
      <c r="AH78" s="301">
        <f>VLOOKUP(AF78,'Basisreihen Destatis 2020'!$J$7:$Q$86,8,FALSE)</f>
        <v>32</v>
      </c>
      <c r="AI78" s="306">
        <f t="shared" si="34"/>
        <v>33.1</v>
      </c>
      <c r="AJ78" s="336">
        <f t="shared" si="18"/>
        <v>3.1480000000000001</v>
      </c>
      <c r="AL78" s="345">
        <v>1957</v>
      </c>
      <c r="AM78" s="305">
        <f>VLOOKUP(AL78,'Preisindizes Gas 2020 "alt"'!$B$7:$H$93,7,FALSE)</f>
        <v>8.8358000000000008</v>
      </c>
      <c r="AN78" s="301">
        <f>VLOOKUP(AL78,'Reihen BK9 KP Gas 2020'!$B$3:$Z$84,7,FALSE)</f>
        <v>8.8358000000000008</v>
      </c>
      <c r="AO78" s="306">
        <f t="shared" si="11"/>
        <v>0</v>
      </c>
      <c r="AP78" s="305">
        <f>VLOOKUP(AL78,'Preisindizes Gas 2020 "alt"'!$J$7:$P$93,7,FALSE)</f>
        <v>5.9603999999999999</v>
      </c>
      <c r="AQ78" s="301">
        <f>VLOOKUP(AL78,'Reihen BK9 KP Gas 2020'!$B$3:$Z$84,13,FALSE)</f>
        <v>5.9603999999999999</v>
      </c>
      <c r="AR78" s="306">
        <f t="shared" si="19"/>
        <v>0</v>
      </c>
      <c r="AS78" s="305">
        <f>VLOOKUP(AL78,'Preisindizes Gas 2020 "alt"'!$R$7:$AD$86,13,FALSE)</f>
        <v>3.9862000000000002</v>
      </c>
      <c r="AT78" s="301">
        <f>VLOOKUP(AL78,'Reihen BK9 KP Gas 2020'!$B$3:$Z$84,21,FALSE)</f>
        <v>4.0420999999999996</v>
      </c>
      <c r="AU78" s="306">
        <f t="shared" si="20"/>
        <v>-5.5899999999999395E-2</v>
      </c>
      <c r="AV78" s="305">
        <f>VLOOKUP(AL78,'Preisindizes Gas 2020 "alt"'!$AF$7:$AJ$86,5,FALSE)</f>
        <v>3.1480000000000001</v>
      </c>
      <c r="AW78" s="301">
        <f>VLOOKUP(AL78,'Reihen BK9 KP Gas 2020'!$B$3:$Z$84,25,FALSE)</f>
        <v>3.1480000000000001</v>
      </c>
      <c r="AX78" s="306">
        <f t="shared" si="21"/>
        <v>0</v>
      </c>
    </row>
    <row r="79" spans="2:50">
      <c r="B79" s="335">
        <v>1956</v>
      </c>
      <c r="C79" s="296"/>
      <c r="D79" s="292"/>
      <c r="E79" s="292"/>
      <c r="F79" s="293">
        <f>VLOOKUP(B79,'Basisreihen Destatis 2020'!$S$7:$V$120,4,FALSE)</f>
        <v>3.2450000000000001</v>
      </c>
      <c r="G79" s="297">
        <f>ROUND(IF(E79&gt;0,E79,F79*$E$77/$F$77),1)</f>
        <v>12.9</v>
      </c>
      <c r="H79" s="336">
        <f t="shared" si="12"/>
        <v>9.1783000000000001</v>
      </c>
      <c r="J79" s="335">
        <v>1956</v>
      </c>
      <c r="K79" s="296"/>
      <c r="L79" s="292"/>
      <c r="M79" s="292"/>
      <c r="N79" s="293">
        <f>VLOOKUP(J79,'Basisreihen Destatis 2020'!$S$7:$V$120,4,FALSE)</f>
        <v>3.2450000000000001</v>
      </c>
      <c r="O79" s="297">
        <f>ROUND(IF(M79&gt;0,M79,N79*$M$77/$N$77),1)</f>
        <v>19.600000000000001</v>
      </c>
      <c r="P79" s="336">
        <f t="shared" si="13"/>
        <v>6.1429</v>
      </c>
      <c r="R79" s="335">
        <v>1956</v>
      </c>
      <c r="S79" s="305"/>
      <c r="T79" s="301"/>
      <c r="U79" s="301"/>
      <c r="V79" s="301">
        <f>VLOOKUP(R79,'Basisreihen Destatis 2020'!$J$7:$Q$86,4,FALSE)</f>
        <v>59.9</v>
      </c>
      <c r="W79" s="301">
        <f t="shared" si="25"/>
        <v>38.6</v>
      </c>
      <c r="X79" s="301"/>
      <c r="Y79" s="301"/>
      <c r="Z79" s="301"/>
      <c r="AA79" s="302">
        <f>VLOOKUP(R79,'Basisreihen Destatis 2020'!$S$7:$V$120,4,FALSE)</f>
        <v>3.2450000000000001</v>
      </c>
      <c r="AB79" s="301">
        <f t="shared" si="29"/>
        <v>19.600000000000001</v>
      </c>
      <c r="AC79" s="306">
        <f t="shared" si="33"/>
        <v>27.2</v>
      </c>
      <c r="AD79" s="336">
        <f t="shared" si="17"/>
        <v>4.2352999999999996</v>
      </c>
      <c r="AF79" s="335">
        <v>1956</v>
      </c>
      <c r="AG79" s="305"/>
      <c r="AH79" s="301">
        <f>VLOOKUP(AF79,'Basisreihen Destatis 2020'!$J$7:$Q$86,8,FALSE)</f>
        <v>31.4</v>
      </c>
      <c r="AI79" s="306">
        <f t="shared" si="34"/>
        <v>32.5</v>
      </c>
      <c r="AJ79" s="336">
        <f t="shared" si="18"/>
        <v>3.2061999999999999</v>
      </c>
      <c r="AL79" s="345">
        <v>1956</v>
      </c>
      <c r="AM79" s="305">
        <f>VLOOKUP(AL79,'Preisindizes Gas 2020 "alt"'!$B$7:$H$93,7,FALSE)</f>
        <v>9.1783000000000001</v>
      </c>
      <c r="AN79" s="301">
        <f>VLOOKUP(AL79,'Reihen BK9 KP Gas 2020'!$B$3:$Z$84,7,FALSE)</f>
        <v>9.1783000000000001</v>
      </c>
      <c r="AO79" s="306">
        <f t="shared" si="11"/>
        <v>0</v>
      </c>
      <c r="AP79" s="305">
        <f>VLOOKUP(AL79,'Preisindizes Gas 2020 "alt"'!$J$7:$P$93,7,FALSE)</f>
        <v>6.1429</v>
      </c>
      <c r="AQ79" s="301">
        <f>VLOOKUP(AL79,'Reihen BK9 KP Gas 2020'!$B$3:$Z$84,13,FALSE)</f>
        <v>6.1429</v>
      </c>
      <c r="AR79" s="306">
        <f t="shared" si="19"/>
        <v>0</v>
      </c>
      <c r="AS79" s="305">
        <f>VLOOKUP(AL79,'Preisindizes Gas 2020 "alt"'!$R$7:$AD$86,13,FALSE)</f>
        <v>4.1738999999999997</v>
      </c>
      <c r="AT79" s="301">
        <f>VLOOKUP(AL79,'Reihen BK9 KP Gas 2020'!$B$3:$Z$84,21,FALSE)</f>
        <v>4.2352999999999996</v>
      </c>
      <c r="AU79" s="306">
        <f t="shared" si="20"/>
        <v>-6.1399999999999899E-2</v>
      </c>
      <c r="AV79" s="305">
        <f>VLOOKUP(AL79,'Preisindizes Gas 2020 "alt"'!$AF$7:$AJ$86,5,FALSE)</f>
        <v>3.2061999999999999</v>
      </c>
      <c r="AW79" s="301">
        <f>VLOOKUP(AL79,'Reihen BK9 KP Gas 2020'!$B$3:$Z$84,25,FALSE)</f>
        <v>3.2061999999999999</v>
      </c>
      <c r="AX79" s="306">
        <f t="shared" si="21"/>
        <v>0</v>
      </c>
    </row>
    <row r="80" spans="2:50">
      <c r="B80" s="335">
        <v>1955</v>
      </c>
      <c r="C80" s="296"/>
      <c r="D80" s="292"/>
      <c r="E80" s="292"/>
      <c r="F80" s="293">
        <f>VLOOKUP(B80,'Basisreihen Destatis 2020'!$S$7:$V$120,4,FALSE)</f>
        <v>3.1629999999999998</v>
      </c>
      <c r="G80" s="297">
        <f>ROUND(IF(E80&gt;0,E80,F80*$E$77/$F$77),1)</f>
        <v>12.6</v>
      </c>
      <c r="H80" s="336">
        <f t="shared" si="12"/>
        <v>9.3968000000000007</v>
      </c>
      <c r="J80" s="335">
        <v>1955</v>
      </c>
      <c r="K80" s="296"/>
      <c r="L80" s="292"/>
      <c r="M80" s="292"/>
      <c r="N80" s="293">
        <f>VLOOKUP(J80,'Basisreihen Destatis 2020'!$S$7:$V$120,4,FALSE)</f>
        <v>3.1629999999999998</v>
      </c>
      <c r="O80" s="297">
        <f>ROUND(IF(M80&gt;0,M80,N80*$M$77/$N$77),1)</f>
        <v>19.100000000000001</v>
      </c>
      <c r="P80" s="336">
        <f t="shared" si="13"/>
        <v>6.3037000000000001</v>
      </c>
      <c r="R80" s="335">
        <v>1955</v>
      </c>
      <c r="S80" s="305"/>
      <c r="T80" s="301"/>
      <c r="U80" s="301"/>
      <c r="V80" s="301">
        <f>VLOOKUP(R80,'Basisreihen Destatis 2020'!$J$7:$Q$86,4,FALSE)</f>
        <v>58.3</v>
      </c>
      <c r="W80" s="301">
        <f t="shared" si="25"/>
        <v>37.6</v>
      </c>
      <c r="X80" s="301"/>
      <c r="Y80" s="301"/>
      <c r="Z80" s="301"/>
      <c r="AA80" s="302">
        <f>VLOOKUP(R80,'Basisreihen Destatis 2020'!$S$7:$V$120,4,FALSE)</f>
        <v>3.1629999999999998</v>
      </c>
      <c r="AB80" s="301">
        <f t="shared" si="29"/>
        <v>19.100000000000001</v>
      </c>
      <c r="AC80" s="306">
        <f t="shared" si="33"/>
        <v>26.5</v>
      </c>
      <c r="AD80" s="336">
        <f t="shared" si="17"/>
        <v>4.3472</v>
      </c>
      <c r="AF80" s="335">
        <v>1955</v>
      </c>
      <c r="AG80" s="305"/>
      <c r="AH80" s="301">
        <f>VLOOKUP(AF80,'Basisreihen Destatis 2020'!$J$7:$Q$86,8,FALSE)</f>
        <v>30.9</v>
      </c>
      <c r="AI80" s="306">
        <f t="shared" si="34"/>
        <v>32</v>
      </c>
      <c r="AJ80" s="336">
        <f t="shared" si="18"/>
        <v>3.2563</v>
      </c>
      <c r="AL80" s="345">
        <v>1955</v>
      </c>
      <c r="AM80" s="305">
        <f>VLOOKUP(AL80,'Preisindizes Gas 2020 "alt"'!$B$7:$H$93,7,FALSE)</f>
        <v>9.3968000000000007</v>
      </c>
      <c r="AN80" s="301">
        <f>VLOOKUP(AL80,'Reihen BK9 KP Gas 2020'!$B$3:$Z$84,7,FALSE)</f>
        <v>9.3968000000000007</v>
      </c>
      <c r="AO80" s="306">
        <f t="shared" ref="AO80:AO93" si="35">AM80-AN80</f>
        <v>0</v>
      </c>
      <c r="AP80" s="305">
        <f>VLOOKUP(AL80,'Preisindizes Gas 2020 "alt"'!$J$7:$P$93,7,FALSE)</f>
        <v>6.3037000000000001</v>
      </c>
      <c r="AQ80" s="301">
        <f>VLOOKUP(AL80,'Reihen BK9 KP Gas 2020'!$B$3:$Z$84,13,FALSE)</f>
        <v>6.3037000000000001</v>
      </c>
      <c r="AR80" s="306">
        <f t="shared" si="19"/>
        <v>0</v>
      </c>
      <c r="AS80" s="305">
        <f>VLOOKUP(AL80,'Preisindizes Gas 2020 "alt"'!$R$7:$AD$86,13,FALSE)</f>
        <v>4.2824999999999998</v>
      </c>
      <c r="AT80" s="301">
        <f>VLOOKUP(AL80,'Reihen BK9 KP Gas 2020'!$B$3:$Z$84,21,FALSE)</f>
        <v>4.3472</v>
      </c>
      <c r="AU80" s="306">
        <f t="shared" si="20"/>
        <v>-6.4700000000000202E-2</v>
      </c>
      <c r="AV80" s="305">
        <f>VLOOKUP(AL80,'Preisindizes Gas 2020 "alt"'!$AF$7:$AJ$86,5,FALSE)</f>
        <v>3.2563</v>
      </c>
      <c r="AW80" s="301">
        <f>VLOOKUP(AL80,'Reihen BK9 KP Gas 2020'!$B$3:$Z$84,25,FALSE)</f>
        <v>3.2563</v>
      </c>
      <c r="AX80" s="306">
        <f t="shared" si="21"/>
        <v>0</v>
      </c>
    </row>
    <row r="81" spans="2:50">
      <c r="B81" s="335">
        <v>1954</v>
      </c>
      <c r="C81" s="296"/>
      <c r="D81" s="292"/>
      <c r="E81" s="292"/>
      <c r="F81" s="293">
        <f>VLOOKUP(B81,'Basisreihen Destatis 2020'!$S$7:$V$120,4,FALSE)</f>
        <v>3</v>
      </c>
      <c r="G81" s="297">
        <f>ROUND(IF(E81&gt;0,E81,F81*$E$77/$F$77),1)</f>
        <v>11.9</v>
      </c>
      <c r="H81" s="336">
        <f t="shared" ref="H81:H91" si="36">ROUND($G$15/G81,4)</f>
        <v>9.9496000000000002</v>
      </c>
      <c r="J81" s="335">
        <v>1954</v>
      </c>
      <c r="K81" s="296"/>
      <c r="L81" s="292"/>
      <c r="M81" s="292"/>
      <c r="N81" s="293">
        <f>VLOOKUP(J81,'Basisreihen Destatis 2020'!$S$7:$V$120,4,FALSE)</f>
        <v>3</v>
      </c>
      <c r="O81" s="297">
        <f t="shared" si="24"/>
        <v>18.100000000000001</v>
      </c>
      <c r="P81" s="336">
        <f t="shared" ref="P81:P85" si="37">ROUND($O$15/O81,4)</f>
        <v>6.6519000000000004</v>
      </c>
      <c r="R81" s="335">
        <v>1954</v>
      </c>
      <c r="S81" s="305"/>
      <c r="T81" s="301"/>
      <c r="U81" s="301"/>
      <c r="V81" s="301">
        <f>VLOOKUP(R81,'Basisreihen Destatis 2020'!$J$7:$Q$86,4,FALSE)</f>
        <v>56.5</v>
      </c>
      <c r="W81" s="301">
        <f t="shared" si="25"/>
        <v>36.4</v>
      </c>
      <c r="X81" s="301"/>
      <c r="Y81" s="301"/>
      <c r="Z81" s="301"/>
      <c r="AA81" s="302">
        <f>VLOOKUP(R81,'Basisreihen Destatis 2020'!$S$7:$V$120,4,FALSE)</f>
        <v>3</v>
      </c>
      <c r="AB81" s="301">
        <f t="shared" ref="AB81:AB86" si="38">ROUND(IF(Z81&gt;0,Z81,AA81*$Z$77/$AA$77),1)</f>
        <v>18.100000000000001</v>
      </c>
      <c r="AC81" s="306">
        <f t="shared" si="33"/>
        <v>25.4</v>
      </c>
      <c r="AD81" s="336">
        <f t="shared" ref="AD81:AD85" si="39">ROUND($AC$15/AC81,4)</f>
        <v>4.5354000000000001</v>
      </c>
      <c r="AF81" s="335">
        <v>1954</v>
      </c>
      <c r="AG81" s="305"/>
      <c r="AH81" s="301">
        <f>VLOOKUP(AF81,'Basisreihen Destatis 2020'!$J$7:$Q$86,8,FALSE)</f>
        <v>30.3</v>
      </c>
      <c r="AI81" s="306">
        <f t="shared" si="34"/>
        <v>31.4</v>
      </c>
      <c r="AJ81" s="336">
        <f t="shared" ref="AJ81:AJ85" si="40">ROUND($AI$15/AI81,4)</f>
        <v>3.3184999999999998</v>
      </c>
      <c r="AL81" s="345">
        <v>1954</v>
      </c>
      <c r="AM81" s="305">
        <f>VLOOKUP(AL81,'Preisindizes Gas 2020 "alt"'!$B$7:$H$93,7,FALSE)</f>
        <v>9.9496000000000002</v>
      </c>
      <c r="AN81" s="301">
        <f>VLOOKUP(AL81,'Reihen BK9 KP Gas 2020'!$B$3:$Z$84,7,FALSE)</f>
        <v>9.9496000000000002</v>
      </c>
      <c r="AO81" s="306">
        <f t="shared" si="35"/>
        <v>0</v>
      </c>
      <c r="AP81" s="305">
        <f>VLOOKUP(AL81,'Preisindizes Gas 2020 "alt"'!$J$7:$P$93,7,FALSE)</f>
        <v>6.6519000000000004</v>
      </c>
      <c r="AQ81" s="301">
        <f>VLOOKUP(AL81,'Reihen BK9 KP Gas 2020'!$B$3:$Z$84,13,FALSE)</f>
        <v>6.6519000000000004</v>
      </c>
      <c r="AR81" s="306">
        <f t="shared" ref="AR81:AR93" si="41">AP81-AQ81</f>
        <v>0</v>
      </c>
      <c r="AS81" s="305">
        <f>VLOOKUP(AL81,'Preisindizes Gas 2020 "alt"'!$R$7:$AD$86,13,FALSE)</f>
        <v>4.4650999999999996</v>
      </c>
      <c r="AT81" s="301">
        <f>VLOOKUP(AL81,'Reihen BK9 KP Gas 2020'!$B$3:$Z$84,21,FALSE)</f>
        <v>4.5354000000000001</v>
      </c>
      <c r="AU81" s="306">
        <f t="shared" ref="AU81:AU86" si="42">AS81-AT81</f>
        <v>-7.0300000000000473E-2</v>
      </c>
      <c r="AV81" s="305">
        <f>VLOOKUP(AL81,'Preisindizes Gas 2020 "alt"'!$AF$7:$AJ$86,5,FALSE)</f>
        <v>3.3184999999999998</v>
      </c>
      <c r="AW81" s="301">
        <f>VLOOKUP(AL81,'Reihen BK9 KP Gas 2020'!$B$3:$Z$84,25,FALSE)</f>
        <v>3.3184999999999998</v>
      </c>
      <c r="AX81" s="306">
        <f t="shared" ref="AX81:AX86" si="43">AV81-AW81</f>
        <v>0</v>
      </c>
    </row>
    <row r="82" spans="2:50">
      <c r="B82" s="335">
        <v>1953</v>
      </c>
      <c r="C82" s="296"/>
      <c r="D82" s="292"/>
      <c r="E82" s="292"/>
      <c r="F82" s="293">
        <f>VLOOKUP(B82,'Basisreihen Destatis 2020'!$S$7:$V$120,4,FALSE)</f>
        <v>2.9860000000000002</v>
      </c>
      <c r="G82" s="297">
        <f>ROUND(IF(E82&gt;0,E82,F82*$E$77/$F$77),1)</f>
        <v>11.9</v>
      </c>
      <c r="H82" s="336">
        <f t="shared" si="36"/>
        <v>9.9496000000000002</v>
      </c>
      <c r="J82" s="335">
        <v>1953</v>
      </c>
      <c r="K82" s="296"/>
      <c r="L82" s="292"/>
      <c r="M82" s="292"/>
      <c r="N82" s="293">
        <f>VLOOKUP(J82,'Basisreihen Destatis 2020'!$S$7:$V$120,4,FALSE)</f>
        <v>2.9860000000000002</v>
      </c>
      <c r="O82" s="297">
        <f t="shared" si="24"/>
        <v>18</v>
      </c>
      <c r="P82" s="336">
        <f t="shared" si="37"/>
        <v>6.6889000000000003</v>
      </c>
      <c r="R82" s="335">
        <v>1953</v>
      </c>
      <c r="S82" s="305"/>
      <c r="T82" s="301"/>
      <c r="U82" s="301"/>
      <c r="V82" s="301">
        <f>VLOOKUP(R82,'Basisreihen Destatis 2020'!$J$7:$Q$86,4,FALSE)</f>
        <v>58.3</v>
      </c>
      <c r="W82" s="301">
        <f t="shared" si="25"/>
        <v>37.6</v>
      </c>
      <c r="X82" s="301"/>
      <c r="Y82" s="301"/>
      <c r="Z82" s="301"/>
      <c r="AA82" s="302">
        <f>VLOOKUP(R82,'Basisreihen Destatis 2020'!$S$7:$V$120,4,FALSE)</f>
        <v>2.9860000000000002</v>
      </c>
      <c r="AB82" s="301">
        <f t="shared" si="38"/>
        <v>18</v>
      </c>
      <c r="AC82" s="306">
        <f t="shared" si="33"/>
        <v>25.8</v>
      </c>
      <c r="AD82" s="336">
        <f t="shared" si="39"/>
        <v>4.4650999999999996</v>
      </c>
      <c r="AF82" s="335">
        <v>1953</v>
      </c>
      <c r="AG82" s="305"/>
      <c r="AH82" s="301">
        <f>VLOOKUP(AF82,'Basisreihen Destatis 2020'!$J$7:$Q$86,8,FALSE)</f>
        <v>30.8</v>
      </c>
      <c r="AI82" s="306">
        <f t="shared" si="34"/>
        <v>31.9</v>
      </c>
      <c r="AJ82" s="336">
        <f t="shared" si="40"/>
        <v>3.2665000000000002</v>
      </c>
      <c r="AL82" s="345">
        <v>1953</v>
      </c>
      <c r="AM82" s="305">
        <f>VLOOKUP(AL82,'Preisindizes Gas 2020 "alt"'!$B$7:$H$93,7,FALSE)</f>
        <v>9.9496000000000002</v>
      </c>
      <c r="AN82" s="301">
        <f>VLOOKUP(AL82,'Reihen BK9 KP Gas 2020'!$B$3:$Z$84,7,FALSE)</f>
        <v>9.9496000000000002</v>
      </c>
      <c r="AO82" s="306">
        <f t="shared" si="35"/>
        <v>0</v>
      </c>
      <c r="AP82" s="305">
        <f>VLOOKUP(AL82,'Preisindizes Gas 2020 "alt"'!$J$7:$P$93,7,FALSE)</f>
        <v>6.6889000000000003</v>
      </c>
      <c r="AQ82" s="301">
        <f>VLOOKUP(AL82,'Reihen BK9 KP Gas 2020'!$B$3:$Z$84,13,FALSE)</f>
        <v>6.6889000000000003</v>
      </c>
      <c r="AR82" s="306">
        <f t="shared" si="41"/>
        <v>0</v>
      </c>
      <c r="AS82" s="305">
        <f>VLOOKUP(AL82,'Preisindizes Gas 2020 "alt"'!$R$7:$AD$86,13,FALSE)</f>
        <v>4.3968999999999996</v>
      </c>
      <c r="AT82" s="301">
        <f>VLOOKUP(AL82,'Reihen BK9 KP Gas 2020'!$B$3:$Z$84,21,FALSE)</f>
        <v>4.4650999999999996</v>
      </c>
      <c r="AU82" s="306">
        <f t="shared" si="42"/>
        <v>-6.8200000000000038E-2</v>
      </c>
      <c r="AV82" s="305">
        <f>VLOOKUP(AL82,'Preisindizes Gas 2020 "alt"'!$AF$7:$AJ$86,5,FALSE)</f>
        <v>3.2665000000000002</v>
      </c>
      <c r="AW82" s="301">
        <f>VLOOKUP(AL82,'Reihen BK9 KP Gas 2020'!$B$3:$Z$84,25,FALSE)</f>
        <v>3.2665000000000002</v>
      </c>
      <c r="AX82" s="306">
        <f t="shared" si="43"/>
        <v>0</v>
      </c>
    </row>
    <row r="83" spans="2:50">
      <c r="B83" s="335">
        <v>1952</v>
      </c>
      <c r="C83" s="296"/>
      <c r="D83" s="292"/>
      <c r="E83" s="292"/>
      <c r="F83" s="293">
        <f>VLOOKUP(B83,'Basisreihen Destatis 2020'!$S$7:$V$120,4,FALSE)</f>
        <v>3.0880000000000001</v>
      </c>
      <c r="G83" s="297">
        <f t="shared" si="22"/>
        <v>12.3</v>
      </c>
      <c r="H83" s="336">
        <f t="shared" si="36"/>
        <v>9.6259999999999994</v>
      </c>
      <c r="J83" s="335">
        <v>1952</v>
      </c>
      <c r="K83" s="296"/>
      <c r="L83" s="292"/>
      <c r="M83" s="292"/>
      <c r="N83" s="293">
        <f>VLOOKUP(J83,'Basisreihen Destatis 2020'!$S$7:$V$120,4,FALSE)</f>
        <v>3.0880000000000001</v>
      </c>
      <c r="O83" s="297">
        <f t="shared" si="24"/>
        <v>18.600000000000001</v>
      </c>
      <c r="P83" s="336">
        <f t="shared" si="37"/>
        <v>6.4730999999999996</v>
      </c>
      <c r="R83" s="335">
        <v>1952</v>
      </c>
      <c r="S83" s="305"/>
      <c r="T83" s="301"/>
      <c r="U83" s="301"/>
      <c r="V83" s="301">
        <f>VLOOKUP(R83,'Basisreihen Destatis 2020'!$J$7:$Q$86,4,FALSE)</f>
        <v>56</v>
      </c>
      <c r="W83" s="301">
        <f t="shared" si="25"/>
        <v>36.1</v>
      </c>
      <c r="X83" s="301"/>
      <c r="Y83" s="301"/>
      <c r="Z83" s="301"/>
      <c r="AA83" s="302">
        <f>VLOOKUP(R83,'Basisreihen Destatis 2020'!$S$7:$V$120,4,FALSE)</f>
        <v>3.0880000000000001</v>
      </c>
      <c r="AB83" s="301">
        <f t="shared" si="38"/>
        <v>18.600000000000001</v>
      </c>
      <c r="AC83" s="306">
        <f t="shared" si="33"/>
        <v>25.6</v>
      </c>
      <c r="AD83" s="336">
        <f t="shared" si="39"/>
        <v>4.5</v>
      </c>
      <c r="AF83" s="335">
        <v>1952</v>
      </c>
      <c r="AG83" s="305"/>
      <c r="AH83" s="301">
        <f>VLOOKUP(AF83,'Basisreihen Destatis 2020'!$J$7:$Q$86,8,FALSE)</f>
        <v>31.6</v>
      </c>
      <c r="AI83" s="306">
        <f t="shared" si="34"/>
        <v>32.700000000000003</v>
      </c>
      <c r="AJ83" s="336">
        <f t="shared" si="40"/>
        <v>3.1865000000000001</v>
      </c>
      <c r="AL83" s="345">
        <v>1952</v>
      </c>
      <c r="AM83" s="305">
        <f>VLOOKUP(AL83,'Preisindizes Gas 2020 "alt"'!$B$7:$H$93,7,FALSE)</f>
        <v>9.6259999999999994</v>
      </c>
      <c r="AN83" s="301">
        <f>VLOOKUP(AL83,'Reihen BK9 KP Gas 2020'!$B$3:$Z$84,7,FALSE)</f>
        <v>9.6259999999999994</v>
      </c>
      <c r="AO83" s="306">
        <f t="shared" si="35"/>
        <v>0</v>
      </c>
      <c r="AP83" s="305">
        <f>VLOOKUP(AL83,'Preisindizes Gas 2020 "alt"'!$J$7:$P$93,7,FALSE)</f>
        <v>6.4730999999999996</v>
      </c>
      <c r="AQ83" s="301">
        <f>VLOOKUP(AL83,'Reihen BK9 KP Gas 2020'!$B$3:$Z$84,13,FALSE)</f>
        <v>6.4730999999999996</v>
      </c>
      <c r="AR83" s="306">
        <f t="shared" si="41"/>
        <v>0</v>
      </c>
      <c r="AS83" s="305">
        <f>VLOOKUP(AL83,'Preisindizes Gas 2020 "alt"'!$R$7:$AD$86,13,FALSE)</f>
        <v>4.4307999999999996</v>
      </c>
      <c r="AT83" s="301">
        <f>VLOOKUP(AL83,'Reihen BK9 KP Gas 2020'!$B$3:$Z$84,21,FALSE)</f>
        <v>4.5</v>
      </c>
      <c r="AU83" s="306">
        <f t="shared" si="42"/>
        <v>-6.9200000000000372E-2</v>
      </c>
      <c r="AV83" s="305">
        <f>VLOOKUP(AL83,'Preisindizes Gas 2020 "alt"'!$AF$7:$AJ$86,5,FALSE)</f>
        <v>3.1865000000000001</v>
      </c>
      <c r="AW83" s="301">
        <f>VLOOKUP(AL83,'Reihen BK9 KP Gas 2020'!$B$3:$Z$84,25,FALSE)</f>
        <v>3.1865000000000001</v>
      </c>
      <c r="AX83" s="306">
        <f t="shared" si="43"/>
        <v>0</v>
      </c>
    </row>
    <row r="84" spans="2:50">
      <c r="B84" s="335">
        <v>1951</v>
      </c>
      <c r="C84" s="296"/>
      <c r="D84" s="292"/>
      <c r="E84" s="292"/>
      <c r="F84" s="293">
        <f>VLOOKUP(B84,'Basisreihen Destatis 2020'!$S$7:$V$120,4,FALSE)</f>
        <v>2.8980000000000001</v>
      </c>
      <c r="G84" s="297">
        <f t="shared" si="22"/>
        <v>11.5</v>
      </c>
      <c r="H84" s="336">
        <f t="shared" si="36"/>
        <v>10.2957</v>
      </c>
      <c r="J84" s="335">
        <v>1951</v>
      </c>
      <c r="K84" s="296"/>
      <c r="L84" s="292"/>
      <c r="M84" s="292"/>
      <c r="N84" s="293">
        <f>VLOOKUP(J84,'Basisreihen Destatis 2020'!$S$7:$V$120,4,FALSE)</f>
        <v>2.8980000000000001</v>
      </c>
      <c r="O84" s="297">
        <f t="shared" si="24"/>
        <v>17.5</v>
      </c>
      <c r="P84" s="336">
        <f t="shared" si="37"/>
        <v>6.88</v>
      </c>
      <c r="R84" s="335">
        <v>1951</v>
      </c>
      <c r="S84" s="305"/>
      <c r="T84" s="301"/>
      <c r="U84" s="301"/>
      <c r="V84" s="301">
        <f>VLOOKUP(R84,'Basisreihen Destatis 2020'!$J$7:$Q$86,4,FALSE)</f>
        <v>40.200000000000003</v>
      </c>
      <c r="W84" s="301">
        <f t="shared" si="25"/>
        <v>25.9</v>
      </c>
      <c r="X84" s="301"/>
      <c r="Y84" s="301"/>
      <c r="Z84" s="301"/>
      <c r="AA84" s="302">
        <f>VLOOKUP(R84,'Basisreihen Destatis 2020'!$S$7:$V$120,4,FALSE)</f>
        <v>2.8980000000000001</v>
      </c>
      <c r="AB84" s="301">
        <f t="shared" si="38"/>
        <v>17.5</v>
      </c>
      <c r="AC84" s="306">
        <f t="shared" si="33"/>
        <v>20.9</v>
      </c>
      <c r="AD84" s="336">
        <f t="shared" si="39"/>
        <v>5.5119999999999996</v>
      </c>
      <c r="AF84" s="335">
        <v>1951</v>
      </c>
      <c r="AG84" s="305"/>
      <c r="AH84" s="301">
        <f>VLOOKUP(AF84,'Basisreihen Destatis 2020'!$J$7:$Q$86,8,FALSE)</f>
        <v>30.9</v>
      </c>
      <c r="AI84" s="306">
        <f t="shared" si="34"/>
        <v>32</v>
      </c>
      <c r="AJ84" s="336">
        <f t="shared" si="40"/>
        <v>3.2563</v>
      </c>
      <c r="AL84" s="345">
        <v>1951</v>
      </c>
      <c r="AM84" s="305">
        <f>VLOOKUP(AL84,'Preisindizes Gas 2020 "alt"'!$B$7:$H$93,7,FALSE)</f>
        <v>10.2957</v>
      </c>
      <c r="AN84" s="301">
        <f>VLOOKUP(AL84,'Reihen BK9 KP Gas 2020'!$B$3:$Z$84,7,FALSE)</f>
        <v>10.2957</v>
      </c>
      <c r="AO84" s="306">
        <f t="shared" si="35"/>
        <v>0</v>
      </c>
      <c r="AP84" s="305">
        <f>VLOOKUP(AL84,'Preisindizes Gas 2020 "alt"'!$J$7:$P$93,7,FALSE)</f>
        <v>6.88</v>
      </c>
      <c r="AQ84" s="301">
        <f>VLOOKUP(AL84,'Reihen BK9 KP Gas 2020'!$B$3:$Z$84,13,FALSE)</f>
        <v>6.88</v>
      </c>
      <c r="AR84" s="306">
        <f t="shared" si="41"/>
        <v>0</v>
      </c>
      <c r="AS84" s="305">
        <f>VLOOKUP(AL84,'Preisindizes Gas 2020 "alt"'!$R$7:$AD$86,13,FALSE)</f>
        <v>5.4596999999999998</v>
      </c>
      <c r="AT84" s="301">
        <f>VLOOKUP(AL84,'Reihen BK9 KP Gas 2020'!$B$3:$Z$84,21,FALSE)</f>
        <v>5.5119999999999996</v>
      </c>
      <c r="AU84" s="306">
        <f t="shared" si="42"/>
        <v>-5.2299999999999791E-2</v>
      </c>
      <c r="AV84" s="305">
        <f>VLOOKUP(AL84,'Preisindizes Gas 2020 "alt"'!$AF$7:$AJ$86,5,FALSE)</f>
        <v>3.2563</v>
      </c>
      <c r="AW84" s="301">
        <f>VLOOKUP(AL84,'Reihen BK9 KP Gas 2020'!$B$3:$Z$84,25,FALSE)</f>
        <v>3.2563</v>
      </c>
      <c r="AX84" s="306">
        <f t="shared" si="43"/>
        <v>0</v>
      </c>
    </row>
    <row r="85" spans="2:50">
      <c r="B85" s="335">
        <v>1950</v>
      </c>
      <c r="C85" s="296"/>
      <c r="D85" s="292"/>
      <c r="E85" s="292"/>
      <c r="F85" s="293">
        <f>VLOOKUP(B85,'Basisreihen Destatis 2020'!$S$7:$V$120,4,FALSE)</f>
        <v>2.5030000000000001</v>
      </c>
      <c r="G85" s="297">
        <f t="shared" ref="G85:G91" si="44">ROUND(IF(E85&gt;0,E85,F85*$E$77/$F$77),1)</f>
        <v>10</v>
      </c>
      <c r="H85" s="336">
        <f>ROUND($G$15/G85,4)</f>
        <v>11.84</v>
      </c>
      <c r="J85" s="335">
        <v>1950</v>
      </c>
      <c r="K85" s="296"/>
      <c r="L85" s="292"/>
      <c r="M85" s="292"/>
      <c r="N85" s="293">
        <f>VLOOKUP(J85,'Basisreihen Destatis 2020'!$S$7:$V$120,4,FALSE)</f>
        <v>2.5030000000000001</v>
      </c>
      <c r="O85" s="297">
        <f>ROUND(IF(M85&gt;0,M85,N85*$M$77/$N$77),1)</f>
        <v>15.1</v>
      </c>
      <c r="P85" s="336">
        <f t="shared" si="37"/>
        <v>7.9734999999999996</v>
      </c>
      <c r="R85" s="335">
        <v>1950</v>
      </c>
      <c r="S85" s="305"/>
      <c r="T85" s="301"/>
      <c r="U85" s="301"/>
      <c r="V85" s="301">
        <f>VLOOKUP(R85,'Basisreihen Destatis 2020'!$J$7:$Q$86,4,FALSE)</f>
        <v>32.9</v>
      </c>
      <c r="W85" s="301">
        <f>ROUND(IF(U85&gt;0,U85,V85*$U$67/$V$67),1)</f>
        <v>21.2</v>
      </c>
      <c r="X85" s="301"/>
      <c r="Y85" s="301"/>
      <c r="Z85" s="301"/>
      <c r="AA85" s="302">
        <f>VLOOKUP(R85,'Basisreihen Destatis 2020'!$S$7:$V$120,4,FALSE)</f>
        <v>2.5030000000000001</v>
      </c>
      <c r="AB85" s="301">
        <f t="shared" si="38"/>
        <v>15.1</v>
      </c>
      <c r="AC85" s="306">
        <f t="shared" si="33"/>
        <v>17.5</v>
      </c>
      <c r="AD85" s="336">
        <f t="shared" si="39"/>
        <v>6.5829000000000004</v>
      </c>
      <c r="AF85" s="335">
        <v>1950</v>
      </c>
      <c r="AG85" s="305"/>
      <c r="AH85" s="301">
        <f>VLOOKUP(AF85,'Basisreihen Destatis 2020'!$J$7:$Q$86,8,FALSE)</f>
        <v>26.1</v>
      </c>
      <c r="AI85" s="306">
        <f t="shared" si="34"/>
        <v>27</v>
      </c>
      <c r="AJ85" s="336">
        <f t="shared" si="40"/>
        <v>3.8593000000000002</v>
      </c>
      <c r="AL85" s="345">
        <v>1950</v>
      </c>
      <c r="AM85" s="305">
        <f>VLOOKUP(AL85,'Preisindizes Gas 2020 "alt"'!$B$7:$H$93,7,FALSE)</f>
        <v>11.84</v>
      </c>
      <c r="AN85" s="301">
        <f>VLOOKUP(AL85,'Reihen BK9 KP Gas 2020'!$B$3:$Z$84,7,FALSE)</f>
        <v>11.84</v>
      </c>
      <c r="AO85" s="306">
        <f t="shared" si="35"/>
        <v>0</v>
      </c>
      <c r="AP85" s="305">
        <f>VLOOKUP(AL85,'Preisindizes Gas 2020 "alt"'!$J$7:$P$93,7,FALSE)</f>
        <v>7.9734999999999996</v>
      </c>
      <c r="AQ85" s="301">
        <f>VLOOKUP(AL85,'Reihen BK9 KP Gas 2020'!$B$3:$Z$84,13,FALSE)</f>
        <v>7.9734999999999996</v>
      </c>
      <c r="AR85" s="306">
        <f t="shared" si="41"/>
        <v>0</v>
      </c>
      <c r="AS85" s="305">
        <f>VLOOKUP(AL85,'Preisindizes Gas 2020 "alt"'!$R$7:$AD$86,13,FALSE)</f>
        <v>6.4718999999999998</v>
      </c>
      <c r="AT85" s="301">
        <f>VLOOKUP(AL85,'Reihen BK9 KP Gas 2020'!$B$3:$Z$84,21,FALSE)</f>
        <v>6.5829000000000004</v>
      </c>
      <c r="AU85" s="306">
        <f t="shared" si="42"/>
        <v>-0.11100000000000065</v>
      </c>
      <c r="AV85" s="305">
        <f>VLOOKUP(AL85,'Preisindizes Gas 2020 "alt"'!$AF$7:$AJ$86,5,FALSE)</f>
        <v>3.8593000000000002</v>
      </c>
      <c r="AW85" s="301">
        <f>VLOOKUP(AL85,'Reihen BK9 KP Gas 2020'!$B$3:$Z$84,25,FALSE)</f>
        <v>3.8593000000000002</v>
      </c>
      <c r="AX85" s="306">
        <f t="shared" si="43"/>
        <v>0</v>
      </c>
    </row>
    <row r="86" spans="2:50">
      <c r="B86" s="335">
        <v>1949</v>
      </c>
      <c r="C86" s="296"/>
      <c r="D86" s="292"/>
      <c r="E86" s="292"/>
      <c r="F86" s="293">
        <f>VLOOKUP(B86,'Basisreihen Destatis 2020'!$S$7:$V$120,4,FALSE)</f>
        <v>2.6259999999999999</v>
      </c>
      <c r="G86" s="297">
        <f t="shared" si="44"/>
        <v>10.4</v>
      </c>
      <c r="H86" s="336">
        <f t="shared" si="36"/>
        <v>11.384600000000001</v>
      </c>
      <c r="J86" s="335">
        <v>1949</v>
      </c>
      <c r="K86" s="296"/>
      <c r="L86" s="292"/>
      <c r="M86" s="292"/>
      <c r="N86" s="293">
        <f>VLOOKUP(J86,'Basisreihen Destatis 2020'!$S$7:$V$120,4,FALSE)</f>
        <v>2.6259999999999999</v>
      </c>
      <c r="O86" s="297">
        <f>ROUND(IF(M86&gt;0,M86,N86*$M$77/$N$77),1)</f>
        <v>15.8</v>
      </c>
      <c r="P86" s="336">
        <f>ROUND($O$15/O86,4)</f>
        <v>7.6203000000000003</v>
      </c>
      <c r="R86" s="337">
        <v>1949</v>
      </c>
      <c r="S86" s="338"/>
      <c r="T86" s="339"/>
      <c r="U86" s="339"/>
      <c r="V86" s="353">
        <f>VLOOKUP(R86,'Basisreihen Destatis 2020'!$J$7:$Q$86,4,FALSE)</f>
        <v>31.7</v>
      </c>
      <c r="W86" s="339">
        <f>ROUND(IF(U86&gt;0,U86,V86*$U$67/$V$67),1)</f>
        <v>20.399999999999999</v>
      </c>
      <c r="X86" s="339"/>
      <c r="Y86" s="339"/>
      <c r="Z86" s="339"/>
      <c r="AA86" s="354">
        <f>VLOOKUP(R86,'Basisreihen Destatis 2020'!$S$7:$V$120,4,FALSE)</f>
        <v>2.6259999999999999</v>
      </c>
      <c r="AB86" s="339">
        <f t="shared" si="38"/>
        <v>15.8</v>
      </c>
      <c r="AC86" s="341">
        <f t="shared" si="33"/>
        <v>17.600000000000001</v>
      </c>
      <c r="AD86" s="342">
        <f>ROUND($AC$15/AC86,4)</f>
        <v>6.5454999999999997</v>
      </c>
      <c r="AF86" s="337">
        <v>1949</v>
      </c>
      <c r="AG86" s="338"/>
      <c r="AH86" s="353">
        <f>VLOOKUP(AF86,'Basisreihen Destatis 2020'!$J$7:$Q$86,8,FALSE)</f>
        <v>26.8</v>
      </c>
      <c r="AI86" s="356">
        <f t="shared" si="34"/>
        <v>27.7</v>
      </c>
      <c r="AJ86" s="342">
        <f>ROUND($AI$15/AI86,4)</f>
        <v>3.7616999999999998</v>
      </c>
      <c r="AL86" s="433">
        <v>1949</v>
      </c>
      <c r="AM86" s="305">
        <f>VLOOKUP(AL86,'Preisindizes Gas 2020 "alt"'!$B$7:$H$93,7,FALSE)</f>
        <v>11.384600000000001</v>
      </c>
      <c r="AN86" s="301">
        <f>VLOOKUP(AL86,'Reihen BK9 KP Gas 2020'!$B$3:$Z$84,7,FALSE)</f>
        <v>11.384600000000001</v>
      </c>
      <c r="AO86" s="436">
        <f t="shared" si="35"/>
        <v>0</v>
      </c>
      <c r="AP86" s="305">
        <f>VLOOKUP(AL86,'Preisindizes Gas 2020 "alt"'!$J$7:$P$93,7,FALSE)</f>
        <v>7.6203000000000003</v>
      </c>
      <c r="AQ86" s="301">
        <f>VLOOKUP(AL86,'Reihen BK9 KP Gas 2020'!$B$3:$Z$84,13,FALSE)</f>
        <v>7.6203000000000003</v>
      </c>
      <c r="AR86" s="306">
        <f t="shared" si="41"/>
        <v>0</v>
      </c>
      <c r="AS86" s="305">
        <f>VLOOKUP(AL86,'Preisindizes Gas 2020 "alt"'!$R$7:$AD$86,13,FALSE)</f>
        <v>6.4358000000000004</v>
      </c>
      <c r="AT86" s="301">
        <f>VLOOKUP(AL86,'Reihen BK9 KP Gas 2020'!$B$3:$Z$84,21,FALSE)</f>
        <v>6.5454999999999997</v>
      </c>
      <c r="AU86" s="306">
        <f t="shared" si="42"/>
        <v>-0.10969999999999924</v>
      </c>
      <c r="AV86" s="305">
        <f>VLOOKUP(AL86,'Preisindizes Gas 2020 "alt"'!$AF$7:$AJ$86,5,FALSE)</f>
        <v>3.7616999999999998</v>
      </c>
      <c r="AW86" s="301">
        <f>VLOOKUP(AL86,'Reihen BK9 KP Gas 2020'!$B$3:$Z$84,25,FALSE)</f>
        <v>3.7616999999999998</v>
      </c>
      <c r="AX86" s="306">
        <f t="shared" si="43"/>
        <v>0</v>
      </c>
    </row>
    <row r="87" spans="2:50">
      <c r="B87" s="335">
        <v>1948</v>
      </c>
      <c r="C87" s="296"/>
      <c r="D87" s="292"/>
      <c r="E87" s="292"/>
      <c r="F87" s="293">
        <f>VLOOKUP(B87,'Basisreihen Destatis 2020'!$S$7:$V$120,4,FALSE)</f>
        <v>2.3199999999999998</v>
      </c>
      <c r="G87" s="297">
        <f t="shared" si="44"/>
        <v>9.1999999999999993</v>
      </c>
      <c r="H87" s="336">
        <f t="shared" si="36"/>
        <v>12.8696</v>
      </c>
      <c r="J87" s="335">
        <v>1948</v>
      </c>
      <c r="K87" s="296"/>
      <c r="L87" s="292"/>
      <c r="M87" s="292"/>
      <c r="N87" s="293">
        <f>VLOOKUP(J87,'Basisreihen Destatis 2020'!$S$7:$V$120,4,FALSE)</f>
        <v>2.3199999999999998</v>
      </c>
      <c r="O87" s="297">
        <f t="shared" ref="O87:O93" si="45">ROUND(IF(M87&gt;0,M87,N87*$M$77/$N$77),1)</f>
        <v>14</v>
      </c>
      <c r="P87" s="336">
        <f t="shared" ref="P87:P93" si="46">ROUND($O$15/O87,4)</f>
        <v>8.6</v>
      </c>
      <c r="AJ87" s="176"/>
      <c r="AL87" s="345">
        <v>1948</v>
      </c>
      <c r="AM87" s="305">
        <f>VLOOKUP(AL87,'Preisindizes Gas 2020 "alt"'!$B$7:$H$93,7,FALSE)</f>
        <v>12.8696</v>
      </c>
      <c r="AN87" s="301">
        <f>VLOOKUP(AL87,'Reihen BK9 KP Gas 2020'!$B$3:$Z$84,7,FALSE)</f>
        <v>12.8696</v>
      </c>
      <c r="AO87" s="436">
        <f t="shared" si="35"/>
        <v>0</v>
      </c>
      <c r="AP87" s="305">
        <f>VLOOKUP(AL87,'Preisindizes Gas 2020 "alt"'!$J$7:$P$93,7,FALSE)</f>
        <v>8.6</v>
      </c>
      <c r="AQ87" s="301">
        <f>VLOOKUP(AL87,'Reihen BK9 KP Gas 2020'!$B$3:$Z$84,13,FALSE)</f>
        <v>8.6</v>
      </c>
      <c r="AR87" s="306">
        <f t="shared" si="41"/>
        <v>0</v>
      </c>
      <c r="AS87" s="305"/>
      <c r="AT87" s="301"/>
      <c r="AU87" s="436"/>
      <c r="AV87" s="305"/>
      <c r="AW87" s="301"/>
      <c r="AX87" s="436"/>
    </row>
    <row r="88" spans="2:50">
      <c r="B88" s="335">
        <v>1947</v>
      </c>
      <c r="C88" s="296"/>
      <c r="D88" s="292"/>
      <c r="E88" s="292"/>
      <c r="F88" s="293">
        <f>VLOOKUP(B88,'Basisreihen Destatis 2020'!$S$7:$V$120,4,FALSE)</f>
        <v>2.129</v>
      </c>
      <c r="G88" s="297">
        <f t="shared" si="44"/>
        <v>8.5</v>
      </c>
      <c r="H88" s="336">
        <f t="shared" si="36"/>
        <v>13.929399999999999</v>
      </c>
      <c r="J88" s="335">
        <v>1947</v>
      </c>
      <c r="K88" s="296"/>
      <c r="L88" s="292"/>
      <c r="M88" s="292"/>
      <c r="N88" s="293">
        <f>VLOOKUP(J88,'Basisreihen Destatis 2020'!$S$7:$V$120,4,FALSE)</f>
        <v>2.129</v>
      </c>
      <c r="O88" s="297">
        <f t="shared" si="45"/>
        <v>12.8</v>
      </c>
      <c r="P88" s="336">
        <f t="shared" si="46"/>
        <v>9.4062999999999999</v>
      </c>
      <c r="AJ88" s="176"/>
      <c r="AL88" s="345">
        <v>1947</v>
      </c>
      <c r="AM88" s="305">
        <f>VLOOKUP(AL88,'Preisindizes Gas 2020 "alt"'!$B$7:$H$93,7,FALSE)</f>
        <v>13.929399999999999</v>
      </c>
      <c r="AN88" s="301">
        <f>VLOOKUP(AL88,'Reihen BK9 KP Gas 2020'!$B$3:$Z$84,7,FALSE)</f>
        <v>13.929399999999999</v>
      </c>
      <c r="AO88" s="436">
        <f t="shared" si="35"/>
        <v>0</v>
      </c>
      <c r="AP88" s="305">
        <f>VLOOKUP(AL88,'Preisindizes Gas 2020 "alt"'!$J$7:$P$93,7,FALSE)</f>
        <v>9.4062999999999999</v>
      </c>
      <c r="AQ88" s="301">
        <f>VLOOKUP(AL88,'Reihen BK9 KP Gas 2020'!$B$3:$Z$84,13,FALSE)</f>
        <v>9.4062999999999999</v>
      </c>
      <c r="AR88" s="306">
        <f t="shared" si="41"/>
        <v>0</v>
      </c>
      <c r="AS88" s="305"/>
      <c r="AT88" s="301"/>
      <c r="AU88" s="436"/>
      <c r="AV88" s="305"/>
      <c r="AW88" s="301"/>
      <c r="AX88" s="436"/>
    </row>
    <row r="89" spans="2:50">
      <c r="B89" s="335">
        <v>1946</v>
      </c>
      <c r="C89" s="296"/>
      <c r="D89" s="292"/>
      <c r="E89" s="292"/>
      <c r="F89" s="293">
        <f>VLOOKUP(B89,'Basisreihen Destatis 2020'!$S$7:$V$120,4,FALSE)</f>
        <v>1.823</v>
      </c>
      <c r="G89" s="297">
        <f t="shared" si="44"/>
        <v>7.3</v>
      </c>
      <c r="H89" s="336">
        <f t="shared" si="36"/>
        <v>16.219200000000001</v>
      </c>
      <c r="J89" s="335">
        <v>1946</v>
      </c>
      <c r="K89" s="296"/>
      <c r="L89" s="292"/>
      <c r="M89" s="292"/>
      <c r="N89" s="293">
        <f>VLOOKUP(J89,'Basisreihen Destatis 2020'!$S$7:$V$120,4,FALSE)</f>
        <v>1.823</v>
      </c>
      <c r="O89" s="297">
        <f t="shared" si="45"/>
        <v>11</v>
      </c>
      <c r="P89" s="336">
        <f t="shared" si="46"/>
        <v>10.945499999999999</v>
      </c>
      <c r="V89" s="176"/>
      <c r="W89" s="176"/>
      <c r="X89" s="176"/>
      <c r="Y89" s="176"/>
      <c r="Z89" s="176"/>
      <c r="AA89" s="176"/>
      <c r="AB89" s="176"/>
      <c r="AC89" s="176"/>
      <c r="AJ89" s="176"/>
      <c r="AL89" s="345">
        <v>1946</v>
      </c>
      <c r="AM89" s="305">
        <f>VLOOKUP(AL89,'Preisindizes Gas 2020 "alt"'!$B$7:$H$93,7,FALSE)</f>
        <v>16.219200000000001</v>
      </c>
      <c r="AN89" s="301">
        <f>VLOOKUP(AL89,'Reihen BK9 KP Gas 2020'!$B$3:$Z$84,7,FALSE)</f>
        <v>16.219200000000001</v>
      </c>
      <c r="AO89" s="436">
        <f t="shared" si="35"/>
        <v>0</v>
      </c>
      <c r="AP89" s="305">
        <f>VLOOKUP(AL89,'Preisindizes Gas 2020 "alt"'!$J$7:$P$93,7,FALSE)</f>
        <v>10.945499999999999</v>
      </c>
      <c r="AQ89" s="301">
        <f>VLOOKUP(AL89,'Reihen BK9 KP Gas 2020'!$B$3:$Z$84,13,FALSE)</f>
        <v>10.945499999999999</v>
      </c>
      <c r="AR89" s="494">
        <f t="shared" si="41"/>
        <v>0</v>
      </c>
      <c r="AS89" s="305"/>
      <c r="AT89" s="301"/>
      <c r="AU89" s="436"/>
      <c r="AV89" s="305"/>
      <c r="AW89" s="301"/>
      <c r="AX89" s="436"/>
    </row>
    <row r="90" spans="2:50">
      <c r="B90" s="335">
        <v>1945</v>
      </c>
      <c r="C90" s="296"/>
      <c r="D90" s="292"/>
      <c r="E90" s="292"/>
      <c r="F90" s="293">
        <f>VLOOKUP(B90,'Basisreihen Destatis 2020'!$S$7:$V$120,4,FALSE)</f>
        <v>1.7070000000000001</v>
      </c>
      <c r="G90" s="297">
        <f t="shared" si="44"/>
        <v>6.8</v>
      </c>
      <c r="H90" s="336">
        <f t="shared" si="36"/>
        <v>17.411799999999999</v>
      </c>
      <c r="J90" s="335">
        <v>1945</v>
      </c>
      <c r="K90" s="296"/>
      <c r="L90" s="292"/>
      <c r="M90" s="292"/>
      <c r="N90" s="293">
        <f>VLOOKUP(J90,'Basisreihen Destatis 2020'!$S$7:$V$120,4,FALSE)</f>
        <v>1.7070000000000001</v>
      </c>
      <c r="O90" s="297">
        <f t="shared" si="45"/>
        <v>10.3</v>
      </c>
      <c r="P90" s="336">
        <f t="shared" si="46"/>
        <v>11.689299999999999</v>
      </c>
      <c r="V90" s="176"/>
      <c r="W90" s="176"/>
      <c r="X90" s="176"/>
      <c r="Y90" s="176"/>
      <c r="Z90" s="176"/>
      <c r="AA90" s="176"/>
      <c r="AB90" s="176"/>
      <c r="AC90" s="176"/>
      <c r="AJ90" s="176"/>
      <c r="AL90" s="345">
        <v>1945</v>
      </c>
      <c r="AM90" s="305">
        <f>VLOOKUP(AL90,'Preisindizes Gas 2020 "alt"'!$B$7:$H$93,7,FALSE)</f>
        <v>17.411799999999999</v>
      </c>
      <c r="AN90" s="301">
        <f>VLOOKUP(AL90,'Reihen BK9 KP Gas 2020'!$B$3:$Z$84,7,FALSE)</f>
        <v>17.411799999999999</v>
      </c>
      <c r="AO90" s="490">
        <f t="shared" si="35"/>
        <v>0</v>
      </c>
      <c r="AP90" s="305">
        <f>VLOOKUP(AL90,'Preisindizes Gas 2020 "alt"'!$J$7:$P$93,7,FALSE)</f>
        <v>11.689299999999999</v>
      </c>
      <c r="AQ90" s="301">
        <f>VLOOKUP(AL90,'Reihen BK9 KP Gas 2020'!$B$3:$Z$84,13,FALSE)</f>
        <v>11.689299999999999</v>
      </c>
      <c r="AR90" s="494">
        <f t="shared" si="41"/>
        <v>0</v>
      </c>
      <c r="AS90" s="305"/>
      <c r="AT90" s="301"/>
      <c r="AU90" s="490"/>
      <c r="AV90" s="305"/>
      <c r="AW90" s="301"/>
      <c r="AX90" s="436"/>
    </row>
    <row r="91" spans="2:50">
      <c r="B91" s="500">
        <v>1944</v>
      </c>
      <c r="C91" s="501"/>
      <c r="D91" s="502"/>
      <c r="E91" s="502"/>
      <c r="F91" s="503">
        <f>VLOOKUP(B91,'Basisreihen Destatis 2020'!$S$7:$V$120,4,FALSE)</f>
        <v>1.653</v>
      </c>
      <c r="G91" s="504">
        <f t="shared" si="44"/>
        <v>6.6</v>
      </c>
      <c r="H91" s="505">
        <f t="shared" si="36"/>
        <v>17.939399999999999</v>
      </c>
      <c r="J91" s="335">
        <v>1944</v>
      </c>
      <c r="K91" s="296"/>
      <c r="L91" s="292"/>
      <c r="M91" s="292"/>
      <c r="N91" s="293">
        <f>VLOOKUP(J91,'Basisreihen Destatis 2020'!$S$7:$V$120,4,FALSE)</f>
        <v>1.653</v>
      </c>
      <c r="O91" s="297">
        <f t="shared" si="45"/>
        <v>10</v>
      </c>
      <c r="P91" s="336">
        <f t="shared" si="46"/>
        <v>12.04</v>
      </c>
      <c r="V91" s="176"/>
      <c r="W91" s="176"/>
      <c r="X91" s="176"/>
      <c r="Y91" s="176"/>
      <c r="Z91" s="176"/>
      <c r="AA91" s="176"/>
      <c r="AB91" s="176"/>
      <c r="AC91" s="176"/>
      <c r="AJ91" s="176"/>
      <c r="AL91" s="345">
        <v>1944</v>
      </c>
      <c r="AM91" s="305">
        <f>VLOOKUP(AL91,'Preisindizes Gas 2020 "alt"'!$B$7:$H$93,7,FALSE)</f>
        <v>17.939399999999999</v>
      </c>
      <c r="AN91" s="301">
        <f>VLOOKUP(AL91,'Reihen BK9 KP Gas 2020'!$B$3:$Z$84,7,FALSE)</f>
        <v>17.939399999999999</v>
      </c>
      <c r="AO91" s="491">
        <f t="shared" si="35"/>
        <v>0</v>
      </c>
      <c r="AP91" s="305">
        <f>VLOOKUP(AL91,'Preisindizes Gas 2020 "alt"'!$J$7:$P$93,7,FALSE)</f>
        <v>12.04</v>
      </c>
      <c r="AQ91" s="301">
        <f>VLOOKUP(AL91,'Reihen BK9 KP Gas 2020'!$B$3:$Z$84,13,FALSE)</f>
        <v>12.04</v>
      </c>
      <c r="AR91" s="494">
        <f t="shared" si="41"/>
        <v>0</v>
      </c>
      <c r="AS91" s="305"/>
      <c r="AT91" s="301"/>
      <c r="AU91" s="491"/>
      <c r="AV91" s="305"/>
      <c r="AW91" s="301"/>
      <c r="AX91" s="297"/>
    </row>
    <row r="92" spans="2:50">
      <c r="B92" s="500">
        <v>1943</v>
      </c>
      <c r="C92" s="296"/>
      <c r="D92" s="292"/>
      <c r="E92" s="292"/>
      <c r="F92" s="503">
        <f>VLOOKUP(B92,'Basisreihen Destatis 2020'!$S$7:$V$120,4,FALSE)</f>
        <v>1.619</v>
      </c>
      <c r="G92" s="504">
        <f t="shared" ref="G92:G93" si="47">ROUND(IF(E92&gt;0,E92,F92*$E$77/$F$77),1)</f>
        <v>6.4</v>
      </c>
      <c r="H92" s="505">
        <f t="shared" ref="H92:H93" si="48">ROUND($G$15/G92,4)</f>
        <v>18.5</v>
      </c>
      <c r="J92" s="335">
        <v>1943</v>
      </c>
      <c r="K92" s="296"/>
      <c r="L92" s="292"/>
      <c r="M92" s="292"/>
      <c r="N92" s="293">
        <f>VLOOKUP(J92,'Basisreihen Destatis 2020'!$S$7:$V$120,4,FALSE)</f>
        <v>1.619</v>
      </c>
      <c r="O92" s="297">
        <f t="shared" si="45"/>
        <v>9.8000000000000007</v>
      </c>
      <c r="P92" s="336">
        <f t="shared" si="46"/>
        <v>12.2857</v>
      </c>
      <c r="AL92" s="345">
        <v>1943</v>
      </c>
      <c r="AM92" s="305">
        <f>VLOOKUP(AL92,'Preisindizes Gas 2020 "alt"'!$B$7:$H$93,7,FALSE)</f>
        <v>18.5</v>
      </c>
      <c r="AN92" s="301">
        <f>VLOOKUP(AL92,'Reihen BK9 KP Gas 2020'!$B$3:$Z$84,7,FALSE)</f>
        <v>18.5</v>
      </c>
      <c r="AO92" s="491">
        <f t="shared" si="35"/>
        <v>0</v>
      </c>
      <c r="AP92" s="305">
        <f>VLOOKUP(AL92,'Preisindizes Gas 2020 "alt"'!$J$7:$P$93,7,FALSE)</f>
        <v>12.2857</v>
      </c>
      <c r="AQ92" s="301">
        <f>VLOOKUP(AL92,'Reihen BK9 KP Gas 2020'!$B$3:$Z$84,13,FALSE)</f>
        <v>12.2857</v>
      </c>
      <c r="AR92" s="494">
        <f t="shared" si="41"/>
        <v>0</v>
      </c>
      <c r="AS92" s="493"/>
      <c r="AT92" s="488"/>
      <c r="AU92" s="492"/>
      <c r="AV92" s="493"/>
      <c r="AW92" s="488"/>
      <c r="AX92" s="489"/>
    </row>
    <row r="93" spans="2:50">
      <c r="B93" s="337">
        <v>1942</v>
      </c>
      <c r="C93" s="338"/>
      <c r="D93" s="339"/>
      <c r="E93" s="339"/>
      <c r="F93" s="340">
        <f>VLOOKUP(B93,'Basisreihen Destatis 2020'!$S$7:$V$120,4,FALSE)</f>
        <v>1.585</v>
      </c>
      <c r="G93" s="341">
        <f t="shared" si="47"/>
        <v>6.3</v>
      </c>
      <c r="H93" s="400">
        <f t="shared" si="48"/>
        <v>18.793700000000001</v>
      </c>
      <c r="J93" s="337">
        <v>1942</v>
      </c>
      <c r="K93" s="338"/>
      <c r="L93" s="339"/>
      <c r="M93" s="339"/>
      <c r="N93" s="340">
        <f>VLOOKUP(J93,'Basisreihen Destatis 2020'!$S$7:$V$120,4,FALSE)</f>
        <v>1.585</v>
      </c>
      <c r="O93" s="341">
        <f t="shared" si="45"/>
        <v>9.5</v>
      </c>
      <c r="P93" s="342">
        <f t="shared" si="46"/>
        <v>12.6737</v>
      </c>
      <c r="AL93" s="433">
        <v>1942</v>
      </c>
      <c r="AM93" s="506">
        <f>VLOOKUP(AL93,'Preisindizes Gas 2020 "alt"'!$B$7:$H$93,7,FALSE)</f>
        <v>18.793700000000001</v>
      </c>
      <c r="AN93" s="507">
        <f>VLOOKUP(AL93,'Reihen BK9 KP Gas 2020'!$B$3:$Z$84,7,FALSE)</f>
        <v>18.793700000000001</v>
      </c>
      <c r="AO93" s="508">
        <f t="shared" si="35"/>
        <v>0</v>
      </c>
      <c r="AP93" s="506">
        <f>VLOOKUP(AL93,'Preisindizes Gas 2020 "alt"'!$J$7:$P$93,7,FALSE)</f>
        <v>12.6737</v>
      </c>
      <c r="AQ93" s="507">
        <f>VLOOKUP(AL93,'Reihen BK9 KP Gas 2020'!$B$3:$Z$84,13,FALSE)</f>
        <v>12.6737</v>
      </c>
      <c r="AR93" s="490">
        <f t="shared" si="41"/>
        <v>0</v>
      </c>
      <c r="AS93" s="509"/>
      <c r="AT93" s="510"/>
      <c r="AU93" s="511"/>
      <c r="AV93" s="509"/>
      <c r="AW93" s="510"/>
      <c r="AX93" s="512"/>
    </row>
    <row r="94" spans="2:50">
      <c r="L94" s="177"/>
      <c r="AL94" s="513"/>
      <c r="AM94" s="514"/>
      <c r="AN94" s="514"/>
      <c r="AO94" s="514"/>
      <c r="AP94" s="514"/>
      <c r="AQ94" s="514"/>
      <c r="AR94" s="514"/>
      <c r="AS94" s="514"/>
      <c r="AT94" s="514"/>
      <c r="AU94" s="514"/>
      <c r="AV94" s="514"/>
      <c r="AW94" s="514"/>
      <c r="AX94" s="514"/>
    </row>
    <row r="95" spans="2:50">
      <c r="L95" s="177"/>
    </row>
    <row r="96" spans="2:50">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ZBPHkT70XYrTWSQ8nUfZVqUcZWu0IQXM7hfj+QkY84Tu9kWApiCNhf1AYtWKlnoReK+Sdqiy8k5knPBKAULdGQ==" saltValue="6tA2+j39bCKtAQAxMclbvg=="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18181"/>
    <pageSetUpPr fitToPage="1"/>
  </sheetPr>
  <dimension ref="A1:X120"/>
  <sheetViews>
    <sheetView zoomScale="80" zoomScaleNormal="80" workbookViewId="0">
      <pane xSplit="2" ySplit="8" topLeftCell="C15"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9.7109375" style="4" customWidth="1"/>
    <col min="3" max="8" width="20.7109375" style="156" customWidth="1"/>
    <col min="9" max="9" width="6.7109375" style="156" customWidth="1"/>
    <col min="10" max="10" width="9.7109375" style="156" customWidth="1"/>
    <col min="11" max="17" width="20.7109375" style="156" customWidth="1"/>
    <col min="18" max="18" width="6.7109375" style="156" customWidth="1"/>
    <col min="19" max="19" width="9.7109375" style="156" customWidth="1"/>
    <col min="20" max="22" width="20.7109375" style="156" customWidth="1"/>
    <col min="23" max="16384" width="11.42578125" style="156"/>
  </cols>
  <sheetData>
    <row r="1" spans="1:24">
      <c r="A1" s="595" t="s">
        <v>71</v>
      </c>
    </row>
    <row r="2" spans="1:24">
      <c r="A2" s="595"/>
    </row>
    <row r="3" spans="1:24">
      <c r="A3" s="148"/>
      <c r="S3" s="604"/>
      <c r="T3" s="605"/>
    </row>
    <row r="4" spans="1:24">
      <c r="A4" s="148"/>
      <c r="S4" s="170"/>
      <c r="T4" s="171"/>
    </row>
    <row r="5" spans="1:24">
      <c r="A5" s="148"/>
      <c r="B5" s="2" t="s">
        <v>425</v>
      </c>
      <c r="S5" s="170"/>
      <c r="T5" s="171"/>
    </row>
    <row r="6" spans="1:24">
      <c r="A6" s="148"/>
      <c r="H6" s="156" t="s">
        <v>515</v>
      </c>
      <c r="S6" s="606"/>
      <c r="T6" s="607"/>
    </row>
    <row r="7" spans="1:24">
      <c r="A7" s="148"/>
      <c r="B7" s="357"/>
      <c r="C7" s="352"/>
      <c r="D7" s="358" t="s">
        <v>173</v>
      </c>
      <c r="E7" s="352"/>
      <c r="F7" s="352"/>
      <c r="G7" s="352" t="s">
        <v>172</v>
      </c>
      <c r="H7" s="359"/>
      <c r="J7" s="370"/>
      <c r="K7" s="371"/>
      <c r="L7" s="371"/>
      <c r="M7" s="372" t="s">
        <v>199</v>
      </c>
      <c r="N7" s="371"/>
      <c r="O7" s="371"/>
      <c r="P7" s="371"/>
      <c r="Q7" s="373"/>
      <c r="S7" s="385"/>
      <c r="T7" s="386"/>
      <c r="U7" s="386" t="s">
        <v>200</v>
      </c>
      <c r="V7" s="387"/>
    </row>
    <row r="8" spans="1:24" s="160" customFormat="1" ht="79.900000000000006" customHeight="1">
      <c r="B8" s="360" t="s">
        <v>5</v>
      </c>
      <c r="C8" s="287" t="str">
        <f>Übersicht!$B$10</f>
        <v>Gewerbliche Betriebsgebäude, Bauleistungen am Bauwerk ohne USt</v>
      </c>
      <c r="D8" s="289" t="str">
        <f>Übersicht!$B$11</f>
        <v>Ortskanäle, Bauleistungen am Bauwerk (Tiefbau), ohne USt</v>
      </c>
      <c r="E8" s="289" t="str">
        <f>Übersicht!$B$12</f>
        <v>Andere elektrische Leiter für eine Spannung von mehr als 1 000 Volt</v>
      </c>
      <c r="F8" s="289" t="str">
        <f>Übersicht!$B$13</f>
        <v>Türme und Gittermaste, aus Eisen oder Stahl</v>
      </c>
      <c r="G8" s="289" t="str">
        <f>Übersicht!$B$14</f>
        <v>Erzeugerpreise gewerblicher Produkte gesamt (ohne Mineralölerz.)</v>
      </c>
      <c r="H8" s="496" t="str">
        <f>Übersicht!$B$15</f>
        <v>Stahlrohre, Rohrform-, Rohrverschluss- und Rohrverbindungsstücke aus Eisen und Stahl</v>
      </c>
      <c r="J8" s="374" t="s">
        <v>5</v>
      </c>
      <c r="K8" s="308" t="str">
        <f>CONCATENATE(Übersicht!$B$25,"
Basis ",Übersicht!$I$25," = 100")</f>
        <v>Rohre aus Eisen oder Stahl
Basis 2000 = 100</v>
      </c>
      <c r="L8" s="289" t="str">
        <f>CONCATENATE(Übersicht!$B$26,"
Basis ",Übersicht!$I$26," = 100")</f>
        <v>Präzisionsstahlrohre, nahtlos und geschweißt
Basis 2000 = 100</v>
      </c>
      <c r="M8" s="289" t="str">
        <f>CONCATENATE(Übersicht!$B$27,"
 Basis ",Übersicht!$I$27," = 100")</f>
        <v>Eisen und Stahl
 Basis 1991 = 100</v>
      </c>
      <c r="N8" s="289" t="str">
        <f>CONCATENATE(Übersicht!$B$28,"
 Basis ",Übersicht!$I$28," = 100")</f>
        <v>Kabel
 Basis 1991 = 100</v>
      </c>
      <c r="O8" s="289" t="str">
        <f>CONCATENATE(Übersicht!$B$29,"
Basis ",Übersicht!$I$29," = 100")</f>
        <v>Isolierte Drähte und Leitungen
Basis 1991 = 100</v>
      </c>
      <c r="P8" s="289" t="str">
        <f>CONCATENATE(Übersicht!$B$30," 
Basis ",Übersicht!$I$30," = 100")</f>
        <v>Fertigteilbauten überwiegend aus Metall, Konstruktionen aus Stahl und Aluminium 
Basis 1991 = 100</v>
      </c>
      <c r="Q8" s="375" t="str">
        <f>CONCATENATE(Übersicht!$B$31,"
Basis ",Übersicht!$I$31," = 100")</f>
        <v>Erzeugerpreise gewerblicher Produkte gesamt
Basis 2015 = 100</v>
      </c>
      <c r="S8" s="388" t="s">
        <v>5</v>
      </c>
      <c r="T8" s="309" t="str">
        <f>CONCATENATE(Übersicht!$B$20,"
Basis ",Übersicht!$I$20,"  = 100")</f>
        <v>Gewerbliche Betriebsgebäude, Bauleistungen am Bauwerk, mit USt
Basis 2015  = 100</v>
      </c>
      <c r="U8" s="310" t="str">
        <f>CONCATENATE(Übersicht!$B$21,"
Basis ",Übersicht!$I$21,"  = 100")</f>
        <v>Ortskanäle, Bauleistungen am Bauwerk (Tiefbau), mit USt
Basis 2015  = 100</v>
      </c>
      <c r="V8" s="389" t="str">
        <f>CONCATENATE(Übersicht!$B$22,"
Basis ",Übersicht!$I$22," = 1 DM")</f>
        <v>Wiederherstellungswerte für 1913/1914 erstellte Wohngebäude
Basis 1913 = 1 DM</v>
      </c>
    </row>
    <row r="9" spans="1:24" s="160" customFormat="1" ht="13.5" hidden="1" customHeight="1">
      <c r="B9" s="361">
        <v>2026</v>
      </c>
      <c r="C9" s="318"/>
      <c r="D9" s="317"/>
      <c r="E9" s="317"/>
      <c r="F9" s="317"/>
      <c r="G9" s="317"/>
      <c r="H9" s="362"/>
      <c r="J9" s="376">
        <f>$B$9</f>
        <v>2026</v>
      </c>
      <c r="K9" s="321"/>
      <c r="L9" s="314"/>
      <c r="M9" s="314"/>
      <c r="N9" s="314"/>
      <c r="O9" s="314"/>
      <c r="P9" s="314"/>
      <c r="Q9" s="377"/>
      <c r="S9" s="390">
        <f>$B$9</f>
        <v>2026</v>
      </c>
      <c r="T9" s="322"/>
      <c r="U9" s="311"/>
      <c r="V9" s="391"/>
    </row>
    <row r="10" spans="1:24" s="160" customFormat="1" ht="13.5" hidden="1" customHeight="1">
      <c r="B10" s="363">
        <v>2025</v>
      </c>
      <c r="C10" s="319"/>
      <c r="D10" s="316"/>
      <c r="E10" s="316"/>
      <c r="F10" s="316"/>
      <c r="G10" s="316"/>
      <c r="H10" s="364"/>
      <c r="J10" s="378">
        <f>$B$10</f>
        <v>2025</v>
      </c>
      <c r="K10" s="320"/>
      <c r="L10" s="315"/>
      <c r="M10" s="315"/>
      <c r="N10" s="315"/>
      <c r="O10" s="315"/>
      <c r="P10" s="315"/>
      <c r="Q10" s="379"/>
      <c r="S10" s="392">
        <f>$B$10</f>
        <v>2025</v>
      </c>
      <c r="T10" s="323"/>
      <c r="U10" s="312"/>
      <c r="V10" s="393"/>
    </row>
    <row r="11" spans="1:24" s="160" customFormat="1" ht="13.5" hidden="1" customHeight="1">
      <c r="B11" s="363">
        <v>2024</v>
      </c>
      <c r="C11" s="319"/>
      <c r="D11" s="316"/>
      <c r="E11" s="316"/>
      <c r="F11" s="316"/>
      <c r="G11" s="316"/>
      <c r="H11" s="364"/>
      <c r="J11" s="378">
        <f>$B$11</f>
        <v>2024</v>
      </c>
      <c r="K11" s="320"/>
      <c r="L11" s="315"/>
      <c r="M11" s="315"/>
      <c r="N11" s="315"/>
      <c r="O11" s="315"/>
      <c r="P11" s="315"/>
      <c r="Q11" s="379"/>
      <c r="S11" s="392">
        <f>$B$11</f>
        <v>2024</v>
      </c>
      <c r="T11" s="323"/>
      <c r="U11" s="312"/>
      <c r="V11" s="393"/>
    </row>
    <row r="12" spans="1:24" s="160" customFormat="1" ht="13.5" hidden="1" customHeight="1">
      <c r="B12" s="363">
        <v>2023</v>
      </c>
      <c r="C12" s="319"/>
      <c r="D12" s="316"/>
      <c r="E12" s="316"/>
      <c r="F12" s="316"/>
      <c r="G12" s="316"/>
      <c r="H12" s="364"/>
      <c r="J12" s="378">
        <f>$B$12</f>
        <v>2023</v>
      </c>
      <c r="K12" s="320"/>
      <c r="L12" s="315"/>
      <c r="M12" s="315"/>
      <c r="N12" s="315"/>
      <c r="O12" s="315"/>
      <c r="P12" s="315"/>
      <c r="Q12" s="379"/>
      <c r="S12" s="392">
        <f>$B$12</f>
        <v>2023</v>
      </c>
      <c r="T12" s="323"/>
      <c r="U12" s="312"/>
      <c r="V12" s="393"/>
    </row>
    <row r="13" spans="1:24" s="160" customFormat="1" ht="13.5" hidden="1" customHeight="1">
      <c r="B13" s="363">
        <v>2022</v>
      </c>
      <c r="C13" s="319"/>
      <c r="D13" s="316"/>
      <c r="E13" s="316"/>
      <c r="F13" s="316"/>
      <c r="G13" s="316"/>
      <c r="H13" s="364"/>
      <c r="J13" s="378">
        <f>$B$13</f>
        <v>2022</v>
      </c>
      <c r="K13" s="320"/>
      <c r="L13" s="315"/>
      <c r="M13" s="315"/>
      <c r="N13" s="315"/>
      <c r="O13" s="315"/>
      <c r="P13" s="315"/>
      <c r="Q13" s="379"/>
      <c r="S13" s="392">
        <f>$B$13</f>
        <v>2022</v>
      </c>
      <c r="T13" s="323"/>
      <c r="U13" s="312"/>
      <c r="V13" s="393"/>
    </row>
    <row r="14" spans="1:24" s="160" customFormat="1" ht="13.5" hidden="1" customHeight="1">
      <c r="B14" s="363">
        <v>2021</v>
      </c>
      <c r="C14" s="319"/>
      <c r="D14" s="316"/>
      <c r="E14" s="316"/>
      <c r="F14" s="316"/>
      <c r="G14" s="316"/>
      <c r="H14" s="364"/>
      <c r="J14" s="378">
        <f>$B$14</f>
        <v>2021</v>
      </c>
      <c r="K14" s="320"/>
      <c r="L14" s="315"/>
      <c r="M14" s="315"/>
      <c r="N14" s="315"/>
      <c r="O14" s="315"/>
      <c r="P14" s="315"/>
      <c r="Q14" s="379"/>
      <c r="S14" s="392">
        <f>$B$14</f>
        <v>2021</v>
      </c>
      <c r="T14" s="323"/>
      <c r="U14" s="312"/>
      <c r="V14" s="393"/>
      <c r="X14" s="4"/>
    </row>
    <row r="15" spans="1:24" s="160" customFormat="1">
      <c r="B15" s="363">
        <v>2020</v>
      </c>
      <c r="C15" s="319">
        <v>118.4</v>
      </c>
      <c r="D15" s="316">
        <v>120.4</v>
      </c>
      <c r="E15" s="316">
        <v>99.2</v>
      </c>
      <c r="F15" s="316">
        <v>109.9</v>
      </c>
      <c r="G15" s="316">
        <v>104.2</v>
      </c>
      <c r="H15" s="364">
        <v>107.4</v>
      </c>
      <c r="J15" s="378">
        <f>$B$15</f>
        <v>2020</v>
      </c>
      <c r="K15" s="320"/>
      <c r="L15" s="315"/>
      <c r="M15" s="315"/>
      <c r="N15" s="315"/>
      <c r="O15" s="315"/>
      <c r="P15" s="315"/>
      <c r="Q15" s="379">
        <v>103.8</v>
      </c>
      <c r="S15" s="392">
        <f>$B$15</f>
        <v>2020</v>
      </c>
      <c r="T15" s="323">
        <v>116.9</v>
      </c>
      <c r="U15" s="312">
        <v>118.8</v>
      </c>
      <c r="V15" s="393">
        <v>32.396000000000001</v>
      </c>
      <c r="X15" s="4"/>
    </row>
    <row r="16" spans="1:24" s="160" customFormat="1" ht="13.5" customHeight="1">
      <c r="B16" s="363">
        <v>2019</v>
      </c>
      <c r="C16" s="319">
        <v>115.1</v>
      </c>
      <c r="D16" s="316">
        <v>117.7</v>
      </c>
      <c r="E16" s="316">
        <v>98.8</v>
      </c>
      <c r="F16" s="316">
        <v>107.6</v>
      </c>
      <c r="G16" s="316">
        <v>104.7</v>
      </c>
      <c r="H16" s="364">
        <v>111.1</v>
      </c>
      <c r="J16" s="378">
        <f>$B$16</f>
        <v>2019</v>
      </c>
      <c r="K16" s="320"/>
      <c r="L16" s="315"/>
      <c r="M16" s="315"/>
      <c r="N16" s="315"/>
      <c r="O16" s="315"/>
      <c r="P16" s="315"/>
      <c r="Q16" s="379">
        <v>104.8</v>
      </c>
      <c r="S16" s="392">
        <f>$B$16</f>
        <v>2019</v>
      </c>
      <c r="T16" s="323">
        <v>115.1</v>
      </c>
      <c r="U16" s="312">
        <v>117.7</v>
      </c>
      <c r="V16" s="393">
        <v>31.902000000000001</v>
      </c>
      <c r="X16" s="4"/>
    </row>
    <row r="17" spans="2:22" s="160" customFormat="1" ht="13.5" customHeight="1">
      <c r="B17" s="363">
        <v>2018</v>
      </c>
      <c r="C17" s="319">
        <v>110.2</v>
      </c>
      <c r="D17" s="316">
        <v>111.5</v>
      </c>
      <c r="E17" s="316">
        <v>98.3</v>
      </c>
      <c r="F17" s="316">
        <v>105.2</v>
      </c>
      <c r="G17" s="316">
        <v>103.5</v>
      </c>
      <c r="H17" s="364">
        <v>111</v>
      </c>
      <c r="J17" s="378">
        <f>$B$17</f>
        <v>2018</v>
      </c>
      <c r="K17" s="320"/>
      <c r="L17" s="315"/>
      <c r="M17" s="315"/>
      <c r="N17" s="315"/>
      <c r="O17" s="315"/>
      <c r="P17" s="315"/>
      <c r="Q17" s="379">
        <v>103.7</v>
      </c>
      <c r="S17" s="392">
        <f>$B$17</f>
        <v>2018</v>
      </c>
      <c r="T17" s="323">
        <v>110.2</v>
      </c>
      <c r="U17" s="312">
        <v>111.5</v>
      </c>
      <c r="V17" s="393">
        <v>30.58</v>
      </c>
    </row>
    <row r="18" spans="2:22" ht="14.25" customHeight="1">
      <c r="B18" s="363">
        <v>2017</v>
      </c>
      <c r="C18" s="319">
        <v>105.5</v>
      </c>
      <c r="D18" s="316">
        <v>105.3</v>
      </c>
      <c r="E18" s="316">
        <v>97</v>
      </c>
      <c r="F18" s="316">
        <v>101.6</v>
      </c>
      <c r="G18" s="316">
        <v>101.1</v>
      </c>
      <c r="H18" s="364">
        <v>103.5</v>
      </c>
      <c r="J18" s="378">
        <f>$B$18</f>
        <v>2017</v>
      </c>
      <c r="K18" s="320"/>
      <c r="L18" s="315"/>
      <c r="M18" s="315"/>
      <c r="N18" s="315"/>
      <c r="O18" s="315"/>
      <c r="P18" s="315"/>
      <c r="Q18" s="379">
        <v>101.1</v>
      </c>
      <c r="S18" s="392">
        <f>$B$18</f>
        <v>2017</v>
      </c>
      <c r="T18" s="323">
        <v>105.5</v>
      </c>
      <c r="U18" s="312">
        <v>105.3</v>
      </c>
      <c r="V18" s="393">
        <v>29.292999999999999</v>
      </c>
    </row>
    <row r="19" spans="2:22">
      <c r="B19" s="363">
        <v>2016</v>
      </c>
      <c r="C19" s="319">
        <v>102.1</v>
      </c>
      <c r="D19" s="316">
        <v>101.7</v>
      </c>
      <c r="E19" s="316">
        <v>96.1</v>
      </c>
      <c r="F19" s="316">
        <v>99.2</v>
      </c>
      <c r="G19" s="316">
        <v>98.6</v>
      </c>
      <c r="H19" s="364">
        <v>95.9</v>
      </c>
      <c r="J19" s="378">
        <f>$B$19</f>
        <v>2016</v>
      </c>
      <c r="K19" s="320"/>
      <c r="L19" s="315"/>
      <c r="M19" s="315"/>
      <c r="N19" s="315"/>
      <c r="O19" s="315"/>
      <c r="P19" s="315"/>
      <c r="Q19" s="379">
        <v>98.4</v>
      </c>
      <c r="S19" s="392">
        <f>$B$19</f>
        <v>2016</v>
      </c>
      <c r="T19" s="323">
        <v>102.1</v>
      </c>
      <c r="U19" s="312">
        <v>101.7</v>
      </c>
      <c r="V19" s="393">
        <v>28.402000000000001</v>
      </c>
    </row>
    <row r="20" spans="2:22">
      <c r="B20" s="363">
        <v>2015</v>
      </c>
      <c r="C20" s="319">
        <v>100</v>
      </c>
      <c r="D20" s="316">
        <v>100</v>
      </c>
      <c r="E20" s="316">
        <v>100</v>
      </c>
      <c r="F20" s="316">
        <v>100</v>
      </c>
      <c r="G20" s="316">
        <v>100</v>
      </c>
      <c r="H20" s="364">
        <v>100</v>
      </c>
      <c r="J20" s="378">
        <f>$B$20</f>
        <v>2015</v>
      </c>
      <c r="K20" s="320"/>
      <c r="L20" s="315"/>
      <c r="M20" s="315"/>
      <c r="N20" s="315"/>
      <c r="O20" s="315"/>
      <c r="P20" s="315"/>
      <c r="Q20" s="379">
        <v>100</v>
      </c>
      <c r="S20" s="392">
        <f>$B$20</f>
        <v>2015</v>
      </c>
      <c r="T20" s="323">
        <v>100</v>
      </c>
      <c r="U20" s="312">
        <v>100</v>
      </c>
      <c r="V20" s="393">
        <v>27.832000000000001</v>
      </c>
    </row>
    <row r="21" spans="2:22">
      <c r="B21" s="363">
        <v>2014</v>
      </c>
      <c r="C21" s="319">
        <v>98.4</v>
      </c>
      <c r="D21" s="316">
        <v>98.2</v>
      </c>
      <c r="E21" s="316">
        <v>94.7</v>
      </c>
      <c r="F21" s="316">
        <v>98.7</v>
      </c>
      <c r="G21" s="316">
        <v>101.3</v>
      </c>
      <c r="H21" s="364">
        <v>102.5</v>
      </c>
      <c r="J21" s="378">
        <f>$B$21</f>
        <v>2014</v>
      </c>
      <c r="K21" s="320"/>
      <c r="L21" s="315"/>
      <c r="M21" s="315"/>
      <c r="N21" s="315"/>
      <c r="O21" s="315"/>
      <c r="P21" s="315"/>
      <c r="Q21" s="379">
        <v>101.9</v>
      </c>
      <c r="S21" s="392">
        <f>$B$21</f>
        <v>2014</v>
      </c>
      <c r="T21" s="323">
        <v>98.4</v>
      </c>
      <c r="U21" s="312">
        <v>98.2</v>
      </c>
      <c r="V21" s="393">
        <v>27.413</v>
      </c>
    </row>
    <row r="22" spans="2:22">
      <c r="B22" s="363">
        <v>2013</v>
      </c>
      <c r="C22" s="319">
        <v>96.6</v>
      </c>
      <c r="D22" s="316">
        <v>96.7</v>
      </c>
      <c r="E22" s="316">
        <v>97.3</v>
      </c>
      <c r="F22" s="316">
        <v>97.9</v>
      </c>
      <c r="G22" s="316">
        <v>102</v>
      </c>
      <c r="H22" s="364">
        <v>103.8</v>
      </c>
      <c r="J22" s="378">
        <f>$B$22</f>
        <v>2013</v>
      </c>
      <c r="K22" s="320"/>
      <c r="L22" s="315"/>
      <c r="M22" s="315"/>
      <c r="N22" s="315"/>
      <c r="O22" s="315"/>
      <c r="P22" s="315"/>
      <c r="Q22" s="379">
        <v>102.9</v>
      </c>
      <c r="S22" s="392">
        <f>$B$22</f>
        <v>2013</v>
      </c>
      <c r="T22" s="323">
        <v>96.6</v>
      </c>
      <c r="U22" s="312">
        <v>96.7</v>
      </c>
      <c r="V22" s="393">
        <v>26.95</v>
      </c>
    </row>
    <row r="23" spans="2:22">
      <c r="B23" s="363">
        <v>2012</v>
      </c>
      <c r="C23" s="319">
        <v>94.8</v>
      </c>
      <c r="D23" s="316">
        <v>95.1</v>
      </c>
      <c r="E23" s="316">
        <v>101.8</v>
      </c>
      <c r="F23" s="316">
        <v>98.4</v>
      </c>
      <c r="G23" s="316">
        <v>101.9</v>
      </c>
      <c r="H23" s="364">
        <v>108.6</v>
      </c>
      <c r="J23" s="378">
        <f>$B$23</f>
        <v>2012</v>
      </c>
      <c r="K23" s="320"/>
      <c r="L23" s="315"/>
      <c r="M23" s="315"/>
      <c r="N23" s="315"/>
      <c r="O23" s="315"/>
      <c r="P23" s="315"/>
      <c r="Q23" s="379">
        <v>103</v>
      </c>
      <c r="S23" s="392">
        <f>$B$23</f>
        <v>2012</v>
      </c>
      <c r="T23" s="323">
        <v>94.8</v>
      </c>
      <c r="U23" s="312">
        <v>95.1</v>
      </c>
      <c r="V23" s="393">
        <v>26.411000000000001</v>
      </c>
    </row>
    <row r="24" spans="2:22">
      <c r="B24" s="363">
        <v>2011</v>
      </c>
      <c r="C24" s="319">
        <v>92.5</v>
      </c>
      <c r="D24" s="316">
        <v>92.7</v>
      </c>
      <c r="E24" s="316">
        <v>103</v>
      </c>
      <c r="F24" s="316">
        <v>100.3</v>
      </c>
      <c r="G24" s="316">
        <v>100.5</v>
      </c>
      <c r="H24" s="364">
        <v>108.1</v>
      </c>
      <c r="J24" s="378">
        <f>$B$24</f>
        <v>2011</v>
      </c>
      <c r="K24" s="320"/>
      <c r="L24" s="315"/>
      <c r="M24" s="315"/>
      <c r="N24" s="315"/>
      <c r="O24" s="315"/>
      <c r="P24" s="315"/>
      <c r="Q24" s="379">
        <v>101.3</v>
      </c>
      <c r="S24" s="392">
        <f>$B$24</f>
        <v>2011</v>
      </c>
      <c r="T24" s="323">
        <v>92.5</v>
      </c>
      <c r="U24" s="312">
        <v>92.7</v>
      </c>
      <c r="V24" s="393">
        <v>25.753</v>
      </c>
    </row>
    <row r="25" spans="2:22">
      <c r="B25" s="363">
        <v>2010</v>
      </c>
      <c r="C25" s="319">
        <v>89.7</v>
      </c>
      <c r="D25" s="316">
        <v>91</v>
      </c>
      <c r="E25" s="316">
        <v>92</v>
      </c>
      <c r="F25" s="316">
        <v>98.3</v>
      </c>
      <c r="G25" s="316">
        <v>95.9</v>
      </c>
      <c r="H25" s="364">
        <v>99.3</v>
      </c>
      <c r="J25" s="378">
        <f>$B$25</f>
        <v>2010</v>
      </c>
      <c r="K25" s="320"/>
      <c r="L25" s="315"/>
      <c r="M25" s="315"/>
      <c r="N25" s="315"/>
      <c r="O25" s="315"/>
      <c r="P25" s="315"/>
      <c r="Q25" s="379">
        <v>96.2</v>
      </c>
      <c r="S25" s="392">
        <f>$B$25</f>
        <v>2010</v>
      </c>
      <c r="T25" s="323">
        <v>89.7</v>
      </c>
      <c r="U25" s="312">
        <v>91</v>
      </c>
      <c r="V25" s="393">
        <v>25.064</v>
      </c>
    </row>
    <row r="26" spans="2:22">
      <c r="B26" s="363">
        <v>2009</v>
      </c>
      <c r="C26" s="319">
        <v>88.7</v>
      </c>
      <c r="D26" s="316">
        <v>90.5</v>
      </c>
      <c r="E26" s="316">
        <v>90.4</v>
      </c>
      <c r="F26" s="316">
        <v>104.8</v>
      </c>
      <c r="G26" s="316">
        <v>95.1</v>
      </c>
      <c r="H26" s="364">
        <v>101.1</v>
      </c>
      <c r="J26" s="378">
        <f>$B$26</f>
        <v>2009</v>
      </c>
      <c r="K26" s="320"/>
      <c r="L26" s="315"/>
      <c r="M26" s="315"/>
      <c r="N26" s="315"/>
      <c r="O26" s="315"/>
      <c r="P26" s="315"/>
      <c r="Q26" s="379">
        <v>94.8</v>
      </c>
      <c r="S26" s="392">
        <f>$B$26</f>
        <v>2009</v>
      </c>
      <c r="T26" s="323">
        <v>88.7</v>
      </c>
      <c r="U26" s="312">
        <v>90.5</v>
      </c>
      <c r="V26" s="393">
        <v>24.808</v>
      </c>
    </row>
    <row r="27" spans="2:22">
      <c r="B27" s="363">
        <v>2008</v>
      </c>
      <c r="C27" s="319">
        <v>87.8</v>
      </c>
      <c r="D27" s="316">
        <v>89</v>
      </c>
      <c r="E27" s="316">
        <v>98.7</v>
      </c>
      <c r="F27" s="316">
        <v>106.4</v>
      </c>
      <c r="G27" s="316">
        <v>98.4</v>
      </c>
      <c r="H27" s="364">
        <v>111.4</v>
      </c>
      <c r="J27" s="378">
        <f>$B$27</f>
        <v>2008</v>
      </c>
      <c r="K27" s="320"/>
      <c r="L27" s="315"/>
      <c r="M27" s="315"/>
      <c r="N27" s="315"/>
      <c r="O27" s="315"/>
      <c r="P27" s="315"/>
      <c r="Q27" s="379">
        <v>99</v>
      </c>
      <c r="S27" s="392">
        <f>$B$27</f>
        <v>2008</v>
      </c>
      <c r="T27" s="323">
        <v>87.8</v>
      </c>
      <c r="U27" s="312">
        <v>89</v>
      </c>
      <c r="V27" s="393">
        <v>24.599</v>
      </c>
    </row>
    <row r="28" spans="2:22">
      <c r="B28" s="363">
        <v>2007</v>
      </c>
      <c r="C28" s="319">
        <v>84.6</v>
      </c>
      <c r="D28" s="316">
        <v>86.4</v>
      </c>
      <c r="E28" s="316">
        <v>102</v>
      </c>
      <c r="F28" s="316">
        <v>100.3</v>
      </c>
      <c r="G28" s="316">
        <v>93.6</v>
      </c>
      <c r="H28" s="364">
        <v>103.2</v>
      </c>
      <c r="J28" s="378">
        <f>$B$28</f>
        <v>2007</v>
      </c>
      <c r="K28" s="320"/>
      <c r="L28" s="315"/>
      <c r="M28" s="315"/>
      <c r="N28" s="315"/>
      <c r="O28" s="315"/>
      <c r="P28" s="315"/>
      <c r="Q28" s="379">
        <v>93.8</v>
      </c>
      <c r="S28" s="392">
        <f>$B$28</f>
        <v>2007</v>
      </c>
      <c r="T28" s="323">
        <v>84.6</v>
      </c>
      <c r="U28" s="312">
        <v>86.4</v>
      </c>
      <c r="V28" s="393">
        <v>23.917000000000002</v>
      </c>
    </row>
    <row r="29" spans="2:22">
      <c r="B29" s="363">
        <v>2006</v>
      </c>
      <c r="C29" s="319">
        <v>81.099999999999994</v>
      </c>
      <c r="D29" s="316">
        <v>83.8</v>
      </c>
      <c r="E29" s="316">
        <v>99.8</v>
      </c>
      <c r="F29" s="316">
        <v>93.8</v>
      </c>
      <c r="G29" s="316">
        <v>92.5</v>
      </c>
      <c r="H29" s="364">
        <v>93.5</v>
      </c>
      <c r="J29" s="378">
        <f>$B$29</f>
        <v>2006</v>
      </c>
      <c r="K29" s="320"/>
      <c r="L29" s="315"/>
      <c r="M29" s="315"/>
      <c r="N29" s="315"/>
      <c r="O29" s="315"/>
      <c r="P29" s="315"/>
      <c r="Q29" s="379">
        <v>92.6</v>
      </c>
      <c r="S29" s="392">
        <f>$B$29</f>
        <v>2006</v>
      </c>
      <c r="T29" s="323">
        <v>79</v>
      </c>
      <c r="U29" s="312">
        <v>81.7</v>
      </c>
      <c r="V29" s="393">
        <v>22.420999999999999</v>
      </c>
    </row>
    <row r="30" spans="2:22">
      <c r="B30" s="363">
        <v>2005</v>
      </c>
      <c r="C30" s="319">
        <v>79.2</v>
      </c>
      <c r="D30" s="316">
        <v>81.8</v>
      </c>
      <c r="E30" s="316">
        <v>93.7</v>
      </c>
      <c r="F30" s="316">
        <v>93</v>
      </c>
      <c r="G30" s="316">
        <v>87.8</v>
      </c>
      <c r="H30" s="364">
        <v>91.6</v>
      </c>
      <c r="J30" s="378">
        <f>$B$30</f>
        <v>2005</v>
      </c>
      <c r="K30" s="319">
        <v>137.19999999999999</v>
      </c>
      <c r="L30" s="315"/>
      <c r="M30" s="315"/>
      <c r="N30" s="315"/>
      <c r="O30" s="315"/>
      <c r="P30" s="315"/>
      <c r="Q30" s="379">
        <v>87.8</v>
      </c>
      <c r="S30" s="392">
        <f>$B$30</f>
        <v>2005</v>
      </c>
      <c r="T30" s="323">
        <v>77.2</v>
      </c>
      <c r="U30" s="312">
        <v>79.7</v>
      </c>
      <c r="V30" s="393">
        <v>22.003</v>
      </c>
    </row>
    <row r="31" spans="2:22">
      <c r="B31" s="363">
        <v>2004</v>
      </c>
      <c r="C31" s="319">
        <v>77.599999999999994</v>
      </c>
      <c r="D31" s="316">
        <v>81.7</v>
      </c>
      <c r="E31" s="316">
        <v>96</v>
      </c>
      <c r="F31" s="316">
        <v>85</v>
      </c>
      <c r="G31" s="316">
        <v>84.6</v>
      </c>
      <c r="H31" s="364">
        <v>81.5</v>
      </c>
      <c r="J31" s="378">
        <f>$B$31</f>
        <v>2004</v>
      </c>
      <c r="K31" s="319">
        <v>122.1</v>
      </c>
      <c r="L31" s="315"/>
      <c r="M31" s="315"/>
      <c r="N31" s="315"/>
      <c r="O31" s="315"/>
      <c r="P31" s="315"/>
      <c r="Q31" s="379">
        <v>84.2</v>
      </c>
      <c r="S31" s="392">
        <f>$B$31</f>
        <v>2004</v>
      </c>
      <c r="T31" s="323">
        <v>75.7</v>
      </c>
      <c r="U31" s="312">
        <v>79.599999999999994</v>
      </c>
      <c r="V31" s="393">
        <v>21.809000000000001</v>
      </c>
    </row>
    <row r="32" spans="2:22">
      <c r="B32" s="363">
        <v>2003</v>
      </c>
      <c r="C32" s="319">
        <v>76.5</v>
      </c>
      <c r="D32" s="316">
        <v>81.7</v>
      </c>
      <c r="E32" s="316">
        <v>96.2</v>
      </c>
      <c r="F32" s="316">
        <v>80.7</v>
      </c>
      <c r="G32" s="316">
        <v>83.4</v>
      </c>
      <c r="H32" s="364">
        <v>71.5</v>
      </c>
      <c r="J32" s="378">
        <f>$B$32</f>
        <v>2003</v>
      </c>
      <c r="K32" s="319">
        <v>107.2</v>
      </c>
      <c r="L32" s="315"/>
      <c r="M32" s="315"/>
      <c r="N32" s="315"/>
      <c r="O32" s="315"/>
      <c r="P32" s="315"/>
      <c r="Q32" s="379">
        <v>82.8</v>
      </c>
      <c r="S32" s="392">
        <f>$B$32</f>
        <v>2003</v>
      </c>
      <c r="T32" s="323">
        <v>74.5</v>
      </c>
      <c r="U32" s="312">
        <v>79.599999999999994</v>
      </c>
      <c r="V32" s="393">
        <v>21.529</v>
      </c>
    </row>
    <row r="33" spans="2:22">
      <c r="B33" s="363">
        <v>2002</v>
      </c>
      <c r="C33" s="319">
        <v>76.3</v>
      </c>
      <c r="D33" s="316">
        <v>82</v>
      </c>
      <c r="E33" s="316">
        <v>98.6</v>
      </c>
      <c r="F33" s="316">
        <v>83.2</v>
      </c>
      <c r="G33" s="316">
        <v>82.2</v>
      </c>
      <c r="H33" s="364">
        <v>69.5</v>
      </c>
      <c r="J33" s="378">
        <f>$B$33</f>
        <v>2002</v>
      </c>
      <c r="K33" s="319">
        <v>104.1</v>
      </c>
      <c r="L33" s="315"/>
      <c r="M33" s="315"/>
      <c r="N33" s="315"/>
      <c r="O33" s="315"/>
      <c r="P33" s="315"/>
      <c r="Q33" s="379">
        <v>81.400000000000006</v>
      </c>
      <c r="S33" s="392">
        <f>$B$33</f>
        <v>2002</v>
      </c>
      <c r="T33" s="323">
        <v>74.3</v>
      </c>
      <c r="U33" s="312">
        <v>79.900000000000006</v>
      </c>
      <c r="V33" s="393">
        <v>21.518000000000001</v>
      </c>
    </row>
    <row r="34" spans="2:22">
      <c r="B34" s="363">
        <v>2001</v>
      </c>
      <c r="C34" s="319">
        <v>76.099999999999994</v>
      </c>
      <c r="D34" s="316">
        <v>82.2</v>
      </c>
      <c r="E34" s="316">
        <v>101.1</v>
      </c>
      <c r="F34" s="316">
        <v>86.2</v>
      </c>
      <c r="G34" s="316">
        <v>82.7</v>
      </c>
      <c r="H34" s="364">
        <v>69.599999999999994</v>
      </c>
      <c r="J34" s="378">
        <f>$B$34</f>
        <v>2001</v>
      </c>
      <c r="K34" s="319">
        <v>104.4</v>
      </c>
      <c r="L34" s="315"/>
      <c r="M34" s="315"/>
      <c r="N34" s="315"/>
      <c r="O34" s="315"/>
      <c r="P34" s="315"/>
      <c r="Q34" s="379">
        <v>81.900000000000006</v>
      </c>
      <c r="S34" s="392">
        <f>$B$34</f>
        <v>2001</v>
      </c>
      <c r="T34" s="323">
        <v>74.2</v>
      </c>
      <c r="U34" s="312">
        <v>80.099999999999994</v>
      </c>
      <c r="V34" s="393">
        <v>21.529</v>
      </c>
    </row>
    <row r="35" spans="2:22">
      <c r="B35" s="363">
        <v>2000</v>
      </c>
      <c r="C35" s="319">
        <v>75.8</v>
      </c>
      <c r="D35" s="316">
        <v>82.4</v>
      </c>
      <c r="E35" s="316">
        <v>101.8</v>
      </c>
      <c r="F35" s="316">
        <v>85</v>
      </c>
      <c r="G35" s="316">
        <v>80.099999999999994</v>
      </c>
      <c r="H35" s="364">
        <v>66.7</v>
      </c>
      <c r="J35" s="378">
        <f>$B$35</f>
        <v>2000</v>
      </c>
      <c r="K35" s="319">
        <v>100</v>
      </c>
      <c r="L35" s="316">
        <v>100</v>
      </c>
      <c r="M35" s="315"/>
      <c r="N35" s="315"/>
      <c r="O35" s="315"/>
      <c r="P35" s="315"/>
      <c r="Q35" s="379">
        <v>79.5</v>
      </c>
      <c r="S35" s="392">
        <f>$B$35</f>
        <v>2000</v>
      </c>
      <c r="T35" s="323">
        <v>73.900000000000006</v>
      </c>
      <c r="U35" s="312">
        <v>80.3</v>
      </c>
      <c r="V35" s="393">
        <v>21.545000000000002</v>
      </c>
    </row>
    <row r="36" spans="2:22">
      <c r="B36" s="363">
        <v>1999</v>
      </c>
      <c r="C36" s="319">
        <v>75.3</v>
      </c>
      <c r="D36" s="316">
        <v>82.2</v>
      </c>
      <c r="E36" s="316">
        <v>94.4</v>
      </c>
      <c r="F36" s="316">
        <v>81.400000000000006</v>
      </c>
      <c r="G36" s="316">
        <v>78.599999999999994</v>
      </c>
      <c r="H36" s="365"/>
      <c r="J36" s="378">
        <f>$B$36</f>
        <v>1999</v>
      </c>
      <c r="K36" s="320"/>
      <c r="L36" s="316">
        <v>93.2</v>
      </c>
      <c r="M36" s="315"/>
      <c r="N36" s="315"/>
      <c r="O36" s="315"/>
      <c r="P36" s="315"/>
      <c r="Q36" s="379">
        <v>77.2</v>
      </c>
      <c r="S36" s="392">
        <f>$B$36</f>
        <v>1999</v>
      </c>
      <c r="T36" s="323">
        <v>73.3</v>
      </c>
      <c r="U36" s="312">
        <v>80</v>
      </c>
      <c r="V36" s="393">
        <v>21.474</v>
      </c>
    </row>
    <row r="37" spans="2:22">
      <c r="B37" s="363">
        <v>1998</v>
      </c>
      <c r="C37" s="319">
        <v>75.7</v>
      </c>
      <c r="D37" s="316">
        <v>82.6</v>
      </c>
      <c r="E37" s="316">
        <v>96</v>
      </c>
      <c r="F37" s="316">
        <v>79.900000000000006</v>
      </c>
      <c r="G37" s="316">
        <v>79.8</v>
      </c>
      <c r="H37" s="365"/>
      <c r="J37" s="378">
        <f>$B$37</f>
        <v>1998</v>
      </c>
      <c r="K37" s="320"/>
      <c r="L37" s="316">
        <v>96.4</v>
      </c>
      <c r="M37" s="315"/>
      <c r="N37" s="315"/>
      <c r="O37" s="315"/>
      <c r="P37" s="315"/>
      <c r="Q37" s="379">
        <v>78</v>
      </c>
      <c r="S37" s="392">
        <f>$B$37</f>
        <v>1998</v>
      </c>
      <c r="T37" s="323">
        <v>73.7</v>
      </c>
      <c r="U37" s="312">
        <v>80.400000000000006</v>
      </c>
      <c r="V37" s="393">
        <v>21.550999999999998</v>
      </c>
    </row>
    <row r="38" spans="2:22">
      <c r="B38" s="363">
        <v>1997</v>
      </c>
      <c r="C38" s="319">
        <v>76.099999999999994</v>
      </c>
      <c r="D38" s="316">
        <v>84.1</v>
      </c>
      <c r="E38" s="316">
        <v>98.5</v>
      </c>
      <c r="F38" s="316">
        <v>77.7</v>
      </c>
      <c r="G38" s="316">
        <v>79.8</v>
      </c>
      <c r="H38" s="365"/>
      <c r="J38" s="378">
        <f>$B$38</f>
        <v>1997</v>
      </c>
      <c r="K38" s="320"/>
      <c r="L38" s="316">
        <v>94.5</v>
      </c>
      <c r="M38" s="315"/>
      <c r="N38" s="315"/>
      <c r="O38" s="315"/>
      <c r="P38" s="315"/>
      <c r="Q38" s="379">
        <v>78.3</v>
      </c>
      <c r="S38" s="392">
        <f>$B$38</f>
        <v>1997</v>
      </c>
      <c r="T38" s="323">
        <v>73.5</v>
      </c>
      <c r="U38" s="312">
        <v>81.2</v>
      </c>
      <c r="V38" s="393">
        <v>21.626999999999999</v>
      </c>
    </row>
    <row r="39" spans="2:22">
      <c r="B39" s="363">
        <v>1996</v>
      </c>
      <c r="C39" s="319">
        <v>76.5</v>
      </c>
      <c r="D39" s="316">
        <v>85.6</v>
      </c>
      <c r="E39" s="316">
        <v>107.8</v>
      </c>
      <c r="F39" s="316">
        <v>75.900000000000006</v>
      </c>
      <c r="G39" s="316">
        <v>78.900000000000006</v>
      </c>
      <c r="H39" s="365"/>
      <c r="J39" s="378">
        <f>$B$39</f>
        <v>1996</v>
      </c>
      <c r="K39" s="320"/>
      <c r="L39" s="316">
        <v>94.9</v>
      </c>
      <c r="M39" s="315"/>
      <c r="N39" s="315"/>
      <c r="O39" s="315"/>
      <c r="P39" s="315"/>
      <c r="Q39" s="379">
        <v>77.400000000000006</v>
      </c>
      <c r="S39" s="392">
        <f>$B$39</f>
        <v>1996</v>
      </c>
      <c r="T39" s="323">
        <v>73.900000000000006</v>
      </c>
      <c r="U39" s="312">
        <v>82.7</v>
      </c>
      <c r="V39" s="393">
        <v>21.791</v>
      </c>
    </row>
    <row r="40" spans="2:22">
      <c r="B40" s="363">
        <v>1995</v>
      </c>
      <c r="C40" s="319">
        <v>76.3</v>
      </c>
      <c r="D40" s="316">
        <v>87.1</v>
      </c>
      <c r="E40" s="316">
        <v>118</v>
      </c>
      <c r="F40" s="316">
        <v>75.900000000000006</v>
      </c>
      <c r="G40" s="316">
        <v>80.2</v>
      </c>
      <c r="H40" s="365"/>
      <c r="J40" s="378">
        <f>$B$40</f>
        <v>1995</v>
      </c>
      <c r="K40" s="320"/>
      <c r="L40" s="316">
        <v>97.8</v>
      </c>
      <c r="M40" s="315"/>
      <c r="N40" s="316">
        <v>82.7</v>
      </c>
      <c r="O40" s="316">
        <v>99.2</v>
      </c>
      <c r="P40" s="315"/>
      <c r="Q40" s="379">
        <v>78.400000000000006</v>
      </c>
      <c r="S40" s="392">
        <f>$B$40</f>
        <v>1995</v>
      </c>
      <c r="T40" s="323">
        <v>73.7</v>
      </c>
      <c r="U40" s="312">
        <v>84.1</v>
      </c>
      <c r="V40" s="393">
        <v>21.829000000000001</v>
      </c>
    </row>
    <row r="41" spans="2:22">
      <c r="B41" s="363">
        <v>1994</v>
      </c>
      <c r="C41" s="319">
        <v>74.599999999999994</v>
      </c>
      <c r="D41" s="316">
        <v>86.3</v>
      </c>
      <c r="E41" s="315"/>
      <c r="F41" s="316">
        <v>79.5</v>
      </c>
      <c r="G41" s="316">
        <v>78.8</v>
      </c>
      <c r="H41" s="365"/>
      <c r="J41" s="378">
        <f>$B$41</f>
        <v>1994</v>
      </c>
      <c r="K41" s="320"/>
      <c r="L41" s="316">
        <v>88.7</v>
      </c>
      <c r="M41" s="315"/>
      <c r="N41" s="316">
        <v>86.7</v>
      </c>
      <c r="O41" s="316">
        <v>96.6</v>
      </c>
      <c r="P41" s="315"/>
      <c r="Q41" s="379">
        <v>77</v>
      </c>
      <c r="S41" s="392">
        <f>$B$41</f>
        <v>1994</v>
      </c>
      <c r="T41" s="323">
        <v>72</v>
      </c>
      <c r="U41" s="312">
        <v>83.4</v>
      </c>
      <c r="V41" s="393">
        <v>21.329000000000001</v>
      </c>
    </row>
    <row r="42" spans="2:22">
      <c r="B42" s="363">
        <v>1993</v>
      </c>
      <c r="C42" s="319">
        <v>73.099999999999994</v>
      </c>
      <c r="D42" s="316">
        <v>85.3</v>
      </c>
      <c r="E42" s="315"/>
      <c r="F42" s="316">
        <v>81.2</v>
      </c>
      <c r="G42" s="316">
        <v>78.599999999999994</v>
      </c>
      <c r="H42" s="365"/>
      <c r="J42" s="378">
        <f>$B$42</f>
        <v>1993</v>
      </c>
      <c r="K42" s="320"/>
      <c r="L42" s="316">
        <v>87.7</v>
      </c>
      <c r="M42" s="315"/>
      <c r="N42" s="316">
        <v>90.2</v>
      </c>
      <c r="O42" s="316">
        <v>96.5</v>
      </c>
      <c r="P42" s="315"/>
      <c r="Q42" s="379">
        <v>76.599999999999994</v>
      </c>
      <c r="S42" s="392">
        <f>$B$42</f>
        <v>1993</v>
      </c>
      <c r="T42" s="323">
        <v>70.599999999999994</v>
      </c>
      <c r="U42" s="312">
        <v>82.4</v>
      </c>
      <c r="V42" s="393">
        <v>20.83</v>
      </c>
    </row>
    <row r="43" spans="2:22">
      <c r="B43" s="363">
        <v>1992</v>
      </c>
      <c r="C43" s="319">
        <v>70.7</v>
      </c>
      <c r="D43" s="316">
        <v>82.9</v>
      </c>
      <c r="E43" s="315"/>
      <c r="F43" s="316">
        <v>82.4</v>
      </c>
      <c r="G43" s="316">
        <v>78.5</v>
      </c>
      <c r="H43" s="365"/>
      <c r="J43" s="378">
        <f>$B$43</f>
        <v>1992</v>
      </c>
      <c r="K43" s="320"/>
      <c r="L43" s="316">
        <v>97.2</v>
      </c>
      <c r="M43" s="315"/>
      <c r="N43" s="316">
        <v>96.2</v>
      </c>
      <c r="O43" s="316">
        <v>99.2</v>
      </c>
      <c r="P43" s="315"/>
      <c r="Q43" s="379">
        <v>76.599999999999994</v>
      </c>
      <c r="S43" s="392">
        <f>$B$43</f>
        <v>1992</v>
      </c>
      <c r="T43" s="323">
        <v>67.599999999999994</v>
      </c>
      <c r="U43" s="312">
        <v>79.400000000000006</v>
      </c>
      <c r="V43" s="393">
        <v>19.850000000000001</v>
      </c>
    </row>
    <row r="44" spans="2:22">
      <c r="B44" s="363">
        <v>1991</v>
      </c>
      <c r="C44" s="319">
        <v>66.5</v>
      </c>
      <c r="D44" s="316">
        <v>77.900000000000006</v>
      </c>
      <c r="E44" s="315"/>
      <c r="F44" s="316">
        <v>81.7</v>
      </c>
      <c r="G44" s="316">
        <v>77.400000000000006</v>
      </c>
      <c r="H44" s="365"/>
      <c r="J44" s="378">
        <f>$B$44</f>
        <v>1991</v>
      </c>
      <c r="K44" s="320"/>
      <c r="L44" s="316">
        <v>97.5</v>
      </c>
      <c r="M44" s="315"/>
      <c r="N44" s="316">
        <v>100</v>
      </c>
      <c r="O44" s="316">
        <v>100</v>
      </c>
      <c r="P44" s="315"/>
      <c r="Q44" s="379">
        <v>75.5</v>
      </c>
      <c r="S44" s="392">
        <f>$B$44</f>
        <v>1991</v>
      </c>
      <c r="T44" s="323">
        <v>63.8</v>
      </c>
      <c r="U44" s="312">
        <v>74.599999999999994</v>
      </c>
      <c r="V44" s="393">
        <v>18.655999999999999</v>
      </c>
    </row>
    <row r="45" spans="2:22">
      <c r="B45" s="363">
        <v>1990</v>
      </c>
      <c r="C45" s="319">
        <v>62.7</v>
      </c>
      <c r="D45" s="316">
        <v>72.599999999999994</v>
      </c>
      <c r="E45" s="315"/>
      <c r="F45" s="316">
        <v>80.400000000000006</v>
      </c>
      <c r="G45" s="316">
        <v>75.8</v>
      </c>
      <c r="H45" s="365"/>
      <c r="J45" s="378">
        <f>$B$45</f>
        <v>1990</v>
      </c>
      <c r="K45" s="320"/>
      <c r="L45" s="316">
        <v>98.2</v>
      </c>
      <c r="M45" s="315"/>
      <c r="N45" s="316">
        <v>102</v>
      </c>
      <c r="O45" s="316">
        <v>100</v>
      </c>
      <c r="P45" s="315"/>
      <c r="Q45" s="379">
        <v>73.8</v>
      </c>
      <c r="S45" s="392">
        <f>$B$45</f>
        <v>1990</v>
      </c>
      <c r="T45" s="323">
        <v>60</v>
      </c>
      <c r="U45" s="312">
        <v>69.5</v>
      </c>
      <c r="V45" s="393">
        <v>17.445</v>
      </c>
    </row>
    <row r="46" spans="2:22">
      <c r="B46" s="363">
        <v>1989</v>
      </c>
      <c r="C46" s="319">
        <v>59.1</v>
      </c>
      <c r="D46" s="316">
        <v>68</v>
      </c>
      <c r="E46" s="315"/>
      <c r="F46" s="316">
        <v>79.599999999999994</v>
      </c>
      <c r="G46" s="316">
        <v>74.599999999999994</v>
      </c>
      <c r="H46" s="365"/>
      <c r="J46" s="378">
        <f>$B$46</f>
        <v>1989</v>
      </c>
      <c r="K46" s="320"/>
      <c r="L46" s="316">
        <v>97.1</v>
      </c>
      <c r="M46" s="315"/>
      <c r="N46" s="316">
        <v>109.4</v>
      </c>
      <c r="O46" s="316">
        <v>101.5</v>
      </c>
      <c r="P46" s="315"/>
      <c r="Q46" s="379">
        <v>72.5</v>
      </c>
      <c r="S46" s="392">
        <f>$B$46</f>
        <v>1989</v>
      </c>
      <c r="T46" s="323">
        <v>56.5</v>
      </c>
      <c r="U46" s="312">
        <v>65.099999999999994</v>
      </c>
      <c r="V46" s="393">
        <v>16.388999999999999</v>
      </c>
    </row>
    <row r="47" spans="2:22">
      <c r="B47" s="363">
        <v>1988</v>
      </c>
      <c r="C47" s="319">
        <v>57.1</v>
      </c>
      <c r="D47" s="316">
        <v>66</v>
      </c>
      <c r="E47" s="315"/>
      <c r="F47" s="316">
        <v>78.7</v>
      </c>
      <c r="G47" s="316">
        <v>72.7</v>
      </c>
      <c r="H47" s="365"/>
      <c r="J47" s="378">
        <f>$B$47</f>
        <v>1988</v>
      </c>
      <c r="K47" s="320"/>
      <c r="L47" s="316">
        <v>92.7</v>
      </c>
      <c r="M47" s="315"/>
      <c r="N47" s="316">
        <v>106.1</v>
      </c>
      <c r="O47" s="316">
        <v>97.3</v>
      </c>
      <c r="P47" s="315"/>
      <c r="Q47" s="379">
        <v>70.3</v>
      </c>
      <c r="S47" s="392">
        <f>$B$47</f>
        <v>1988</v>
      </c>
      <c r="T47" s="323">
        <v>54.6</v>
      </c>
      <c r="U47" s="312">
        <v>63.3</v>
      </c>
      <c r="V47" s="393">
        <v>15.811</v>
      </c>
    </row>
    <row r="48" spans="2:22">
      <c r="B48" s="363">
        <v>1987</v>
      </c>
      <c r="C48" s="319">
        <v>55.8</v>
      </c>
      <c r="D48" s="316">
        <v>65.099999999999994</v>
      </c>
      <c r="E48" s="315"/>
      <c r="F48" s="316">
        <v>78.099999999999994</v>
      </c>
      <c r="G48" s="316">
        <v>71.599999999999994</v>
      </c>
      <c r="H48" s="365"/>
      <c r="J48" s="378">
        <f>$B$48</f>
        <v>1987</v>
      </c>
      <c r="K48" s="320"/>
      <c r="L48" s="316">
        <v>91.2</v>
      </c>
      <c r="M48" s="315"/>
      <c r="N48" s="316">
        <v>99</v>
      </c>
      <c r="O48" s="316">
        <v>91.8</v>
      </c>
      <c r="P48" s="315"/>
      <c r="Q48" s="379">
        <v>69.5</v>
      </c>
      <c r="S48" s="392">
        <f>$B$48</f>
        <v>1987</v>
      </c>
      <c r="T48" s="323">
        <v>53.5</v>
      </c>
      <c r="U48" s="312">
        <v>62.3</v>
      </c>
      <c r="V48" s="393">
        <v>15.481999999999999</v>
      </c>
    </row>
    <row r="49" spans="2:22">
      <c r="B49" s="363">
        <v>1986</v>
      </c>
      <c r="C49" s="319">
        <v>54.6</v>
      </c>
      <c r="D49" s="316">
        <v>63.9</v>
      </c>
      <c r="E49" s="315"/>
      <c r="F49" s="316">
        <v>77</v>
      </c>
      <c r="G49" s="316">
        <v>73.3</v>
      </c>
      <c r="H49" s="365"/>
      <c r="J49" s="378">
        <f>$B$49</f>
        <v>1986</v>
      </c>
      <c r="K49" s="320"/>
      <c r="L49" s="316">
        <v>95.9</v>
      </c>
      <c r="M49" s="315"/>
      <c r="N49" s="316">
        <v>98.3</v>
      </c>
      <c r="O49" s="316">
        <v>90.3</v>
      </c>
      <c r="P49" s="315"/>
      <c r="Q49" s="379">
        <v>71.2</v>
      </c>
      <c r="S49" s="392">
        <f>$B$49</f>
        <v>1986</v>
      </c>
      <c r="T49" s="323">
        <v>52.3</v>
      </c>
      <c r="U49" s="312">
        <v>61.3</v>
      </c>
      <c r="V49" s="393">
        <v>15.193</v>
      </c>
    </row>
    <row r="50" spans="2:22">
      <c r="B50" s="363">
        <v>1985</v>
      </c>
      <c r="C50" s="319">
        <v>53.5</v>
      </c>
      <c r="D50" s="316">
        <v>62.5</v>
      </c>
      <c r="E50" s="315"/>
      <c r="F50" s="316">
        <v>74.2</v>
      </c>
      <c r="G50" s="316">
        <v>73.900000000000006</v>
      </c>
      <c r="H50" s="365"/>
      <c r="J50" s="378">
        <f>$B$50</f>
        <v>1985</v>
      </c>
      <c r="K50" s="320"/>
      <c r="L50" s="316">
        <v>94.1</v>
      </c>
      <c r="M50" s="315"/>
      <c r="N50" s="316">
        <v>102.9</v>
      </c>
      <c r="O50" s="316">
        <v>93.2</v>
      </c>
      <c r="P50" s="315"/>
      <c r="Q50" s="379">
        <v>73</v>
      </c>
      <c r="S50" s="392">
        <f>$B$50</f>
        <v>1985</v>
      </c>
      <c r="T50" s="323">
        <v>51.3</v>
      </c>
      <c r="U50" s="312">
        <v>59.9</v>
      </c>
      <c r="V50" s="393">
        <v>14.987</v>
      </c>
    </row>
    <row r="51" spans="2:22">
      <c r="B51" s="363">
        <v>1984</v>
      </c>
      <c r="C51" s="319">
        <v>53.2</v>
      </c>
      <c r="D51" s="316">
        <v>62.4</v>
      </c>
      <c r="E51" s="315"/>
      <c r="F51" s="316">
        <v>73.5</v>
      </c>
      <c r="G51" s="316">
        <v>72.3</v>
      </c>
      <c r="H51" s="365"/>
      <c r="J51" s="378">
        <f>$B$51</f>
        <v>1984</v>
      </c>
      <c r="K51" s="320"/>
      <c r="L51" s="316">
        <v>88</v>
      </c>
      <c r="M51" s="315"/>
      <c r="N51" s="316">
        <v>100.3</v>
      </c>
      <c r="O51" s="316">
        <v>92.3</v>
      </c>
      <c r="P51" s="315"/>
      <c r="Q51" s="379">
        <v>71.3</v>
      </c>
      <c r="S51" s="392">
        <f>$B$51</f>
        <v>1984</v>
      </c>
      <c r="T51" s="323">
        <v>50.9</v>
      </c>
      <c r="U51" s="312">
        <v>59.7</v>
      </c>
      <c r="V51" s="393">
        <v>14.923999999999999</v>
      </c>
    </row>
    <row r="52" spans="2:22">
      <c r="B52" s="363">
        <v>1983</v>
      </c>
      <c r="C52" s="319">
        <v>52.1</v>
      </c>
      <c r="D52" s="316">
        <v>61.6</v>
      </c>
      <c r="E52" s="315"/>
      <c r="F52" s="316">
        <v>73.400000000000006</v>
      </c>
      <c r="G52" s="316">
        <v>70.3</v>
      </c>
      <c r="H52" s="365"/>
      <c r="J52" s="378">
        <f>$B$52</f>
        <v>1983</v>
      </c>
      <c r="K52" s="320"/>
      <c r="L52" s="316">
        <v>86.3</v>
      </c>
      <c r="M52" s="315"/>
      <c r="N52" s="316">
        <v>97.4</v>
      </c>
      <c r="O52" s="316">
        <v>93.2</v>
      </c>
      <c r="P52" s="315"/>
      <c r="Q52" s="379">
        <v>69.3</v>
      </c>
      <c r="S52" s="392">
        <f>$B$52</f>
        <v>1983</v>
      </c>
      <c r="T52" s="323">
        <v>49.7</v>
      </c>
      <c r="U52" s="312">
        <v>58.8</v>
      </c>
      <c r="V52" s="393">
        <v>14.564</v>
      </c>
    </row>
    <row r="53" spans="2:22">
      <c r="B53" s="363">
        <v>1982</v>
      </c>
      <c r="C53" s="319">
        <v>51.2</v>
      </c>
      <c r="D53" s="316">
        <v>61.9</v>
      </c>
      <c r="E53" s="315"/>
      <c r="F53" s="316">
        <v>72.900000000000006</v>
      </c>
      <c r="G53" s="316">
        <v>69.099999999999994</v>
      </c>
      <c r="H53" s="365"/>
      <c r="J53" s="378">
        <f>$B$53</f>
        <v>1982</v>
      </c>
      <c r="K53" s="320"/>
      <c r="L53" s="316">
        <v>90.1</v>
      </c>
      <c r="M53" s="315"/>
      <c r="N53" s="316">
        <v>92</v>
      </c>
      <c r="O53" s="316">
        <v>93.9</v>
      </c>
      <c r="P53" s="315"/>
      <c r="Q53" s="379">
        <v>68.3</v>
      </c>
      <c r="S53" s="392">
        <f>$B$53</f>
        <v>1982</v>
      </c>
      <c r="T53" s="323">
        <v>48.6</v>
      </c>
      <c r="U53" s="312">
        <v>58.8</v>
      </c>
      <c r="V53" s="393">
        <v>14.263</v>
      </c>
    </row>
    <row r="54" spans="2:22">
      <c r="B54" s="363">
        <v>1981</v>
      </c>
      <c r="C54" s="319">
        <v>49.2</v>
      </c>
      <c r="D54" s="316">
        <v>63.1</v>
      </c>
      <c r="E54" s="315"/>
      <c r="F54" s="316">
        <v>65.5</v>
      </c>
      <c r="G54" s="316">
        <v>65</v>
      </c>
      <c r="H54" s="365"/>
      <c r="J54" s="378">
        <f>$B$54</f>
        <v>1981</v>
      </c>
      <c r="K54" s="320"/>
      <c r="L54" s="316">
        <v>78.5</v>
      </c>
      <c r="M54" s="315"/>
      <c r="N54" s="316">
        <v>89.9</v>
      </c>
      <c r="O54" s="316">
        <v>94.3</v>
      </c>
      <c r="P54" s="315"/>
      <c r="Q54" s="379">
        <v>64.5</v>
      </c>
      <c r="S54" s="392">
        <f>$B$54</f>
        <v>1981</v>
      </c>
      <c r="T54" s="323">
        <v>46.7</v>
      </c>
      <c r="U54" s="312">
        <v>59.9</v>
      </c>
      <c r="V54" s="393">
        <v>13.863</v>
      </c>
    </row>
    <row r="55" spans="2:22">
      <c r="B55" s="363">
        <v>1980</v>
      </c>
      <c r="C55" s="319">
        <v>46.4</v>
      </c>
      <c r="D55" s="316">
        <v>61.4</v>
      </c>
      <c r="E55" s="315"/>
      <c r="F55" s="316">
        <v>60.6</v>
      </c>
      <c r="G55" s="316">
        <v>60.9</v>
      </c>
      <c r="H55" s="365"/>
      <c r="J55" s="378">
        <f>$B$55</f>
        <v>1980</v>
      </c>
      <c r="K55" s="320"/>
      <c r="L55" s="316">
        <v>77.099999999999994</v>
      </c>
      <c r="M55" s="315"/>
      <c r="N55" s="316">
        <v>86.1</v>
      </c>
      <c r="O55" s="316">
        <v>89</v>
      </c>
      <c r="P55" s="315"/>
      <c r="Q55" s="379">
        <v>59.8</v>
      </c>
      <c r="S55" s="392">
        <f>$B$55</f>
        <v>1980</v>
      </c>
      <c r="T55" s="323">
        <v>44</v>
      </c>
      <c r="U55" s="312">
        <v>58.2</v>
      </c>
      <c r="V55" s="393">
        <v>13.097</v>
      </c>
    </row>
    <row r="56" spans="2:22">
      <c r="B56" s="363">
        <v>1979</v>
      </c>
      <c r="C56" s="319">
        <v>42.1</v>
      </c>
      <c r="D56" s="316">
        <v>55.5</v>
      </c>
      <c r="E56" s="315"/>
      <c r="F56" s="316">
        <v>57.1</v>
      </c>
      <c r="G56" s="316">
        <v>57.1</v>
      </c>
      <c r="H56" s="365"/>
      <c r="J56" s="378">
        <f>$B$56</f>
        <v>1979</v>
      </c>
      <c r="K56" s="320"/>
      <c r="L56" s="316">
        <v>76.5</v>
      </c>
      <c r="M56" s="315"/>
      <c r="N56" s="316">
        <v>80</v>
      </c>
      <c r="O56" s="316">
        <v>77.2</v>
      </c>
      <c r="P56" s="315"/>
      <c r="Q56" s="379">
        <v>55.6</v>
      </c>
      <c r="S56" s="392">
        <f>$B$56</f>
        <v>1979</v>
      </c>
      <c r="T56" s="323">
        <v>39.9</v>
      </c>
      <c r="U56" s="312">
        <v>52.4</v>
      </c>
      <c r="V56" s="393">
        <v>11.833</v>
      </c>
    </row>
    <row r="57" spans="2:22">
      <c r="B57" s="363">
        <v>1978</v>
      </c>
      <c r="C57" s="319">
        <v>39.200000000000003</v>
      </c>
      <c r="D57" s="316">
        <v>50.5</v>
      </c>
      <c r="E57" s="315"/>
      <c r="F57" s="316">
        <v>55.3</v>
      </c>
      <c r="G57" s="316">
        <v>55.1</v>
      </c>
      <c r="H57" s="365"/>
      <c r="J57" s="378">
        <f>$B$57</f>
        <v>1978</v>
      </c>
      <c r="K57" s="320"/>
      <c r="L57" s="316">
        <v>75.599999999999994</v>
      </c>
      <c r="M57" s="315"/>
      <c r="N57" s="316">
        <v>74.3</v>
      </c>
      <c r="O57" s="316">
        <v>70.3</v>
      </c>
      <c r="P57" s="315"/>
      <c r="Q57" s="379">
        <v>53.1</v>
      </c>
      <c r="S57" s="392">
        <f>$B$57</f>
        <v>1978</v>
      </c>
      <c r="T57" s="323">
        <v>37</v>
      </c>
      <c r="U57" s="312">
        <v>47.5</v>
      </c>
      <c r="V57" s="393">
        <v>10.878</v>
      </c>
    </row>
    <row r="58" spans="2:22">
      <c r="B58" s="363">
        <v>1977</v>
      </c>
      <c r="C58" s="319">
        <v>37.5</v>
      </c>
      <c r="D58" s="316">
        <v>47.8</v>
      </c>
      <c r="E58" s="315"/>
      <c r="F58" s="316">
        <v>58</v>
      </c>
      <c r="G58" s="316">
        <v>54.5</v>
      </c>
      <c r="H58" s="365"/>
      <c r="J58" s="378">
        <f>$B$58</f>
        <v>1977</v>
      </c>
      <c r="K58" s="320"/>
      <c r="L58" s="316">
        <v>73.599999999999994</v>
      </c>
      <c r="M58" s="315"/>
      <c r="N58" s="316">
        <v>75.2</v>
      </c>
      <c r="O58" s="316">
        <v>74.599999999999994</v>
      </c>
      <c r="P58" s="315"/>
      <c r="Q58" s="379">
        <v>52.6</v>
      </c>
      <c r="S58" s="392">
        <f>$B$58</f>
        <v>1977</v>
      </c>
      <c r="T58" s="323">
        <v>35.1</v>
      </c>
      <c r="U58" s="312">
        <v>44.5</v>
      </c>
      <c r="V58" s="393">
        <v>10.244999999999999</v>
      </c>
    </row>
    <row r="59" spans="2:22">
      <c r="B59" s="363">
        <v>1976</v>
      </c>
      <c r="C59" s="319">
        <v>36</v>
      </c>
      <c r="D59" s="316">
        <v>46.2</v>
      </c>
      <c r="E59" s="315"/>
      <c r="F59" s="316">
        <v>55.3</v>
      </c>
      <c r="G59" s="316">
        <v>52.9</v>
      </c>
      <c r="H59" s="365"/>
      <c r="J59" s="378">
        <f>$B$59</f>
        <v>1976</v>
      </c>
      <c r="K59" s="320"/>
      <c r="L59" s="316">
        <v>75.5</v>
      </c>
      <c r="M59" s="315"/>
      <c r="N59" s="316">
        <v>76.400000000000006</v>
      </c>
      <c r="O59" s="316">
        <v>79.8</v>
      </c>
      <c r="P59" s="316">
        <v>60.8</v>
      </c>
      <c r="Q59" s="379">
        <v>51.1</v>
      </c>
      <c r="S59" s="392">
        <f>$B$59</f>
        <v>1976</v>
      </c>
      <c r="T59" s="323">
        <v>33.700000000000003</v>
      </c>
      <c r="U59" s="312">
        <v>42.9</v>
      </c>
      <c r="V59" s="393">
        <v>9.7710000000000008</v>
      </c>
    </row>
    <row r="60" spans="2:22">
      <c r="B60" s="363">
        <v>1975</v>
      </c>
      <c r="C60" s="319">
        <v>34.700000000000003</v>
      </c>
      <c r="D60" s="316">
        <v>45.2</v>
      </c>
      <c r="E60" s="315"/>
      <c r="F60" s="315"/>
      <c r="G60" s="315"/>
      <c r="H60" s="365"/>
      <c r="J60" s="378">
        <f>$B$60</f>
        <v>1975</v>
      </c>
      <c r="K60" s="320"/>
      <c r="L60" s="316">
        <v>73.5</v>
      </c>
      <c r="M60" s="315"/>
      <c r="N60" s="316">
        <v>74.5</v>
      </c>
      <c r="O60" s="316">
        <v>75.8</v>
      </c>
      <c r="P60" s="316">
        <v>58.6</v>
      </c>
      <c r="Q60" s="379">
        <v>49.3</v>
      </c>
      <c r="S60" s="392">
        <f>$B$60</f>
        <v>1975</v>
      </c>
      <c r="T60" s="323">
        <v>32.4</v>
      </c>
      <c r="U60" s="312">
        <v>42.2</v>
      </c>
      <c r="V60" s="393">
        <v>9.4459999999999997</v>
      </c>
    </row>
    <row r="61" spans="2:22">
      <c r="B61" s="363">
        <v>1974</v>
      </c>
      <c r="C61" s="319">
        <v>33.799999999999997</v>
      </c>
      <c r="D61" s="316">
        <v>44.4</v>
      </c>
      <c r="E61" s="315"/>
      <c r="F61" s="315"/>
      <c r="G61" s="315"/>
      <c r="H61" s="365"/>
      <c r="J61" s="378">
        <f>$B$61</f>
        <v>1974</v>
      </c>
      <c r="K61" s="320"/>
      <c r="L61" s="316">
        <v>76.2</v>
      </c>
      <c r="M61" s="315"/>
      <c r="N61" s="316">
        <v>83.1</v>
      </c>
      <c r="O61" s="316">
        <v>97.3</v>
      </c>
      <c r="P61" s="316">
        <v>55</v>
      </c>
      <c r="Q61" s="379">
        <v>47.1</v>
      </c>
      <c r="S61" s="392">
        <f>$B$61</f>
        <v>1974</v>
      </c>
      <c r="T61" s="323">
        <v>31.4</v>
      </c>
      <c r="U61" s="312">
        <v>41.4</v>
      </c>
      <c r="V61" s="393">
        <v>9.2260000000000009</v>
      </c>
    </row>
    <row r="62" spans="2:22">
      <c r="B62" s="363">
        <v>1973</v>
      </c>
      <c r="C62" s="319">
        <v>31.9</v>
      </c>
      <c r="D62" s="316">
        <v>41.6</v>
      </c>
      <c r="E62" s="315"/>
      <c r="F62" s="315"/>
      <c r="G62" s="315"/>
      <c r="H62" s="365"/>
      <c r="J62" s="378">
        <f>$B$62</f>
        <v>1973</v>
      </c>
      <c r="K62" s="320"/>
      <c r="L62" s="316">
        <v>67</v>
      </c>
      <c r="M62" s="315"/>
      <c r="N62" s="316">
        <v>78.599999999999994</v>
      </c>
      <c r="O62" s="316">
        <v>90.3</v>
      </c>
      <c r="P62" s="316">
        <v>51.9</v>
      </c>
      <c r="Q62" s="379">
        <v>41.5</v>
      </c>
      <c r="S62" s="392">
        <f>$B$62</f>
        <v>1973</v>
      </c>
      <c r="T62" s="323">
        <v>29.7</v>
      </c>
      <c r="U62" s="312">
        <v>38.9</v>
      </c>
      <c r="V62" s="393">
        <v>8.6</v>
      </c>
    </row>
    <row r="63" spans="2:22">
      <c r="B63" s="363">
        <v>1972</v>
      </c>
      <c r="C63" s="319">
        <v>30</v>
      </c>
      <c r="D63" s="316">
        <v>40</v>
      </c>
      <c r="E63" s="315"/>
      <c r="F63" s="315"/>
      <c r="G63" s="315"/>
      <c r="H63" s="365"/>
      <c r="J63" s="378">
        <f>$B$63</f>
        <v>1972</v>
      </c>
      <c r="K63" s="320"/>
      <c r="L63" s="316">
        <v>61.6</v>
      </c>
      <c r="M63" s="315"/>
      <c r="N63" s="316">
        <v>74</v>
      </c>
      <c r="O63" s="316">
        <v>84.4</v>
      </c>
      <c r="P63" s="316">
        <v>50.8</v>
      </c>
      <c r="Q63" s="379">
        <v>39</v>
      </c>
      <c r="S63" s="392">
        <f>$B$63</f>
        <v>1972</v>
      </c>
      <c r="T63" s="323">
        <v>28</v>
      </c>
      <c r="U63" s="312">
        <v>37.4</v>
      </c>
      <c r="V63" s="393">
        <v>8.0120000000000005</v>
      </c>
    </row>
    <row r="64" spans="2:22">
      <c r="B64" s="363">
        <v>1971</v>
      </c>
      <c r="C64" s="319">
        <v>28.6</v>
      </c>
      <c r="D64" s="316">
        <v>38.700000000000003</v>
      </c>
      <c r="E64" s="315"/>
      <c r="F64" s="315"/>
      <c r="G64" s="315"/>
      <c r="H64" s="365"/>
      <c r="J64" s="378">
        <f>$B$64</f>
        <v>1971</v>
      </c>
      <c r="K64" s="320"/>
      <c r="L64" s="316">
        <v>61.6</v>
      </c>
      <c r="M64" s="315"/>
      <c r="N64" s="316">
        <v>75.3</v>
      </c>
      <c r="O64" s="316">
        <v>89.5</v>
      </c>
      <c r="P64" s="316">
        <v>50.8</v>
      </c>
      <c r="Q64" s="379">
        <v>37.9</v>
      </c>
      <c r="S64" s="392">
        <f>$B$64</f>
        <v>1971</v>
      </c>
      <c r="T64" s="323">
        <v>26.7</v>
      </c>
      <c r="U64" s="312">
        <v>36.1</v>
      </c>
      <c r="V64" s="393">
        <v>7.5049999999999999</v>
      </c>
    </row>
    <row r="65" spans="2:22">
      <c r="B65" s="363">
        <v>1970</v>
      </c>
      <c r="C65" s="319">
        <v>25.8</v>
      </c>
      <c r="D65" s="316">
        <v>35.799999999999997</v>
      </c>
      <c r="E65" s="315"/>
      <c r="F65" s="315"/>
      <c r="G65" s="315"/>
      <c r="H65" s="365"/>
      <c r="J65" s="378">
        <f>$B$65</f>
        <v>1970</v>
      </c>
      <c r="K65" s="320"/>
      <c r="L65" s="316">
        <v>60.6</v>
      </c>
      <c r="M65" s="315"/>
      <c r="N65" s="316">
        <v>83.8</v>
      </c>
      <c r="O65" s="316">
        <v>105.3</v>
      </c>
      <c r="P65" s="316">
        <v>47.6</v>
      </c>
      <c r="Q65" s="379">
        <v>36.4</v>
      </c>
      <c r="S65" s="392">
        <f>$B$65</f>
        <v>1970</v>
      </c>
      <c r="T65" s="323">
        <v>24.1</v>
      </c>
      <c r="U65" s="312">
        <v>33.299999999999997</v>
      </c>
      <c r="V65" s="393">
        <v>6.8029999999999999</v>
      </c>
    </row>
    <row r="66" spans="2:22">
      <c r="B66" s="363">
        <v>1969</v>
      </c>
      <c r="C66" s="319">
        <v>21.8</v>
      </c>
      <c r="D66" s="316">
        <v>30.6</v>
      </c>
      <c r="E66" s="315"/>
      <c r="F66" s="315"/>
      <c r="G66" s="315"/>
      <c r="H66" s="365"/>
      <c r="J66" s="378">
        <f>$B$66</f>
        <v>1969</v>
      </c>
      <c r="K66" s="320"/>
      <c r="L66" s="316">
        <v>56.7</v>
      </c>
      <c r="M66" s="315"/>
      <c r="N66" s="316">
        <v>82.1</v>
      </c>
      <c r="O66" s="316">
        <v>101.6</v>
      </c>
      <c r="P66" s="316">
        <v>40.799999999999997</v>
      </c>
      <c r="Q66" s="379">
        <v>34.700000000000003</v>
      </c>
      <c r="S66" s="392">
        <f>$B$66</f>
        <v>1969</v>
      </c>
      <c r="T66" s="323">
        <v>20.3</v>
      </c>
      <c r="U66" s="312">
        <v>28.6</v>
      </c>
      <c r="V66" s="393">
        <v>5.84</v>
      </c>
    </row>
    <row r="67" spans="2:22">
      <c r="B67" s="363">
        <v>1968</v>
      </c>
      <c r="C67" s="319">
        <v>20.3</v>
      </c>
      <c r="D67" s="316">
        <v>29.3</v>
      </c>
      <c r="E67" s="315"/>
      <c r="F67" s="315"/>
      <c r="G67" s="315"/>
      <c r="H67" s="365"/>
      <c r="J67" s="378">
        <f>$B$67</f>
        <v>1968</v>
      </c>
      <c r="K67" s="320"/>
      <c r="L67" s="316">
        <v>55</v>
      </c>
      <c r="M67" s="316">
        <v>56.9</v>
      </c>
      <c r="N67" s="316">
        <v>78.5</v>
      </c>
      <c r="O67" s="316">
        <v>93.9</v>
      </c>
      <c r="P67" s="316">
        <v>36.1</v>
      </c>
      <c r="Q67" s="379">
        <v>34.1</v>
      </c>
      <c r="S67" s="392">
        <f>$B$67</f>
        <v>1968</v>
      </c>
      <c r="T67" s="323">
        <v>18.7</v>
      </c>
      <c r="U67" s="312">
        <v>27.2</v>
      </c>
      <c r="V67" s="393">
        <v>5.524</v>
      </c>
    </row>
    <row r="68" spans="2:22">
      <c r="B68" s="363">
        <v>1967</v>
      </c>
      <c r="C68" s="320"/>
      <c r="D68" s="315"/>
      <c r="E68" s="315"/>
      <c r="F68" s="315"/>
      <c r="G68" s="315"/>
      <c r="H68" s="365"/>
      <c r="J68" s="378">
        <f>$B$68</f>
        <v>1967</v>
      </c>
      <c r="K68" s="320"/>
      <c r="L68" s="315"/>
      <c r="M68" s="316">
        <v>57.8</v>
      </c>
      <c r="N68" s="316">
        <v>80.599999999999994</v>
      </c>
      <c r="O68" s="316">
        <v>101.4</v>
      </c>
      <c r="P68" s="316">
        <v>36.200000000000003</v>
      </c>
      <c r="Q68" s="379">
        <v>34.200000000000003</v>
      </c>
      <c r="S68" s="392">
        <f>$B$68</f>
        <v>1967</v>
      </c>
      <c r="T68" s="323">
        <v>17.8</v>
      </c>
      <c r="U68" s="312">
        <v>25.8</v>
      </c>
      <c r="V68" s="393">
        <v>5.2990000000000004</v>
      </c>
    </row>
    <row r="69" spans="2:22">
      <c r="B69" s="363">
        <v>1966</v>
      </c>
      <c r="C69" s="320"/>
      <c r="D69" s="315"/>
      <c r="E69" s="315"/>
      <c r="F69" s="315"/>
      <c r="G69" s="315"/>
      <c r="H69" s="365"/>
      <c r="J69" s="378">
        <f>$B$69</f>
        <v>1966</v>
      </c>
      <c r="K69" s="320"/>
      <c r="L69" s="315"/>
      <c r="M69" s="316">
        <v>61.7</v>
      </c>
      <c r="N69" s="316">
        <v>90.8</v>
      </c>
      <c r="O69" s="316">
        <v>115.2</v>
      </c>
      <c r="P69" s="316">
        <v>40.5</v>
      </c>
      <c r="Q69" s="379">
        <v>34.6</v>
      </c>
      <c r="S69" s="392">
        <f>$B$69</f>
        <v>1966</v>
      </c>
      <c r="T69" s="323">
        <v>18.7</v>
      </c>
      <c r="U69" s="312">
        <v>26.9</v>
      </c>
      <c r="V69" s="393">
        <v>5.415</v>
      </c>
    </row>
    <row r="70" spans="2:22">
      <c r="B70" s="363">
        <v>1965</v>
      </c>
      <c r="C70" s="320"/>
      <c r="D70" s="315"/>
      <c r="E70" s="315"/>
      <c r="F70" s="315"/>
      <c r="G70" s="315"/>
      <c r="H70" s="365"/>
      <c r="J70" s="378">
        <f>$B$70</f>
        <v>1965</v>
      </c>
      <c r="K70" s="320"/>
      <c r="L70" s="315"/>
      <c r="M70" s="316">
        <v>61.6</v>
      </c>
      <c r="N70" s="316">
        <v>82.4</v>
      </c>
      <c r="O70" s="316">
        <v>101.3</v>
      </c>
      <c r="P70" s="316">
        <v>40</v>
      </c>
      <c r="Q70" s="379">
        <v>34.1</v>
      </c>
      <c r="S70" s="392">
        <f>$B$70</f>
        <v>1965</v>
      </c>
      <c r="T70" s="323">
        <v>18.2</v>
      </c>
      <c r="U70" s="312">
        <v>26.7</v>
      </c>
      <c r="V70" s="393">
        <v>5.2450000000000001</v>
      </c>
    </row>
    <row r="71" spans="2:22">
      <c r="B71" s="363">
        <v>1964</v>
      </c>
      <c r="C71" s="320"/>
      <c r="D71" s="315"/>
      <c r="E71" s="315"/>
      <c r="F71" s="315"/>
      <c r="G71" s="315"/>
      <c r="H71" s="365"/>
      <c r="J71" s="378">
        <f>$B$71</f>
        <v>1964</v>
      </c>
      <c r="K71" s="320"/>
      <c r="L71" s="315"/>
      <c r="M71" s="316">
        <v>61.9</v>
      </c>
      <c r="N71" s="316">
        <v>74</v>
      </c>
      <c r="O71" s="316">
        <v>92.4</v>
      </c>
      <c r="P71" s="316">
        <v>38.6</v>
      </c>
      <c r="Q71" s="379">
        <v>33.299999999999997</v>
      </c>
      <c r="S71" s="392">
        <f>$B$71</f>
        <v>1964</v>
      </c>
      <c r="T71" s="323">
        <v>17.5</v>
      </c>
      <c r="U71" s="312">
        <v>27.4</v>
      </c>
      <c r="V71" s="393">
        <v>5.0339999999999998</v>
      </c>
    </row>
    <row r="72" spans="2:22">
      <c r="B72" s="363">
        <v>1963</v>
      </c>
      <c r="C72" s="320"/>
      <c r="D72" s="315"/>
      <c r="E72" s="315"/>
      <c r="F72" s="315"/>
      <c r="G72" s="315"/>
      <c r="H72" s="365"/>
      <c r="J72" s="378">
        <f>$B$72</f>
        <v>1963</v>
      </c>
      <c r="K72" s="320"/>
      <c r="L72" s="315"/>
      <c r="M72" s="316">
        <v>61.9</v>
      </c>
      <c r="N72" s="316">
        <v>65.099999999999994</v>
      </c>
      <c r="O72" s="316">
        <v>84.8</v>
      </c>
      <c r="P72" s="316">
        <v>38.6</v>
      </c>
      <c r="Q72" s="379">
        <v>32.799999999999997</v>
      </c>
      <c r="S72" s="392">
        <f>$B$72</f>
        <v>1963</v>
      </c>
      <c r="T72" s="323">
        <v>16.8</v>
      </c>
      <c r="U72" s="312">
        <v>27</v>
      </c>
      <c r="V72" s="393">
        <v>4.8099999999999996</v>
      </c>
    </row>
    <row r="73" spans="2:22">
      <c r="B73" s="363">
        <v>1962</v>
      </c>
      <c r="C73" s="320"/>
      <c r="D73" s="315"/>
      <c r="E73" s="315"/>
      <c r="F73" s="315"/>
      <c r="G73" s="315"/>
      <c r="H73" s="365"/>
      <c r="J73" s="378">
        <f>$B$73</f>
        <v>1962</v>
      </c>
      <c r="K73" s="320"/>
      <c r="L73" s="315"/>
      <c r="M73" s="316">
        <v>62.8</v>
      </c>
      <c r="N73" s="316">
        <v>65.900000000000006</v>
      </c>
      <c r="O73" s="316">
        <v>89.2</v>
      </c>
      <c r="P73" s="316">
        <v>39.1</v>
      </c>
      <c r="Q73" s="379">
        <v>32.6</v>
      </c>
      <c r="S73" s="392">
        <f>$B$73</f>
        <v>1962</v>
      </c>
      <c r="T73" s="323">
        <v>16.100000000000001</v>
      </c>
      <c r="U73" s="312">
        <v>25.8</v>
      </c>
      <c r="V73" s="393">
        <v>4.5709999999999997</v>
      </c>
    </row>
    <row r="74" spans="2:22">
      <c r="B74" s="363">
        <v>1961</v>
      </c>
      <c r="C74" s="320"/>
      <c r="D74" s="315"/>
      <c r="E74" s="315"/>
      <c r="F74" s="315"/>
      <c r="G74" s="315"/>
      <c r="H74" s="365"/>
      <c r="J74" s="378">
        <f>$B$74</f>
        <v>1961</v>
      </c>
      <c r="K74" s="320"/>
      <c r="L74" s="315"/>
      <c r="M74" s="316">
        <v>63.5</v>
      </c>
      <c r="N74" s="316">
        <v>66.2</v>
      </c>
      <c r="O74" s="316">
        <v>92.9</v>
      </c>
      <c r="P74" s="316">
        <v>37</v>
      </c>
      <c r="Q74" s="379">
        <v>32.4</v>
      </c>
      <c r="S74" s="392">
        <f>$B$74</f>
        <v>1961</v>
      </c>
      <c r="T74" s="323">
        <v>15</v>
      </c>
      <c r="U74" s="312">
        <v>24.2</v>
      </c>
      <c r="V74" s="393">
        <v>4.2240000000000002</v>
      </c>
    </row>
    <row r="75" spans="2:22">
      <c r="B75" s="363">
        <v>1960</v>
      </c>
      <c r="C75" s="320"/>
      <c r="D75" s="315"/>
      <c r="E75" s="315"/>
      <c r="F75" s="315"/>
      <c r="G75" s="315"/>
      <c r="H75" s="365"/>
      <c r="J75" s="378">
        <f>$B$75</f>
        <v>1960</v>
      </c>
      <c r="K75" s="320"/>
      <c r="L75" s="315"/>
      <c r="M75" s="316">
        <v>64.099999999999994</v>
      </c>
      <c r="N75" s="316">
        <v>70</v>
      </c>
      <c r="O75" s="316">
        <v>95</v>
      </c>
      <c r="P75" s="316">
        <v>35.6</v>
      </c>
      <c r="Q75" s="379">
        <v>32</v>
      </c>
      <c r="S75" s="392">
        <f>$B$75</f>
        <v>1960</v>
      </c>
      <c r="T75" s="323">
        <v>14.1</v>
      </c>
      <c r="U75" s="312">
        <v>22.5</v>
      </c>
      <c r="V75" s="393">
        <v>3.9249999999999998</v>
      </c>
    </row>
    <row r="76" spans="2:22">
      <c r="B76" s="363">
        <v>1959</v>
      </c>
      <c r="C76" s="320"/>
      <c r="D76" s="315"/>
      <c r="E76" s="315"/>
      <c r="F76" s="315"/>
      <c r="G76" s="315"/>
      <c r="H76" s="365"/>
      <c r="J76" s="378">
        <f>$B$76</f>
        <v>1959</v>
      </c>
      <c r="K76" s="320"/>
      <c r="L76" s="315"/>
      <c r="M76" s="316">
        <v>64.099999999999994</v>
      </c>
      <c r="N76" s="316">
        <v>69.599999999999994</v>
      </c>
      <c r="O76" s="316">
        <v>93</v>
      </c>
      <c r="P76" s="316">
        <v>34.200000000000003</v>
      </c>
      <c r="Q76" s="379">
        <v>31.6</v>
      </c>
      <c r="S76" s="392">
        <f>$B$76</f>
        <v>1959</v>
      </c>
      <c r="T76" s="323">
        <v>13.2</v>
      </c>
      <c r="U76" s="312">
        <v>20.9</v>
      </c>
      <c r="V76" s="393">
        <v>3.653</v>
      </c>
    </row>
    <row r="77" spans="2:22">
      <c r="B77" s="363">
        <v>1958</v>
      </c>
      <c r="C77" s="320"/>
      <c r="D77" s="315"/>
      <c r="E77" s="315"/>
      <c r="F77" s="315"/>
      <c r="G77" s="315"/>
      <c r="H77" s="365"/>
      <c r="J77" s="378">
        <f>$B$77</f>
        <v>1958</v>
      </c>
      <c r="K77" s="320"/>
      <c r="L77" s="315"/>
      <c r="M77" s="316">
        <v>64.5</v>
      </c>
      <c r="N77" s="316">
        <v>68.3</v>
      </c>
      <c r="O77" s="316">
        <v>91.1</v>
      </c>
      <c r="P77" s="316">
        <v>35</v>
      </c>
      <c r="Q77" s="379">
        <v>31.8</v>
      </c>
      <c r="S77" s="392">
        <f>$B$77</f>
        <v>1958</v>
      </c>
      <c r="T77" s="323">
        <v>12.7</v>
      </c>
      <c r="U77" s="312">
        <v>19.399999999999999</v>
      </c>
      <c r="V77" s="393">
        <v>3.4689999999999999</v>
      </c>
    </row>
    <row r="78" spans="2:22">
      <c r="B78" s="363">
        <v>1957</v>
      </c>
      <c r="C78" s="320"/>
      <c r="D78" s="315"/>
      <c r="E78" s="315"/>
      <c r="F78" s="315"/>
      <c r="G78" s="315"/>
      <c r="H78" s="365"/>
      <c r="J78" s="378">
        <f>$B$78</f>
        <v>1957</v>
      </c>
      <c r="K78" s="320"/>
      <c r="L78" s="315"/>
      <c r="M78" s="316">
        <v>63.4</v>
      </c>
      <c r="N78" s="315"/>
      <c r="O78" s="315"/>
      <c r="P78" s="316">
        <v>33.9</v>
      </c>
      <c r="Q78" s="379">
        <v>32</v>
      </c>
      <c r="S78" s="392">
        <f>$B$78</f>
        <v>1957</v>
      </c>
      <c r="T78" s="324"/>
      <c r="U78" s="313"/>
      <c r="V78" s="393">
        <v>3.3610000000000002</v>
      </c>
    </row>
    <row r="79" spans="2:22">
      <c r="B79" s="363">
        <v>1956</v>
      </c>
      <c r="C79" s="320"/>
      <c r="D79" s="315"/>
      <c r="E79" s="315"/>
      <c r="F79" s="315"/>
      <c r="G79" s="315"/>
      <c r="H79" s="365"/>
      <c r="J79" s="378">
        <f>$B$79</f>
        <v>1956</v>
      </c>
      <c r="K79" s="320"/>
      <c r="L79" s="315"/>
      <c r="M79" s="316">
        <v>59.9</v>
      </c>
      <c r="N79" s="315"/>
      <c r="O79" s="315"/>
      <c r="P79" s="315"/>
      <c r="Q79" s="379">
        <v>31.4</v>
      </c>
      <c r="S79" s="392">
        <f>$B$79</f>
        <v>1956</v>
      </c>
      <c r="T79" s="324"/>
      <c r="U79" s="313"/>
      <c r="V79" s="393">
        <v>3.2450000000000001</v>
      </c>
    </row>
    <row r="80" spans="2:22">
      <c r="B80" s="363">
        <v>1955</v>
      </c>
      <c r="C80" s="320"/>
      <c r="D80" s="315"/>
      <c r="E80" s="315"/>
      <c r="F80" s="315"/>
      <c r="G80" s="315"/>
      <c r="H80" s="365"/>
      <c r="J80" s="378">
        <f>$B$80</f>
        <v>1955</v>
      </c>
      <c r="K80" s="320"/>
      <c r="L80" s="315"/>
      <c r="M80" s="316">
        <v>58.3</v>
      </c>
      <c r="N80" s="315"/>
      <c r="O80" s="315"/>
      <c r="P80" s="315"/>
      <c r="Q80" s="379">
        <v>30.9</v>
      </c>
      <c r="S80" s="392">
        <f>$B$80</f>
        <v>1955</v>
      </c>
      <c r="T80" s="324"/>
      <c r="U80" s="313"/>
      <c r="V80" s="393">
        <v>3.1629999999999998</v>
      </c>
    </row>
    <row r="81" spans="2:22">
      <c r="B81" s="363">
        <v>1954</v>
      </c>
      <c r="C81" s="320"/>
      <c r="D81" s="315"/>
      <c r="E81" s="315"/>
      <c r="F81" s="315"/>
      <c r="G81" s="315"/>
      <c r="H81" s="365"/>
      <c r="J81" s="378">
        <f>$B$81</f>
        <v>1954</v>
      </c>
      <c r="K81" s="320"/>
      <c r="L81" s="315"/>
      <c r="M81" s="316">
        <v>56.5</v>
      </c>
      <c r="N81" s="315"/>
      <c r="O81" s="315"/>
      <c r="P81" s="315"/>
      <c r="Q81" s="379">
        <v>30.3</v>
      </c>
      <c r="S81" s="392">
        <f>$B$81</f>
        <v>1954</v>
      </c>
      <c r="T81" s="324"/>
      <c r="U81" s="313"/>
      <c r="V81" s="393">
        <v>3</v>
      </c>
    </row>
    <row r="82" spans="2:22">
      <c r="B82" s="363">
        <v>1953</v>
      </c>
      <c r="C82" s="320"/>
      <c r="D82" s="315"/>
      <c r="E82" s="315"/>
      <c r="F82" s="315"/>
      <c r="G82" s="315"/>
      <c r="H82" s="365"/>
      <c r="J82" s="378">
        <f>$B$82</f>
        <v>1953</v>
      </c>
      <c r="K82" s="320"/>
      <c r="L82" s="315"/>
      <c r="M82" s="316">
        <v>58.3</v>
      </c>
      <c r="N82" s="315"/>
      <c r="O82" s="315"/>
      <c r="P82" s="315"/>
      <c r="Q82" s="379">
        <v>30.8</v>
      </c>
      <c r="S82" s="392">
        <f>$B$82</f>
        <v>1953</v>
      </c>
      <c r="T82" s="324"/>
      <c r="U82" s="313"/>
      <c r="V82" s="393">
        <v>2.9860000000000002</v>
      </c>
    </row>
    <row r="83" spans="2:22">
      <c r="B83" s="363">
        <v>1952</v>
      </c>
      <c r="C83" s="320"/>
      <c r="D83" s="315"/>
      <c r="E83" s="315"/>
      <c r="F83" s="315"/>
      <c r="G83" s="315"/>
      <c r="H83" s="365"/>
      <c r="J83" s="378">
        <f>$B$83</f>
        <v>1952</v>
      </c>
      <c r="K83" s="320"/>
      <c r="L83" s="315"/>
      <c r="M83" s="316">
        <v>56</v>
      </c>
      <c r="N83" s="315"/>
      <c r="O83" s="315"/>
      <c r="P83" s="315"/>
      <c r="Q83" s="379">
        <v>31.6</v>
      </c>
      <c r="S83" s="392">
        <f>$B$83</f>
        <v>1952</v>
      </c>
      <c r="T83" s="324"/>
      <c r="U83" s="313"/>
      <c r="V83" s="393">
        <v>3.0880000000000001</v>
      </c>
    </row>
    <row r="84" spans="2:22">
      <c r="B84" s="363">
        <v>1951</v>
      </c>
      <c r="C84" s="320"/>
      <c r="D84" s="315"/>
      <c r="E84" s="315"/>
      <c r="F84" s="315"/>
      <c r="G84" s="315"/>
      <c r="H84" s="365"/>
      <c r="J84" s="378">
        <f>$B$84</f>
        <v>1951</v>
      </c>
      <c r="K84" s="320"/>
      <c r="L84" s="315"/>
      <c r="M84" s="316">
        <v>40.200000000000003</v>
      </c>
      <c r="N84" s="315"/>
      <c r="O84" s="315"/>
      <c r="P84" s="315"/>
      <c r="Q84" s="379">
        <v>30.9</v>
      </c>
      <c r="S84" s="392">
        <f>$B$84</f>
        <v>1951</v>
      </c>
      <c r="T84" s="324"/>
      <c r="U84" s="313"/>
      <c r="V84" s="393">
        <v>2.8980000000000001</v>
      </c>
    </row>
    <row r="85" spans="2:22">
      <c r="B85" s="363">
        <v>1950</v>
      </c>
      <c r="C85" s="320"/>
      <c r="D85" s="315"/>
      <c r="E85" s="315"/>
      <c r="F85" s="315"/>
      <c r="G85" s="315"/>
      <c r="H85" s="365"/>
      <c r="J85" s="378">
        <f>$B$85</f>
        <v>1950</v>
      </c>
      <c r="K85" s="320"/>
      <c r="L85" s="315"/>
      <c r="M85" s="316">
        <v>32.9</v>
      </c>
      <c r="N85" s="315"/>
      <c r="O85" s="315"/>
      <c r="P85" s="315"/>
      <c r="Q85" s="379">
        <v>26.1</v>
      </c>
      <c r="S85" s="392">
        <f>$B$85</f>
        <v>1950</v>
      </c>
      <c r="T85" s="324"/>
      <c r="U85" s="313"/>
      <c r="V85" s="393">
        <v>2.5030000000000001</v>
      </c>
    </row>
    <row r="86" spans="2:22">
      <c r="B86" s="363">
        <v>1949</v>
      </c>
      <c r="C86" s="320"/>
      <c r="D86" s="315"/>
      <c r="E86" s="315"/>
      <c r="F86" s="315"/>
      <c r="G86" s="315"/>
      <c r="H86" s="365"/>
      <c r="J86" s="380">
        <f>$B$86</f>
        <v>1949</v>
      </c>
      <c r="K86" s="381"/>
      <c r="L86" s="382"/>
      <c r="M86" s="383">
        <v>31.7</v>
      </c>
      <c r="N86" s="382"/>
      <c r="O86" s="382"/>
      <c r="P86" s="382"/>
      <c r="Q86" s="384">
        <v>26.8</v>
      </c>
      <c r="S86" s="392">
        <f>$B$86</f>
        <v>1949</v>
      </c>
      <c r="T86" s="324"/>
      <c r="U86" s="313"/>
      <c r="V86" s="393">
        <v>2.6259999999999999</v>
      </c>
    </row>
    <row r="87" spans="2:22">
      <c r="B87" s="363">
        <v>1948</v>
      </c>
      <c r="C87" s="320"/>
      <c r="D87" s="315"/>
      <c r="E87" s="315"/>
      <c r="F87" s="315"/>
      <c r="G87" s="315"/>
      <c r="H87" s="365"/>
      <c r="S87" s="392">
        <f>$B$87</f>
        <v>1948</v>
      </c>
      <c r="T87" s="324"/>
      <c r="U87" s="313"/>
      <c r="V87" s="398">
        <v>2.3199999999999998</v>
      </c>
    </row>
    <row r="88" spans="2:22">
      <c r="B88" s="363">
        <v>1947</v>
      </c>
      <c r="C88" s="320"/>
      <c r="D88" s="315"/>
      <c r="E88" s="315"/>
      <c r="F88" s="315"/>
      <c r="G88" s="315"/>
      <c r="H88" s="365"/>
      <c r="S88" s="392">
        <f>$B$88</f>
        <v>1947</v>
      </c>
      <c r="T88" s="324"/>
      <c r="U88" s="313"/>
      <c r="V88" s="393">
        <v>2.129</v>
      </c>
    </row>
    <row r="89" spans="2:22">
      <c r="B89" s="363">
        <v>1946</v>
      </c>
      <c r="C89" s="320"/>
      <c r="D89" s="315"/>
      <c r="E89" s="315"/>
      <c r="F89" s="315"/>
      <c r="G89" s="315"/>
      <c r="H89" s="365"/>
      <c r="S89" s="392">
        <f>$B$89</f>
        <v>1946</v>
      </c>
      <c r="T89" s="324"/>
      <c r="U89" s="313"/>
      <c r="V89" s="393">
        <v>1.823</v>
      </c>
    </row>
    <row r="90" spans="2:22">
      <c r="B90" s="366">
        <v>1945</v>
      </c>
      <c r="C90" s="367"/>
      <c r="D90" s="368"/>
      <c r="E90" s="368"/>
      <c r="F90" s="368"/>
      <c r="G90" s="368"/>
      <c r="H90" s="369"/>
      <c r="S90" s="392">
        <f>$B$90</f>
        <v>1945</v>
      </c>
      <c r="T90" s="324"/>
      <c r="U90" s="313"/>
      <c r="V90" s="393">
        <v>1.7070000000000001</v>
      </c>
    </row>
    <row r="91" spans="2:22">
      <c r="S91" s="392">
        <v>1944</v>
      </c>
      <c r="T91" s="324"/>
      <c r="U91" s="313"/>
      <c r="V91" s="393">
        <v>1.653</v>
      </c>
    </row>
    <row r="92" spans="2:22">
      <c r="S92" s="392">
        <v>1943</v>
      </c>
      <c r="T92" s="324"/>
      <c r="U92" s="313"/>
      <c r="V92" s="393">
        <v>1.619</v>
      </c>
    </row>
    <row r="93" spans="2:22">
      <c r="S93" s="392">
        <v>1942</v>
      </c>
      <c r="T93" s="324"/>
      <c r="U93" s="313"/>
      <c r="V93" s="393">
        <v>1.585</v>
      </c>
    </row>
    <row r="94" spans="2:22">
      <c r="S94" s="392">
        <v>1941</v>
      </c>
      <c r="T94" s="324"/>
      <c r="U94" s="313"/>
      <c r="V94" s="393">
        <v>1.4630000000000001</v>
      </c>
    </row>
    <row r="95" spans="2:22">
      <c r="S95" s="392">
        <v>1940</v>
      </c>
      <c r="T95" s="324"/>
      <c r="U95" s="313"/>
      <c r="V95" s="393">
        <v>1.395</v>
      </c>
    </row>
    <row r="96" spans="2:22">
      <c r="S96" s="392">
        <v>1939</v>
      </c>
      <c r="T96" s="324"/>
      <c r="U96" s="313"/>
      <c r="V96" s="393">
        <v>1.3740000000000001</v>
      </c>
    </row>
    <row r="97" spans="19:22">
      <c r="S97" s="392">
        <v>1938</v>
      </c>
      <c r="T97" s="324"/>
      <c r="U97" s="313"/>
      <c r="V97" s="393">
        <v>1.3540000000000001</v>
      </c>
    </row>
    <row r="98" spans="19:22">
      <c r="S98" s="392">
        <v>1937</v>
      </c>
      <c r="T98" s="324"/>
      <c r="U98" s="313"/>
      <c r="V98" s="393">
        <v>1.34</v>
      </c>
    </row>
    <row r="99" spans="19:22">
      <c r="S99" s="392">
        <v>1936</v>
      </c>
      <c r="T99" s="324"/>
      <c r="U99" s="313"/>
      <c r="V99" s="393">
        <v>1.3129999999999999</v>
      </c>
    </row>
    <row r="100" spans="19:22">
      <c r="S100" s="392">
        <v>1935</v>
      </c>
      <c r="T100" s="324"/>
      <c r="U100" s="313"/>
      <c r="V100" s="393">
        <v>1.3129999999999999</v>
      </c>
    </row>
    <row r="101" spans="19:22">
      <c r="S101" s="392">
        <v>1934</v>
      </c>
      <c r="T101" s="324"/>
      <c r="U101" s="313"/>
      <c r="V101" s="393">
        <v>1.3129999999999999</v>
      </c>
    </row>
    <row r="102" spans="19:22">
      <c r="S102" s="392">
        <v>1933</v>
      </c>
      <c r="T102" s="324"/>
      <c r="U102" s="313"/>
      <c r="V102" s="393">
        <v>1.252</v>
      </c>
    </row>
    <row r="103" spans="19:22">
      <c r="S103" s="392">
        <v>1932</v>
      </c>
      <c r="T103" s="324"/>
      <c r="U103" s="313"/>
      <c r="V103" s="393">
        <v>1.32</v>
      </c>
    </row>
    <row r="104" spans="19:22">
      <c r="S104" s="392">
        <v>1931</v>
      </c>
      <c r="T104" s="324"/>
      <c r="U104" s="313"/>
      <c r="V104" s="393">
        <v>1.5580000000000001</v>
      </c>
    </row>
    <row r="105" spans="19:22">
      <c r="S105" s="392">
        <v>1930</v>
      </c>
      <c r="T105" s="324"/>
      <c r="U105" s="313"/>
      <c r="V105" s="393">
        <v>1.7010000000000001</v>
      </c>
    </row>
    <row r="106" spans="19:22">
      <c r="S106" s="392">
        <v>1929</v>
      </c>
      <c r="T106" s="324"/>
      <c r="U106" s="313"/>
      <c r="V106" s="393">
        <v>1.776</v>
      </c>
    </row>
    <row r="107" spans="19:22">
      <c r="S107" s="392">
        <v>1928</v>
      </c>
      <c r="T107" s="324"/>
      <c r="U107" s="313"/>
      <c r="V107" s="393">
        <v>1.748</v>
      </c>
    </row>
    <row r="108" spans="19:22">
      <c r="S108" s="392">
        <v>1927</v>
      </c>
      <c r="T108" s="324"/>
      <c r="U108" s="313"/>
      <c r="V108" s="393">
        <v>1.673</v>
      </c>
    </row>
    <row r="109" spans="19:22">
      <c r="S109" s="392">
        <v>1926</v>
      </c>
      <c r="T109" s="324"/>
      <c r="U109" s="313"/>
      <c r="V109" s="393">
        <v>1.653</v>
      </c>
    </row>
    <row r="110" spans="19:22">
      <c r="S110" s="392">
        <v>1925</v>
      </c>
      <c r="T110" s="324"/>
      <c r="U110" s="313"/>
      <c r="V110" s="393">
        <v>1.7010000000000001</v>
      </c>
    </row>
    <row r="111" spans="19:22">
      <c r="S111" s="392">
        <v>1924</v>
      </c>
      <c r="T111" s="324"/>
      <c r="U111" s="313"/>
      <c r="V111" s="393">
        <v>1.381</v>
      </c>
    </row>
    <row r="112" spans="19:22">
      <c r="S112" s="392">
        <v>1921</v>
      </c>
      <c r="T112" s="324"/>
      <c r="U112" s="313"/>
      <c r="V112" s="393">
        <v>18.03</v>
      </c>
    </row>
    <row r="113" spans="19:22">
      <c r="S113" s="392">
        <v>1920</v>
      </c>
      <c r="T113" s="324"/>
      <c r="U113" s="313"/>
      <c r="V113" s="393">
        <v>10.68</v>
      </c>
    </row>
    <row r="114" spans="19:22">
      <c r="S114" s="392">
        <v>1919</v>
      </c>
      <c r="T114" s="324"/>
      <c r="U114" s="313"/>
      <c r="V114" s="393">
        <v>3.7349999999999999</v>
      </c>
    </row>
    <row r="115" spans="19:22">
      <c r="S115" s="392">
        <v>1918</v>
      </c>
      <c r="T115" s="324"/>
      <c r="U115" s="313"/>
      <c r="V115" s="393">
        <v>2.2719999999999998</v>
      </c>
    </row>
    <row r="116" spans="19:22">
      <c r="S116" s="392">
        <v>1917</v>
      </c>
      <c r="T116" s="324"/>
      <c r="U116" s="313"/>
      <c r="V116" s="393">
        <v>1.639</v>
      </c>
    </row>
    <row r="117" spans="19:22">
      <c r="S117" s="392">
        <v>1916</v>
      </c>
      <c r="T117" s="324"/>
      <c r="U117" s="313"/>
      <c r="V117" s="393">
        <v>1.32</v>
      </c>
    </row>
    <row r="118" spans="19:22">
      <c r="S118" s="392">
        <v>1915</v>
      </c>
      <c r="T118" s="324"/>
      <c r="U118" s="313"/>
      <c r="V118" s="393">
        <v>1.1970000000000001</v>
      </c>
    </row>
    <row r="119" spans="19:22">
      <c r="S119" s="392">
        <v>1914</v>
      </c>
      <c r="T119" s="324"/>
      <c r="U119" s="313"/>
      <c r="V119" s="393">
        <v>1.0680000000000001</v>
      </c>
    </row>
    <row r="120" spans="19:22">
      <c r="S120" s="394">
        <v>1913</v>
      </c>
      <c r="T120" s="395"/>
      <c r="U120" s="396"/>
      <c r="V120" s="397">
        <v>1</v>
      </c>
    </row>
  </sheetData>
  <sheetProtection algorithmName="SHA-512" hashValue="8BOegnp3NA2W/vby5P3mT6RAPA+71OqW6ua/uLlP4QHdxDxH1PsyPqfapecWvYuQFQiR0J2ZiqvWT9D2iZAtWA==" saltValue="LzErqOijIMAPmH2ilxNGhg==" spinCount="100000" sheet="1" objects="1" scenarios="1"/>
  <mergeCells count="3">
    <mergeCell ref="A1:A2"/>
    <mergeCell ref="S3:T3"/>
    <mergeCell ref="S6:T6"/>
  </mergeCells>
  <hyperlinks>
    <hyperlink ref="A1:A2" location="Start!A1" display="Start"/>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9"/>
  <sheetViews>
    <sheetView zoomScale="80" zoomScaleNormal="80" workbookViewId="0">
      <pane ySplit="2" topLeftCell="A3" activePane="bottomLeft" state="frozen"/>
      <selection sqref="A1:A2"/>
      <selection pane="bottomLeft" sqref="A1:A2"/>
    </sheetView>
  </sheetViews>
  <sheetFormatPr baseColWidth="10" defaultRowHeight="12.75"/>
  <cols>
    <col min="1" max="1" width="8.85546875" style="405" customWidth="1"/>
    <col min="2" max="2" width="8.7109375" style="405" customWidth="1"/>
    <col min="3" max="3" width="11.140625" style="405" customWidth="1"/>
    <col min="4" max="4" width="11.7109375" style="405" customWidth="1"/>
    <col min="5" max="5" width="11.5703125" style="405" customWidth="1"/>
    <col min="6" max="6" width="21.42578125" style="405" customWidth="1"/>
    <col min="7" max="7" width="11.85546875" style="405" customWidth="1"/>
    <col min="8" max="8" width="10.85546875" style="405" customWidth="1"/>
    <col min="9" max="9" width="13" style="405" customWidth="1"/>
    <col min="10" max="10" width="13.28515625" style="405" customWidth="1"/>
    <col min="11" max="12" width="10.28515625" style="405" customWidth="1"/>
    <col min="13" max="13" width="12.28515625" style="405" customWidth="1"/>
    <col min="14" max="14" width="11.5703125" style="405" customWidth="1"/>
    <col min="15" max="15" width="10.42578125" style="405" bestFit="1" customWidth="1"/>
    <col min="16" max="16" width="15.42578125" style="405" customWidth="1"/>
    <col min="17" max="17" width="16.140625" style="405" customWidth="1"/>
    <col min="18" max="18" width="9.42578125" style="405" customWidth="1"/>
    <col min="19" max="19" width="9.28515625" style="405" customWidth="1"/>
    <col min="20" max="20" width="9.5703125" style="405" customWidth="1"/>
    <col min="21" max="21" width="14.140625" style="405" customWidth="1"/>
    <col min="22" max="22" width="13" style="405" customWidth="1"/>
    <col min="23" max="23" width="13.140625" style="405" customWidth="1"/>
    <col min="24" max="24" width="10.7109375" style="405" customWidth="1"/>
    <col min="25" max="25" width="12.7109375" style="405" customWidth="1"/>
    <col min="26" max="26" width="11.85546875" style="405" customWidth="1"/>
    <col min="27" max="31" width="12.5703125" style="405" bestFit="1" customWidth="1"/>
    <col min="32" max="38" width="13.5703125" style="405" bestFit="1" customWidth="1"/>
    <col min="39" max="248" width="11.42578125" style="405"/>
    <col min="249" max="249" width="3.28515625" style="405" customWidth="1"/>
    <col min="250" max="250" width="8.7109375" style="405" customWidth="1"/>
    <col min="251" max="251" width="11.140625" style="405" customWidth="1"/>
    <col min="252" max="252" width="11.7109375" style="405" bestFit="1" customWidth="1"/>
    <col min="253" max="253" width="11.42578125" style="405"/>
    <col min="254" max="254" width="13.28515625" style="405" customWidth="1"/>
    <col min="255" max="256" width="10.85546875" style="405" bestFit="1" customWidth="1"/>
    <col min="257" max="257" width="13" style="405" customWidth="1"/>
    <col min="258" max="258" width="13.28515625" style="405" customWidth="1"/>
    <col min="259" max="259" width="10.28515625" style="405" bestFit="1" customWidth="1"/>
    <col min="260" max="261" width="10.28515625" style="405" customWidth="1"/>
    <col min="262" max="262" width="11.5703125" style="405" bestFit="1" customWidth="1"/>
    <col min="263" max="264" width="0" style="405" hidden="1" customWidth="1"/>
    <col min="265" max="265" width="10.42578125" style="405" bestFit="1" customWidth="1"/>
    <col min="266" max="266" width="15.42578125" style="405" customWidth="1"/>
    <col min="267" max="267" width="16.140625" style="405" customWidth="1"/>
    <col min="268" max="268" width="9.42578125" style="405" bestFit="1" customWidth="1"/>
    <col min="269" max="269" width="11.7109375" style="405" customWidth="1"/>
    <col min="270" max="270" width="15.28515625" style="405" bestFit="1" customWidth="1"/>
    <col min="271" max="271" width="7.85546875" style="405" bestFit="1" customWidth="1"/>
    <col min="272" max="272" width="8.5703125" style="405" bestFit="1" customWidth="1"/>
    <col min="273" max="273" width="15.5703125" style="405" customWidth="1"/>
    <col min="274" max="274" width="11" style="405" customWidth="1"/>
    <col min="275" max="275" width="11.5703125" style="405" bestFit="1" customWidth="1"/>
    <col min="276" max="276" width="8.140625" style="405" customWidth="1"/>
    <col min="277" max="287" width="12.5703125" style="405" bestFit="1" customWidth="1"/>
    <col min="288" max="294" width="13.5703125" style="405" bestFit="1" customWidth="1"/>
    <col min="295" max="504" width="11.42578125" style="405"/>
    <col min="505" max="505" width="3.28515625" style="405" customWidth="1"/>
    <col min="506" max="506" width="8.7109375" style="405" customWidth="1"/>
    <col min="507" max="507" width="11.140625" style="405" customWidth="1"/>
    <col min="508" max="508" width="11.7109375" style="405" bestFit="1" customWidth="1"/>
    <col min="509" max="509" width="11.42578125" style="405"/>
    <col min="510" max="510" width="13.28515625" style="405" customWidth="1"/>
    <col min="511" max="512" width="10.85546875" style="405" bestFit="1" customWidth="1"/>
    <col min="513" max="513" width="13" style="405" customWidth="1"/>
    <col min="514" max="514" width="13.28515625" style="405" customWidth="1"/>
    <col min="515" max="515" width="10.28515625" style="405" bestFit="1" customWidth="1"/>
    <col min="516" max="517" width="10.28515625" style="405" customWidth="1"/>
    <col min="518" max="518" width="11.5703125" style="405" bestFit="1" customWidth="1"/>
    <col min="519" max="520" width="0" style="405" hidden="1" customWidth="1"/>
    <col min="521" max="521" width="10.42578125" style="405" bestFit="1" customWidth="1"/>
    <col min="522" max="522" width="15.42578125" style="405" customWidth="1"/>
    <col min="523" max="523" width="16.140625" style="405" customWidth="1"/>
    <col min="524" max="524" width="9.42578125" style="405" bestFit="1" customWidth="1"/>
    <col min="525" max="525" width="11.7109375" style="405" customWidth="1"/>
    <col min="526" max="526" width="15.28515625" style="405" bestFit="1" customWidth="1"/>
    <col min="527" max="527" width="7.85546875" style="405" bestFit="1" customWidth="1"/>
    <col min="528" max="528" width="8.5703125" style="405" bestFit="1" customWidth="1"/>
    <col min="529" max="529" width="15.5703125" style="405" customWidth="1"/>
    <col min="530" max="530" width="11" style="405" customWidth="1"/>
    <col min="531" max="531" width="11.5703125" style="405" bestFit="1" customWidth="1"/>
    <col min="532" max="532" width="8.140625" style="405" customWidth="1"/>
    <col min="533" max="543" width="12.5703125" style="405" bestFit="1" customWidth="1"/>
    <col min="544" max="550" width="13.5703125" style="405" bestFit="1" customWidth="1"/>
    <col min="551" max="760" width="11.42578125" style="405"/>
    <col min="761" max="761" width="3.28515625" style="405" customWidth="1"/>
    <col min="762" max="762" width="8.7109375" style="405" customWidth="1"/>
    <col min="763" max="763" width="11.140625" style="405" customWidth="1"/>
    <col min="764" max="764" width="11.7109375" style="405" bestFit="1" customWidth="1"/>
    <col min="765" max="765" width="11.42578125" style="405"/>
    <col min="766" max="766" width="13.28515625" style="405" customWidth="1"/>
    <col min="767" max="768" width="10.85546875" style="405" bestFit="1" customWidth="1"/>
    <col min="769" max="769" width="13" style="405" customWidth="1"/>
    <col min="770" max="770" width="13.28515625" style="405" customWidth="1"/>
    <col min="771" max="771" width="10.28515625" style="405" bestFit="1" customWidth="1"/>
    <col min="772" max="773" width="10.28515625" style="405" customWidth="1"/>
    <col min="774" max="774" width="11.5703125" style="405" bestFit="1" customWidth="1"/>
    <col min="775" max="776" width="0" style="405" hidden="1" customWidth="1"/>
    <col min="777" max="777" width="10.42578125" style="405" bestFit="1" customWidth="1"/>
    <col min="778" max="778" width="15.42578125" style="405" customWidth="1"/>
    <col min="779" max="779" width="16.140625" style="405" customWidth="1"/>
    <col min="780" max="780" width="9.42578125" style="405" bestFit="1" customWidth="1"/>
    <col min="781" max="781" width="11.7109375" style="405" customWidth="1"/>
    <col min="782" max="782" width="15.28515625" style="405" bestFit="1" customWidth="1"/>
    <col min="783" max="783" width="7.85546875" style="405" bestFit="1" customWidth="1"/>
    <col min="784" max="784" width="8.5703125" style="405" bestFit="1" customWidth="1"/>
    <col min="785" max="785" width="15.5703125" style="405" customWidth="1"/>
    <col min="786" max="786" width="11" style="405" customWidth="1"/>
    <col min="787" max="787" width="11.5703125" style="405" bestFit="1" customWidth="1"/>
    <col min="788" max="788" width="8.140625" style="405" customWidth="1"/>
    <col min="789" max="799" width="12.5703125" style="405" bestFit="1" customWidth="1"/>
    <col min="800" max="806" width="13.5703125" style="405" bestFit="1" customWidth="1"/>
    <col min="807" max="1016" width="11.42578125" style="405"/>
    <col min="1017" max="1017" width="3.28515625" style="405" customWidth="1"/>
    <col min="1018" max="1018" width="8.7109375" style="405" customWidth="1"/>
    <col min="1019" max="1019" width="11.140625" style="405" customWidth="1"/>
    <col min="1020" max="1020" width="11.7109375" style="405" bestFit="1" customWidth="1"/>
    <col min="1021" max="1021" width="11.42578125" style="405"/>
    <col min="1022" max="1022" width="13.28515625" style="405" customWidth="1"/>
    <col min="1023" max="1024" width="10.85546875" style="405" bestFit="1" customWidth="1"/>
    <col min="1025" max="1025" width="13" style="405" customWidth="1"/>
    <col min="1026" max="1026" width="13.28515625" style="405" customWidth="1"/>
    <col min="1027" max="1027" width="10.28515625" style="405" bestFit="1" customWidth="1"/>
    <col min="1028" max="1029" width="10.28515625" style="405" customWidth="1"/>
    <col min="1030" max="1030" width="11.5703125" style="405" bestFit="1" customWidth="1"/>
    <col min="1031" max="1032" width="0" style="405" hidden="1" customWidth="1"/>
    <col min="1033" max="1033" width="10.42578125" style="405" bestFit="1" customWidth="1"/>
    <col min="1034" max="1034" width="15.42578125" style="405" customWidth="1"/>
    <col min="1035" max="1035" width="16.140625" style="405" customWidth="1"/>
    <col min="1036" max="1036" width="9.42578125" style="405" bestFit="1" customWidth="1"/>
    <col min="1037" max="1037" width="11.7109375" style="405" customWidth="1"/>
    <col min="1038" max="1038" width="15.28515625" style="405" bestFit="1" customWidth="1"/>
    <col min="1039" max="1039" width="7.85546875" style="405" bestFit="1" customWidth="1"/>
    <col min="1040" max="1040" width="8.5703125" style="405" bestFit="1" customWidth="1"/>
    <col min="1041" max="1041" width="15.5703125" style="405" customWidth="1"/>
    <col min="1042" max="1042" width="11" style="405" customWidth="1"/>
    <col min="1043" max="1043" width="11.5703125" style="405" bestFit="1" customWidth="1"/>
    <col min="1044" max="1044" width="8.140625" style="405" customWidth="1"/>
    <col min="1045" max="1055" width="12.5703125" style="405" bestFit="1" customWidth="1"/>
    <col min="1056" max="1062" width="13.5703125" style="405" bestFit="1" customWidth="1"/>
    <col min="1063" max="1272" width="11.42578125" style="405"/>
    <col min="1273" max="1273" width="3.28515625" style="405" customWidth="1"/>
    <col min="1274" max="1274" width="8.7109375" style="405" customWidth="1"/>
    <col min="1275" max="1275" width="11.140625" style="405" customWidth="1"/>
    <col min="1276" max="1276" width="11.7109375" style="405" bestFit="1" customWidth="1"/>
    <col min="1277" max="1277" width="11.42578125" style="405"/>
    <col min="1278" max="1278" width="13.28515625" style="405" customWidth="1"/>
    <col min="1279" max="1280" width="10.85546875" style="405" bestFit="1" customWidth="1"/>
    <col min="1281" max="1281" width="13" style="405" customWidth="1"/>
    <col min="1282" max="1282" width="13.28515625" style="405" customWidth="1"/>
    <col min="1283" max="1283" width="10.28515625" style="405" bestFit="1" customWidth="1"/>
    <col min="1284" max="1285" width="10.28515625" style="405" customWidth="1"/>
    <col min="1286" max="1286" width="11.5703125" style="405" bestFit="1" customWidth="1"/>
    <col min="1287" max="1288" width="0" style="405" hidden="1" customWidth="1"/>
    <col min="1289" max="1289" width="10.42578125" style="405" bestFit="1" customWidth="1"/>
    <col min="1290" max="1290" width="15.42578125" style="405" customWidth="1"/>
    <col min="1291" max="1291" width="16.140625" style="405" customWidth="1"/>
    <col min="1292" max="1292" width="9.42578125" style="405" bestFit="1" customWidth="1"/>
    <col min="1293" max="1293" width="11.7109375" style="405" customWidth="1"/>
    <col min="1294" max="1294" width="15.28515625" style="405" bestFit="1" customWidth="1"/>
    <col min="1295" max="1295" width="7.85546875" style="405" bestFit="1" customWidth="1"/>
    <col min="1296" max="1296" width="8.5703125" style="405" bestFit="1" customWidth="1"/>
    <col min="1297" max="1297" width="15.5703125" style="405" customWidth="1"/>
    <col min="1298" max="1298" width="11" style="405" customWidth="1"/>
    <col min="1299" max="1299" width="11.5703125" style="405" bestFit="1" customWidth="1"/>
    <col min="1300" max="1300" width="8.140625" style="405" customWidth="1"/>
    <col min="1301" max="1311" width="12.5703125" style="405" bestFit="1" customWidth="1"/>
    <col min="1312" max="1318" width="13.5703125" style="405" bestFit="1" customWidth="1"/>
    <col min="1319" max="1528" width="11.42578125" style="405"/>
    <col min="1529" max="1529" width="3.28515625" style="405" customWidth="1"/>
    <col min="1530" max="1530" width="8.7109375" style="405" customWidth="1"/>
    <col min="1531" max="1531" width="11.140625" style="405" customWidth="1"/>
    <col min="1532" max="1532" width="11.7109375" style="405" bestFit="1" customWidth="1"/>
    <col min="1533" max="1533" width="11.42578125" style="405"/>
    <col min="1534" max="1534" width="13.28515625" style="405" customWidth="1"/>
    <col min="1535" max="1536" width="10.85546875" style="405" bestFit="1" customWidth="1"/>
    <col min="1537" max="1537" width="13" style="405" customWidth="1"/>
    <col min="1538" max="1538" width="13.28515625" style="405" customWidth="1"/>
    <col min="1539" max="1539" width="10.28515625" style="405" bestFit="1" customWidth="1"/>
    <col min="1540" max="1541" width="10.28515625" style="405" customWidth="1"/>
    <col min="1542" max="1542" width="11.5703125" style="405" bestFit="1" customWidth="1"/>
    <col min="1543" max="1544" width="0" style="405" hidden="1" customWidth="1"/>
    <col min="1545" max="1545" width="10.42578125" style="405" bestFit="1" customWidth="1"/>
    <col min="1546" max="1546" width="15.42578125" style="405" customWidth="1"/>
    <col min="1547" max="1547" width="16.140625" style="405" customWidth="1"/>
    <col min="1548" max="1548" width="9.42578125" style="405" bestFit="1" customWidth="1"/>
    <col min="1549" max="1549" width="11.7109375" style="405" customWidth="1"/>
    <col min="1550" max="1550" width="15.28515625" style="405" bestFit="1" customWidth="1"/>
    <col min="1551" max="1551" width="7.85546875" style="405" bestFit="1" customWidth="1"/>
    <col min="1552" max="1552" width="8.5703125" style="405" bestFit="1" customWidth="1"/>
    <col min="1553" max="1553" width="15.5703125" style="405" customWidth="1"/>
    <col min="1554" max="1554" width="11" style="405" customWidth="1"/>
    <col min="1555" max="1555" width="11.5703125" style="405" bestFit="1" customWidth="1"/>
    <col min="1556" max="1556" width="8.140625" style="405" customWidth="1"/>
    <col min="1557" max="1567" width="12.5703125" style="405" bestFit="1" customWidth="1"/>
    <col min="1568" max="1574" width="13.5703125" style="405" bestFit="1" customWidth="1"/>
    <col min="1575" max="1784" width="11.42578125" style="405"/>
    <col min="1785" max="1785" width="3.28515625" style="405" customWidth="1"/>
    <col min="1786" max="1786" width="8.7109375" style="405" customWidth="1"/>
    <col min="1787" max="1787" width="11.140625" style="405" customWidth="1"/>
    <col min="1788" max="1788" width="11.7109375" style="405" bestFit="1" customWidth="1"/>
    <col min="1789" max="1789" width="11.42578125" style="405"/>
    <col min="1790" max="1790" width="13.28515625" style="405" customWidth="1"/>
    <col min="1791" max="1792" width="10.85546875" style="405" bestFit="1" customWidth="1"/>
    <col min="1793" max="1793" width="13" style="405" customWidth="1"/>
    <col min="1794" max="1794" width="13.28515625" style="405" customWidth="1"/>
    <col min="1795" max="1795" width="10.28515625" style="405" bestFit="1" customWidth="1"/>
    <col min="1796" max="1797" width="10.28515625" style="405" customWidth="1"/>
    <col min="1798" max="1798" width="11.5703125" style="405" bestFit="1" customWidth="1"/>
    <col min="1799" max="1800" width="0" style="405" hidden="1" customWidth="1"/>
    <col min="1801" max="1801" width="10.42578125" style="405" bestFit="1" customWidth="1"/>
    <col min="1802" max="1802" width="15.42578125" style="405" customWidth="1"/>
    <col min="1803" max="1803" width="16.140625" style="405" customWidth="1"/>
    <col min="1804" max="1804" width="9.42578125" style="405" bestFit="1" customWidth="1"/>
    <col min="1805" max="1805" width="11.7109375" style="405" customWidth="1"/>
    <col min="1806" max="1806" width="15.28515625" style="405" bestFit="1" customWidth="1"/>
    <col min="1807" max="1807" width="7.85546875" style="405" bestFit="1" customWidth="1"/>
    <col min="1808" max="1808" width="8.5703125" style="405" bestFit="1" customWidth="1"/>
    <col min="1809" max="1809" width="15.5703125" style="405" customWidth="1"/>
    <col min="1810" max="1810" width="11" style="405" customWidth="1"/>
    <col min="1811" max="1811" width="11.5703125" style="405" bestFit="1" customWidth="1"/>
    <col min="1812" max="1812" width="8.140625" style="405" customWidth="1"/>
    <col min="1813" max="1823" width="12.5703125" style="405" bestFit="1" customWidth="1"/>
    <col min="1824" max="1830" width="13.5703125" style="405" bestFit="1" customWidth="1"/>
    <col min="1831" max="2040" width="11.42578125" style="405"/>
    <col min="2041" max="2041" width="3.28515625" style="405" customWidth="1"/>
    <col min="2042" max="2042" width="8.7109375" style="405" customWidth="1"/>
    <col min="2043" max="2043" width="11.140625" style="405" customWidth="1"/>
    <col min="2044" max="2044" width="11.7109375" style="405" bestFit="1" customWidth="1"/>
    <col min="2045" max="2045" width="11.42578125" style="405"/>
    <col min="2046" max="2046" width="13.28515625" style="405" customWidth="1"/>
    <col min="2047" max="2048" width="10.85546875" style="405" bestFit="1" customWidth="1"/>
    <col min="2049" max="2049" width="13" style="405" customWidth="1"/>
    <col min="2050" max="2050" width="13.28515625" style="405" customWidth="1"/>
    <col min="2051" max="2051" width="10.28515625" style="405" bestFit="1" customWidth="1"/>
    <col min="2052" max="2053" width="10.28515625" style="405" customWidth="1"/>
    <col min="2054" max="2054" width="11.5703125" style="405" bestFit="1" customWidth="1"/>
    <col min="2055" max="2056" width="0" style="405" hidden="1" customWidth="1"/>
    <col min="2057" max="2057" width="10.42578125" style="405" bestFit="1" customWidth="1"/>
    <col min="2058" max="2058" width="15.42578125" style="405" customWidth="1"/>
    <col min="2059" max="2059" width="16.140625" style="405" customWidth="1"/>
    <col min="2060" max="2060" width="9.42578125" style="405" bestFit="1" customWidth="1"/>
    <col min="2061" max="2061" width="11.7109375" style="405" customWidth="1"/>
    <col min="2062" max="2062" width="15.28515625" style="405" bestFit="1" customWidth="1"/>
    <col min="2063" max="2063" width="7.85546875" style="405" bestFit="1" customWidth="1"/>
    <col min="2064" max="2064" width="8.5703125" style="405" bestFit="1" customWidth="1"/>
    <col min="2065" max="2065" width="15.5703125" style="405" customWidth="1"/>
    <col min="2066" max="2066" width="11" style="405" customWidth="1"/>
    <col min="2067" max="2067" width="11.5703125" style="405" bestFit="1" customWidth="1"/>
    <col min="2068" max="2068" width="8.140625" style="405" customWidth="1"/>
    <col min="2069" max="2079" width="12.5703125" style="405" bestFit="1" customWidth="1"/>
    <col min="2080" max="2086" width="13.5703125" style="405" bestFit="1" customWidth="1"/>
    <col min="2087" max="2296" width="11.42578125" style="405"/>
    <col min="2297" max="2297" width="3.28515625" style="405" customWidth="1"/>
    <col min="2298" max="2298" width="8.7109375" style="405" customWidth="1"/>
    <col min="2299" max="2299" width="11.140625" style="405" customWidth="1"/>
    <col min="2300" max="2300" width="11.7109375" style="405" bestFit="1" customWidth="1"/>
    <col min="2301" max="2301" width="11.42578125" style="405"/>
    <col min="2302" max="2302" width="13.28515625" style="405" customWidth="1"/>
    <col min="2303" max="2304" width="10.85546875" style="405" bestFit="1" customWidth="1"/>
    <col min="2305" max="2305" width="13" style="405" customWidth="1"/>
    <col min="2306" max="2306" width="13.28515625" style="405" customWidth="1"/>
    <col min="2307" max="2307" width="10.28515625" style="405" bestFit="1" customWidth="1"/>
    <col min="2308" max="2309" width="10.28515625" style="405" customWidth="1"/>
    <col min="2310" max="2310" width="11.5703125" style="405" bestFit="1" customWidth="1"/>
    <col min="2311" max="2312" width="0" style="405" hidden="1" customWidth="1"/>
    <col min="2313" max="2313" width="10.42578125" style="405" bestFit="1" customWidth="1"/>
    <col min="2314" max="2314" width="15.42578125" style="405" customWidth="1"/>
    <col min="2315" max="2315" width="16.140625" style="405" customWidth="1"/>
    <col min="2316" max="2316" width="9.42578125" style="405" bestFit="1" customWidth="1"/>
    <col min="2317" max="2317" width="11.7109375" style="405" customWidth="1"/>
    <col min="2318" max="2318" width="15.28515625" style="405" bestFit="1" customWidth="1"/>
    <col min="2319" max="2319" width="7.85546875" style="405" bestFit="1" customWidth="1"/>
    <col min="2320" max="2320" width="8.5703125" style="405" bestFit="1" customWidth="1"/>
    <col min="2321" max="2321" width="15.5703125" style="405" customWidth="1"/>
    <col min="2322" max="2322" width="11" style="405" customWidth="1"/>
    <col min="2323" max="2323" width="11.5703125" style="405" bestFit="1" customWidth="1"/>
    <col min="2324" max="2324" width="8.140625" style="405" customWidth="1"/>
    <col min="2325" max="2335" width="12.5703125" style="405" bestFit="1" customWidth="1"/>
    <col min="2336" max="2342" width="13.5703125" style="405" bestFit="1" customWidth="1"/>
    <col min="2343" max="2552" width="11.42578125" style="405"/>
    <col min="2553" max="2553" width="3.28515625" style="405" customWidth="1"/>
    <col min="2554" max="2554" width="8.7109375" style="405" customWidth="1"/>
    <col min="2555" max="2555" width="11.140625" style="405" customWidth="1"/>
    <col min="2556" max="2556" width="11.7109375" style="405" bestFit="1" customWidth="1"/>
    <col min="2557" max="2557" width="11.42578125" style="405"/>
    <col min="2558" max="2558" width="13.28515625" style="405" customWidth="1"/>
    <col min="2559" max="2560" width="10.85546875" style="405" bestFit="1" customWidth="1"/>
    <col min="2561" max="2561" width="13" style="405" customWidth="1"/>
    <col min="2562" max="2562" width="13.28515625" style="405" customWidth="1"/>
    <col min="2563" max="2563" width="10.28515625" style="405" bestFit="1" customWidth="1"/>
    <col min="2564" max="2565" width="10.28515625" style="405" customWidth="1"/>
    <col min="2566" max="2566" width="11.5703125" style="405" bestFit="1" customWidth="1"/>
    <col min="2567" max="2568" width="0" style="405" hidden="1" customWidth="1"/>
    <col min="2569" max="2569" width="10.42578125" style="405" bestFit="1" customWidth="1"/>
    <col min="2570" max="2570" width="15.42578125" style="405" customWidth="1"/>
    <col min="2571" max="2571" width="16.140625" style="405" customWidth="1"/>
    <col min="2572" max="2572" width="9.42578125" style="405" bestFit="1" customWidth="1"/>
    <col min="2573" max="2573" width="11.7109375" style="405" customWidth="1"/>
    <col min="2574" max="2574" width="15.28515625" style="405" bestFit="1" customWidth="1"/>
    <col min="2575" max="2575" width="7.85546875" style="405" bestFit="1" customWidth="1"/>
    <col min="2576" max="2576" width="8.5703125" style="405" bestFit="1" customWidth="1"/>
    <col min="2577" max="2577" width="15.5703125" style="405" customWidth="1"/>
    <col min="2578" max="2578" width="11" style="405" customWidth="1"/>
    <col min="2579" max="2579" width="11.5703125" style="405" bestFit="1" customWidth="1"/>
    <col min="2580" max="2580" width="8.140625" style="405" customWidth="1"/>
    <col min="2581" max="2591" width="12.5703125" style="405" bestFit="1" customWidth="1"/>
    <col min="2592" max="2598" width="13.5703125" style="405" bestFit="1" customWidth="1"/>
    <col min="2599" max="2808" width="11.42578125" style="405"/>
    <col min="2809" max="2809" width="3.28515625" style="405" customWidth="1"/>
    <col min="2810" max="2810" width="8.7109375" style="405" customWidth="1"/>
    <col min="2811" max="2811" width="11.140625" style="405" customWidth="1"/>
    <col min="2812" max="2812" width="11.7109375" style="405" bestFit="1" customWidth="1"/>
    <col min="2813" max="2813" width="11.42578125" style="405"/>
    <col min="2814" max="2814" width="13.28515625" style="405" customWidth="1"/>
    <col min="2815" max="2816" width="10.85546875" style="405" bestFit="1" customWidth="1"/>
    <col min="2817" max="2817" width="13" style="405" customWidth="1"/>
    <col min="2818" max="2818" width="13.28515625" style="405" customWidth="1"/>
    <col min="2819" max="2819" width="10.28515625" style="405" bestFit="1" customWidth="1"/>
    <col min="2820" max="2821" width="10.28515625" style="405" customWidth="1"/>
    <col min="2822" max="2822" width="11.5703125" style="405" bestFit="1" customWidth="1"/>
    <col min="2823" max="2824" width="0" style="405" hidden="1" customWidth="1"/>
    <col min="2825" max="2825" width="10.42578125" style="405" bestFit="1" customWidth="1"/>
    <col min="2826" max="2826" width="15.42578125" style="405" customWidth="1"/>
    <col min="2827" max="2827" width="16.140625" style="405" customWidth="1"/>
    <col min="2828" max="2828" width="9.42578125" style="405" bestFit="1" customWidth="1"/>
    <col min="2829" max="2829" width="11.7109375" style="405" customWidth="1"/>
    <col min="2830" max="2830" width="15.28515625" style="405" bestFit="1" customWidth="1"/>
    <col min="2831" max="2831" width="7.85546875" style="405" bestFit="1" customWidth="1"/>
    <col min="2832" max="2832" width="8.5703125" style="405" bestFit="1" customWidth="1"/>
    <col min="2833" max="2833" width="15.5703125" style="405" customWidth="1"/>
    <col min="2834" max="2834" width="11" style="405" customWidth="1"/>
    <col min="2835" max="2835" width="11.5703125" style="405" bestFit="1" customWidth="1"/>
    <col min="2836" max="2836" width="8.140625" style="405" customWidth="1"/>
    <col min="2837" max="2847" width="12.5703125" style="405" bestFit="1" customWidth="1"/>
    <col min="2848" max="2854" width="13.5703125" style="405" bestFit="1" customWidth="1"/>
    <col min="2855" max="3064" width="11.42578125" style="405"/>
    <col min="3065" max="3065" width="3.28515625" style="405" customWidth="1"/>
    <col min="3066" max="3066" width="8.7109375" style="405" customWidth="1"/>
    <col min="3067" max="3067" width="11.140625" style="405" customWidth="1"/>
    <col min="3068" max="3068" width="11.7109375" style="405" bestFit="1" customWidth="1"/>
    <col min="3069" max="3069" width="11.42578125" style="405"/>
    <col min="3070" max="3070" width="13.28515625" style="405" customWidth="1"/>
    <col min="3071" max="3072" width="10.85546875" style="405" bestFit="1" customWidth="1"/>
    <col min="3073" max="3073" width="13" style="405" customWidth="1"/>
    <col min="3074" max="3074" width="13.28515625" style="405" customWidth="1"/>
    <col min="3075" max="3075" width="10.28515625" style="405" bestFit="1" customWidth="1"/>
    <col min="3076" max="3077" width="10.28515625" style="405" customWidth="1"/>
    <col min="3078" max="3078" width="11.5703125" style="405" bestFit="1" customWidth="1"/>
    <col min="3079" max="3080" width="0" style="405" hidden="1" customWidth="1"/>
    <col min="3081" max="3081" width="10.42578125" style="405" bestFit="1" customWidth="1"/>
    <col min="3082" max="3082" width="15.42578125" style="405" customWidth="1"/>
    <col min="3083" max="3083" width="16.140625" style="405" customWidth="1"/>
    <col min="3084" max="3084" width="9.42578125" style="405" bestFit="1" customWidth="1"/>
    <col min="3085" max="3085" width="11.7109375" style="405" customWidth="1"/>
    <col min="3086" max="3086" width="15.28515625" style="405" bestFit="1" customWidth="1"/>
    <col min="3087" max="3087" width="7.85546875" style="405" bestFit="1" customWidth="1"/>
    <col min="3088" max="3088" width="8.5703125" style="405" bestFit="1" customWidth="1"/>
    <col min="3089" max="3089" width="15.5703125" style="405" customWidth="1"/>
    <col min="3090" max="3090" width="11" style="405" customWidth="1"/>
    <col min="3091" max="3091" width="11.5703125" style="405" bestFit="1" customWidth="1"/>
    <col min="3092" max="3092" width="8.140625" style="405" customWidth="1"/>
    <col min="3093" max="3103" width="12.5703125" style="405" bestFit="1" customWidth="1"/>
    <col min="3104" max="3110" width="13.5703125" style="405" bestFit="1" customWidth="1"/>
    <col min="3111" max="3320" width="11.42578125" style="405"/>
    <col min="3321" max="3321" width="3.28515625" style="405" customWidth="1"/>
    <col min="3322" max="3322" width="8.7109375" style="405" customWidth="1"/>
    <col min="3323" max="3323" width="11.140625" style="405" customWidth="1"/>
    <col min="3324" max="3324" width="11.7109375" style="405" bestFit="1" customWidth="1"/>
    <col min="3325" max="3325" width="11.42578125" style="405"/>
    <col min="3326" max="3326" width="13.28515625" style="405" customWidth="1"/>
    <col min="3327" max="3328" width="10.85546875" style="405" bestFit="1" customWidth="1"/>
    <col min="3329" max="3329" width="13" style="405" customWidth="1"/>
    <col min="3330" max="3330" width="13.28515625" style="405" customWidth="1"/>
    <col min="3331" max="3331" width="10.28515625" style="405" bestFit="1" customWidth="1"/>
    <col min="3332" max="3333" width="10.28515625" style="405" customWidth="1"/>
    <col min="3334" max="3334" width="11.5703125" style="405" bestFit="1" customWidth="1"/>
    <col min="3335" max="3336" width="0" style="405" hidden="1" customWidth="1"/>
    <col min="3337" max="3337" width="10.42578125" style="405" bestFit="1" customWidth="1"/>
    <col min="3338" max="3338" width="15.42578125" style="405" customWidth="1"/>
    <col min="3339" max="3339" width="16.140625" style="405" customWidth="1"/>
    <col min="3340" max="3340" width="9.42578125" style="405" bestFit="1" customWidth="1"/>
    <col min="3341" max="3341" width="11.7109375" style="405" customWidth="1"/>
    <col min="3342" max="3342" width="15.28515625" style="405" bestFit="1" customWidth="1"/>
    <col min="3343" max="3343" width="7.85546875" style="405" bestFit="1" customWidth="1"/>
    <col min="3344" max="3344" width="8.5703125" style="405" bestFit="1" customWidth="1"/>
    <col min="3345" max="3345" width="15.5703125" style="405" customWidth="1"/>
    <col min="3346" max="3346" width="11" style="405" customWidth="1"/>
    <col min="3347" max="3347" width="11.5703125" style="405" bestFit="1" customWidth="1"/>
    <col min="3348" max="3348" width="8.140625" style="405" customWidth="1"/>
    <col min="3349" max="3359" width="12.5703125" style="405" bestFit="1" customWidth="1"/>
    <col min="3360" max="3366" width="13.5703125" style="405" bestFit="1" customWidth="1"/>
    <col min="3367" max="3576" width="11.42578125" style="405"/>
    <col min="3577" max="3577" width="3.28515625" style="405" customWidth="1"/>
    <col min="3578" max="3578" width="8.7109375" style="405" customWidth="1"/>
    <col min="3579" max="3579" width="11.140625" style="405" customWidth="1"/>
    <col min="3580" max="3580" width="11.7109375" style="405" bestFit="1" customWidth="1"/>
    <col min="3581" max="3581" width="11.42578125" style="405"/>
    <col min="3582" max="3582" width="13.28515625" style="405" customWidth="1"/>
    <col min="3583" max="3584" width="10.85546875" style="405" bestFit="1" customWidth="1"/>
    <col min="3585" max="3585" width="13" style="405" customWidth="1"/>
    <col min="3586" max="3586" width="13.28515625" style="405" customWidth="1"/>
    <col min="3587" max="3587" width="10.28515625" style="405" bestFit="1" customWidth="1"/>
    <col min="3588" max="3589" width="10.28515625" style="405" customWidth="1"/>
    <col min="3590" max="3590" width="11.5703125" style="405" bestFit="1" customWidth="1"/>
    <col min="3591" max="3592" width="0" style="405" hidden="1" customWidth="1"/>
    <col min="3593" max="3593" width="10.42578125" style="405" bestFit="1" customWidth="1"/>
    <col min="3594" max="3594" width="15.42578125" style="405" customWidth="1"/>
    <col min="3595" max="3595" width="16.140625" style="405" customWidth="1"/>
    <col min="3596" max="3596" width="9.42578125" style="405" bestFit="1" customWidth="1"/>
    <col min="3597" max="3597" width="11.7109375" style="405" customWidth="1"/>
    <col min="3598" max="3598" width="15.28515625" style="405" bestFit="1" customWidth="1"/>
    <col min="3599" max="3599" width="7.85546875" style="405" bestFit="1" customWidth="1"/>
    <col min="3600" max="3600" width="8.5703125" style="405" bestFit="1" customWidth="1"/>
    <col min="3601" max="3601" width="15.5703125" style="405" customWidth="1"/>
    <col min="3602" max="3602" width="11" style="405" customWidth="1"/>
    <col min="3603" max="3603" width="11.5703125" style="405" bestFit="1" customWidth="1"/>
    <col min="3604" max="3604" width="8.140625" style="405" customWidth="1"/>
    <col min="3605" max="3615" width="12.5703125" style="405" bestFit="1" customWidth="1"/>
    <col min="3616" max="3622" width="13.5703125" style="405" bestFit="1" customWidth="1"/>
    <col min="3623" max="3832" width="11.42578125" style="405"/>
    <col min="3833" max="3833" width="3.28515625" style="405" customWidth="1"/>
    <col min="3834" max="3834" width="8.7109375" style="405" customWidth="1"/>
    <col min="3835" max="3835" width="11.140625" style="405" customWidth="1"/>
    <col min="3836" max="3836" width="11.7109375" style="405" bestFit="1" customWidth="1"/>
    <col min="3837" max="3837" width="11.42578125" style="405"/>
    <col min="3838" max="3838" width="13.28515625" style="405" customWidth="1"/>
    <col min="3839" max="3840" width="10.85546875" style="405" bestFit="1" customWidth="1"/>
    <col min="3841" max="3841" width="13" style="405" customWidth="1"/>
    <col min="3842" max="3842" width="13.28515625" style="405" customWidth="1"/>
    <col min="3843" max="3843" width="10.28515625" style="405" bestFit="1" customWidth="1"/>
    <col min="3844" max="3845" width="10.28515625" style="405" customWidth="1"/>
    <col min="3846" max="3846" width="11.5703125" style="405" bestFit="1" customWidth="1"/>
    <col min="3847" max="3848" width="0" style="405" hidden="1" customWidth="1"/>
    <col min="3849" max="3849" width="10.42578125" style="405" bestFit="1" customWidth="1"/>
    <col min="3850" max="3850" width="15.42578125" style="405" customWidth="1"/>
    <col min="3851" max="3851" width="16.140625" style="405" customWidth="1"/>
    <col min="3852" max="3852" width="9.42578125" style="405" bestFit="1" customWidth="1"/>
    <col min="3853" max="3853" width="11.7109375" style="405" customWidth="1"/>
    <col min="3854" max="3854" width="15.28515625" style="405" bestFit="1" customWidth="1"/>
    <col min="3855" max="3855" width="7.85546875" style="405" bestFit="1" customWidth="1"/>
    <col min="3856" max="3856" width="8.5703125" style="405" bestFit="1" customWidth="1"/>
    <col min="3857" max="3857" width="15.5703125" style="405" customWidth="1"/>
    <col min="3858" max="3858" width="11" style="405" customWidth="1"/>
    <col min="3859" max="3859" width="11.5703125" style="405" bestFit="1" customWidth="1"/>
    <col min="3860" max="3860" width="8.140625" style="405" customWidth="1"/>
    <col min="3861" max="3871" width="12.5703125" style="405" bestFit="1" customWidth="1"/>
    <col min="3872" max="3878" width="13.5703125" style="405" bestFit="1" customWidth="1"/>
    <col min="3879" max="4088" width="11.42578125" style="405"/>
    <col min="4089" max="4089" width="3.28515625" style="405" customWidth="1"/>
    <col min="4090" max="4090" width="8.7109375" style="405" customWidth="1"/>
    <col min="4091" max="4091" width="11.140625" style="405" customWidth="1"/>
    <col min="4092" max="4092" width="11.7109375" style="405" bestFit="1" customWidth="1"/>
    <col min="4093" max="4093" width="11.42578125" style="405"/>
    <col min="4094" max="4094" width="13.28515625" style="405" customWidth="1"/>
    <col min="4095" max="4096" width="10.85546875" style="405" bestFit="1" customWidth="1"/>
    <col min="4097" max="4097" width="13" style="405" customWidth="1"/>
    <col min="4098" max="4098" width="13.28515625" style="405" customWidth="1"/>
    <col min="4099" max="4099" width="10.28515625" style="405" bestFit="1" customWidth="1"/>
    <col min="4100" max="4101" width="10.28515625" style="405" customWidth="1"/>
    <col min="4102" max="4102" width="11.5703125" style="405" bestFit="1" customWidth="1"/>
    <col min="4103" max="4104" width="0" style="405" hidden="1" customWidth="1"/>
    <col min="4105" max="4105" width="10.42578125" style="405" bestFit="1" customWidth="1"/>
    <col min="4106" max="4106" width="15.42578125" style="405" customWidth="1"/>
    <col min="4107" max="4107" width="16.140625" style="405" customWidth="1"/>
    <col min="4108" max="4108" width="9.42578125" style="405" bestFit="1" customWidth="1"/>
    <col min="4109" max="4109" width="11.7109375" style="405" customWidth="1"/>
    <col min="4110" max="4110" width="15.28515625" style="405" bestFit="1" customWidth="1"/>
    <col min="4111" max="4111" width="7.85546875" style="405" bestFit="1" customWidth="1"/>
    <col min="4112" max="4112" width="8.5703125" style="405" bestFit="1" customWidth="1"/>
    <col min="4113" max="4113" width="15.5703125" style="405" customWidth="1"/>
    <col min="4114" max="4114" width="11" style="405" customWidth="1"/>
    <col min="4115" max="4115" width="11.5703125" style="405" bestFit="1" customWidth="1"/>
    <col min="4116" max="4116" width="8.140625" style="405" customWidth="1"/>
    <col min="4117" max="4127" width="12.5703125" style="405" bestFit="1" customWidth="1"/>
    <col min="4128" max="4134" width="13.5703125" style="405" bestFit="1" customWidth="1"/>
    <col min="4135" max="4344" width="11.42578125" style="405"/>
    <col min="4345" max="4345" width="3.28515625" style="405" customWidth="1"/>
    <col min="4346" max="4346" width="8.7109375" style="405" customWidth="1"/>
    <col min="4347" max="4347" width="11.140625" style="405" customWidth="1"/>
    <col min="4348" max="4348" width="11.7109375" style="405" bestFit="1" customWidth="1"/>
    <col min="4349" max="4349" width="11.42578125" style="405"/>
    <col min="4350" max="4350" width="13.28515625" style="405" customWidth="1"/>
    <col min="4351" max="4352" width="10.85546875" style="405" bestFit="1" customWidth="1"/>
    <col min="4353" max="4353" width="13" style="405" customWidth="1"/>
    <col min="4354" max="4354" width="13.28515625" style="405" customWidth="1"/>
    <col min="4355" max="4355" width="10.28515625" style="405" bestFit="1" customWidth="1"/>
    <col min="4356" max="4357" width="10.28515625" style="405" customWidth="1"/>
    <col min="4358" max="4358" width="11.5703125" style="405" bestFit="1" customWidth="1"/>
    <col min="4359" max="4360" width="0" style="405" hidden="1" customWidth="1"/>
    <col min="4361" max="4361" width="10.42578125" style="405" bestFit="1" customWidth="1"/>
    <col min="4362" max="4362" width="15.42578125" style="405" customWidth="1"/>
    <col min="4363" max="4363" width="16.140625" style="405" customWidth="1"/>
    <col min="4364" max="4364" width="9.42578125" style="405" bestFit="1" customWidth="1"/>
    <col min="4365" max="4365" width="11.7109375" style="405" customWidth="1"/>
    <col min="4366" max="4366" width="15.28515625" style="405" bestFit="1" customWidth="1"/>
    <col min="4367" max="4367" width="7.85546875" style="405" bestFit="1" customWidth="1"/>
    <col min="4368" max="4368" width="8.5703125" style="405" bestFit="1" customWidth="1"/>
    <col min="4369" max="4369" width="15.5703125" style="405" customWidth="1"/>
    <col min="4370" max="4370" width="11" style="405" customWidth="1"/>
    <col min="4371" max="4371" width="11.5703125" style="405" bestFit="1" customWidth="1"/>
    <col min="4372" max="4372" width="8.140625" style="405" customWidth="1"/>
    <col min="4373" max="4383" width="12.5703125" style="405" bestFit="1" customWidth="1"/>
    <col min="4384" max="4390" width="13.5703125" style="405" bestFit="1" customWidth="1"/>
    <col min="4391" max="4600" width="11.42578125" style="405"/>
    <col min="4601" max="4601" width="3.28515625" style="405" customWidth="1"/>
    <col min="4602" max="4602" width="8.7109375" style="405" customWidth="1"/>
    <col min="4603" max="4603" width="11.140625" style="405" customWidth="1"/>
    <col min="4604" max="4604" width="11.7109375" style="405" bestFit="1" customWidth="1"/>
    <col min="4605" max="4605" width="11.42578125" style="405"/>
    <col min="4606" max="4606" width="13.28515625" style="405" customWidth="1"/>
    <col min="4607" max="4608" width="10.85546875" style="405" bestFit="1" customWidth="1"/>
    <col min="4609" max="4609" width="13" style="405" customWidth="1"/>
    <col min="4610" max="4610" width="13.28515625" style="405" customWidth="1"/>
    <col min="4611" max="4611" width="10.28515625" style="405" bestFit="1" customWidth="1"/>
    <col min="4612" max="4613" width="10.28515625" style="405" customWidth="1"/>
    <col min="4614" max="4614" width="11.5703125" style="405" bestFit="1" customWidth="1"/>
    <col min="4615" max="4616" width="0" style="405" hidden="1" customWidth="1"/>
    <col min="4617" max="4617" width="10.42578125" style="405" bestFit="1" customWidth="1"/>
    <col min="4618" max="4618" width="15.42578125" style="405" customWidth="1"/>
    <col min="4619" max="4619" width="16.140625" style="405" customWidth="1"/>
    <col min="4620" max="4620" width="9.42578125" style="405" bestFit="1" customWidth="1"/>
    <col min="4621" max="4621" width="11.7109375" style="405" customWidth="1"/>
    <col min="4622" max="4622" width="15.28515625" style="405" bestFit="1" customWidth="1"/>
    <col min="4623" max="4623" width="7.85546875" style="405" bestFit="1" customWidth="1"/>
    <col min="4624" max="4624" width="8.5703125" style="405" bestFit="1" customWidth="1"/>
    <col min="4625" max="4625" width="15.5703125" style="405" customWidth="1"/>
    <col min="4626" max="4626" width="11" style="405" customWidth="1"/>
    <col min="4627" max="4627" width="11.5703125" style="405" bestFit="1" customWidth="1"/>
    <col min="4628" max="4628" width="8.140625" style="405" customWidth="1"/>
    <col min="4629" max="4639" width="12.5703125" style="405" bestFit="1" customWidth="1"/>
    <col min="4640" max="4646" width="13.5703125" style="405" bestFit="1" customWidth="1"/>
    <col min="4647" max="4856" width="11.42578125" style="405"/>
    <col min="4857" max="4857" width="3.28515625" style="405" customWidth="1"/>
    <col min="4858" max="4858" width="8.7109375" style="405" customWidth="1"/>
    <col min="4859" max="4859" width="11.140625" style="405" customWidth="1"/>
    <col min="4860" max="4860" width="11.7109375" style="405" bestFit="1" customWidth="1"/>
    <col min="4861" max="4861" width="11.42578125" style="405"/>
    <col min="4862" max="4862" width="13.28515625" style="405" customWidth="1"/>
    <col min="4863" max="4864" width="10.85546875" style="405" bestFit="1" customWidth="1"/>
    <col min="4865" max="4865" width="13" style="405" customWidth="1"/>
    <col min="4866" max="4866" width="13.28515625" style="405" customWidth="1"/>
    <col min="4867" max="4867" width="10.28515625" style="405" bestFit="1" customWidth="1"/>
    <col min="4868" max="4869" width="10.28515625" style="405" customWidth="1"/>
    <col min="4870" max="4870" width="11.5703125" style="405" bestFit="1" customWidth="1"/>
    <col min="4871" max="4872" width="0" style="405" hidden="1" customWidth="1"/>
    <col min="4873" max="4873" width="10.42578125" style="405" bestFit="1" customWidth="1"/>
    <col min="4874" max="4874" width="15.42578125" style="405" customWidth="1"/>
    <col min="4875" max="4875" width="16.140625" style="405" customWidth="1"/>
    <col min="4876" max="4876" width="9.42578125" style="405" bestFit="1" customWidth="1"/>
    <col min="4877" max="4877" width="11.7109375" style="405" customWidth="1"/>
    <col min="4878" max="4878" width="15.28515625" style="405" bestFit="1" customWidth="1"/>
    <col min="4879" max="4879" width="7.85546875" style="405" bestFit="1" customWidth="1"/>
    <col min="4880" max="4880" width="8.5703125" style="405" bestFit="1" customWidth="1"/>
    <col min="4881" max="4881" width="15.5703125" style="405" customWidth="1"/>
    <col min="4882" max="4882" width="11" style="405" customWidth="1"/>
    <col min="4883" max="4883" width="11.5703125" style="405" bestFit="1" customWidth="1"/>
    <col min="4884" max="4884" width="8.140625" style="405" customWidth="1"/>
    <col min="4885" max="4895" width="12.5703125" style="405" bestFit="1" customWidth="1"/>
    <col min="4896" max="4902" width="13.5703125" style="405" bestFit="1" customWidth="1"/>
    <col min="4903" max="5112" width="11.42578125" style="405"/>
    <col min="5113" max="5113" width="3.28515625" style="405" customWidth="1"/>
    <col min="5114" max="5114" width="8.7109375" style="405" customWidth="1"/>
    <col min="5115" max="5115" width="11.140625" style="405" customWidth="1"/>
    <col min="5116" max="5116" width="11.7109375" style="405" bestFit="1" customWidth="1"/>
    <col min="5117" max="5117" width="11.42578125" style="405"/>
    <col min="5118" max="5118" width="13.28515625" style="405" customWidth="1"/>
    <col min="5119" max="5120" width="10.85546875" style="405" bestFit="1" customWidth="1"/>
    <col min="5121" max="5121" width="13" style="405" customWidth="1"/>
    <col min="5122" max="5122" width="13.28515625" style="405" customWidth="1"/>
    <col min="5123" max="5123" width="10.28515625" style="405" bestFit="1" customWidth="1"/>
    <col min="5124" max="5125" width="10.28515625" style="405" customWidth="1"/>
    <col min="5126" max="5126" width="11.5703125" style="405" bestFit="1" customWidth="1"/>
    <col min="5127" max="5128" width="0" style="405" hidden="1" customWidth="1"/>
    <col min="5129" max="5129" width="10.42578125" style="405" bestFit="1" customWidth="1"/>
    <col min="5130" max="5130" width="15.42578125" style="405" customWidth="1"/>
    <col min="5131" max="5131" width="16.140625" style="405" customWidth="1"/>
    <col min="5132" max="5132" width="9.42578125" style="405" bestFit="1" customWidth="1"/>
    <col min="5133" max="5133" width="11.7109375" style="405" customWidth="1"/>
    <col min="5134" max="5134" width="15.28515625" style="405" bestFit="1" customWidth="1"/>
    <col min="5135" max="5135" width="7.85546875" style="405" bestFit="1" customWidth="1"/>
    <col min="5136" max="5136" width="8.5703125" style="405" bestFit="1" customWidth="1"/>
    <col min="5137" max="5137" width="15.5703125" style="405" customWidth="1"/>
    <col min="5138" max="5138" width="11" style="405" customWidth="1"/>
    <col min="5139" max="5139" width="11.5703125" style="405" bestFit="1" customWidth="1"/>
    <col min="5140" max="5140" width="8.140625" style="405" customWidth="1"/>
    <col min="5141" max="5151" width="12.5703125" style="405" bestFit="1" customWidth="1"/>
    <col min="5152" max="5158" width="13.5703125" style="405" bestFit="1" customWidth="1"/>
    <col min="5159" max="5368" width="11.42578125" style="405"/>
    <col min="5369" max="5369" width="3.28515625" style="405" customWidth="1"/>
    <col min="5370" max="5370" width="8.7109375" style="405" customWidth="1"/>
    <col min="5371" max="5371" width="11.140625" style="405" customWidth="1"/>
    <col min="5372" max="5372" width="11.7109375" style="405" bestFit="1" customWidth="1"/>
    <col min="5373" max="5373" width="11.42578125" style="405"/>
    <col min="5374" max="5374" width="13.28515625" style="405" customWidth="1"/>
    <col min="5375" max="5376" width="10.85546875" style="405" bestFit="1" customWidth="1"/>
    <col min="5377" max="5377" width="13" style="405" customWidth="1"/>
    <col min="5378" max="5378" width="13.28515625" style="405" customWidth="1"/>
    <col min="5379" max="5379" width="10.28515625" style="405" bestFit="1" customWidth="1"/>
    <col min="5380" max="5381" width="10.28515625" style="405" customWidth="1"/>
    <col min="5382" max="5382" width="11.5703125" style="405" bestFit="1" customWidth="1"/>
    <col min="5383" max="5384" width="0" style="405" hidden="1" customWidth="1"/>
    <col min="5385" max="5385" width="10.42578125" style="405" bestFit="1" customWidth="1"/>
    <col min="5386" max="5386" width="15.42578125" style="405" customWidth="1"/>
    <col min="5387" max="5387" width="16.140625" style="405" customWidth="1"/>
    <col min="5388" max="5388" width="9.42578125" style="405" bestFit="1" customWidth="1"/>
    <col min="5389" max="5389" width="11.7109375" style="405" customWidth="1"/>
    <col min="5390" max="5390" width="15.28515625" style="405" bestFit="1" customWidth="1"/>
    <col min="5391" max="5391" width="7.85546875" style="405" bestFit="1" customWidth="1"/>
    <col min="5392" max="5392" width="8.5703125" style="405" bestFit="1" customWidth="1"/>
    <col min="5393" max="5393" width="15.5703125" style="405" customWidth="1"/>
    <col min="5394" max="5394" width="11" style="405" customWidth="1"/>
    <col min="5395" max="5395" width="11.5703125" style="405" bestFit="1" customWidth="1"/>
    <col min="5396" max="5396" width="8.140625" style="405" customWidth="1"/>
    <col min="5397" max="5407" width="12.5703125" style="405" bestFit="1" customWidth="1"/>
    <col min="5408" max="5414" width="13.5703125" style="405" bestFit="1" customWidth="1"/>
    <col min="5415" max="5624" width="11.42578125" style="405"/>
    <col min="5625" max="5625" width="3.28515625" style="405" customWidth="1"/>
    <col min="5626" max="5626" width="8.7109375" style="405" customWidth="1"/>
    <col min="5627" max="5627" width="11.140625" style="405" customWidth="1"/>
    <col min="5628" max="5628" width="11.7109375" style="405" bestFit="1" customWidth="1"/>
    <col min="5629" max="5629" width="11.42578125" style="405"/>
    <col min="5630" max="5630" width="13.28515625" style="405" customWidth="1"/>
    <col min="5631" max="5632" width="10.85546875" style="405" bestFit="1" customWidth="1"/>
    <col min="5633" max="5633" width="13" style="405" customWidth="1"/>
    <col min="5634" max="5634" width="13.28515625" style="405" customWidth="1"/>
    <col min="5635" max="5635" width="10.28515625" style="405" bestFit="1" customWidth="1"/>
    <col min="5636" max="5637" width="10.28515625" style="405" customWidth="1"/>
    <col min="5638" max="5638" width="11.5703125" style="405" bestFit="1" customWidth="1"/>
    <col min="5639" max="5640" width="0" style="405" hidden="1" customWidth="1"/>
    <col min="5641" max="5641" width="10.42578125" style="405" bestFit="1" customWidth="1"/>
    <col min="5642" max="5642" width="15.42578125" style="405" customWidth="1"/>
    <col min="5643" max="5643" width="16.140625" style="405" customWidth="1"/>
    <col min="5644" max="5644" width="9.42578125" style="405" bestFit="1" customWidth="1"/>
    <col min="5645" max="5645" width="11.7109375" style="405" customWidth="1"/>
    <col min="5646" max="5646" width="15.28515625" style="405" bestFit="1" customWidth="1"/>
    <col min="5647" max="5647" width="7.85546875" style="405" bestFit="1" customWidth="1"/>
    <col min="5648" max="5648" width="8.5703125" style="405" bestFit="1" customWidth="1"/>
    <col min="5649" max="5649" width="15.5703125" style="405" customWidth="1"/>
    <col min="5650" max="5650" width="11" style="405" customWidth="1"/>
    <col min="5651" max="5651" width="11.5703125" style="405" bestFit="1" customWidth="1"/>
    <col min="5652" max="5652" width="8.140625" style="405" customWidth="1"/>
    <col min="5653" max="5663" width="12.5703125" style="405" bestFit="1" customWidth="1"/>
    <col min="5664" max="5670" width="13.5703125" style="405" bestFit="1" customWidth="1"/>
    <col min="5671" max="5880" width="11.42578125" style="405"/>
    <col min="5881" max="5881" width="3.28515625" style="405" customWidth="1"/>
    <col min="5882" max="5882" width="8.7109375" style="405" customWidth="1"/>
    <col min="5883" max="5883" width="11.140625" style="405" customWidth="1"/>
    <col min="5884" max="5884" width="11.7109375" style="405" bestFit="1" customWidth="1"/>
    <col min="5885" max="5885" width="11.42578125" style="405"/>
    <col min="5886" max="5886" width="13.28515625" style="405" customWidth="1"/>
    <col min="5887" max="5888" width="10.85546875" style="405" bestFit="1" customWidth="1"/>
    <col min="5889" max="5889" width="13" style="405" customWidth="1"/>
    <col min="5890" max="5890" width="13.28515625" style="405" customWidth="1"/>
    <col min="5891" max="5891" width="10.28515625" style="405" bestFit="1" customWidth="1"/>
    <col min="5892" max="5893" width="10.28515625" style="405" customWidth="1"/>
    <col min="5894" max="5894" width="11.5703125" style="405" bestFit="1" customWidth="1"/>
    <col min="5895" max="5896" width="0" style="405" hidden="1" customWidth="1"/>
    <col min="5897" max="5897" width="10.42578125" style="405" bestFit="1" customWidth="1"/>
    <col min="5898" max="5898" width="15.42578125" style="405" customWidth="1"/>
    <col min="5899" max="5899" width="16.140625" style="405" customWidth="1"/>
    <col min="5900" max="5900" width="9.42578125" style="405" bestFit="1" customWidth="1"/>
    <col min="5901" max="5901" width="11.7109375" style="405" customWidth="1"/>
    <col min="5902" max="5902" width="15.28515625" style="405" bestFit="1" customWidth="1"/>
    <col min="5903" max="5903" width="7.85546875" style="405" bestFit="1" customWidth="1"/>
    <col min="5904" max="5904" width="8.5703125" style="405" bestFit="1" customWidth="1"/>
    <col min="5905" max="5905" width="15.5703125" style="405" customWidth="1"/>
    <col min="5906" max="5906" width="11" style="405" customWidth="1"/>
    <col min="5907" max="5907" width="11.5703125" style="405" bestFit="1" customWidth="1"/>
    <col min="5908" max="5908" width="8.140625" style="405" customWidth="1"/>
    <col min="5909" max="5919" width="12.5703125" style="405" bestFit="1" customWidth="1"/>
    <col min="5920" max="5926" width="13.5703125" style="405" bestFit="1" customWidth="1"/>
    <col min="5927" max="6136" width="11.42578125" style="405"/>
    <col min="6137" max="6137" width="3.28515625" style="405" customWidth="1"/>
    <col min="6138" max="6138" width="8.7109375" style="405" customWidth="1"/>
    <col min="6139" max="6139" width="11.140625" style="405" customWidth="1"/>
    <col min="6140" max="6140" width="11.7109375" style="405" bestFit="1" customWidth="1"/>
    <col min="6141" max="6141" width="11.42578125" style="405"/>
    <col min="6142" max="6142" width="13.28515625" style="405" customWidth="1"/>
    <col min="6143" max="6144" width="10.85546875" style="405" bestFit="1" customWidth="1"/>
    <col min="6145" max="6145" width="13" style="405" customWidth="1"/>
    <col min="6146" max="6146" width="13.28515625" style="405" customWidth="1"/>
    <col min="6147" max="6147" width="10.28515625" style="405" bestFit="1" customWidth="1"/>
    <col min="6148" max="6149" width="10.28515625" style="405" customWidth="1"/>
    <col min="6150" max="6150" width="11.5703125" style="405" bestFit="1" customWidth="1"/>
    <col min="6151" max="6152" width="0" style="405" hidden="1" customWidth="1"/>
    <col min="6153" max="6153" width="10.42578125" style="405" bestFit="1" customWidth="1"/>
    <col min="6154" max="6154" width="15.42578125" style="405" customWidth="1"/>
    <col min="6155" max="6155" width="16.140625" style="405" customWidth="1"/>
    <col min="6156" max="6156" width="9.42578125" style="405" bestFit="1" customWidth="1"/>
    <col min="6157" max="6157" width="11.7109375" style="405" customWidth="1"/>
    <col min="6158" max="6158" width="15.28515625" style="405" bestFit="1" customWidth="1"/>
    <col min="6159" max="6159" width="7.85546875" style="405" bestFit="1" customWidth="1"/>
    <col min="6160" max="6160" width="8.5703125" style="405" bestFit="1" customWidth="1"/>
    <col min="6161" max="6161" width="15.5703125" style="405" customWidth="1"/>
    <col min="6162" max="6162" width="11" style="405" customWidth="1"/>
    <col min="6163" max="6163" width="11.5703125" style="405" bestFit="1" customWidth="1"/>
    <col min="6164" max="6164" width="8.140625" style="405" customWidth="1"/>
    <col min="6165" max="6175" width="12.5703125" style="405" bestFit="1" customWidth="1"/>
    <col min="6176" max="6182" width="13.5703125" style="405" bestFit="1" customWidth="1"/>
    <col min="6183" max="6392" width="11.42578125" style="405"/>
    <col min="6393" max="6393" width="3.28515625" style="405" customWidth="1"/>
    <col min="6394" max="6394" width="8.7109375" style="405" customWidth="1"/>
    <col min="6395" max="6395" width="11.140625" style="405" customWidth="1"/>
    <col min="6396" max="6396" width="11.7109375" style="405" bestFit="1" customWidth="1"/>
    <col min="6397" max="6397" width="11.42578125" style="405"/>
    <col min="6398" max="6398" width="13.28515625" style="405" customWidth="1"/>
    <col min="6399" max="6400" width="10.85546875" style="405" bestFit="1" customWidth="1"/>
    <col min="6401" max="6401" width="13" style="405" customWidth="1"/>
    <col min="6402" max="6402" width="13.28515625" style="405" customWidth="1"/>
    <col min="6403" max="6403" width="10.28515625" style="405" bestFit="1" customWidth="1"/>
    <col min="6404" max="6405" width="10.28515625" style="405" customWidth="1"/>
    <col min="6406" max="6406" width="11.5703125" style="405" bestFit="1" customWidth="1"/>
    <col min="6407" max="6408" width="0" style="405" hidden="1" customWidth="1"/>
    <col min="6409" max="6409" width="10.42578125" style="405" bestFit="1" customWidth="1"/>
    <col min="6410" max="6410" width="15.42578125" style="405" customWidth="1"/>
    <col min="6411" max="6411" width="16.140625" style="405" customWidth="1"/>
    <col min="6412" max="6412" width="9.42578125" style="405" bestFit="1" customWidth="1"/>
    <col min="6413" max="6413" width="11.7109375" style="405" customWidth="1"/>
    <col min="6414" max="6414" width="15.28515625" style="405" bestFit="1" customWidth="1"/>
    <col min="6415" max="6415" width="7.85546875" style="405" bestFit="1" customWidth="1"/>
    <col min="6416" max="6416" width="8.5703125" style="405" bestFit="1" customWidth="1"/>
    <col min="6417" max="6417" width="15.5703125" style="405" customWidth="1"/>
    <col min="6418" max="6418" width="11" style="405" customWidth="1"/>
    <col min="6419" max="6419" width="11.5703125" style="405" bestFit="1" customWidth="1"/>
    <col min="6420" max="6420" width="8.140625" style="405" customWidth="1"/>
    <col min="6421" max="6431" width="12.5703125" style="405" bestFit="1" customWidth="1"/>
    <col min="6432" max="6438" width="13.5703125" style="405" bestFit="1" customWidth="1"/>
    <col min="6439" max="6648" width="11.42578125" style="405"/>
    <col min="6649" max="6649" width="3.28515625" style="405" customWidth="1"/>
    <col min="6650" max="6650" width="8.7109375" style="405" customWidth="1"/>
    <col min="6651" max="6651" width="11.140625" style="405" customWidth="1"/>
    <col min="6652" max="6652" width="11.7109375" style="405" bestFit="1" customWidth="1"/>
    <col min="6653" max="6653" width="11.42578125" style="405"/>
    <col min="6654" max="6654" width="13.28515625" style="405" customWidth="1"/>
    <col min="6655" max="6656" width="10.85546875" style="405" bestFit="1" customWidth="1"/>
    <col min="6657" max="6657" width="13" style="405" customWidth="1"/>
    <col min="6658" max="6658" width="13.28515625" style="405" customWidth="1"/>
    <col min="6659" max="6659" width="10.28515625" style="405" bestFit="1" customWidth="1"/>
    <col min="6660" max="6661" width="10.28515625" style="405" customWidth="1"/>
    <col min="6662" max="6662" width="11.5703125" style="405" bestFit="1" customWidth="1"/>
    <col min="6663" max="6664" width="0" style="405" hidden="1" customWidth="1"/>
    <col min="6665" max="6665" width="10.42578125" style="405" bestFit="1" customWidth="1"/>
    <col min="6666" max="6666" width="15.42578125" style="405" customWidth="1"/>
    <col min="6667" max="6667" width="16.140625" style="405" customWidth="1"/>
    <col min="6668" max="6668" width="9.42578125" style="405" bestFit="1" customWidth="1"/>
    <col min="6669" max="6669" width="11.7109375" style="405" customWidth="1"/>
    <col min="6670" max="6670" width="15.28515625" style="405" bestFit="1" customWidth="1"/>
    <col min="6671" max="6671" width="7.85546875" style="405" bestFit="1" customWidth="1"/>
    <col min="6672" max="6672" width="8.5703125" style="405" bestFit="1" customWidth="1"/>
    <col min="6673" max="6673" width="15.5703125" style="405" customWidth="1"/>
    <col min="6674" max="6674" width="11" style="405" customWidth="1"/>
    <col min="6675" max="6675" width="11.5703125" style="405" bestFit="1" customWidth="1"/>
    <col min="6676" max="6676" width="8.140625" style="405" customWidth="1"/>
    <col min="6677" max="6687" width="12.5703125" style="405" bestFit="1" customWidth="1"/>
    <col min="6688" max="6694" width="13.5703125" style="405" bestFit="1" customWidth="1"/>
    <col min="6695" max="6904" width="11.42578125" style="405"/>
    <col min="6905" max="6905" width="3.28515625" style="405" customWidth="1"/>
    <col min="6906" max="6906" width="8.7109375" style="405" customWidth="1"/>
    <col min="6907" max="6907" width="11.140625" style="405" customWidth="1"/>
    <col min="6908" max="6908" width="11.7109375" style="405" bestFit="1" customWidth="1"/>
    <col min="6909" max="6909" width="11.42578125" style="405"/>
    <col min="6910" max="6910" width="13.28515625" style="405" customWidth="1"/>
    <col min="6911" max="6912" width="10.85546875" style="405" bestFit="1" customWidth="1"/>
    <col min="6913" max="6913" width="13" style="405" customWidth="1"/>
    <col min="6914" max="6914" width="13.28515625" style="405" customWidth="1"/>
    <col min="6915" max="6915" width="10.28515625" style="405" bestFit="1" customWidth="1"/>
    <col min="6916" max="6917" width="10.28515625" style="405" customWidth="1"/>
    <col min="6918" max="6918" width="11.5703125" style="405" bestFit="1" customWidth="1"/>
    <col min="6919" max="6920" width="0" style="405" hidden="1" customWidth="1"/>
    <col min="6921" max="6921" width="10.42578125" style="405" bestFit="1" customWidth="1"/>
    <col min="6922" max="6922" width="15.42578125" style="405" customWidth="1"/>
    <col min="6923" max="6923" width="16.140625" style="405" customWidth="1"/>
    <col min="6924" max="6924" width="9.42578125" style="405" bestFit="1" customWidth="1"/>
    <col min="6925" max="6925" width="11.7109375" style="405" customWidth="1"/>
    <col min="6926" max="6926" width="15.28515625" style="405" bestFit="1" customWidth="1"/>
    <col min="6927" max="6927" width="7.85546875" style="405" bestFit="1" customWidth="1"/>
    <col min="6928" max="6928" width="8.5703125" style="405" bestFit="1" customWidth="1"/>
    <col min="6929" max="6929" width="15.5703125" style="405" customWidth="1"/>
    <col min="6930" max="6930" width="11" style="405" customWidth="1"/>
    <col min="6931" max="6931" width="11.5703125" style="405" bestFit="1" customWidth="1"/>
    <col min="6932" max="6932" width="8.140625" style="405" customWidth="1"/>
    <col min="6933" max="6943" width="12.5703125" style="405" bestFit="1" customWidth="1"/>
    <col min="6944" max="6950" width="13.5703125" style="405" bestFit="1" customWidth="1"/>
    <col min="6951" max="7160" width="11.42578125" style="405"/>
    <col min="7161" max="7161" width="3.28515625" style="405" customWidth="1"/>
    <col min="7162" max="7162" width="8.7109375" style="405" customWidth="1"/>
    <col min="7163" max="7163" width="11.140625" style="405" customWidth="1"/>
    <col min="7164" max="7164" width="11.7109375" style="405" bestFit="1" customWidth="1"/>
    <col min="7165" max="7165" width="11.42578125" style="405"/>
    <col min="7166" max="7166" width="13.28515625" style="405" customWidth="1"/>
    <col min="7167" max="7168" width="10.85546875" style="405" bestFit="1" customWidth="1"/>
    <col min="7169" max="7169" width="13" style="405" customWidth="1"/>
    <col min="7170" max="7170" width="13.28515625" style="405" customWidth="1"/>
    <col min="7171" max="7171" width="10.28515625" style="405" bestFit="1" customWidth="1"/>
    <col min="7172" max="7173" width="10.28515625" style="405" customWidth="1"/>
    <col min="7174" max="7174" width="11.5703125" style="405" bestFit="1" customWidth="1"/>
    <col min="7175" max="7176" width="0" style="405" hidden="1" customWidth="1"/>
    <col min="7177" max="7177" width="10.42578125" style="405" bestFit="1" customWidth="1"/>
    <col min="7178" max="7178" width="15.42578125" style="405" customWidth="1"/>
    <col min="7179" max="7179" width="16.140625" style="405" customWidth="1"/>
    <col min="7180" max="7180" width="9.42578125" style="405" bestFit="1" customWidth="1"/>
    <col min="7181" max="7181" width="11.7109375" style="405" customWidth="1"/>
    <col min="7182" max="7182" width="15.28515625" style="405" bestFit="1" customWidth="1"/>
    <col min="7183" max="7183" width="7.85546875" style="405" bestFit="1" customWidth="1"/>
    <col min="7184" max="7184" width="8.5703125" style="405" bestFit="1" customWidth="1"/>
    <col min="7185" max="7185" width="15.5703125" style="405" customWidth="1"/>
    <col min="7186" max="7186" width="11" style="405" customWidth="1"/>
    <col min="7187" max="7187" width="11.5703125" style="405" bestFit="1" customWidth="1"/>
    <col min="7188" max="7188" width="8.140625" style="405" customWidth="1"/>
    <col min="7189" max="7199" width="12.5703125" style="405" bestFit="1" customWidth="1"/>
    <col min="7200" max="7206" width="13.5703125" style="405" bestFit="1" customWidth="1"/>
    <col min="7207" max="7416" width="11.42578125" style="405"/>
    <col min="7417" max="7417" width="3.28515625" style="405" customWidth="1"/>
    <col min="7418" max="7418" width="8.7109375" style="405" customWidth="1"/>
    <col min="7419" max="7419" width="11.140625" style="405" customWidth="1"/>
    <col min="7420" max="7420" width="11.7109375" style="405" bestFit="1" customWidth="1"/>
    <col min="7421" max="7421" width="11.42578125" style="405"/>
    <col min="7422" max="7422" width="13.28515625" style="405" customWidth="1"/>
    <col min="7423" max="7424" width="10.85546875" style="405" bestFit="1" customWidth="1"/>
    <col min="7425" max="7425" width="13" style="405" customWidth="1"/>
    <col min="7426" max="7426" width="13.28515625" style="405" customWidth="1"/>
    <col min="7427" max="7427" width="10.28515625" style="405" bestFit="1" customWidth="1"/>
    <col min="7428" max="7429" width="10.28515625" style="405" customWidth="1"/>
    <col min="7430" max="7430" width="11.5703125" style="405" bestFit="1" customWidth="1"/>
    <col min="7431" max="7432" width="0" style="405" hidden="1" customWidth="1"/>
    <col min="7433" max="7433" width="10.42578125" style="405" bestFit="1" customWidth="1"/>
    <col min="7434" max="7434" width="15.42578125" style="405" customWidth="1"/>
    <col min="7435" max="7435" width="16.140625" style="405" customWidth="1"/>
    <col min="7436" max="7436" width="9.42578125" style="405" bestFit="1" customWidth="1"/>
    <col min="7437" max="7437" width="11.7109375" style="405" customWidth="1"/>
    <col min="7438" max="7438" width="15.28515625" style="405" bestFit="1" customWidth="1"/>
    <col min="7439" max="7439" width="7.85546875" style="405" bestFit="1" customWidth="1"/>
    <col min="7440" max="7440" width="8.5703125" style="405" bestFit="1" customWidth="1"/>
    <col min="7441" max="7441" width="15.5703125" style="405" customWidth="1"/>
    <col min="7442" max="7442" width="11" style="405" customWidth="1"/>
    <col min="7443" max="7443" width="11.5703125" style="405" bestFit="1" customWidth="1"/>
    <col min="7444" max="7444" width="8.140625" style="405" customWidth="1"/>
    <col min="7445" max="7455" width="12.5703125" style="405" bestFit="1" customWidth="1"/>
    <col min="7456" max="7462" width="13.5703125" style="405" bestFit="1" customWidth="1"/>
    <col min="7463" max="7672" width="11.42578125" style="405"/>
    <col min="7673" max="7673" width="3.28515625" style="405" customWidth="1"/>
    <col min="7674" max="7674" width="8.7109375" style="405" customWidth="1"/>
    <col min="7675" max="7675" width="11.140625" style="405" customWidth="1"/>
    <col min="7676" max="7676" width="11.7109375" style="405" bestFit="1" customWidth="1"/>
    <col min="7677" max="7677" width="11.42578125" style="405"/>
    <col min="7678" max="7678" width="13.28515625" style="405" customWidth="1"/>
    <col min="7679" max="7680" width="10.85546875" style="405" bestFit="1" customWidth="1"/>
    <col min="7681" max="7681" width="13" style="405" customWidth="1"/>
    <col min="7682" max="7682" width="13.28515625" style="405" customWidth="1"/>
    <col min="7683" max="7683" width="10.28515625" style="405" bestFit="1" customWidth="1"/>
    <col min="7684" max="7685" width="10.28515625" style="405" customWidth="1"/>
    <col min="7686" max="7686" width="11.5703125" style="405" bestFit="1" customWidth="1"/>
    <col min="7687" max="7688" width="0" style="405" hidden="1" customWidth="1"/>
    <col min="7689" max="7689" width="10.42578125" style="405" bestFit="1" customWidth="1"/>
    <col min="7690" max="7690" width="15.42578125" style="405" customWidth="1"/>
    <col min="7691" max="7691" width="16.140625" style="405" customWidth="1"/>
    <col min="7692" max="7692" width="9.42578125" style="405" bestFit="1" customWidth="1"/>
    <col min="7693" max="7693" width="11.7109375" style="405" customWidth="1"/>
    <col min="7694" max="7694" width="15.28515625" style="405" bestFit="1" customWidth="1"/>
    <col min="7695" max="7695" width="7.85546875" style="405" bestFit="1" customWidth="1"/>
    <col min="7696" max="7696" width="8.5703125" style="405" bestFit="1" customWidth="1"/>
    <col min="7697" max="7697" width="15.5703125" style="405" customWidth="1"/>
    <col min="7698" max="7698" width="11" style="405" customWidth="1"/>
    <col min="7699" max="7699" width="11.5703125" style="405" bestFit="1" customWidth="1"/>
    <col min="7700" max="7700" width="8.140625" style="405" customWidth="1"/>
    <col min="7701" max="7711" width="12.5703125" style="405" bestFit="1" customWidth="1"/>
    <col min="7712" max="7718" width="13.5703125" style="405" bestFit="1" customWidth="1"/>
    <col min="7719" max="7928" width="11.42578125" style="405"/>
    <col min="7929" max="7929" width="3.28515625" style="405" customWidth="1"/>
    <col min="7930" max="7930" width="8.7109375" style="405" customWidth="1"/>
    <col min="7931" max="7931" width="11.140625" style="405" customWidth="1"/>
    <col min="7932" max="7932" width="11.7109375" style="405" bestFit="1" customWidth="1"/>
    <col min="7933" max="7933" width="11.42578125" style="405"/>
    <col min="7934" max="7934" width="13.28515625" style="405" customWidth="1"/>
    <col min="7935" max="7936" width="10.85546875" style="405" bestFit="1" customWidth="1"/>
    <col min="7937" max="7937" width="13" style="405" customWidth="1"/>
    <col min="7938" max="7938" width="13.28515625" style="405" customWidth="1"/>
    <col min="7939" max="7939" width="10.28515625" style="405" bestFit="1" customWidth="1"/>
    <col min="7940" max="7941" width="10.28515625" style="405" customWidth="1"/>
    <col min="7942" max="7942" width="11.5703125" style="405" bestFit="1" customWidth="1"/>
    <col min="7943" max="7944" width="0" style="405" hidden="1" customWidth="1"/>
    <col min="7945" max="7945" width="10.42578125" style="405" bestFit="1" customWidth="1"/>
    <col min="7946" max="7946" width="15.42578125" style="405" customWidth="1"/>
    <col min="7947" max="7947" width="16.140625" style="405" customWidth="1"/>
    <col min="7948" max="7948" width="9.42578125" style="405" bestFit="1" customWidth="1"/>
    <col min="7949" max="7949" width="11.7109375" style="405" customWidth="1"/>
    <col min="7950" max="7950" width="15.28515625" style="405" bestFit="1" customWidth="1"/>
    <col min="7951" max="7951" width="7.85546875" style="405" bestFit="1" customWidth="1"/>
    <col min="7952" max="7952" width="8.5703125" style="405" bestFit="1" customWidth="1"/>
    <col min="7953" max="7953" width="15.5703125" style="405" customWidth="1"/>
    <col min="7954" max="7954" width="11" style="405" customWidth="1"/>
    <col min="7955" max="7955" width="11.5703125" style="405" bestFit="1" customWidth="1"/>
    <col min="7956" max="7956" width="8.140625" style="405" customWidth="1"/>
    <col min="7957" max="7967" width="12.5703125" style="405" bestFit="1" customWidth="1"/>
    <col min="7968" max="7974" width="13.5703125" style="405" bestFit="1" customWidth="1"/>
    <col min="7975" max="8184" width="11.42578125" style="405"/>
    <col min="8185" max="8185" width="3.28515625" style="405" customWidth="1"/>
    <col min="8186" max="8186" width="8.7109375" style="405" customWidth="1"/>
    <col min="8187" max="8187" width="11.140625" style="405" customWidth="1"/>
    <col min="8188" max="8188" width="11.7109375" style="405" bestFit="1" customWidth="1"/>
    <col min="8189" max="8189" width="11.42578125" style="405"/>
    <col min="8190" max="8190" width="13.28515625" style="405" customWidth="1"/>
    <col min="8191" max="8192" width="10.85546875" style="405" bestFit="1" customWidth="1"/>
    <col min="8193" max="8193" width="13" style="405" customWidth="1"/>
    <col min="8194" max="8194" width="13.28515625" style="405" customWidth="1"/>
    <col min="8195" max="8195" width="10.28515625" style="405" bestFit="1" customWidth="1"/>
    <col min="8196" max="8197" width="10.28515625" style="405" customWidth="1"/>
    <col min="8198" max="8198" width="11.5703125" style="405" bestFit="1" customWidth="1"/>
    <col min="8199" max="8200" width="0" style="405" hidden="1" customWidth="1"/>
    <col min="8201" max="8201" width="10.42578125" style="405" bestFit="1" customWidth="1"/>
    <col min="8202" max="8202" width="15.42578125" style="405" customWidth="1"/>
    <col min="8203" max="8203" width="16.140625" style="405" customWidth="1"/>
    <col min="8204" max="8204" width="9.42578125" style="405" bestFit="1" customWidth="1"/>
    <col min="8205" max="8205" width="11.7109375" style="405" customWidth="1"/>
    <col min="8206" max="8206" width="15.28515625" style="405" bestFit="1" customWidth="1"/>
    <col min="8207" max="8207" width="7.85546875" style="405" bestFit="1" customWidth="1"/>
    <col min="8208" max="8208" width="8.5703125" style="405" bestFit="1" customWidth="1"/>
    <col min="8209" max="8209" width="15.5703125" style="405" customWidth="1"/>
    <col min="8210" max="8210" width="11" style="405" customWidth="1"/>
    <col min="8211" max="8211" width="11.5703125" style="405" bestFit="1" customWidth="1"/>
    <col min="8212" max="8212" width="8.140625" style="405" customWidth="1"/>
    <col min="8213" max="8223" width="12.5703125" style="405" bestFit="1" customWidth="1"/>
    <col min="8224" max="8230" width="13.5703125" style="405" bestFit="1" customWidth="1"/>
    <col min="8231" max="8440" width="11.42578125" style="405"/>
    <col min="8441" max="8441" width="3.28515625" style="405" customWidth="1"/>
    <col min="8442" max="8442" width="8.7109375" style="405" customWidth="1"/>
    <col min="8443" max="8443" width="11.140625" style="405" customWidth="1"/>
    <col min="8444" max="8444" width="11.7109375" style="405" bestFit="1" customWidth="1"/>
    <col min="8445" max="8445" width="11.42578125" style="405"/>
    <col min="8446" max="8446" width="13.28515625" style="405" customWidth="1"/>
    <col min="8447" max="8448" width="10.85546875" style="405" bestFit="1" customWidth="1"/>
    <col min="8449" max="8449" width="13" style="405" customWidth="1"/>
    <col min="8450" max="8450" width="13.28515625" style="405" customWidth="1"/>
    <col min="8451" max="8451" width="10.28515625" style="405" bestFit="1" customWidth="1"/>
    <col min="8452" max="8453" width="10.28515625" style="405" customWidth="1"/>
    <col min="8454" max="8454" width="11.5703125" style="405" bestFit="1" customWidth="1"/>
    <col min="8455" max="8456" width="0" style="405" hidden="1" customWidth="1"/>
    <col min="8457" max="8457" width="10.42578125" style="405" bestFit="1" customWidth="1"/>
    <col min="8458" max="8458" width="15.42578125" style="405" customWidth="1"/>
    <col min="8459" max="8459" width="16.140625" style="405" customWidth="1"/>
    <col min="8460" max="8460" width="9.42578125" style="405" bestFit="1" customWidth="1"/>
    <col min="8461" max="8461" width="11.7109375" style="405" customWidth="1"/>
    <col min="8462" max="8462" width="15.28515625" style="405" bestFit="1" customWidth="1"/>
    <col min="8463" max="8463" width="7.85546875" style="405" bestFit="1" customWidth="1"/>
    <col min="8464" max="8464" width="8.5703125" style="405" bestFit="1" customWidth="1"/>
    <col min="8465" max="8465" width="15.5703125" style="405" customWidth="1"/>
    <col min="8466" max="8466" width="11" style="405" customWidth="1"/>
    <col min="8467" max="8467" width="11.5703125" style="405" bestFit="1" customWidth="1"/>
    <col min="8468" max="8468" width="8.140625" style="405" customWidth="1"/>
    <col min="8469" max="8479" width="12.5703125" style="405" bestFit="1" customWidth="1"/>
    <col min="8480" max="8486" width="13.5703125" style="405" bestFit="1" customWidth="1"/>
    <col min="8487" max="8696" width="11.42578125" style="405"/>
    <col min="8697" max="8697" width="3.28515625" style="405" customWidth="1"/>
    <col min="8698" max="8698" width="8.7109375" style="405" customWidth="1"/>
    <col min="8699" max="8699" width="11.140625" style="405" customWidth="1"/>
    <col min="8700" max="8700" width="11.7109375" style="405" bestFit="1" customWidth="1"/>
    <col min="8701" max="8701" width="11.42578125" style="405"/>
    <col min="8702" max="8702" width="13.28515625" style="405" customWidth="1"/>
    <col min="8703" max="8704" width="10.85546875" style="405" bestFit="1" customWidth="1"/>
    <col min="8705" max="8705" width="13" style="405" customWidth="1"/>
    <col min="8706" max="8706" width="13.28515625" style="405" customWidth="1"/>
    <col min="8707" max="8707" width="10.28515625" style="405" bestFit="1" customWidth="1"/>
    <col min="8708" max="8709" width="10.28515625" style="405" customWidth="1"/>
    <col min="8710" max="8710" width="11.5703125" style="405" bestFit="1" customWidth="1"/>
    <col min="8711" max="8712" width="0" style="405" hidden="1" customWidth="1"/>
    <col min="8713" max="8713" width="10.42578125" style="405" bestFit="1" customWidth="1"/>
    <col min="8714" max="8714" width="15.42578125" style="405" customWidth="1"/>
    <col min="8715" max="8715" width="16.140625" style="405" customWidth="1"/>
    <col min="8716" max="8716" width="9.42578125" style="405" bestFit="1" customWidth="1"/>
    <col min="8717" max="8717" width="11.7109375" style="405" customWidth="1"/>
    <col min="8718" max="8718" width="15.28515625" style="405" bestFit="1" customWidth="1"/>
    <col min="8719" max="8719" width="7.85546875" style="405" bestFit="1" customWidth="1"/>
    <col min="8720" max="8720" width="8.5703125" style="405" bestFit="1" customWidth="1"/>
    <col min="8721" max="8721" width="15.5703125" style="405" customWidth="1"/>
    <col min="8722" max="8722" width="11" style="405" customWidth="1"/>
    <col min="8723" max="8723" width="11.5703125" style="405" bestFit="1" customWidth="1"/>
    <col min="8724" max="8724" width="8.140625" style="405" customWidth="1"/>
    <col min="8725" max="8735" width="12.5703125" style="405" bestFit="1" customWidth="1"/>
    <col min="8736" max="8742" width="13.5703125" style="405" bestFit="1" customWidth="1"/>
    <col min="8743" max="8952" width="11.42578125" style="405"/>
    <col min="8953" max="8953" width="3.28515625" style="405" customWidth="1"/>
    <col min="8954" max="8954" width="8.7109375" style="405" customWidth="1"/>
    <col min="8955" max="8955" width="11.140625" style="405" customWidth="1"/>
    <col min="8956" max="8956" width="11.7109375" style="405" bestFit="1" customWidth="1"/>
    <col min="8957" max="8957" width="11.42578125" style="405"/>
    <col min="8958" max="8958" width="13.28515625" style="405" customWidth="1"/>
    <col min="8959" max="8960" width="10.85546875" style="405" bestFit="1" customWidth="1"/>
    <col min="8961" max="8961" width="13" style="405" customWidth="1"/>
    <col min="8962" max="8962" width="13.28515625" style="405" customWidth="1"/>
    <col min="8963" max="8963" width="10.28515625" style="405" bestFit="1" customWidth="1"/>
    <col min="8964" max="8965" width="10.28515625" style="405" customWidth="1"/>
    <col min="8966" max="8966" width="11.5703125" style="405" bestFit="1" customWidth="1"/>
    <col min="8967" max="8968" width="0" style="405" hidden="1" customWidth="1"/>
    <col min="8969" max="8969" width="10.42578125" style="405" bestFit="1" customWidth="1"/>
    <col min="8970" max="8970" width="15.42578125" style="405" customWidth="1"/>
    <col min="8971" max="8971" width="16.140625" style="405" customWidth="1"/>
    <col min="8972" max="8972" width="9.42578125" style="405" bestFit="1" customWidth="1"/>
    <col min="8973" max="8973" width="11.7109375" style="405" customWidth="1"/>
    <col min="8974" max="8974" width="15.28515625" style="405" bestFit="1" customWidth="1"/>
    <col min="8975" max="8975" width="7.85546875" style="405" bestFit="1" customWidth="1"/>
    <col min="8976" max="8976" width="8.5703125" style="405" bestFit="1" customWidth="1"/>
    <col min="8977" max="8977" width="15.5703125" style="405" customWidth="1"/>
    <col min="8978" max="8978" width="11" style="405" customWidth="1"/>
    <col min="8979" max="8979" width="11.5703125" style="405" bestFit="1" customWidth="1"/>
    <col min="8980" max="8980" width="8.140625" style="405" customWidth="1"/>
    <col min="8981" max="8991" width="12.5703125" style="405" bestFit="1" customWidth="1"/>
    <col min="8992" max="8998" width="13.5703125" style="405" bestFit="1" customWidth="1"/>
    <col min="8999" max="9208" width="11.42578125" style="405"/>
    <col min="9209" max="9209" width="3.28515625" style="405" customWidth="1"/>
    <col min="9210" max="9210" width="8.7109375" style="405" customWidth="1"/>
    <col min="9211" max="9211" width="11.140625" style="405" customWidth="1"/>
    <col min="9212" max="9212" width="11.7109375" style="405" bestFit="1" customWidth="1"/>
    <col min="9213" max="9213" width="11.42578125" style="405"/>
    <col min="9214" max="9214" width="13.28515625" style="405" customWidth="1"/>
    <col min="9215" max="9216" width="10.85546875" style="405" bestFit="1" customWidth="1"/>
    <col min="9217" max="9217" width="13" style="405" customWidth="1"/>
    <col min="9218" max="9218" width="13.28515625" style="405" customWidth="1"/>
    <col min="9219" max="9219" width="10.28515625" style="405" bestFit="1" customWidth="1"/>
    <col min="9220" max="9221" width="10.28515625" style="405" customWidth="1"/>
    <col min="9222" max="9222" width="11.5703125" style="405" bestFit="1" customWidth="1"/>
    <col min="9223" max="9224" width="0" style="405" hidden="1" customWidth="1"/>
    <col min="9225" max="9225" width="10.42578125" style="405" bestFit="1" customWidth="1"/>
    <col min="9226" max="9226" width="15.42578125" style="405" customWidth="1"/>
    <col min="9227" max="9227" width="16.140625" style="405" customWidth="1"/>
    <col min="9228" max="9228" width="9.42578125" style="405" bestFit="1" customWidth="1"/>
    <col min="9229" max="9229" width="11.7109375" style="405" customWidth="1"/>
    <col min="9230" max="9230" width="15.28515625" style="405" bestFit="1" customWidth="1"/>
    <col min="9231" max="9231" width="7.85546875" style="405" bestFit="1" customWidth="1"/>
    <col min="9232" max="9232" width="8.5703125" style="405" bestFit="1" customWidth="1"/>
    <col min="9233" max="9233" width="15.5703125" style="405" customWidth="1"/>
    <col min="9234" max="9234" width="11" style="405" customWidth="1"/>
    <col min="9235" max="9235" width="11.5703125" style="405" bestFit="1" customWidth="1"/>
    <col min="9236" max="9236" width="8.140625" style="405" customWidth="1"/>
    <col min="9237" max="9247" width="12.5703125" style="405" bestFit="1" customWidth="1"/>
    <col min="9248" max="9254" width="13.5703125" style="405" bestFit="1" customWidth="1"/>
    <col min="9255" max="9464" width="11.42578125" style="405"/>
    <col min="9465" max="9465" width="3.28515625" style="405" customWidth="1"/>
    <col min="9466" max="9466" width="8.7109375" style="405" customWidth="1"/>
    <col min="9467" max="9467" width="11.140625" style="405" customWidth="1"/>
    <col min="9468" max="9468" width="11.7109375" style="405" bestFit="1" customWidth="1"/>
    <col min="9469" max="9469" width="11.42578125" style="405"/>
    <col min="9470" max="9470" width="13.28515625" style="405" customWidth="1"/>
    <col min="9471" max="9472" width="10.85546875" style="405" bestFit="1" customWidth="1"/>
    <col min="9473" max="9473" width="13" style="405" customWidth="1"/>
    <col min="9474" max="9474" width="13.28515625" style="405" customWidth="1"/>
    <col min="9475" max="9475" width="10.28515625" style="405" bestFit="1" customWidth="1"/>
    <col min="9476" max="9477" width="10.28515625" style="405" customWidth="1"/>
    <col min="9478" max="9478" width="11.5703125" style="405" bestFit="1" customWidth="1"/>
    <col min="9479" max="9480" width="0" style="405" hidden="1" customWidth="1"/>
    <col min="9481" max="9481" width="10.42578125" style="405" bestFit="1" customWidth="1"/>
    <col min="9482" max="9482" width="15.42578125" style="405" customWidth="1"/>
    <col min="9483" max="9483" width="16.140625" style="405" customWidth="1"/>
    <col min="9484" max="9484" width="9.42578125" style="405" bestFit="1" customWidth="1"/>
    <col min="9485" max="9485" width="11.7109375" style="405" customWidth="1"/>
    <col min="9486" max="9486" width="15.28515625" style="405" bestFit="1" customWidth="1"/>
    <col min="9487" max="9487" width="7.85546875" style="405" bestFit="1" customWidth="1"/>
    <col min="9488" max="9488" width="8.5703125" style="405" bestFit="1" customWidth="1"/>
    <col min="9489" max="9489" width="15.5703125" style="405" customWidth="1"/>
    <col min="9490" max="9490" width="11" style="405" customWidth="1"/>
    <col min="9491" max="9491" width="11.5703125" style="405" bestFit="1" customWidth="1"/>
    <col min="9492" max="9492" width="8.140625" style="405" customWidth="1"/>
    <col min="9493" max="9503" width="12.5703125" style="405" bestFit="1" customWidth="1"/>
    <col min="9504" max="9510" width="13.5703125" style="405" bestFit="1" customWidth="1"/>
    <col min="9511" max="9720" width="11.42578125" style="405"/>
    <col min="9721" max="9721" width="3.28515625" style="405" customWidth="1"/>
    <col min="9722" max="9722" width="8.7109375" style="405" customWidth="1"/>
    <col min="9723" max="9723" width="11.140625" style="405" customWidth="1"/>
    <col min="9724" max="9724" width="11.7109375" style="405" bestFit="1" customWidth="1"/>
    <col min="9725" max="9725" width="11.42578125" style="405"/>
    <col min="9726" max="9726" width="13.28515625" style="405" customWidth="1"/>
    <col min="9727" max="9728" width="10.85546875" style="405" bestFit="1" customWidth="1"/>
    <col min="9729" max="9729" width="13" style="405" customWidth="1"/>
    <col min="9730" max="9730" width="13.28515625" style="405" customWidth="1"/>
    <col min="9731" max="9731" width="10.28515625" style="405" bestFit="1" customWidth="1"/>
    <col min="9732" max="9733" width="10.28515625" style="405" customWidth="1"/>
    <col min="9734" max="9734" width="11.5703125" style="405" bestFit="1" customWidth="1"/>
    <col min="9735" max="9736" width="0" style="405" hidden="1" customWidth="1"/>
    <col min="9737" max="9737" width="10.42578125" style="405" bestFit="1" customWidth="1"/>
    <col min="9738" max="9738" width="15.42578125" style="405" customWidth="1"/>
    <col min="9739" max="9739" width="16.140625" style="405" customWidth="1"/>
    <col min="9740" max="9740" width="9.42578125" style="405" bestFit="1" customWidth="1"/>
    <col min="9741" max="9741" width="11.7109375" style="405" customWidth="1"/>
    <col min="9742" max="9742" width="15.28515625" style="405" bestFit="1" customWidth="1"/>
    <col min="9743" max="9743" width="7.85546875" style="405" bestFit="1" customWidth="1"/>
    <col min="9744" max="9744" width="8.5703125" style="405" bestFit="1" customWidth="1"/>
    <col min="9745" max="9745" width="15.5703125" style="405" customWidth="1"/>
    <col min="9746" max="9746" width="11" style="405" customWidth="1"/>
    <col min="9747" max="9747" width="11.5703125" style="405" bestFit="1" customWidth="1"/>
    <col min="9748" max="9748" width="8.140625" style="405" customWidth="1"/>
    <col min="9749" max="9759" width="12.5703125" style="405" bestFit="1" customWidth="1"/>
    <col min="9760" max="9766" width="13.5703125" style="405" bestFit="1" customWidth="1"/>
    <col min="9767" max="9976" width="11.42578125" style="405"/>
    <col min="9977" max="9977" width="3.28515625" style="405" customWidth="1"/>
    <col min="9978" max="9978" width="8.7109375" style="405" customWidth="1"/>
    <col min="9979" max="9979" width="11.140625" style="405" customWidth="1"/>
    <col min="9980" max="9980" width="11.7109375" style="405" bestFit="1" customWidth="1"/>
    <col min="9981" max="9981" width="11.42578125" style="405"/>
    <col min="9982" max="9982" width="13.28515625" style="405" customWidth="1"/>
    <col min="9983" max="9984" width="10.85546875" style="405" bestFit="1" customWidth="1"/>
    <col min="9985" max="9985" width="13" style="405" customWidth="1"/>
    <col min="9986" max="9986" width="13.28515625" style="405" customWidth="1"/>
    <col min="9987" max="9987" width="10.28515625" style="405" bestFit="1" customWidth="1"/>
    <col min="9988" max="9989" width="10.28515625" style="405" customWidth="1"/>
    <col min="9990" max="9990" width="11.5703125" style="405" bestFit="1" customWidth="1"/>
    <col min="9991" max="9992" width="0" style="405" hidden="1" customWidth="1"/>
    <col min="9993" max="9993" width="10.42578125" style="405" bestFit="1" customWidth="1"/>
    <col min="9994" max="9994" width="15.42578125" style="405" customWidth="1"/>
    <col min="9995" max="9995" width="16.140625" style="405" customWidth="1"/>
    <col min="9996" max="9996" width="9.42578125" style="405" bestFit="1" customWidth="1"/>
    <col min="9997" max="9997" width="11.7109375" style="405" customWidth="1"/>
    <col min="9998" max="9998" width="15.28515625" style="405" bestFit="1" customWidth="1"/>
    <col min="9999" max="9999" width="7.85546875" style="405" bestFit="1" customWidth="1"/>
    <col min="10000" max="10000" width="8.5703125" style="405" bestFit="1" customWidth="1"/>
    <col min="10001" max="10001" width="15.5703125" style="405" customWidth="1"/>
    <col min="10002" max="10002" width="11" style="405" customWidth="1"/>
    <col min="10003" max="10003" width="11.5703125" style="405" bestFit="1" customWidth="1"/>
    <col min="10004" max="10004" width="8.140625" style="405" customWidth="1"/>
    <col min="10005" max="10015" width="12.5703125" style="405" bestFit="1" customWidth="1"/>
    <col min="10016" max="10022" width="13.5703125" style="405" bestFit="1" customWidth="1"/>
    <col min="10023" max="10232" width="11.42578125" style="405"/>
    <col min="10233" max="10233" width="3.28515625" style="405" customWidth="1"/>
    <col min="10234" max="10234" width="8.7109375" style="405" customWidth="1"/>
    <col min="10235" max="10235" width="11.140625" style="405" customWidth="1"/>
    <col min="10236" max="10236" width="11.7109375" style="405" bestFit="1" customWidth="1"/>
    <col min="10237" max="10237" width="11.42578125" style="405"/>
    <col min="10238" max="10238" width="13.28515625" style="405" customWidth="1"/>
    <col min="10239" max="10240" width="10.85546875" style="405" bestFit="1" customWidth="1"/>
    <col min="10241" max="10241" width="13" style="405" customWidth="1"/>
    <col min="10242" max="10242" width="13.28515625" style="405" customWidth="1"/>
    <col min="10243" max="10243" width="10.28515625" style="405" bestFit="1" customWidth="1"/>
    <col min="10244" max="10245" width="10.28515625" style="405" customWidth="1"/>
    <col min="10246" max="10246" width="11.5703125" style="405" bestFit="1" customWidth="1"/>
    <col min="10247" max="10248" width="0" style="405" hidden="1" customWidth="1"/>
    <col min="10249" max="10249" width="10.42578125" style="405" bestFit="1" customWidth="1"/>
    <col min="10250" max="10250" width="15.42578125" style="405" customWidth="1"/>
    <col min="10251" max="10251" width="16.140625" style="405" customWidth="1"/>
    <col min="10252" max="10252" width="9.42578125" style="405" bestFit="1" customWidth="1"/>
    <col min="10253" max="10253" width="11.7109375" style="405" customWidth="1"/>
    <col min="10254" max="10254" width="15.28515625" style="405" bestFit="1" customWidth="1"/>
    <col min="10255" max="10255" width="7.85546875" style="405" bestFit="1" customWidth="1"/>
    <col min="10256" max="10256" width="8.5703125" style="405" bestFit="1" customWidth="1"/>
    <col min="10257" max="10257" width="15.5703125" style="405" customWidth="1"/>
    <col min="10258" max="10258" width="11" style="405" customWidth="1"/>
    <col min="10259" max="10259" width="11.5703125" style="405" bestFit="1" customWidth="1"/>
    <col min="10260" max="10260" width="8.140625" style="405" customWidth="1"/>
    <col min="10261" max="10271" width="12.5703125" style="405" bestFit="1" customWidth="1"/>
    <col min="10272" max="10278" width="13.5703125" style="405" bestFit="1" customWidth="1"/>
    <col min="10279" max="10488" width="11.42578125" style="405"/>
    <col min="10489" max="10489" width="3.28515625" style="405" customWidth="1"/>
    <col min="10490" max="10490" width="8.7109375" style="405" customWidth="1"/>
    <col min="10491" max="10491" width="11.140625" style="405" customWidth="1"/>
    <col min="10492" max="10492" width="11.7109375" style="405" bestFit="1" customWidth="1"/>
    <col min="10493" max="10493" width="11.42578125" style="405"/>
    <col min="10494" max="10494" width="13.28515625" style="405" customWidth="1"/>
    <col min="10495" max="10496" width="10.85546875" style="405" bestFit="1" customWidth="1"/>
    <col min="10497" max="10497" width="13" style="405" customWidth="1"/>
    <col min="10498" max="10498" width="13.28515625" style="405" customWidth="1"/>
    <col min="10499" max="10499" width="10.28515625" style="405" bestFit="1" customWidth="1"/>
    <col min="10500" max="10501" width="10.28515625" style="405" customWidth="1"/>
    <col min="10502" max="10502" width="11.5703125" style="405" bestFit="1" customWidth="1"/>
    <col min="10503" max="10504" width="0" style="405" hidden="1" customWidth="1"/>
    <col min="10505" max="10505" width="10.42578125" style="405" bestFit="1" customWidth="1"/>
    <col min="10506" max="10506" width="15.42578125" style="405" customWidth="1"/>
    <col min="10507" max="10507" width="16.140625" style="405" customWidth="1"/>
    <col min="10508" max="10508" width="9.42578125" style="405" bestFit="1" customWidth="1"/>
    <col min="10509" max="10509" width="11.7109375" style="405" customWidth="1"/>
    <col min="10510" max="10510" width="15.28515625" style="405" bestFit="1" customWidth="1"/>
    <col min="10511" max="10511" width="7.85546875" style="405" bestFit="1" customWidth="1"/>
    <col min="10512" max="10512" width="8.5703125" style="405" bestFit="1" customWidth="1"/>
    <col min="10513" max="10513" width="15.5703125" style="405" customWidth="1"/>
    <col min="10514" max="10514" width="11" style="405" customWidth="1"/>
    <col min="10515" max="10515" width="11.5703125" style="405" bestFit="1" customWidth="1"/>
    <col min="10516" max="10516" width="8.140625" style="405" customWidth="1"/>
    <col min="10517" max="10527" width="12.5703125" style="405" bestFit="1" customWidth="1"/>
    <col min="10528" max="10534" width="13.5703125" style="405" bestFit="1" customWidth="1"/>
    <col min="10535" max="10744" width="11.42578125" style="405"/>
    <col min="10745" max="10745" width="3.28515625" style="405" customWidth="1"/>
    <col min="10746" max="10746" width="8.7109375" style="405" customWidth="1"/>
    <col min="10747" max="10747" width="11.140625" style="405" customWidth="1"/>
    <col min="10748" max="10748" width="11.7109375" style="405" bestFit="1" customWidth="1"/>
    <col min="10749" max="10749" width="11.42578125" style="405"/>
    <col min="10750" max="10750" width="13.28515625" style="405" customWidth="1"/>
    <col min="10751" max="10752" width="10.85546875" style="405" bestFit="1" customWidth="1"/>
    <col min="10753" max="10753" width="13" style="405" customWidth="1"/>
    <col min="10754" max="10754" width="13.28515625" style="405" customWidth="1"/>
    <col min="10755" max="10755" width="10.28515625" style="405" bestFit="1" customWidth="1"/>
    <col min="10756" max="10757" width="10.28515625" style="405" customWidth="1"/>
    <col min="10758" max="10758" width="11.5703125" style="405" bestFit="1" customWidth="1"/>
    <col min="10759" max="10760" width="0" style="405" hidden="1" customWidth="1"/>
    <col min="10761" max="10761" width="10.42578125" style="405" bestFit="1" customWidth="1"/>
    <col min="10762" max="10762" width="15.42578125" style="405" customWidth="1"/>
    <col min="10763" max="10763" width="16.140625" style="405" customWidth="1"/>
    <col min="10764" max="10764" width="9.42578125" style="405" bestFit="1" customWidth="1"/>
    <col min="10765" max="10765" width="11.7109375" style="405" customWidth="1"/>
    <col min="10766" max="10766" width="15.28515625" style="405" bestFit="1" customWidth="1"/>
    <col min="10767" max="10767" width="7.85546875" style="405" bestFit="1" customWidth="1"/>
    <col min="10768" max="10768" width="8.5703125" style="405" bestFit="1" customWidth="1"/>
    <col min="10769" max="10769" width="15.5703125" style="405" customWidth="1"/>
    <col min="10770" max="10770" width="11" style="405" customWidth="1"/>
    <col min="10771" max="10771" width="11.5703125" style="405" bestFit="1" customWidth="1"/>
    <col min="10772" max="10772" width="8.140625" style="405" customWidth="1"/>
    <col min="10773" max="10783" width="12.5703125" style="405" bestFit="1" customWidth="1"/>
    <col min="10784" max="10790" width="13.5703125" style="405" bestFit="1" customWidth="1"/>
    <col min="10791" max="11000" width="11.42578125" style="405"/>
    <col min="11001" max="11001" width="3.28515625" style="405" customWidth="1"/>
    <col min="11002" max="11002" width="8.7109375" style="405" customWidth="1"/>
    <col min="11003" max="11003" width="11.140625" style="405" customWidth="1"/>
    <col min="11004" max="11004" width="11.7109375" style="405" bestFit="1" customWidth="1"/>
    <col min="11005" max="11005" width="11.42578125" style="405"/>
    <col min="11006" max="11006" width="13.28515625" style="405" customWidth="1"/>
    <col min="11007" max="11008" width="10.85546875" style="405" bestFit="1" customWidth="1"/>
    <col min="11009" max="11009" width="13" style="405" customWidth="1"/>
    <col min="11010" max="11010" width="13.28515625" style="405" customWidth="1"/>
    <col min="11011" max="11011" width="10.28515625" style="405" bestFit="1" customWidth="1"/>
    <col min="11012" max="11013" width="10.28515625" style="405" customWidth="1"/>
    <col min="11014" max="11014" width="11.5703125" style="405" bestFit="1" customWidth="1"/>
    <col min="11015" max="11016" width="0" style="405" hidden="1" customWidth="1"/>
    <col min="11017" max="11017" width="10.42578125" style="405" bestFit="1" customWidth="1"/>
    <col min="11018" max="11018" width="15.42578125" style="405" customWidth="1"/>
    <col min="11019" max="11019" width="16.140625" style="405" customWidth="1"/>
    <col min="11020" max="11020" width="9.42578125" style="405" bestFit="1" customWidth="1"/>
    <col min="11021" max="11021" width="11.7109375" style="405" customWidth="1"/>
    <col min="11022" max="11022" width="15.28515625" style="405" bestFit="1" customWidth="1"/>
    <col min="11023" max="11023" width="7.85546875" style="405" bestFit="1" customWidth="1"/>
    <col min="11024" max="11024" width="8.5703125" style="405" bestFit="1" customWidth="1"/>
    <col min="11025" max="11025" width="15.5703125" style="405" customWidth="1"/>
    <col min="11026" max="11026" width="11" style="405" customWidth="1"/>
    <col min="11027" max="11027" width="11.5703125" style="405" bestFit="1" customWidth="1"/>
    <col min="11028" max="11028" width="8.140625" style="405" customWidth="1"/>
    <col min="11029" max="11039" width="12.5703125" style="405" bestFit="1" customWidth="1"/>
    <col min="11040" max="11046" width="13.5703125" style="405" bestFit="1" customWidth="1"/>
    <col min="11047" max="11256" width="11.42578125" style="405"/>
    <col min="11257" max="11257" width="3.28515625" style="405" customWidth="1"/>
    <col min="11258" max="11258" width="8.7109375" style="405" customWidth="1"/>
    <col min="11259" max="11259" width="11.140625" style="405" customWidth="1"/>
    <col min="11260" max="11260" width="11.7109375" style="405" bestFit="1" customWidth="1"/>
    <col min="11261" max="11261" width="11.42578125" style="405"/>
    <col min="11262" max="11262" width="13.28515625" style="405" customWidth="1"/>
    <col min="11263" max="11264" width="10.85546875" style="405" bestFit="1" customWidth="1"/>
    <col min="11265" max="11265" width="13" style="405" customWidth="1"/>
    <col min="11266" max="11266" width="13.28515625" style="405" customWidth="1"/>
    <col min="11267" max="11267" width="10.28515625" style="405" bestFit="1" customWidth="1"/>
    <col min="11268" max="11269" width="10.28515625" style="405" customWidth="1"/>
    <col min="11270" max="11270" width="11.5703125" style="405" bestFit="1" customWidth="1"/>
    <col min="11271" max="11272" width="0" style="405" hidden="1" customWidth="1"/>
    <col min="11273" max="11273" width="10.42578125" style="405" bestFit="1" customWidth="1"/>
    <col min="11274" max="11274" width="15.42578125" style="405" customWidth="1"/>
    <col min="11275" max="11275" width="16.140625" style="405" customWidth="1"/>
    <col min="11276" max="11276" width="9.42578125" style="405" bestFit="1" customWidth="1"/>
    <col min="11277" max="11277" width="11.7109375" style="405" customWidth="1"/>
    <col min="11278" max="11278" width="15.28515625" style="405" bestFit="1" customWidth="1"/>
    <col min="11279" max="11279" width="7.85546875" style="405" bestFit="1" customWidth="1"/>
    <col min="11280" max="11280" width="8.5703125" style="405" bestFit="1" customWidth="1"/>
    <col min="11281" max="11281" width="15.5703125" style="405" customWidth="1"/>
    <col min="11282" max="11282" width="11" style="405" customWidth="1"/>
    <col min="11283" max="11283" width="11.5703125" style="405" bestFit="1" customWidth="1"/>
    <col min="11284" max="11284" width="8.140625" style="405" customWidth="1"/>
    <col min="11285" max="11295" width="12.5703125" style="405" bestFit="1" customWidth="1"/>
    <col min="11296" max="11302" width="13.5703125" style="405" bestFit="1" customWidth="1"/>
    <col min="11303" max="11512" width="11.42578125" style="405"/>
    <col min="11513" max="11513" width="3.28515625" style="405" customWidth="1"/>
    <col min="11514" max="11514" width="8.7109375" style="405" customWidth="1"/>
    <col min="11515" max="11515" width="11.140625" style="405" customWidth="1"/>
    <col min="11516" max="11516" width="11.7109375" style="405" bestFit="1" customWidth="1"/>
    <col min="11517" max="11517" width="11.42578125" style="405"/>
    <col min="11518" max="11518" width="13.28515625" style="405" customWidth="1"/>
    <col min="11519" max="11520" width="10.85546875" style="405" bestFit="1" customWidth="1"/>
    <col min="11521" max="11521" width="13" style="405" customWidth="1"/>
    <col min="11522" max="11522" width="13.28515625" style="405" customWidth="1"/>
    <col min="11523" max="11523" width="10.28515625" style="405" bestFit="1" customWidth="1"/>
    <col min="11524" max="11525" width="10.28515625" style="405" customWidth="1"/>
    <col min="11526" max="11526" width="11.5703125" style="405" bestFit="1" customWidth="1"/>
    <col min="11527" max="11528" width="0" style="405" hidden="1" customWidth="1"/>
    <col min="11529" max="11529" width="10.42578125" style="405" bestFit="1" customWidth="1"/>
    <col min="11530" max="11530" width="15.42578125" style="405" customWidth="1"/>
    <col min="11531" max="11531" width="16.140625" style="405" customWidth="1"/>
    <col min="11532" max="11532" width="9.42578125" style="405" bestFit="1" customWidth="1"/>
    <col min="11533" max="11533" width="11.7109375" style="405" customWidth="1"/>
    <col min="11534" max="11534" width="15.28515625" style="405" bestFit="1" customWidth="1"/>
    <col min="11535" max="11535" width="7.85546875" style="405" bestFit="1" customWidth="1"/>
    <col min="11536" max="11536" width="8.5703125" style="405" bestFit="1" customWidth="1"/>
    <col min="11537" max="11537" width="15.5703125" style="405" customWidth="1"/>
    <col min="11538" max="11538" width="11" style="405" customWidth="1"/>
    <col min="11539" max="11539" width="11.5703125" style="405" bestFit="1" customWidth="1"/>
    <col min="11540" max="11540" width="8.140625" style="405" customWidth="1"/>
    <col min="11541" max="11551" width="12.5703125" style="405" bestFit="1" customWidth="1"/>
    <col min="11552" max="11558" width="13.5703125" style="405" bestFit="1" customWidth="1"/>
    <col min="11559" max="11768" width="11.42578125" style="405"/>
    <col min="11769" max="11769" width="3.28515625" style="405" customWidth="1"/>
    <col min="11770" max="11770" width="8.7109375" style="405" customWidth="1"/>
    <col min="11771" max="11771" width="11.140625" style="405" customWidth="1"/>
    <col min="11772" max="11772" width="11.7109375" style="405" bestFit="1" customWidth="1"/>
    <col min="11773" max="11773" width="11.42578125" style="405"/>
    <col min="11774" max="11774" width="13.28515625" style="405" customWidth="1"/>
    <col min="11775" max="11776" width="10.85546875" style="405" bestFit="1" customWidth="1"/>
    <col min="11777" max="11777" width="13" style="405" customWidth="1"/>
    <col min="11778" max="11778" width="13.28515625" style="405" customWidth="1"/>
    <col min="11779" max="11779" width="10.28515625" style="405" bestFit="1" customWidth="1"/>
    <col min="11780" max="11781" width="10.28515625" style="405" customWidth="1"/>
    <col min="11782" max="11782" width="11.5703125" style="405" bestFit="1" customWidth="1"/>
    <col min="11783" max="11784" width="0" style="405" hidden="1" customWidth="1"/>
    <col min="11785" max="11785" width="10.42578125" style="405" bestFit="1" customWidth="1"/>
    <col min="11786" max="11786" width="15.42578125" style="405" customWidth="1"/>
    <col min="11787" max="11787" width="16.140625" style="405" customWidth="1"/>
    <col min="11788" max="11788" width="9.42578125" style="405" bestFit="1" customWidth="1"/>
    <col min="11789" max="11789" width="11.7109375" style="405" customWidth="1"/>
    <col min="11790" max="11790" width="15.28515625" style="405" bestFit="1" customWidth="1"/>
    <col min="11791" max="11791" width="7.85546875" style="405" bestFit="1" customWidth="1"/>
    <col min="11792" max="11792" width="8.5703125" style="405" bestFit="1" customWidth="1"/>
    <col min="11793" max="11793" width="15.5703125" style="405" customWidth="1"/>
    <col min="11794" max="11794" width="11" style="405" customWidth="1"/>
    <col min="11795" max="11795" width="11.5703125" style="405" bestFit="1" customWidth="1"/>
    <col min="11796" max="11796" width="8.140625" style="405" customWidth="1"/>
    <col min="11797" max="11807" width="12.5703125" style="405" bestFit="1" customWidth="1"/>
    <col min="11808" max="11814" width="13.5703125" style="405" bestFit="1" customWidth="1"/>
    <col min="11815" max="12024" width="11.42578125" style="405"/>
    <col min="12025" max="12025" width="3.28515625" style="405" customWidth="1"/>
    <col min="12026" max="12026" width="8.7109375" style="405" customWidth="1"/>
    <col min="12027" max="12027" width="11.140625" style="405" customWidth="1"/>
    <col min="12028" max="12028" width="11.7109375" style="405" bestFit="1" customWidth="1"/>
    <col min="12029" max="12029" width="11.42578125" style="405"/>
    <col min="12030" max="12030" width="13.28515625" style="405" customWidth="1"/>
    <col min="12031" max="12032" width="10.85546875" style="405" bestFit="1" customWidth="1"/>
    <col min="12033" max="12033" width="13" style="405" customWidth="1"/>
    <col min="12034" max="12034" width="13.28515625" style="405" customWidth="1"/>
    <col min="12035" max="12035" width="10.28515625" style="405" bestFit="1" customWidth="1"/>
    <col min="12036" max="12037" width="10.28515625" style="405" customWidth="1"/>
    <col min="12038" max="12038" width="11.5703125" style="405" bestFit="1" customWidth="1"/>
    <col min="12039" max="12040" width="0" style="405" hidden="1" customWidth="1"/>
    <col min="12041" max="12041" width="10.42578125" style="405" bestFit="1" customWidth="1"/>
    <col min="12042" max="12042" width="15.42578125" style="405" customWidth="1"/>
    <col min="12043" max="12043" width="16.140625" style="405" customWidth="1"/>
    <col min="12044" max="12044" width="9.42578125" style="405" bestFit="1" customWidth="1"/>
    <col min="12045" max="12045" width="11.7109375" style="405" customWidth="1"/>
    <col min="12046" max="12046" width="15.28515625" style="405" bestFit="1" customWidth="1"/>
    <col min="12047" max="12047" width="7.85546875" style="405" bestFit="1" customWidth="1"/>
    <col min="12048" max="12048" width="8.5703125" style="405" bestFit="1" customWidth="1"/>
    <col min="12049" max="12049" width="15.5703125" style="405" customWidth="1"/>
    <col min="12050" max="12050" width="11" style="405" customWidth="1"/>
    <col min="12051" max="12051" width="11.5703125" style="405" bestFit="1" customWidth="1"/>
    <col min="12052" max="12052" width="8.140625" style="405" customWidth="1"/>
    <col min="12053" max="12063" width="12.5703125" style="405" bestFit="1" customWidth="1"/>
    <col min="12064" max="12070" width="13.5703125" style="405" bestFit="1" customWidth="1"/>
    <col min="12071" max="12280" width="11.42578125" style="405"/>
    <col min="12281" max="12281" width="3.28515625" style="405" customWidth="1"/>
    <col min="12282" max="12282" width="8.7109375" style="405" customWidth="1"/>
    <col min="12283" max="12283" width="11.140625" style="405" customWidth="1"/>
    <col min="12284" max="12284" width="11.7109375" style="405" bestFit="1" customWidth="1"/>
    <col min="12285" max="12285" width="11.42578125" style="405"/>
    <col min="12286" max="12286" width="13.28515625" style="405" customWidth="1"/>
    <col min="12287" max="12288" width="10.85546875" style="405" bestFit="1" customWidth="1"/>
    <col min="12289" max="12289" width="13" style="405" customWidth="1"/>
    <col min="12290" max="12290" width="13.28515625" style="405" customWidth="1"/>
    <col min="12291" max="12291" width="10.28515625" style="405" bestFit="1" customWidth="1"/>
    <col min="12292" max="12293" width="10.28515625" style="405" customWidth="1"/>
    <col min="12294" max="12294" width="11.5703125" style="405" bestFit="1" customWidth="1"/>
    <col min="12295" max="12296" width="0" style="405" hidden="1" customWidth="1"/>
    <col min="12297" max="12297" width="10.42578125" style="405" bestFit="1" customWidth="1"/>
    <col min="12298" max="12298" width="15.42578125" style="405" customWidth="1"/>
    <col min="12299" max="12299" width="16.140625" style="405" customWidth="1"/>
    <col min="12300" max="12300" width="9.42578125" style="405" bestFit="1" customWidth="1"/>
    <col min="12301" max="12301" width="11.7109375" style="405" customWidth="1"/>
    <col min="12302" max="12302" width="15.28515625" style="405" bestFit="1" customWidth="1"/>
    <col min="12303" max="12303" width="7.85546875" style="405" bestFit="1" customWidth="1"/>
    <col min="12304" max="12304" width="8.5703125" style="405" bestFit="1" customWidth="1"/>
    <col min="12305" max="12305" width="15.5703125" style="405" customWidth="1"/>
    <col min="12306" max="12306" width="11" style="405" customWidth="1"/>
    <col min="12307" max="12307" width="11.5703125" style="405" bestFit="1" customWidth="1"/>
    <col min="12308" max="12308" width="8.140625" style="405" customWidth="1"/>
    <col min="12309" max="12319" width="12.5703125" style="405" bestFit="1" customWidth="1"/>
    <col min="12320" max="12326" width="13.5703125" style="405" bestFit="1" customWidth="1"/>
    <col min="12327" max="12536" width="11.42578125" style="405"/>
    <col min="12537" max="12537" width="3.28515625" style="405" customWidth="1"/>
    <col min="12538" max="12538" width="8.7109375" style="405" customWidth="1"/>
    <col min="12539" max="12539" width="11.140625" style="405" customWidth="1"/>
    <col min="12540" max="12540" width="11.7109375" style="405" bestFit="1" customWidth="1"/>
    <col min="12541" max="12541" width="11.42578125" style="405"/>
    <col min="12542" max="12542" width="13.28515625" style="405" customWidth="1"/>
    <col min="12543" max="12544" width="10.85546875" style="405" bestFit="1" customWidth="1"/>
    <col min="12545" max="12545" width="13" style="405" customWidth="1"/>
    <col min="12546" max="12546" width="13.28515625" style="405" customWidth="1"/>
    <col min="12547" max="12547" width="10.28515625" style="405" bestFit="1" customWidth="1"/>
    <col min="12548" max="12549" width="10.28515625" style="405" customWidth="1"/>
    <col min="12550" max="12550" width="11.5703125" style="405" bestFit="1" customWidth="1"/>
    <col min="12551" max="12552" width="0" style="405" hidden="1" customWidth="1"/>
    <col min="12553" max="12553" width="10.42578125" style="405" bestFit="1" customWidth="1"/>
    <col min="12554" max="12554" width="15.42578125" style="405" customWidth="1"/>
    <col min="12555" max="12555" width="16.140625" style="405" customWidth="1"/>
    <col min="12556" max="12556" width="9.42578125" style="405" bestFit="1" customWidth="1"/>
    <col min="12557" max="12557" width="11.7109375" style="405" customWidth="1"/>
    <col min="12558" max="12558" width="15.28515625" style="405" bestFit="1" customWidth="1"/>
    <col min="12559" max="12559" width="7.85546875" style="405" bestFit="1" customWidth="1"/>
    <col min="12560" max="12560" width="8.5703125" style="405" bestFit="1" customWidth="1"/>
    <col min="12561" max="12561" width="15.5703125" style="405" customWidth="1"/>
    <col min="12562" max="12562" width="11" style="405" customWidth="1"/>
    <col min="12563" max="12563" width="11.5703125" style="405" bestFit="1" customWidth="1"/>
    <col min="12564" max="12564" width="8.140625" style="405" customWidth="1"/>
    <col min="12565" max="12575" width="12.5703125" style="405" bestFit="1" customWidth="1"/>
    <col min="12576" max="12582" width="13.5703125" style="405" bestFit="1" customWidth="1"/>
    <col min="12583" max="12792" width="11.42578125" style="405"/>
    <col min="12793" max="12793" width="3.28515625" style="405" customWidth="1"/>
    <col min="12794" max="12794" width="8.7109375" style="405" customWidth="1"/>
    <col min="12795" max="12795" width="11.140625" style="405" customWidth="1"/>
    <col min="12796" max="12796" width="11.7109375" style="405" bestFit="1" customWidth="1"/>
    <col min="12797" max="12797" width="11.42578125" style="405"/>
    <col min="12798" max="12798" width="13.28515625" style="405" customWidth="1"/>
    <col min="12799" max="12800" width="10.85546875" style="405" bestFit="1" customWidth="1"/>
    <col min="12801" max="12801" width="13" style="405" customWidth="1"/>
    <col min="12802" max="12802" width="13.28515625" style="405" customWidth="1"/>
    <col min="12803" max="12803" width="10.28515625" style="405" bestFit="1" customWidth="1"/>
    <col min="12804" max="12805" width="10.28515625" style="405" customWidth="1"/>
    <col min="12806" max="12806" width="11.5703125" style="405" bestFit="1" customWidth="1"/>
    <col min="12807" max="12808" width="0" style="405" hidden="1" customWidth="1"/>
    <col min="12809" max="12809" width="10.42578125" style="405" bestFit="1" customWidth="1"/>
    <col min="12810" max="12810" width="15.42578125" style="405" customWidth="1"/>
    <col min="12811" max="12811" width="16.140625" style="405" customWidth="1"/>
    <col min="12812" max="12812" width="9.42578125" style="405" bestFit="1" customWidth="1"/>
    <col min="12813" max="12813" width="11.7109375" style="405" customWidth="1"/>
    <col min="12814" max="12814" width="15.28515625" style="405" bestFit="1" customWidth="1"/>
    <col min="12815" max="12815" width="7.85546875" style="405" bestFit="1" customWidth="1"/>
    <col min="12816" max="12816" width="8.5703125" style="405" bestFit="1" customWidth="1"/>
    <col min="12817" max="12817" width="15.5703125" style="405" customWidth="1"/>
    <col min="12818" max="12818" width="11" style="405" customWidth="1"/>
    <col min="12819" max="12819" width="11.5703125" style="405" bestFit="1" customWidth="1"/>
    <col min="12820" max="12820" width="8.140625" style="405" customWidth="1"/>
    <col min="12821" max="12831" width="12.5703125" style="405" bestFit="1" customWidth="1"/>
    <col min="12832" max="12838" width="13.5703125" style="405" bestFit="1" customWidth="1"/>
    <col min="12839" max="13048" width="11.42578125" style="405"/>
    <col min="13049" max="13049" width="3.28515625" style="405" customWidth="1"/>
    <col min="13050" max="13050" width="8.7109375" style="405" customWidth="1"/>
    <col min="13051" max="13051" width="11.140625" style="405" customWidth="1"/>
    <col min="13052" max="13052" width="11.7109375" style="405" bestFit="1" customWidth="1"/>
    <col min="13053" max="13053" width="11.42578125" style="405"/>
    <col min="13054" max="13054" width="13.28515625" style="405" customWidth="1"/>
    <col min="13055" max="13056" width="10.85546875" style="405" bestFit="1" customWidth="1"/>
    <col min="13057" max="13057" width="13" style="405" customWidth="1"/>
    <col min="13058" max="13058" width="13.28515625" style="405" customWidth="1"/>
    <col min="13059" max="13059" width="10.28515625" style="405" bestFit="1" customWidth="1"/>
    <col min="13060" max="13061" width="10.28515625" style="405" customWidth="1"/>
    <col min="13062" max="13062" width="11.5703125" style="405" bestFit="1" customWidth="1"/>
    <col min="13063" max="13064" width="0" style="405" hidden="1" customWidth="1"/>
    <col min="13065" max="13065" width="10.42578125" style="405" bestFit="1" customWidth="1"/>
    <col min="13066" max="13066" width="15.42578125" style="405" customWidth="1"/>
    <col min="13067" max="13067" width="16.140625" style="405" customWidth="1"/>
    <col min="13068" max="13068" width="9.42578125" style="405" bestFit="1" customWidth="1"/>
    <col min="13069" max="13069" width="11.7109375" style="405" customWidth="1"/>
    <col min="13070" max="13070" width="15.28515625" style="405" bestFit="1" customWidth="1"/>
    <col min="13071" max="13071" width="7.85546875" style="405" bestFit="1" customWidth="1"/>
    <col min="13072" max="13072" width="8.5703125" style="405" bestFit="1" customWidth="1"/>
    <col min="13073" max="13073" width="15.5703125" style="405" customWidth="1"/>
    <col min="13074" max="13074" width="11" style="405" customWidth="1"/>
    <col min="13075" max="13075" width="11.5703125" style="405" bestFit="1" customWidth="1"/>
    <col min="13076" max="13076" width="8.140625" style="405" customWidth="1"/>
    <col min="13077" max="13087" width="12.5703125" style="405" bestFit="1" customWidth="1"/>
    <col min="13088" max="13094" width="13.5703125" style="405" bestFit="1" customWidth="1"/>
    <col min="13095" max="13304" width="11.42578125" style="405"/>
    <col min="13305" max="13305" width="3.28515625" style="405" customWidth="1"/>
    <col min="13306" max="13306" width="8.7109375" style="405" customWidth="1"/>
    <col min="13307" max="13307" width="11.140625" style="405" customWidth="1"/>
    <col min="13308" max="13308" width="11.7109375" style="405" bestFit="1" customWidth="1"/>
    <col min="13309" max="13309" width="11.42578125" style="405"/>
    <col min="13310" max="13310" width="13.28515625" style="405" customWidth="1"/>
    <col min="13311" max="13312" width="10.85546875" style="405" bestFit="1" customWidth="1"/>
    <col min="13313" max="13313" width="13" style="405" customWidth="1"/>
    <col min="13314" max="13314" width="13.28515625" style="405" customWidth="1"/>
    <col min="13315" max="13315" width="10.28515625" style="405" bestFit="1" customWidth="1"/>
    <col min="13316" max="13317" width="10.28515625" style="405" customWidth="1"/>
    <col min="13318" max="13318" width="11.5703125" style="405" bestFit="1" customWidth="1"/>
    <col min="13319" max="13320" width="0" style="405" hidden="1" customWidth="1"/>
    <col min="13321" max="13321" width="10.42578125" style="405" bestFit="1" customWidth="1"/>
    <col min="13322" max="13322" width="15.42578125" style="405" customWidth="1"/>
    <col min="13323" max="13323" width="16.140625" style="405" customWidth="1"/>
    <col min="13324" max="13324" width="9.42578125" style="405" bestFit="1" customWidth="1"/>
    <col min="13325" max="13325" width="11.7109375" style="405" customWidth="1"/>
    <col min="13326" max="13326" width="15.28515625" style="405" bestFit="1" customWidth="1"/>
    <col min="13327" max="13327" width="7.85546875" style="405" bestFit="1" customWidth="1"/>
    <col min="13328" max="13328" width="8.5703125" style="405" bestFit="1" customWidth="1"/>
    <col min="13329" max="13329" width="15.5703125" style="405" customWidth="1"/>
    <col min="13330" max="13330" width="11" style="405" customWidth="1"/>
    <col min="13331" max="13331" width="11.5703125" style="405" bestFit="1" customWidth="1"/>
    <col min="13332" max="13332" width="8.140625" style="405" customWidth="1"/>
    <col min="13333" max="13343" width="12.5703125" style="405" bestFit="1" customWidth="1"/>
    <col min="13344" max="13350" width="13.5703125" style="405" bestFit="1" customWidth="1"/>
    <col min="13351" max="13560" width="11.42578125" style="405"/>
    <col min="13561" max="13561" width="3.28515625" style="405" customWidth="1"/>
    <col min="13562" max="13562" width="8.7109375" style="405" customWidth="1"/>
    <col min="13563" max="13563" width="11.140625" style="405" customWidth="1"/>
    <col min="13564" max="13564" width="11.7109375" style="405" bestFit="1" customWidth="1"/>
    <col min="13565" max="13565" width="11.42578125" style="405"/>
    <col min="13566" max="13566" width="13.28515625" style="405" customWidth="1"/>
    <col min="13567" max="13568" width="10.85546875" style="405" bestFit="1" customWidth="1"/>
    <col min="13569" max="13569" width="13" style="405" customWidth="1"/>
    <col min="13570" max="13570" width="13.28515625" style="405" customWidth="1"/>
    <col min="13571" max="13571" width="10.28515625" style="405" bestFit="1" customWidth="1"/>
    <col min="13572" max="13573" width="10.28515625" style="405" customWidth="1"/>
    <col min="13574" max="13574" width="11.5703125" style="405" bestFit="1" customWidth="1"/>
    <col min="13575" max="13576" width="0" style="405" hidden="1" customWidth="1"/>
    <col min="13577" max="13577" width="10.42578125" style="405" bestFit="1" customWidth="1"/>
    <col min="13578" max="13578" width="15.42578125" style="405" customWidth="1"/>
    <col min="13579" max="13579" width="16.140625" style="405" customWidth="1"/>
    <col min="13580" max="13580" width="9.42578125" style="405" bestFit="1" customWidth="1"/>
    <col min="13581" max="13581" width="11.7109375" style="405" customWidth="1"/>
    <col min="13582" max="13582" width="15.28515625" style="405" bestFit="1" customWidth="1"/>
    <col min="13583" max="13583" width="7.85546875" style="405" bestFit="1" customWidth="1"/>
    <col min="13584" max="13584" width="8.5703125" style="405" bestFit="1" customWidth="1"/>
    <col min="13585" max="13585" width="15.5703125" style="405" customWidth="1"/>
    <col min="13586" max="13586" width="11" style="405" customWidth="1"/>
    <col min="13587" max="13587" width="11.5703125" style="405" bestFit="1" customWidth="1"/>
    <col min="13588" max="13588" width="8.140625" style="405" customWidth="1"/>
    <col min="13589" max="13599" width="12.5703125" style="405" bestFit="1" customWidth="1"/>
    <col min="13600" max="13606" width="13.5703125" style="405" bestFit="1" customWidth="1"/>
    <col min="13607" max="13816" width="11.42578125" style="405"/>
    <col min="13817" max="13817" width="3.28515625" style="405" customWidth="1"/>
    <col min="13818" max="13818" width="8.7109375" style="405" customWidth="1"/>
    <col min="13819" max="13819" width="11.140625" style="405" customWidth="1"/>
    <col min="13820" max="13820" width="11.7109375" style="405" bestFit="1" customWidth="1"/>
    <col min="13821" max="13821" width="11.42578125" style="405"/>
    <col min="13822" max="13822" width="13.28515625" style="405" customWidth="1"/>
    <col min="13823" max="13824" width="10.85546875" style="405" bestFit="1" customWidth="1"/>
    <col min="13825" max="13825" width="13" style="405" customWidth="1"/>
    <col min="13826" max="13826" width="13.28515625" style="405" customWidth="1"/>
    <col min="13827" max="13827" width="10.28515625" style="405" bestFit="1" customWidth="1"/>
    <col min="13828" max="13829" width="10.28515625" style="405" customWidth="1"/>
    <col min="13830" max="13830" width="11.5703125" style="405" bestFit="1" customWidth="1"/>
    <col min="13831" max="13832" width="0" style="405" hidden="1" customWidth="1"/>
    <col min="13833" max="13833" width="10.42578125" style="405" bestFit="1" customWidth="1"/>
    <col min="13834" max="13834" width="15.42578125" style="405" customWidth="1"/>
    <col min="13835" max="13835" width="16.140625" style="405" customWidth="1"/>
    <col min="13836" max="13836" width="9.42578125" style="405" bestFit="1" customWidth="1"/>
    <col min="13837" max="13837" width="11.7109375" style="405" customWidth="1"/>
    <col min="13838" max="13838" width="15.28515625" style="405" bestFit="1" customWidth="1"/>
    <col min="13839" max="13839" width="7.85546875" style="405" bestFit="1" customWidth="1"/>
    <col min="13840" max="13840" width="8.5703125" style="405" bestFit="1" customWidth="1"/>
    <col min="13841" max="13841" width="15.5703125" style="405" customWidth="1"/>
    <col min="13842" max="13842" width="11" style="405" customWidth="1"/>
    <col min="13843" max="13843" width="11.5703125" style="405" bestFit="1" customWidth="1"/>
    <col min="13844" max="13844" width="8.140625" style="405" customWidth="1"/>
    <col min="13845" max="13855" width="12.5703125" style="405" bestFit="1" customWidth="1"/>
    <col min="13856" max="13862" width="13.5703125" style="405" bestFit="1" customWidth="1"/>
    <col min="13863" max="14072" width="11.42578125" style="405"/>
    <col min="14073" max="14073" width="3.28515625" style="405" customWidth="1"/>
    <col min="14074" max="14074" width="8.7109375" style="405" customWidth="1"/>
    <col min="14075" max="14075" width="11.140625" style="405" customWidth="1"/>
    <col min="14076" max="14076" width="11.7109375" style="405" bestFit="1" customWidth="1"/>
    <col min="14077" max="14077" width="11.42578125" style="405"/>
    <col min="14078" max="14078" width="13.28515625" style="405" customWidth="1"/>
    <col min="14079" max="14080" width="10.85546875" style="405" bestFit="1" customWidth="1"/>
    <col min="14081" max="14081" width="13" style="405" customWidth="1"/>
    <col min="14082" max="14082" width="13.28515625" style="405" customWidth="1"/>
    <col min="14083" max="14083" width="10.28515625" style="405" bestFit="1" customWidth="1"/>
    <col min="14084" max="14085" width="10.28515625" style="405" customWidth="1"/>
    <col min="14086" max="14086" width="11.5703125" style="405" bestFit="1" customWidth="1"/>
    <col min="14087" max="14088" width="0" style="405" hidden="1" customWidth="1"/>
    <col min="14089" max="14089" width="10.42578125" style="405" bestFit="1" customWidth="1"/>
    <col min="14090" max="14090" width="15.42578125" style="405" customWidth="1"/>
    <col min="14091" max="14091" width="16.140625" style="405" customWidth="1"/>
    <col min="14092" max="14092" width="9.42578125" style="405" bestFit="1" customWidth="1"/>
    <col min="14093" max="14093" width="11.7109375" style="405" customWidth="1"/>
    <col min="14094" max="14094" width="15.28515625" style="405" bestFit="1" customWidth="1"/>
    <col min="14095" max="14095" width="7.85546875" style="405" bestFit="1" customWidth="1"/>
    <col min="14096" max="14096" width="8.5703125" style="405" bestFit="1" customWidth="1"/>
    <col min="14097" max="14097" width="15.5703125" style="405" customWidth="1"/>
    <col min="14098" max="14098" width="11" style="405" customWidth="1"/>
    <col min="14099" max="14099" width="11.5703125" style="405" bestFit="1" customWidth="1"/>
    <col min="14100" max="14100" width="8.140625" style="405" customWidth="1"/>
    <col min="14101" max="14111" width="12.5703125" style="405" bestFit="1" customWidth="1"/>
    <col min="14112" max="14118" width="13.5703125" style="405" bestFit="1" customWidth="1"/>
    <col min="14119" max="14328" width="11.42578125" style="405"/>
    <col min="14329" max="14329" width="3.28515625" style="405" customWidth="1"/>
    <col min="14330" max="14330" width="8.7109375" style="405" customWidth="1"/>
    <col min="14331" max="14331" width="11.140625" style="405" customWidth="1"/>
    <col min="14332" max="14332" width="11.7109375" style="405" bestFit="1" customWidth="1"/>
    <col min="14333" max="14333" width="11.42578125" style="405"/>
    <col min="14334" max="14334" width="13.28515625" style="405" customWidth="1"/>
    <col min="14335" max="14336" width="10.85546875" style="405" bestFit="1" customWidth="1"/>
    <col min="14337" max="14337" width="13" style="405" customWidth="1"/>
    <col min="14338" max="14338" width="13.28515625" style="405" customWidth="1"/>
    <col min="14339" max="14339" width="10.28515625" style="405" bestFit="1" customWidth="1"/>
    <col min="14340" max="14341" width="10.28515625" style="405" customWidth="1"/>
    <col min="14342" max="14342" width="11.5703125" style="405" bestFit="1" customWidth="1"/>
    <col min="14343" max="14344" width="0" style="405" hidden="1" customWidth="1"/>
    <col min="14345" max="14345" width="10.42578125" style="405" bestFit="1" customWidth="1"/>
    <col min="14346" max="14346" width="15.42578125" style="405" customWidth="1"/>
    <col min="14347" max="14347" width="16.140625" style="405" customWidth="1"/>
    <col min="14348" max="14348" width="9.42578125" style="405" bestFit="1" customWidth="1"/>
    <col min="14349" max="14349" width="11.7109375" style="405" customWidth="1"/>
    <col min="14350" max="14350" width="15.28515625" style="405" bestFit="1" customWidth="1"/>
    <col min="14351" max="14351" width="7.85546875" style="405" bestFit="1" customWidth="1"/>
    <col min="14352" max="14352" width="8.5703125" style="405" bestFit="1" customWidth="1"/>
    <col min="14353" max="14353" width="15.5703125" style="405" customWidth="1"/>
    <col min="14354" max="14354" width="11" style="405" customWidth="1"/>
    <col min="14355" max="14355" width="11.5703125" style="405" bestFit="1" customWidth="1"/>
    <col min="14356" max="14356" width="8.140625" style="405" customWidth="1"/>
    <col min="14357" max="14367" width="12.5703125" style="405" bestFit="1" customWidth="1"/>
    <col min="14368" max="14374" width="13.5703125" style="405" bestFit="1" customWidth="1"/>
    <col min="14375" max="14584" width="11.42578125" style="405"/>
    <col min="14585" max="14585" width="3.28515625" style="405" customWidth="1"/>
    <col min="14586" max="14586" width="8.7109375" style="405" customWidth="1"/>
    <col min="14587" max="14587" width="11.140625" style="405" customWidth="1"/>
    <col min="14588" max="14588" width="11.7109375" style="405" bestFit="1" customWidth="1"/>
    <col min="14589" max="14589" width="11.42578125" style="405"/>
    <col min="14590" max="14590" width="13.28515625" style="405" customWidth="1"/>
    <col min="14591" max="14592" width="10.85546875" style="405" bestFit="1" customWidth="1"/>
    <col min="14593" max="14593" width="13" style="405" customWidth="1"/>
    <col min="14594" max="14594" width="13.28515625" style="405" customWidth="1"/>
    <col min="14595" max="14595" width="10.28515625" style="405" bestFit="1" customWidth="1"/>
    <col min="14596" max="14597" width="10.28515625" style="405" customWidth="1"/>
    <col min="14598" max="14598" width="11.5703125" style="405" bestFit="1" customWidth="1"/>
    <col min="14599" max="14600" width="0" style="405" hidden="1" customWidth="1"/>
    <col min="14601" max="14601" width="10.42578125" style="405" bestFit="1" customWidth="1"/>
    <col min="14602" max="14602" width="15.42578125" style="405" customWidth="1"/>
    <col min="14603" max="14603" width="16.140625" style="405" customWidth="1"/>
    <col min="14604" max="14604" width="9.42578125" style="405" bestFit="1" customWidth="1"/>
    <col min="14605" max="14605" width="11.7109375" style="405" customWidth="1"/>
    <col min="14606" max="14606" width="15.28515625" style="405" bestFit="1" customWidth="1"/>
    <col min="14607" max="14607" width="7.85546875" style="405" bestFit="1" customWidth="1"/>
    <col min="14608" max="14608" width="8.5703125" style="405" bestFit="1" customWidth="1"/>
    <col min="14609" max="14609" width="15.5703125" style="405" customWidth="1"/>
    <col min="14610" max="14610" width="11" style="405" customWidth="1"/>
    <col min="14611" max="14611" width="11.5703125" style="405" bestFit="1" customWidth="1"/>
    <col min="14612" max="14612" width="8.140625" style="405" customWidth="1"/>
    <col min="14613" max="14623" width="12.5703125" style="405" bestFit="1" customWidth="1"/>
    <col min="14624" max="14630" width="13.5703125" style="405" bestFit="1" customWidth="1"/>
    <col min="14631" max="14840" width="11.42578125" style="405"/>
    <col min="14841" max="14841" width="3.28515625" style="405" customWidth="1"/>
    <col min="14842" max="14842" width="8.7109375" style="405" customWidth="1"/>
    <col min="14843" max="14843" width="11.140625" style="405" customWidth="1"/>
    <col min="14844" max="14844" width="11.7109375" style="405" bestFit="1" customWidth="1"/>
    <col min="14845" max="14845" width="11.42578125" style="405"/>
    <col min="14846" max="14846" width="13.28515625" style="405" customWidth="1"/>
    <col min="14847" max="14848" width="10.85546875" style="405" bestFit="1" customWidth="1"/>
    <col min="14849" max="14849" width="13" style="405" customWidth="1"/>
    <col min="14850" max="14850" width="13.28515625" style="405" customWidth="1"/>
    <col min="14851" max="14851" width="10.28515625" style="405" bestFit="1" customWidth="1"/>
    <col min="14852" max="14853" width="10.28515625" style="405" customWidth="1"/>
    <col min="14854" max="14854" width="11.5703125" style="405" bestFit="1" customWidth="1"/>
    <col min="14855" max="14856" width="0" style="405" hidden="1" customWidth="1"/>
    <col min="14857" max="14857" width="10.42578125" style="405" bestFit="1" customWidth="1"/>
    <col min="14858" max="14858" width="15.42578125" style="405" customWidth="1"/>
    <col min="14859" max="14859" width="16.140625" style="405" customWidth="1"/>
    <col min="14860" max="14860" width="9.42578125" style="405" bestFit="1" customWidth="1"/>
    <col min="14861" max="14861" width="11.7109375" style="405" customWidth="1"/>
    <col min="14862" max="14862" width="15.28515625" style="405" bestFit="1" customWidth="1"/>
    <col min="14863" max="14863" width="7.85546875" style="405" bestFit="1" customWidth="1"/>
    <col min="14864" max="14864" width="8.5703125" style="405" bestFit="1" customWidth="1"/>
    <col min="14865" max="14865" width="15.5703125" style="405" customWidth="1"/>
    <col min="14866" max="14866" width="11" style="405" customWidth="1"/>
    <col min="14867" max="14867" width="11.5703125" style="405" bestFit="1" customWidth="1"/>
    <col min="14868" max="14868" width="8.140625" style="405" customWidth="1"/>
    <col min="14869" max="14879" width="12.5703125" style="405" bestFit="1" customWidth="1"/>
    <col min="14880" max="14886" width="13.5703125" style="405" bestFit="1" customWidth="1"/>
    <col min="14887" max="15096" width="11.42578125" style="405"/>
    <col min="15097" max="15097" width="3.28515625" style="405" customWidth="1"/>
    <col min="15098" max="15098" width="8.7109375" style="405" customWidth="1"/>
    <col min="15099" max="15099" width="11.140625" style="405" customWidth="1"/>
    <col min="15100" max="15100" width="11.7109375" style="405" bestFit="1" customWidth="1"/>
    <col min="15101" max="15101" width="11.42578125" style="405"/>
    <col min="15102" max="15102" width="13.28515625" style="405" customWidth="1"/>
    <col min="15103" max="15104" width="10.85546875" style="405" bestFit="1" customWidth="1"/>
    <col min="15105" max="15105" width="13" style="405" customWidth="1"/>
    <col min="15106" max="15106" width="13.28515625" style="405" customWidth="1"/>
    <col min="15107" max="15107" width="10.28515625" style="405" bestFit="1" customWidth="1"/>
    <col min="15108" max="15109" width="10.28515625" style="405" customWidth="1"/>
    <col min="15110" max="15110" width="11.5703125" style="405" bestFit="1" customWidth="1"/>
    <col min="15111" max="15112" width="0" style="405" hidden="1" customWidth="1"/>
    <col min="15113" max="15113" width="10.42578125" style="405" bestFit="1" customWidth="1"/>
    <col min="15114" max="15114" width="15.42578125" style="405" customWidth="1"/>
    <col min="15115" max="15115" width="16.140625" style="405" customWidth="1"/>
    <col min="15116" max="15116" width="9.42578125" style="405" bestFit="1" customWidth="1"/>
    <col min="15117" max="15117" width="11.7109375" style="405" customWidth="1"/>
    <col min="15118" max="15118" width="15.28515625" style="405" bestFit="1" customWidth="1"/>
    <col min="15119" max="15119" width="7.85546875" style="405" bestFit="1" customWidth="1"/>
    <col min="15120" max="15120" width="8.5703125" style="405" bestFit="1" customWidth="1"/>
    <col min="15121" max="15121" width="15.5703125" style="405" customWidth="1"/>
    <col min="15122" max="15122" width="11" style="405" customWidth="1"/>
    <col min="15123" max="15123" width="11.5703125" style="405" bestFit="1" customWidth="1"/>
    <col min="15124" max="15124" width="8.140625" style="405" customWidth="1"/>
    <col min="15125" max="15135" width="12.5703125" style="405" bestFit="1" customWidth="1"/>
    <col min="15136" max="15142" width="13.5703125" style="405" bestFit="1" customWidth="1"/>
    <col min="15143" max="15352" width="11.42578125" style="405"/>
    <col min="15353" max="15353" width="3.28515625" style="405" customWidth="1"/>
    <col min="15354" max="15354" width="8.7109375" style="405" customWidth="1"/>
    <col min="15355" max="15355" width="11.140625" style="405" customWidth="1"/>
    <col min="15356" max="15356" width="11.7109375" style="405" bestFit="1" customWidth="1"/>
    <col min="15357" max="15357" width="11.42578125" style="405"/>
    <col min="15358" max="15358" width="13.28515625" style="405" customWidth="1"/>
    <col min="15359" max="15360" width="10.85546875" style="405" bestFit="1" customWidth="1"/>
    <col min="15361" max="15361" width="13" style="405" customWidth="1"/>
    <col min="15362" max="15362" width="13.28515625" style="405" customWidth="1"/>
    <col min="15363" max="15363" width="10.28515625" style="405" bestFit="1" customWidth="1"/>
    <col min="15364" max="15365" width="10.28515625" style="405" customWidth="1"/>
    <col min="15366" max="15366" width="11.5703125" style="405" bestFit="1" customWidth="1"/>
    <col min="15367" max="15368" width="0" style="405" hidden="1" customWidth="1"/>
    <col min="15369" max="15369" width="10.42578125" style="405" bestFit="1" customWidth="1"/>
    <col min="15370" max="15370" width="15.42578125" style="405" customWidth="1"/>
    <col min="15371" max="15371" width="16.140625" style="405" customWidth="1"/>
    <col min="15372" max="15372" width="9.42578125" style="405" bestFit="1" customWidth="1"/>
    <col min="15373" max="15373" width="11.7109375" style="405" customWidth="1"/>
    <col min="15374" max="15374" width="15.28515625" style="405" bestFit="1" customWidth="1"/>
    <col min="15375" max="15375" width="7.85546875" style="405" bestFit="1" customWidth="1"/>
    <col min="15376" max="15376" width="8.5703125" style="405" bestFit="1" customWidth="1"/>
    <col min="15377" max="15377" width="15.5703125" style="405" customWidth="1"/>
    <col min="15378" max="15378" width="11" style="405" customWidth="1"/>
    <col min="15379" max="15379" width="11.5703125" style="405" bestFit="1" customWidth="1"/>
    <col min="15380" max="15380" width="8.140625" style="405" customWidth="1"/>
    <col min="15381" max="15391" width="12.5703125" style="405" bestFit="1" customWidth="1"/>
    <col min="15392" max="15398" width="13.5703125" style="405" bestFit="1" customWidth="1"/>
    <col min="15399" max="15608" width="11.42578125" style="405"/>
    <col min="15609" max="15609" width="3.28515625" style="405" customWidth="1"/>
    <col min="15610" max="15610" width="8.7109375" style="405" customWidth="1"/>
    <col min="15611" max="15611" width="11.140625" style="405" customWidth="1"/>
    <col min="15612" max="15612" width="11.7109375" style="405" bestFit="1" customWidth="1"/>
    <col min="15613" max="15613" width="11.42578125" style="405"/>
    <col min="15614" max="15614" width="13.28515625" style="405" customWidth="1"/>
    <col min="15615" max="15616" width="10.85546875" style="405" bestFit="1" customWidth="1"/>
    <col min="15617" max="15617" width="13" style="405" customWidth="1"/>
    <col min="15618" max="15618" width="13.28515625" style="405" customWidth="1"/>
    <col min="15619" max="15619" width="10.28515625" style="405" bestFit="1" customWidth="1"/>
    <col min="15620" max="15621" width="10.28515625" style="405" customWidth="1"/>
    <col min="15622" max="15622" width="11.5703125" style="405" bestFit="1" customWidth="1"/>
    <col min="15623" max="15624" width="0" style="405" hidden="1" customWidth="1"/>
    <col min="15625" max="15625" width="10.42578125" style="405" bestFit="1" customWidth="1"/>
    <col min="15626" max="15626" width="15.42578125" style="405" customWidth="1"/>
    <col min="15627" max="15627" width="16.140625" style="405" customWidth="1"/>
    <col min="15628" max="15628" width="9.42578125" style="405" bestFit="1" customWidth="1"/>
    <col min="15629" max="15629" width="11.7109375" style="405" customWidth="1"/>
    <col min="15630" max="15630" width="15.28515625" style="405" bestFit="1" customWidth="1"/>
    <col min="15631" max="15631" width="7.85546875" style="405" bestFit="1" customWidth="1"/>
    <col min="15632" max="15632" width="8.5703125" style="405" bestFit="1" customWidth="1"/>
    <col min="15633" max="15633" width="15.5703125" style="405" customWidth="1"/>
    <col min="15634" max="15634" width="11" style="405" customWidth="1"/>
    <col min="15635" max="15635" width="11.5703125" style="405" bestFit="1" customWidth="1"/>
    <col min="15636" max="15636" width="8.140625" style="405" customWidth="1"/>
    <col min="15637" max="15647" width="12.5703125" style="405" bestFit="1" customWidth="1"/>
    <col min="15648" max="15654" width="13.5703125" style="405" bestFit="1" customWidth="1"/>
    <col min="15655" max="15864" width="11.42578125" style="405"/>
    <col min="15865" max="15865" width="3.28515625" style="405" customWidth="1"/>
    <col min="15866" max="15866" width="8.7109375" style="405" customWidth="1"/>
    <col min="15867" max="15867" width="11.140625" style="405" customWidth="1"/>
    <col min="15868" max="15868" width="11.7109375" style="405" bestFit="1" customWidth="1"/>
    <col min="15869" max="15869" width="11.42578125" style="405"/>
    <col min="15870" max="15870" width="13.28515625" style="405" customWidth="1"/>
    <col min="15871" max="15872" width="10.85546875" style="405" bestFit="1" customWidth="1"/>
    <col min="15873" max="15873" width="13" style="405" customWidth="1"/>
    <col min="15874" max="15874" width="13.28515625" style="405" customWidth="1"/>
    <col min="15875" max="15875" width="10.28515625" style="405" bestFit="1" customWidth="1"/>
    <col min="15876" max="15877" width="10.28515625" style="405" customWidth="1"/>
    <col min="15878" max="15878" width="11.5703125" style="405" bestFit="1" customWidth="1"/>
    <col min="15879" max="15880" width="0" style="405" hidden="1" customWidth="1"/>
    <col min="15881" max="15881" width="10.42578125" style="405" bestFit="1" customWidth="1"/>
    <col min="15882" max="15882" width="15.42578125" style="405" customWidth="1"/>
    <col min="15883" max="15883" width="16.140625" style="405" customWidth="1"/>
    <col min="15884" max="15884" width="9.42578125" style="405" bestFit="1" customWidth="1"/>
    <col min="15885" max="15885" width="11.7109375" style="405" customWidth="1"/>
    <col min="15886" max="15886" width="15.28515625" style="405" bestFit="1" customWidth="1"/>
    <col min="15887" max="15887" width="7.85546875" style="405" bestFit="1" customWidth="1"/>
    <col min="15888" max="15888" width="8.5703125" style="405" bestFit="1" customWidth="1"/>
    <col min="15889" max="15889" width="15.5703125" style="405" customWidth="1"/>
    <col min="15890" max="15890" width="11" style="405" customWidth="1"/>
    <col min="15891" max="15891" width="11.5703125" style="405" bestFit="1" customWidth="1"/>
    <col min="15892" max="15892" width="8.140625" style="405" customWidth="1"/>
    <col min="15893" max="15903" width="12.5703125" style="405" bestFit="1" customWidth="1"/>
    <col min="15904" max="15910" width="13.5703125" style="405" bestFit="1" customWidth="1"/>
    <col min="15911" max="16120" width="11.42578125" style="405"/>
    <col min="16121" max="16121" width="3.28515625" style="405" customWidth="1"/>
    <col min="16122" max="16122" width="8.7109375" style="405" customWidth="1"/>
    <col min="16123" max="16123" width="11.140625" style="405" customWidth="1"/>
    <col min="16124" max="16124" width="11.7109375" style="405" bestFit="1" customWidth="1"/>
    <col min="16125" max="16125" width="11.42578125" style="405"/>
    <col min="16126" max="16126" width="13.28515625" style="405" customWidth="1"/>
    <col min="16127" max="16128" width="10.85546875" style="405" bestFit="1" customWidth="1"/>
    <col min="16129" max="16129" width="13" style="405" customWidth="1"/>
    <col min="16130" max="16130" width="13.28515625" style="405" customWidth="1"/>
    <col min="16131" max="16131" width="10.28515625" style="405" bestFit="1" customWidth="1"/>
    <col min="16132" max="16133" width="10.28515625" style="405" customWidth="1"/>
    <col min="16134" max="16134" width="11.5703125" style="405" bestFit="1" customWidth="1"/>
    <col min="16135" max="16136" width="0" style="405" hidden="1" customWidth="1"/>
    <col min="16137" max="16137" width="10.42578125" style="405" bestFit="1" customWidth="1"/>
    <col min="16138" max="16138" width="15.42578125" style="405" customWidth="1"/>
    <col min="16139" max="16139" width="16.140625" style="405" customWidth="1"/>
    <col min="16140" max="16140" width="9.42578125" style="405" bestFit="1" customWidth="1"/>
    <col min="16141" max="16141" width="11.7109375" style="405" customWidth="1"/>
    <col min="16142" max="16142" width="15.28515625" style="405" bestFit="1" customWidth="1"/>
    <col min="16143" max="16143" width="7.85546875" style="405" bestFit="1" customWidth="1"/>
    <col min="16144" max="16144" width="8.5703125" style="405" bestFit="1" customWidth="1"/>
    <col min="16145" max="16145" width="15.5703125" style="405" customWidth="1"/>
    <col min="16146" max="16146" width="11" style="405" customWidth="1"/>
    <col min="16147" max="16147" width="11.5703125" style="405" bestFit="1" customWidth="1"/>
    <col min="16148" max="16148" width="8.140625" style="405" customWidth="1"/>
    <col min="16149" max="16159" width="12.5703125" style="405" bestFit="1" customWidth="1"/>
    <col min="16160" max="16166" width="13.5703125" style="405" bestFit="1" customWidth="1"/>
    <col min="16167" max="16384" width="11.42578125" style="405"/>
  </cols>
  <sheetData>
    <row r="1" spans="1:32" ht="21.75" customHeight="1">
      <c r="A1" s="595" t="s">
        <v>71</v>
      </c>
      <c r="B1" s="402"/>
      <c r="C1" s="403"/>
      <c r="D1" s="403"/>
      <c r="E1" s="403"/>
      <c r="F1" s="403"/>
      <c r="G1" s="403"/>
      <c r="H1" s="404"/>
      <c r="I1" s="404"/>
      <c r="J1" s="404"/>
      <c r="K1" s="404"/>
      <c r="L1" s="404"/>
      <c r="M1" s="404"/>
      <c r="N1" s="404"/>
      <c r="O1" s="404"/>
      <c r="P1" s="404"/>
      <c r="Q1" s="404"/>
      <c r="R1" s="404"/>
      <c r="S1" s="404"/>
      <c r="T1" s="404"/>
      <c r="U1" s="404"/>
      <c r="V1" s="404"/>
      <c r="W1" s="404"/>
      <c r="X1" s="404"/>
      <c r="Y1" s="404"/>
      <c r="Z1" s="404"/>
      <c r="AA1" s="404"/>
    </row>
    <row r="2" spans="1:32" s="406" customFormat="1" ht="21.75" customHeight="1" thickBot="1">
      <c r="A2" s="595"/>
      <c r="D2" s="485"/>
      <c r="E2" s="485"/>
      <c r="F2" s="485"/>
      <c r="G2" s="485"/>
      <c r="H2" s="485"/>
      <c r="I2" s="485"/>
      <c r="J2" s="485"/>
      <c r="K2" s="485"/>
      <c r="L2" s="485"/>
      <c r="M2" s="497" t="s">
        <v>452</v>
      </c>
      <c r="N2" s="485"/>
      <c r="O2" s="485"/>
      <c r="P2" s="485"/>
      <c r="Q2" s="485"/>
      <c r="R2" s="485"/>
      <c r="S2" s="485"/>
      <c r="T2" s="485"/>
      <c r="U2" s="485"/>
      <c r="V2" s="485"/>
      <c r="W2" s="485"/>
      <c r="X2" s="485"/>
      <c r="Y2" s="485"/>
    </row>
    <row r="3" spans="1:32" ht="39.75" customHeight="1" thickBot="1">
      <c r="C3" s="608" t="s">
        <v>17</v>
      </c>
      <c r="D3" s="609"/>
      <c r="E3" s="609"/>
      <c r="F3" s="609"/>
      <c r="G3" s="609"/>
      <c r="H3" s="610"/>
      <c r="I3" s="407" t="s">
        <v>453</v>
      </c>
      <c r="J3" s="408"/>
      <c r="K3" s="408"/>
      <c r="L3" s="408"/>
      <c r="M3" s="408"/>
      <c r="N3" s="409"/>
      <c r="O3" s="408" t="s">
        <v>19</v>
      </c>
      <c r="P3" s="408"/>
      <c r="Q3" s="408"/>
      <c r="R3" s="408"/>
      <c r="S3" s="408"/>
      <c r="T3" s="408"/>
      <c r="U3" s="408"/>
      <c r="V3" s="409"/>
      <c r="W3" s="611" t="s">
        <v>454</v>
      </c>
      <c r="X3" s="612"/>
      <c r="Y3" s="612"/>
      <c r="Z3" s="613"/>
    </row>
    <row r="4" spans="1:32" s="406" customFormat="1" ht="111" customHeight="1" thickBot="1">
      <c r="B4" s="410" t="s">
        <v>99</v>
      </c>
      <c r="C4" s="411" t="s">
        <v>455</v>
      </c>
      <c r="D4" s="411" t="s">
        <v>101</v>
      </c>
      <c r="E4" s="411" t="s">
        <v>456</v>
      </c>
      <c r="F4" s="411" t="s">
        <v>457</v>
      </c>
      <c r="G4" s="412" t="s">
        <v>458</v>
      </c>
      <c r="H4" s="413" t="s">
        <v>459</v>
      </c>
      <c r="I4" s="411" t="s">
        <v>460</v>
      </c>
      <c r="J4" s="411" t="s">
        <v>461</v>
      </c>
      <c r="K4" s="414" t="s">
        <v>462</v>
      </c>
      <c r="L4" s="411" t="s">
        <v>103</v>
      </c>
      <c r="M4" s="516" t="s">
        <v>463</v>
      </c>
      <c r="N4" s="415" t="s">
        <v>459</v>
      </c>
      <c r="O4" s="414" t="s">
        <v>464</v>
      </c>
      <c r="P4" s="414" t="s">
        <v>499</v>
      </c>
      <c r="Q4" s="414" t="s">
        <v>502</v>
      </c>
      <c r="R4" s="414"/>
      <c r="S4" s="414" t="s">
        <v>90</v>
      </c>
      <c r="T4" s="414"/>
      <c r="U4" s="520" t="s">
        <v>465</v>
      </c>
      <c r="V4" s="520" t="s">
        <v>459</v>
      </c>
      <c r="W4" s="414" t="s">
        <v>466</v>
      </c>
      <c r="X4" s="414" t="s">
        <v>113</v>
      </c>
      <c r="Y4" s="525" t="s">
        <v>467</v>
      </c>
      <c r="Z4" s="526" t="s">
        <v>459</v>
      </c>
    </row>
    <row r="5" spans="1:32" s="406" customFormat="1" ht="111" customHeight="1">
      <c r="B5" s="410"/>
      <c r="C5" s="411" t="s">
        <v>468</v>
      </c>
      <c r="D5" s="411" t="s">
        <v>32</v>
      </c>
      <c r="E5" s="411" t="s">
        <v>469</v>
      </c>
      <c r="F5" s="411" t="s">
        <v>470</v>
      </c>
      <c r="G5" s="412" t="s">
        <v>498</v>
      </c>
      <c r="H5" s="413"/>
      <c r="I5" s="411" t="s">
        <v>471</v>
      </c>
      <c r="J5" s="411" t="s">
        <v>38</v>
      </c>
      <c r="K5" s="414" t="s">
        <v>469</v>
      </c>
      <c r="L5" s="411" t="s">
        <v>472</v>
      </c>
      <c r="M5" s="516" t="s">
        <v>497</v>
      </c>
      <c r="N5" s="415"/>
      <c r="O5" s="414" t="s">
        <v>473</v>
      </c>
      <c r="P5" s="414" t="s">
        <v>501</v>
      </c>
      <c r="Q5" s="414" t="s">
        <v>56</v>
      </c>
      <c r="R5" s="414" t="s">
        <v>474</v>
      </c>
      <c r="S5" s="414" t="s">
        <v>57</v>
      </c>
      <c r="T5" s="414" t="s">
        <v>475</v>
      </c>
      <c r="U5" s="520" t="s">
        <v>500</v>
      </c>
      <c r="V5" s="520"/>
      <c r="W5" s="414" t="s">
        <v>476</v>
      </c>
      <c r="X5" s="414" t="s">
        <v>45</v>
      </c>
      <c r="Y5" s="525" t="s">
        <v>477</v>
      </c>
      <c r="Z5" s="526"/>
    </row>
    <row r="6" spans="1:32" s="406" customFormat="1">
      <c r="B6" s="416">
        <v>2020</v>
      </c>
      <c r="C6" s="450">
        <v>118.4</v>
      </c>
      <c r="D6" s="448"/>
      <c r="E6" s="448">
        <f>C6</f>
        <v>118.4</v>
      </c>
      <c r="F6" s="417"/>
      <c r="G6" s="446">
        <v>118.4</v>
      </c>
      <c r="H6" s="418">
        <v>1</v>
      </c>
      <c r="I6" s="463">
        <v>120.4</v>
      </c>
      <c r="J6" s="464"/>
      <c r="K6" s="449">
        <v>120.4</v>
      </c>
      <c r="L6" s="449"/>
      <c r="M6" s="517">
        <v>120.4</v>
      </c>
      <c r="N6" s="419">
        <v>1</v>
      </c>
      <c r="O6" s="469">
        <f t="shared" ref="O6:O69" si="0">M6</f>
        <v>120.4</v>
      </c>
      <c r="P6" s="469">
        <v>107.4</v>
      </c>
      <c r="Q6" s="464"/>
      <c r="R6" s="449">
        <v>107.4</v>
      </c>
      <c r="S6" s="469"/>
      <c r="T6" s="470">
        <v>107.4</v>
      </c>
      <c r="U6" s="521">
        <f t="shared" ref="U6:U69" si="1">ROUND(0.6*O6+0.4*T6,1)</f>
        <v>115.2</v>
      </c>
      <c r="V6" s="522">
        <v>1</v>
      </c>
      <c r="W6" s="476">
        <v>104.2</v>
      </c>
      <c r="X6" s="476"/>
      <c r="Y6" s="527">
        <v>104.2</v>
      </c>
      <c r="Z6" s="528">
        <v>1</v>
      </c>
    </row>
    <row r="7" spans="1:32" s="406" customFormat="1">
      <c r="B7" s="416">
        <v>2019</v>
      </c>
      <c r="C7" s="450">
        <v>115.1</v>
      </c>
      <c r="D7" s="448"/>
      <c r="E7" s="448">
        <f>C7</f>
        <v>115.1</v>
      </c>
      <c r="F7" s="417"/>
      <c r="G7" s="446">
        <v>115.1</v>
      </c>
      <c r="H7" s="418">
        <f>ROUND($G$6/G7,4)</f>
        <v>1.0286999999999999</v>
      </c>
      <c r="I7" s="463">
        <v>117.7</v>
      </c>
      <c r="J7" s="464"/>
      <c r="K7" s="449">
        <v>117.7</v>
      </c>
      <c r="L7" s="449"/>
      <c r="M7" s="517">
        <f>K7</f>
        <v>117.7</v>
      </c>
      <c r="N7" s="419">
        <f>ROUND($M$6/M7,4)</f>
        <v>1.0228999999999999</v>
      </c>
      <c r="O7" s="469">
        <f t="shared" si="0"/>
        <v>117.7</v>
      </c>
      <c r="P7" s="469">
        <v>111.1</v>
      </c>
      <c r="Q7" s="464"/>
      <c r="R7" s="449">
        <f t="shared" ref="R7:R25" si="2">P7</f>
        <v>111.1</v>
      </c>
      <c r="S7" s="469"/>
      <c r="T7" s="470">
        <f>R7</f>
        <v>111.1</v>
      </c>
      <c r="U7" s="521">
        <f t="shared" si="1"/>
        <v>115.1</v>
      </c>
      <c r="V7" s="522">
        <f>ROUND($U$6/U7,4)</f>
        <v>1.0008999999999999</v>
      </c>
      <c r="W7" s="476">
        <v>104.7</v>
      </c>
      <c r="X7" s="476"/>
      <c r="Y7" s="527">
        <v>104.7</v>
      </c>
      <c r="Z7" s="528">
        <f>ROUND($Y$6/Y7,4)</f>
        <v>0.99519999999999997</v>
      </c>
    </row>
    <row r="8" spans="1:32" s="406" customFormat="1">
      <c r="B8" s="416">
        <v>2018</v>
      </c>
      <c r="C8" s="448">
        <v>110.2</v>
      </c>
      <c r="D8" s="451"/>
      <c r="E8" s="448">
        <f t="shared" ref="E8:E58" si="3">C8</f>
        <v>110.2</v>
      </c>
      <c r="F8" s="417"/>
      <c r="G8" s="446">
        <v>110.2</v>
      </c>
      <c r="H8" s="418">
        <f t="shared" ref="H8:H71" si="4">ROUND($G$6/G8,4)</f>
        <v>1.0744</v>
      </c>
      <c r="I8" s="463">
        <v>111.5</v>
      </c>
      <c r="J8" s="464"/>
      <c r="K8" s="449">
        <v>111.5</v>
      </c>
      <c r="L8" s="449"/>
      <c r="M8" s="517">
        <f t="shared" ref="M8:M66" si="5">K8</f>
        <v>111.5</v>
      </c>
      <c r="N8" s="419">
        <f t="shared" ref="N8:N71" si="6">ROUND($M$6/M8,4)</f>
        <v>1.0798000000000001</v>
      </c>
      <c r="O8" s="469">
        <f t="shared" si="0"/>
        <v>111.5</v>
      </c>
      <c r="P8" s="469">
        <v>111</v>
      </c>
      <c r="Q8" s="464"/>
      <c r="R8" s="449">
        <f t="shared" si="2"/>
        <v>111</v>
      </c>
      <c r="S8" s="469"/>
      <c r="T8" s="470">
        <f t="shared" ref="T8:T57" si="7">R8</f>
        <v>111</v>
      </c>
      <c r="U8" s="521">
        <f t="shared" si="1"/>
        <v>111.3</v>
      </c>
      <c r="V8" s="522">
        <f t="shared" ref="V8:V71" si="8">ROUND($U$6/U8,4)</f>
        <v>1.0349999999999999</v>
      </c>
      <c r="W8" s="476">
        <v>103.5</v>
      </c>
      <c r="X8" s="476"/>
      <c r="Y8" s="527">
        <v>103.5</v>
      </c>
      <c r="Z8" s="528">
        <f t="shared" ref="Z8:Z71" si="9">ROUND($Y$6/Y8,4)</f>
        <v>1.0067999999999999</v>
      </c>
    </row>
    <row r="9" spans="1:32" s="406" customFormat="1">
      <c r="B9" s="420">
        <v>2017</v>
      </c>
      <c r="C9" s="452">
        <v>105.5</v>
      </c>
      <c r="D9" s="417"/>
      <c r="E9" s="448">
        <f t="shared" si="3"/>
        <v>105.5</v>
      </c>
      <c r="F9" s="417"/>
      <c r="G9" s="446">
        <v>105.5</v>
      </c>
      <c r="H9" s="418">
        <f t="shared" si="4"/>
        <v>1.1223000000000001</v>
      </c>
      <c r="I9" s="465">
        <v>105.3</v>
      </c>
      <c r="J9" s="466"/>
      <c r="K9" s="467">
        <v>105.3</v>
      </c>
      <c r="L9" s="449"/>
      <c r="M9" s="517">
        <f t="shared" si="5"/>
        <v>105.3</v>
      </c>
      <c r="N9" s="419">
        <f t="shared" si="6"/>
        <v>1.1434</v>
      </c>
      <c r="O9" s="469">
        <f t="shared" si="0"/>
        <v>105.3</v>
      </c>
      <c r="P9" s="471">
        <v>103.5</v>
      </c>
      <c r="Q9" s="466"/>
      <c r="R9" s="449">
        <f t="shared" ref="R9:R15" si="10">P9</f>
        <v>103.5</v>
      </c>
      <c r="S9" s="471"/>
      <c r="T9" s="470">
        <f t="shared" si="7"/>
        <v>103.5</v>
      </c>
      <c r="U9" s="521">
        <f t="shared" si="1"/>
        <v>104.6</v>
      </c>
      <c r="V9" s="522">
        <f t="shared" si="8"/>
        <v>1.1012999999999999</v>
      </c>
      <c r="W9" s="477">
        <v>101.1</v>
      </c>
      <c r="X9" s="477"/>
      <c r="Y9" s="527">
        <v>101.1</v>
      </c>
      <c r="Z9" s="528">
        <f t="shared" si="9"/>
        <v>1.0306999999999999</v>
      </c>
    </row>
    <row r="10" spans="1:32" s="406" customFormat="1">
      <c r="B10" s="420">
        <v>2016</v>
      </c>
      <c r="C10" s="452">
        <v>102.1</v>
      </c>
      <c r="D10" s="417"/>
      <c r="E10" s="448">
        <f t="shared" si="3"/>
        <v>102.1</v>
      </c>
      <c r="F10" s="417"/>
      <c r="G10" s="446">
        <v>102.1</v>
      </c>
      <c r="H10" s="418">
        <f t="shared" si="4"/>
        <v>1.1596</v>
      </c>
      <c r="I10" s="465">
        <v>101.7</v>
      </c>
      <c r="J10" s="466"/>
      <c r="K10" s="467">
        <v>101.7</v>
      </c>
      <c r="L10" s="449"/>
      <c r="M10" s="517">
        <f t="shared" si="5"/>
        <v>101.7</v>
      </c>
      <c r="N10" s="419">
        <f t="shared" si="6"/>
        <v>1.1839</v>
      </c>
      <c r="O10" s="469">
        <f t="shared" si="0"/>
        <v>101.7</v>
      </c>
      <c r="P10" s="471">
        <v>95.9</v>
      </c>
      <c r="Q10" s="466"/>
      <c r="R10" s="449">
        <f t="shared" si="10"/>
        <v>95.9</v>
      </c>
      <c r="S10" s="471"/>
      <c r="T10" s="470">
        <f t="shared" si="7"/>
        <v>95.9</v>
      </c>
      <c r="U10" s="521">
        <f t="shared" si="1"/>
        <v>99.4</v>
      </c>
      <c r="V10" s="522">
        <f t="shared" si="8"/>
        <v>1.159</v>
      </c>
      <c r="W10" s="477">
        <v>98.6</v>
      </c>
      <c r="X10" s="478"/>
      <c r="Y10" s="527">
        <v>98.6</v>
      </c>
      <c r="Z10" s="528">
        <f t="shared" si="9"/>
        <v>1.0568</v>
      </c>
    </row>
    <row r="11" spans="1:32" s="406" customFormat="1">
      <c r="B11" s="420">
        <v>2015</v>
      </c>
      <c r="C11" s="453">
        <v>100</v>
      </c>
      <c r="D11" s="454"/>
      <c r="E11" s="448">
        <f t="shared" si="3"/>
        <v>100</v>
      </c>
      <c r="F11" s="417"/>
      <c r="G11" s="455">
        <v>100</v>
      </c>
      <c r="H11" s="418">
        <f t="shared" si="4"/>
        <v>1.1839999999999999</v>
      </c>
      <c r="I11" s="465">
        <v>100</v>
      </c>
      <c r="J11" s="466"/>
      <c r="K11" s="467">
        <v>100</v>
      </c>
      <c r="L11" s="449"/>
      <c r="M11" s="517">
        <f t="shared" si="5"/>
        <v>100</v>
      </c>
      <c r="N11" s="419">
        <f t="shared" si="6"/>
        <v>1.204</v>
      </c>
      <c r="O11" s="469">
        <f t="shared" si="0"/>
        <v>100</v>
      </c>
      <c r="P11" s="471">
        <v>100</v>
      </c>
      <c r="Q11" s="466"/>
      <c r="R11" s="449">
        <f t="shared" si="10"/>
        <v>100</v>
      </c>
      <c r="S11" s="471"/>
      <c r="T11" s="470">
        <f t="shared" si="7"/>
        <v>100</v>
      </c>
      <c r="U11" s="521">
        <f t="shared" si="1"/>
        <v>100</v>
      </c>
      <c r="V11" s="522">
        <f t="shared" si="8"/>
        <v>1.1519999999999999</v>
      </c>
      <c r="W11" s="477">
        <v>100</v>
      </c>
      <c r="X11" s="441"/>
      <c r="Y11" s="529">
        <v>100</v>
      </c>
      <c r="Z11" s="528">
        <f t="shared" si="9"/>
        <v>1.042</v>
      </c>
      <c r="AB11" s="421"/>
      <c r="AC11" s="421"/>
      <c r="AD11" s="422"/>
      <c r="AE11" s="423"/>
      <c r="AF11" s="423"/>
    </row>
    <row r="12" spans="1:32" s="406" customFormat="1">
      <c r="B12" s="420">
        <v>2014</v>
      </c>
      <c r="C12" s="452">
        <v>98.4</v>
      </c>
      <c r="D12" s="417"/>
      <c r="E12" s="448">
        <f t="shared" si="3"/>
        <v>98.4</v>
      </c>
      <c r="F12" s="417"/>
      <c r="G12" s="446">
        <v>98.4</v>
      </c>
      <c r="H12" s="424">
        <f t="shared" si="4"/>
        <v>1.2033</v>
      </c>
      <c r="I12" s="458">
        <v>98.2</v>
      </c>
      <c r="J12" s="417"/>
      <c r="K12" s="459">
        <v>98.2</v>
      </c>
      <c r="L12" s="449"/>
      <c r="M12" s="517">
        <f t="shared" si="5"/>
        <v>98.2</v>
      </c>
      <c r="N12" s="419">
        <f t="shared" si="6"/>
        <v>1.2261</v>
      </c>
      <c r="O12" s="469">
        <f t="shared" si="0"/>
        <v>98.2</v>
      </c>
      <c r="P12" s="472">
        <v>102.5</v>
      </c>
      <c r="Q12" s="417"/>
      <c r="R12" s="449">
        <f t="shared" si="10"/>
        <v>102.5</v>
      </c>
      <c r="S12" s="472"/>
      <c r="T12" s="470">
        <f t="shared" si="7"/>
        <v>102.5</v>
      </c>
      <c r="U12" s="521">
        <f t="shared" si="1"/>
        <v>99.9</v>
      </c>
      <c r="V12" s="522">
        <f t="shared" si="8"/>
        <v>1.1532</v>
      </c>
      <c r="W12" s="479">
        <v>101.3</v>
      </c>
      <c r="X12" s="440"/>
      <c r="Y12" s="527">
        <v>101.3</v>
      </c>
      <c r="Z12" s="528">
        <f t="shared" si="9"/>
        <v>1.0286</v>
      </c>
      <c r="AB12" s="421"/>
      <c r="AC12" s="421"/>
      <c r="AD12" s="422"/>
      <c r="AE12" s="423"/>
      <c r="AF12" s="423"/>
    </row>
    <row r="13" spans="1:32" s="406" customFormat="1">
      <c r="B13" s="425">
        <v>2013</v>
      </c>
      <c r="C13" s="452">
        <v>96.6</v>
      </c>
      <c r="D13" s="417"/>
      <c r="E13" s="448">
        <f t="shared" si="3"/>
        <v>96.6</v>
      </c>
      <c r="F13" s="417"/>
      <c r="G13" s="446">
        <v>96.6</v>
      </c>
      <c r="H13" s="424">
        <f t="shared" si="4"/>
        <v>1.2257</v>
      </c>
      <c r="I13" s="458">
        <v>96.7</v>
      </c>
      <c r="J13" s="417"/>
      <c r="K13" s="459">
        <v>96.7</v>
      </c>
      <c r="L13" s="449"/>
      <c r="M13" s="517">
        <f t="shared" si="5"/>
        <v>96.7</v>
      </c>
      <c r="N13" s="419">
        <f t="shared" si="6"/>
        <v>1.2451000000000001</v>
      </c>
      <c r="O13" s="469">
        <f t="shared" si="0"/>
        <v>96.7</v>
      </c>
      <c r="P13" s="472">
        <v>103.8</v>
      </c>
      <c r="Q13" s="417"/>
      <c r="R13" s="449">
        <f t="shared" si="10"/>
        <v>103.8</v>
      </c>
      <c r="S13" s="472"/>
      <c r="T13" s="470">
        <f t="shared" si="7"/>
        <v>103.8</v>
      </c>
      <c r="U13" s="521">
        <f t="shared" si="1"/>
        <v>99.5</v>
      </c>
      <c r="V13" s="522">
        <f t="shared" si="8"/>
        <v>1.1577999999999999</v>
      </c>
      <c r="W13" s="479">
        <v>102</v>
      </c>
      <c r="X13" s="440"/>
      <c r="Y13" s="527">
        <v>102</v>
      </c>
      <c r="Z13" s="528">
        <f t="shared" si="9"/>
        <v>1.0216000000000001</v>
      </c>
      <c r="AB13" s="421" t="s">
        <v>584</v>
      </c>
      <c r="AC13" s="421"/>
      <c r="AD13" s="422"/>
      <c r="AE13" s="423"/>
      <c r="AF13" s="423"/>
    </row>
    <row r="14" spans="1:32">
      <c r="B14" s="426">
        <v>2012</v>
      </c>
      <c r="C14" s="452">
        <v>94.8</v>
      </c>
      <c r="D14" s="456"/>
      <c r="E14" s="448">
        <f t="shared" si="3"/>
        <v>94.8</v>
      </c>
      <c r="F14" s="417"/>
      <c r="G14" s="446">
        <v>94.8</v>
      </c>
      <c r="H14" s="424">
        <f t="shared" si="4"/>
        <v>1.2488999999999999</v>
      </c>
      <c r="I14" s="458">
        <v>95.1</v>
      </c>
      <c r="J14" s="468"/>
      <c r="K14" s="459">
        <v>95.1</v>
      </c>
      <c r="L14" s="449"/>
      <c r="M14" s="517">
        <f t="shared" si="5"/>
        <v>95.1</v>
      </c>
      <c r="N14" s="419">
        <f t="shared" si="6"/>
        <v>1.266</v>
      </c>
      <c r="O14" s="469">
        <f t="shared" si="0"/>
        <v>95.1</v>
      </c>
      <c r="P14" s="473">
        <v>108.6</v>
      </c>
      <c r="Q14" s="468"/>
      <c r="R14" s="449">
        <f t="shared" si="10"/>
        <v>108.6</v>
      </c>
      <c r="S14" s="473"/>
      <c r="T14" s="470">
        <f t="shared" si="7"/>
        <v>108.6</v>
      </c>
      <c r="U14" s="521">
        <f t="shared" si="1"/>
        <v>100.5</v>
      </c>
      <c r="V14" s="522">
        <f t="shared" si="8"/>
        <v>1.1463000000000001</v>
      </c>
      <c r="W14" s="480">
        <v>101.9</v>
      </c>
      <c r="X14" s="481"/>
      <c r="Y14" s="527">
        <v>101.9</v>
      </c>
      <c r="Z14" s="528">
        <f t="shared" si="9"/>
        <v>1.0226</v>
      </c>
      <c r="AA14" s="406"/>
      <c r="AC14" s="421"/>
      <c r="AD14" s="422"/>
      <c r="AE14" s="423"/>
      <c r="AF14" s="423"/>
    </row>
    <row r="15" spans="1:32">
      <c r="B15" s="426">
        <v>2011</v>
      </c>
      <c r="C15" s="452">
        <v>92.5</v>
      </c>
      <c r="D15" s="457"/>
      <c r="E15" s="448">
        <f t="shared" si="3"/>
        <v>92.5</v>
      </c>
      <c r="F15" s="417"/>
      <c r="G15" s="446">
        <v>92.5</v>
      </c>
      <c r="H15" s="424">
        <f t="shared" si="4"/>
        <v>1.28</v>
      </c>
      <c r="I15" s="458">
        <v>92.7</v>
      </c>
      <c r="J15" s="459"/>
      <c r="K15" s="459">
        <v>92.7</v>
      </c>
      <c r="L15" s="449"/>
      <c r="M15" s="517">
        <f t="shared" si="5"/>
        <v>92.7</v>
      </c>
      <c r="N15" s="419">
        <f t="shared" si="6"/>
        <v>1.2988</v>
      </c>
      <c r="O15" s="469">
        <f t="shared" si="0"/>
        <v>92.7</v>
      </c>
      <c r="P15" s="474">
        <v>108.1</v>
      </c>
      <c r="Q15" s="459"/>
      <c r="R15" s="449">
        <f t="shared" si="10"/>
        <v>108.1</v>
      </c>
      <c r="S15" s="474"/>
      <c r="T15" s="470">
        <f t="shared" si="7"/>
        <v>108.1</v>
      </c>
      <c r="U15" s="521">
        <f t="shared" si="1"/>
        <v>98.9</v>
      </c>
      <c r="V15" s="522">
        <f t="shared" si="8"/>
        <v>1.1648000000000001</v>
      </c>
      <c r="W15" s="482">
        <v>100.5</v>
      </c>
      <c r="X15" s="442"/>
      <c r="Y15" s="527">
        <v>100.5</v>
      </c>
      <c r="Z15" s="528">
        <f t="shared" si="9"/>
        <v>1.0367999999999999</v>
      </c>
      <c r="AA15" s="406"/>
      <c r="AD15" s="422"/>
      <c r="AE15" s="423"/>
      <c r="AF15" s="423"/>
    </row>
    <row r="16" spans="1:32">
      <c r="B16" s="426">
        <v>2010</v>
      </c>
      <c r="C16" s="452">
        <v>89.7</v>
      </c>
      <c r="D16" s="458"/>
      <c r="E16" s="448">
        <f t="shared" si="3"/>
        <v>89.7</v>
      </c>
      <c r="F16" s="417"/>
      <c r="G16" s="446">
        <v>89.7</v>
      </c>
      <c r="H16" s="424">
        <f t="shared" si="4"/>
        <v>1.32</v>
      </c>
      <c r="I16" s="458">
        <v>91</v>
      </c>
      <c r="J16" s="459"/>
      <c r="K16" s="459">
        <v>91</v>
      </c>
      <c r="L16" s="449"/>
      <c r="M16" s="517">
        <f t="shared" si="5"/>
        <v>91</v>
      </c>
      <c r="N16" s="419">
        <f t="shared" si="6"/>
        <v>1.3230999999999999</v>
      </c>
      <c r="O16" s="469">
        <f t="shared" si="0"/>
        <v>91</v>
      </c>
      <c r="P16" s="474">
        <v>99.3</v>
      </c>
      <c r="Q16" s="459"/>
      <c r="R16" s="449">
        <f t="shared" si="2"/>
        <v>99.3</v>
      </c>
      <c r="S16" s="474"/>
      <c r="T16" s="470">
        <f t="shared" si="7"/>
        <v>99.3</v>
      </c>
      <c r="U16" s="521">
        <f t="shared" si="1"/>
        <v>94.3</v>
      </c>
      <c r="V16" s="522">
        <f t="shared" si="8"/>
        <v>1.2216</v>
      </c>
      <c r="W16" s="482">
        <v>95.9</v>
      </c>
      <c r="X16" s="442"/>
      <c r="Y16" s="527">
        <v>95.9</v>
      </c>
      <c r="Z16" s="528">
        <f t="shared" si="9"/>
        <v>1.0865</v>
      </c>
      <c r="AA16" s="406"/>
      <c r="AD16" s="422"/>
      <c r="AE16" s="423"/>
      <c r="AF16" s="423"/>
    </row>
    <row r="17" spans="2:32">
      <c r="B17" s="426">
        <v>2009</v>
      </c>
      <c r="C17" s="459">
        <v>88.7</v>
      </c>
      <c r="D17" s="449"/>
      <c r="E17" s="448">
        <f t="shared" si="3"/>
        <v>88.7</v>
      </c>
      <c r="F17" s="417"/>
      <c r="G17" s="446">
        <v>88.7</v>
      </c>
      <c r="H17" s="424">
        <f t="shared" si="4"/>
        <v>1.3348</v>
      </c>
      <c r="I17" s="458">
        <v>90.5</v>
      </c>
      <c r="J17" s="459"/>
      <c r="K17" s="459">
        <v>90.5</v>
      </c>
      <c r="L17" s="449"/>
      <c r="M17" s="517">
        <f t="shared" si="5"/>
        <v>90.5</v>
      </c>
      <c r="N17" s="419">
        <f t="shared" si="6"/>
        <v>1.3304</v>
      </c>
      <c r="O17" s="469">
        <f t="shared" si="0"/>
        <v>90.5</v>
      </c>
      <c r="P17" s="474">
        <v>101.1</v>
      </c>
      <c r="Q17" s="459"/>
      <c r="R17" s="449">
        <f t="shared" si="2"/>
        <v>101.1</v>
      </c>
      <c r="S17" s="474"/>
      <c r="T17" s="470">
        <f t="shared" si="7"/>
        <v>101.1</v>
      </c>
      <c r="U17" s="521">
        <f t="shared" si="1"/>
        <v>94.7</v>
      </c>
      <c r="V17" s="522">
        <f t="shared" si="8"/>
        <v>1.2164999999999999</v>
      </c>
      <c r="W17" s="482">
        <v>95.1</v>
      </c>
      <c r="X17" s="442"/>
      <c r="Y17" s="527">
        <v>95.1</v>
      </c>
      <c r="Z17" s="528">
        <f t="shared" si="9"/>
        <v>1.0956999999999999</v>
      </c>
      <c r="AA17" s="406"/>
      <c r="AD17" s="422"/>
      <c r="AE17" s="423"/>
      <c r="AF17" s="423"/>
    </row>
    <row r="18" spans="2:32">
      <c r="B18" s="426">
        <v>2008</v>
      </c>
      <c r="C18" s="459">
        <v>87.8</v>
      </c>
      <c r="D18" s="449"/>
      <c r="E18" s="448">
        <f t="shared" si="3"/>
        <v>87.8</v>
      </c>
      <c r="F18" s="417"/>
      <c r="G18" s="446">
        <v>87.8</v>
      </c>
      <c r="H18" s="424">
        <f t="shared" si="4"/>
        <v>1.3485</v>
      </c>
      <c r="I18" s="458">
        <v>89</v>
      </c>
      <c r="J18" s="459"/>
      <c r="K18" s="459">
        <v>89</v>
      </c>
      <c r="L18" s="449"/>
      <c r="M18" s="517">
        <f t="shared" si="5"/>
        <v>89</v>
      </c>
      <c r="N18" s="419">
        <f t="shared" si="6"/>
        <v>1.3528</v>
      </c>
      <c r="O18" s="469">
        <f t="shared" si="0"/>
        <v>89</v>
      </c>
      <c r="P18" s="474">
        <v>111.4</v>
      </c>
      <c r="Q18" s="459"/>
      <c r="R18" s="449">
        <f t="shared" si="2"/>
        <v>111.4</v>
      </c>
      <c r="S18" s="474"/>
      <c r="T18" s="470">
        <f t="shared" si="7"/>
        <v>111.4</v>
      </c>
      <c r="U18" s="521">
        <f t="shared" si="1"/>
        <v>98</v>
      </c>
      <c r="V18" s="522">
        <f t="shared" si="8"/>
        <v>1.1755</v>
      </c>
      <c r="W18" s="482">
        <v>98.4</v>
      </c>
      <c r="X18" s="442"/>
      <c r="Y18" s="527">
        <v>98.4</v>
      </c>
      <c r="Z18" s="528">
        <f t="shared" si="9"/>
        <v>1.0589</v>
      </c>
      <c r="AA18" s="406"/>
      <c r="AD18" s="422"/>
      <c r="AE18" s="423"/>
      <c r="AF18" s="423"/>
    </row>
    <row r="19" spans="2:32">
      <c r="B19" s="426">
        <v>2007</v>
      </c>
      <c r="C19" s="459">
        <v>84.6</v>
      </c>
      <c r="D19" s="449"/>
      <c r="E19" s="448">
        <f t="shared" si="3"/>
        <v>84.6</v>
      </c>
      <c r="F19" s="417"/>
      <c r="G19" s="446">
        <v>84.6</v>
      </c>
      <c r="H19" s="424">
        <f t="shared" si="4"/>
        <v>1.3995</v>
      </c>
      <c r="I19" s="458">
        <v>86.4</v>
      </c>
      <c r="J19" s="459"/>
      <c r="K19" s="459">
        <v>86.4</v>
      </c>
      <c r="L19" s="449"/>
      <c r="M19" s="517">
        <f t="shared" si="5"/>
        <v>86.4</v>
      </c>
      <c r="N19" s="419">
        <f t="shared" si="6"/>
        <v>1.3935</v>
      </c>
      <c r="O19" s="469">
        <f t="shared" si="0"/>
        <v>86.4</v>
      </c>
      <c r="P19" s="474">
        <v>103.2</v>
      </c>
      <c r="Q19" s="459"/>
      <c r="R19" s="449">
        <f t="shared" si="2"/>
        <v>103.2</v>
      </c>
      <c r="S19" s="474"/>
      <c r="T19" s="470">
        <f t="shared" si="7"/>
        <v>103.2</v>
      </c>
      <c r="U19" s="521">
        <f t="shared" si="1"/>
        <v>93.1</v>
      </c>
      <c r="V19" s="522">
        <f t="shared" si="8"/>
        <v>1.2374000000000001</v>
      </c>
      <c r="W19" s="482">
        <v>93.6</v>
      </c>
      <c r="X19" s="442"/>
      <c r="Y19" s="527">
        <v>93.6</v>
      </c>
      <c r="Z19" s="528">
        <f t="shared" si="9"/>
        <v>1.1132</v>
      </c>
      <c r="AA19" s="406"/>
      <c r="AD19" s="422"/>
      <c r="AE19" s="423"/>
      <c r="AF19" s="423"/>
    </row>
    <row r="20" spans="2:32">
      <c r="B20" s="426">
        <v>2006</v>
      </c>
      <c r="C20" s="459">
        <v>81.099999999999994</v>
      </c>
      <c r="D20" s="449"/>
      <c r="E20" s="448">
        <f t="shared" si="3"/>
        <v>81.099999999999994</v>
      </c>
      <c r="F20" s="417"/>
      <c r="G20" s="446">
        <v>81.099999999999994</v>
      </c>
      <c r="H20" s="424">
        <f t="shared" si="4"/>
        <v>1.4599</v>
      </c>
      <c r="I20" s="458">
        <v>83.8</v>
      </c>
      <c r="J20" s="459"/>
      <c r="K20" s="459">
        <v>83.8</v>
      </c>
      <c r="L20" s="449"/>
      <c r="M20" s="517">
        <f t="shared" si="5"/>
        <v>83.8</v>
      </c>
      <c r="N20" s="419">
        <f t="shared" si="6"/>
        <v>1.4368000000000001</v>
      </c>
      <c r="O20" s="469">
        <f t="shared" si="0"/>
        <v>83.8</v>
      </c>
      <c r="P20" s="474">
        <v>93.5</v>
      </c>
      <c r="Q20" s="459"/>
      <c r="R20" s="449">
        <f t="shared" si="2"/>
        <v>93.5</v>
      </c>
      <c r="S20" s="474"/>
      <c r="T20" s="470">
        <f t="shared" si="7"/>
        <v>93.5</v>
      </c>
      <c r="U20" s="521">
        <f t="shared" si="1"/>
        <v>87.7</v>
      </c>
      <c r="V20" s="522">
        <f t="shared" si="8"/>
        <v>1.3136000000000001</v>
      </c>
      <c r="W20" s="482">
        <v>92.5</v>
      </c>
      <c r="X20" s="442"/>
      <c r="Y20" s="527">
        <v>92.5</v>
      </c>
      <c r="Z20" s="528">
        <f t="shared" si="9"/>
        <v>1.1265000000000001</v>
      </c>
      <c r="AA20" s="406"/>
      <c r="AD20" s="422"/>
      <c r="AE20" s="423"/>
      <c r="AF20" s="423"/>
    </row>
    <row r="21" spans="2:32">
      <c r="B21" s="426">
        <v>2005</v>
      </c>
      <c r="C21" s="459">
        <v>79.2</v>
      </c>
      <c r="D21" s="449"/>
      <c r="E21" s="448">
        <f t="shared" si="3"/>
        <v>79.2</v>
      </c>
      <c r="F21" s="417"/>
      <c r="G21" s="446">
        <v>79.2</v>
      </c>
      <c r="H21" s="424">
        <f t="shared" si="4"/>
        <v>1.4948999999999999</v>
      </c>
      <c r="I21" s="458">
        <v>81.8</v>
      </c>
      <c r="J21" s="459"/>
      <c r="K21" s="459">
        <v>81.8</v>
      </c>
      <c r="L21" s="449"/>
      <c r="M21" s="517">
        <f t="shared" si="5"/>
        <v>81.8</v>
      </c>
      <c r="N21" s="419">
        <f t="shared" si="6"/>
        <v>1.4719</v>
      </c>
      <c r="O21" s="469">
        <f t="shared" si="0"/>
        <v>81.8</v>
      </c>
      <c r="P21" s="474">
        <v>91.6</v>
      </c>
      <c r="Q21" s="459"/>
      <c r="R21" s="449">
        <f t="shared" si="2"/>
        <v>91.6</v>
      </c>
      <c r="S21" s="474"/>
      <c r="T21" s="470">
        <f t="shared" si="7"/>
        <v>91.6</v>
      </c>
      <c r="U21" s="521">
        <f t="shared" si="1"/>
        <v>85.7</v>
      </c>
      <c r="V21" s="522">
        <f t="shared" si="8"/>
        <v>1.3442000000000001</v>
      </c>
      <c r="W21" s="482">
        <v>87.8</v>
      </c>
      <c r="X21" s="442"/>
      <c r="Y21" s="527">
        <v>87.8</v>
      </c>
      <c r="Z21" s="528">
        <f t="shared" si="9"/>
        <v>1.1868000000000001</v>
      </c>
      <c r="AA21" s="406"/>
      <c r="AD21" s="422"/>
      <c r="AE21" s="423"/>
      <c r="AF21" s="423"/>
    </row>
    <row r="22" spans="2:32">
      <c r="B22" s="426">
        <v>2004</v>
      </c>
      <c r="C22" s="459">
        <v>77.599999999999994</v>
      </c>
      <c r="D22" s="449"/>
      <c r="E22" s="448">
        <f t="shared" si="3"/>
        <v>77.599999999999994</v>
      </c>
      <c r="F22" s="417"/>
      <c r="G22" s="446">
        <v>77.599999999999994</v>
      </c>
      <c r="H22" s="424">
        <f t="shared" si="4"/>
        <v>1.5258</v>
      </c>
      <c r="I22" s="458">
        <v>81.7</v>
      </c>
      <c r="J22" s="459"/>
      <c r="K22" s="459">
        <v>81.7</v>
      </c>
      <c r="L22" s="449"/>
      <c r="M22" s="517">
        <f t="shared" si="5"/>
        <v>81.7</v>
      </c>
      <c r="N22" s="419">
        <f t="shared" si="6"/>
        <v>1.4737</v>
      </c>
      <c r="O22" s="469">
        <f t="shared" si="0"/>
        <v>81.7</v>
      </c>
      <c r="P22" s="474">
        <v>81.5</v>
      </c>
      <c r="Q22" s="459"/>
      <c r="R22" s="449">
        <f t="shared" si="2"/>
        <v>81.5</v>
      </c>
      <c r="S22" s="474"/>
      <c r="T22" s="470">
        <f t="shared" si="7"/>
        <v>81.5</v>
      </c>
      <c r="U22" s="521">
        <f t="shared" si="1"/>
        <v>81.599999999999994</v>
      </c>
      <c r="V22" s="522">
        <f t="shared" si="8"/>
        <v>1.4117999999999999</v>
      </c>
      <c r="W22" s="479">
        <v>84.6</v>
      </c>
      <c r="X22" s="442"/>
      <c r="Y22" s="527">
        <v>84.6</v>
      </c>
      <c r="Z22" s="528">
        <f t="shared" si="9"/>
        <v>1.2317</v>
      </c>
      <c r="AA22" s="406"/>
      <c r="AD22" s="422"/>
      <c r="AE22" s="423"/>
      <c r="AF22" s="423"/>
    </row>
    <row r="23" spans="2:32">
      <c r="B23" s="426">
        <v>2003</v>
      </c>
      <c r="C23" s="459">
        <v>76.5</v>
      </c>
      <c r="D23" s="449"/>
      <c r="E23" s="448">
        <f t="shared" si="3"/>
        <v>76.5</v>
      </c>
      <c r="F23" s="417"/>
      <c r="G23" s="446">
        <v>76.5</v>
      </c>
      <c r="H23" s="424">
        <f t="shared" si="4"/>
        <v>1.5477000000000001</v>
      </c>
      <c r="I23" s="458">
        <v>81.7</v>
      </c>
      <c r="J23" s="459"/>
      <c r="K23" s="459">
        <v>81.7</v>
      </c>
      <c r="L23" s="449"/>
      <c r="M23" s="517">
        <f t="shared" si="5"/>
        <v>81.7</v>
      </c>
      <c r="N23" s="419">
        <f t="shared" si="6"/>
        <v>1.4737</v>
      </c>
      <c r="O23" s="469">
        <f t="shared" si="0"/>
        <v>81.7</v>
      </c>
      <c r="P23" s="474">
        <v>71.5</v>
      </c>
      <c r="Q23" s="459"/>
      <c r="R23" s="449">
        <f t="shared" si="2"/>
        <v>71.5</v>
      </c>
      <c r="S23" s="474"/>
      <c r="T23" s="470">
        <f t="shared" si="7"/>
        <v>71.5</v>
      </c>
      <c r="U23" s="521">
        <f t="shared" si="1"/>
        <v>77.599999999999994</v>
      </c>
      <c r="V23" s="522">
        <f t="shared" si="8"/>
        <v>1.4844999999999999</v>
      </c>
      <c r="W23" s="479">
        <v>83.4</v>
      </c>
      <c r="X23" s="442"/>
      <c r="Y23" s="527">
        <v>83.4</v>
      </c>
      <c r="Z23" s="528">
        <f t="shared" si="9"/>
        <v>1.2494000000000001</v>
      </c>
      <c r="AA23" s="406"/>
      <c r="AD23" s="422"/>
      <c r="AE23" s="423"/>
      <c r="AF23" s="423"/>
    </row>
    <row r="24" spans="2:32">
      <c r="B24" s="426">
        <v>2002</v>
      </c>
      <c r="C24" s="459">
        <v>76.3</v>
      </c>
      <c r="D24" s="449"/>
      <c r="E24" s="448">
        <f t="shared" si="3"/>
        <v>76.3</v>
      </c>
      <c r="F24" s="417"/>
      <c r="G24" s="446">
        <v>76.3</v>
      </c>
      <c r="H24" s="424">
        <f t="shared" si="4"/>
        <v>1.5518000000000001</v>
      </c>
      <c r="I24" s="458">
        <v>82</v>
      </c>
      <c r="J24" s="459"/>
      <c r="K24" s="459">
        <v>82</v>
      </c>
      <c r="L24" s="449"/>
      <c r="M24" s="517">
        <f t="shared" si="5"/>
        <v>82</v>
      </c>
      <c r="N24" s="419">
        <f t="shared" si="6"/>
        <v>1.4682999999999999</v>
      </c>
      <c r="O24" s="469">
        <f t="shared" si="0"/>
        <v>82</v>
      </c>
      <c r="P24" s="474">
        <v>69.5</v>
      </c>
      <c r="Q24" s="459"/>
      <c r="R24" s="449">
        <f t="shared" si="2"/>
        <v>69.5</v>
      </c>
      <c r="S24" s="474"/>
      <c r="T24" s="470">
        <f t="shared" si="7"/>
        <v>69.5</v>
      </c>
      <c r="U24" s="521">
        <f t="shared" si="1"/>
        <v>77</v>
      </c>
      <c r="V24" s="522">
        <f t="shared" si="8"/>
        <v>1.4961</v>
      </c>
      <c r="W24" s="480">
        <v>82.2</v>
      </c>
      <c r="X24" s="442"/>
      <c r="Y24" s="527">
        <v>82.2</v>
      </c>
      <c r="Z24" s="528">
        <f t="shared" si="9"/>
        <v>1.2676000000000001</v>
      </c>
      <c r="AA24" s="406"/>
      <c r="AD24" s="422"/>
      <c r="AE24" s="423"/>
      <c r="AF24" s="423"/>
    </row>
    <row r="25" spans="2:32">
      <c r="B25" s="426">
        <v>2001</v>
      </c>
      <c r="C25" s="459">
        <v>76.099999999999994</v>
      </c>
      <c r="D25" s="449"/>
      <c r="E25" s="448">
        <f t="shared" si="3"/>
        <v>76.099999999999994</v>
      </c>
      <c r="F25" s="417"/>
      <c r="G25" s="446">
        <v>76.099999999999994</v>
      </c>
      <c r="H25" s="424">
        <f t="shared" si="4"/>
        <v>1.5558000000000001</v>
      </c>
      <c r="I25" s="458">
        <v>82.2</v>
      </c>
      <c r="J25" s="459"/>
      <c r="K25" s="459">
        <v>82.2</v>
      </c>
      <c r="L25" s="449"/>
      <c r="M25" s="517">
        <f t="shared" si="5"/>
        <v>82.2</v>
      </c>
      <c r="N25" s="419">
        <f t="shared" si="6"/>
        <v>1.4646999999999999</v>
      </c>
      <c r="O25" s="469">
        <f t="shared" si="0"/>
        <v>82.2</v>
      </c>
      <c r="P25" s="474">
        <v>69.599999999999994</v>
      </c>
      <c r="Q25" s="459"/>
      <c r="R25" s="449">
        <f t="shared" si="2"/>
        <v>69.599999999999994</v>
      </c>
      <c r="S25" s="474"/>
      <c r="T25" s="470">
        <f t="shared" si="7"/>
        <v>69.599999999999994</v>
      </c>
      <c r="U25" s="521">
        <f t="shared" si="1"/>
        <v>77.2</v>
      </c>
      <c r="V25" s="522">
        <f t="shared" si="8"/>
        <v>1.4922</v>
      </c>
      <c r="W25" s="482">
        <v>82.7</v>
      </c>
      <c r="X25" s="442"/>
      <c r="Y25" s="527">
        <v>82.7</v>
      </c>
      <c r="Z25" s="528">
        <f t="shared" si="9"/>
        <v>1.26</v>
      </c>
      <c r="AA25" s="406"/>
      <c r="AD25" s="422"/>
      <c r="AE25" s="423"/>
      <c r="AF25" s="423"/>
    </row>
    <row r="26" spans="2:32">
      <c r="B26" s="426">
        <v>2000</v>
      </c>
      <c r="C26" s="459">
        <v>75.8</v>
      </c>
      <c r="D26" s="449"/>
      <c r="E26" s="448">
        <f t="shared" si="3"/>
        <v>75.8</v>
      </c>
      <c r="F26" s="417"/>
      <c r="G26" s="446">
        <v>75.8</v>
      </c>
      <c r="H26" s="424">
        <f t="shared" si="4"/>
        <v>1.5620000000000001</v>
      </c>
      <c r="I26" s="458">
        <v>82.4</v>
      </c>
      <c r="J26" s="459"/>
      <c r="K26" s="459">
        <v>82.4</v>
      </c>
      <c r="L26" s="449"/>
      <c r="M26" s="517">
        <f t="shared" si="5"/>
        <v>82.4</v>
      </c>
      <c r="N26" s="419">
        <f t="shared" si="6"/>
        <v>1.4612000000000001</v>
      </c>
      <c r="O26" s="469">
        <f t="shared" si="0"/>
        <v>82.4</v>
      </c>
      <c r="P26" s="474">
        <v>66.7</v>
      </c>
      <c r="Q26" s="459">
        <v>100</v>
      </c>
      <c r="R26" s="449">
        <f>P26</f>
        <v>66.7</v>
      </c>
      <c r="S26" s="474"/>
      <c r="T26" s="470">
        <f t="shared" si="7"/>
        <v>66.7</v>
      </c>
      <c r="U26" s="521">
        <f t="shared" si="1"/>
        <v>76.099999999999994</v>
      </c>
      <c r="V26" s="522">
        <f t="shared" si="8"/>
        <v>1.5138</v>
      </c>
      <c r="W26" s="482">
        <v>80.099999999999994</v>
      </c>
      <c r="X26" s="442"/>
      <c r="Y26" s="527">
        <v>80.099999999999994</v>
      </c>
      <c r="Z26" s="528">
        <f t="shared" si="9"/>
        <v>1.3008999999999999</v>
      </c>
      <c r="AA26" s="406"/>
      <c r="AD26" s="422"/>
      <c r="AE26" s="423"/>
      <c r="AF26" s="423"/>
    </row>
    <row r="27" spans="2:32">
      <c r="B27" s="426">
        <v>1999</v>
      </c>
      <c r="C27" s="459">
        <v>75.3</v>
      </c>
      <c r="D27" s="449"/>
      <c r="E27" s="448">
        <f t="shared" si="3"/>
        <v>75.3</v>
      </c>
      <c r="F27" s="417"/>
      <c r="G27" s="446">
        <v>75.3</v>
      </c>
      <c r="H27" s="424">
        <f t="shared" si="4"/>
        <v>1.5724</v>
      </c>
      <c r="I27" s="458">
        <v>82.2</v>
      </c>
      <c r="J27" s="459"/>
      <c r="K27" s="459">
        <v>82.2</v>
      </c>
      <c r="L27" s="449"/>
      <c r="M27" s="517">
        <f t="shared" si="5"/>
        <v>82.2</v>
      </c>
      <c r="N27" s="419">
        <f t="shared" si="6"/>
        <v>1.4646999999999999</v>
      </c>
      <c r="O27" s="469">
        <f t="shared" si="0"/>
        <v>82.2</v>
      </c>
      <c r="P27" s="474"/>
      <c r="Q27" s="459">
        <v>93.2</v>
      </c>
      <c r="R27" s="449">
        <f t="shared" ref="R27:R33" si="11">ROUND(Q27*$P$26/$Q$26,1)</f>
        <v>62.2</v>
      </c>
      <c r="S27" s="459"/>
      <c r="T27" s="470">
        <f t="shared" si="7"/>
        <v>62.2</v>
      </c>
      <c r="U27" s="521">
        <f t="shared" si="1"/>
        <v>74.2</v>
      </c>
      <c r="V27" s="522">
        <f t="shared" si="8"/>
        <v>1.5526</v>
      </c>
      <c r="W27" s="482">
        <v>78.599999999999994</v>
      </c>
      <c r="X27" s="442"/>
      <c r="Y27" s="527">
        <v>78.599999999999994</v>
      </c>
      <c r="Z27" s="528">
        <f t="shared" si="9"/>
        <v>1.3257000000000001</v>
      </c>
      <c r="AA27" s="406"/>
      <c r="AD27" s="422"/>
      <c r="AE27" s="423"/>
      <c r="AF27" s="423"/>
    </row>
    <row r="28" spans="2:32">
      <c r="B28" s="426">
        <v>1998</v>
      </c>
      <c r="C28" s="459">
        <v>75.7</v>
      </c>
      <c r="D28" s="449"/>
      <c r="E28" s="448">
        <f t="shared" si="3"/>
        <v>75.7</v>
      </c>
      <c r="F28" s="417"/>
      <c r="G28" s="446">
        <v>75.7</v>
      </c>
      <c r="H28" s="424">
        <f t="shared" si="4"/>
        <v>1.5641</v>
      </c>
      <c r="I28" s="458">
        <v>82.6</v>
      </c>
      <c r="J28" s="459"/>
      <c r="K28" s="459">
        <v>82.6</v>
      </c>
      <c r="L28" s="449"/>
      <c r="M28" s="517">
        <f t="shared" si="5"/>
        <v>82.6</v>
      </c>
      <c r="N28" s="419">
        <f t="shared" si="6"/>
        <v>1.4576</v>
      </c>
      <c r="O28" s="469">
        <f t="shared" si="0"/>
        <v>82.6</v>
      </c>
      <c r="P28" s="474"/>
      <c r="Q28" s="459">
        <v>96.4</v>
      </c>
      <c r="R28" s="449">
        <f t="shared" si="11"/>
        <v>64.3</v>
      </c>
      <c r="S28" s="459"/>
      <c r="T28" s="470">
        <f t="shared" si="7"/>
        <v>64.3</v>
      </c>
      <c r="U28" s="521">
        <f t="shared" si="1"/>
        <v>75.3</v>
      </c>
      <c r="V28" s="522">
        <f t="shared" si="8"/>
        <v>1.5299</v>
      </c>
      <c r="W28" s="482">
        <v>79.8</v>
      </c>
      <c r="X28" s="442"/>
      <c r="Y28" s="527">
        <v>79.8</v>
      </c>
      <c r="Z28" s="528">
        <f t="shared" si="9"/>
        <v>1.3058000000000001</v>
      </c>
      <c r="AA28" s="406"/>
      <c r="AD28" s="422"/>
      <c r="AE28" s="423"/>
      <c r="AF28" s="423"/>
    </row>
    <row r="29" spans="2:32">
      <c r="B29" s="426">
        <v>1997</v>
      </c>
      <c r="C29" s="459">
        <v>76.099999999999994</v>
      </c>
      <c r="D29" s="449"/>
      <c r="E29" s="448">
        <f t="shared" si="3"/>
        <v>76.099999999999994</v>
      </c>
      <c r="F29" s="417"/>
      <c r="G29" s="446">
        <v>76.099999999999994</v>
      </c>
      <c r="H29" s="424">
        <f t="shared" si="4"/>
        <v>1.5558000000000001</v>
      </c>
      <c r="I29" s="458">
        <v>84.1</v>
      </c>
      <c r="J29" s="459"/>
      <c r="K29" s="459">
        <v>84.1</v>
      </c>
      <c r="L29" s="449"/>
      <c r="M29" s="517">
        <f t="shared" si="5"/>
        <v>84.1</v>
      </c>
      <c r="N29" s="419">
        <f t="shared" si="6"/>
        <v>1.4316</v>
      </c>
      <c r="O29" s="469">
        <f t="shared" si="0"/>
        <v>84.1</v>
      </c>
      <c r="P29" s="474"/>
      <c r="Q29" s="459">
        <v>94.5</v>
      </c>
      <c r="R29" s="449">
        <f t="shared" si="11"/>
        <v>63</v>
      </c>
      <c r="S29" s="459"/>
      <c r="T29" s="470">
        <f t="shared" si="7"/>
        <v>63</v>
      </c>
      <c r="U29" s="521">
        <f t="shared" si="1"/>
        <v>75.7</v>
      </c>
      <c r="V29" s="522">
        <f t="shared" si="8"/>
        <v>1.5218</v>
      </c>
      <c r="W29" s="482">
        <v>79.8</v>
      </c>
      <c r="X29" s="442"/>
      <c r="Y29" s="527">
        <v>79.8</v>
      </c>
      <c r="Z29" s="528">
        <f t="shared" si="9"/>
        <v>1.3058000000000001</v>
      </c>
      <c r="AA29" s="406"/>
      <c r="AD29" s="422"/>
      <c r="AE29" s="423"/>
      <c r="AF29" s="423"/>
    </row>
    <row r="30" spans="2:32">
      <c r="B30" s="426">
        <v>1996</v>
      </c>
      <c r="C30" s="459">
        <v>76.5</v>
      </c>
      <c r="D30" s="449"/>
      <c r="E30" s="448">
        <f t="shared" si="3"/>
        <v>76.5</v>
      </c>
      <c r="F30" s="417"/>
      <c r="G30" s="446">
        <v>76.5</v>
      </c>
      <c r="H30" s="424">
        <f t="shared" si="4"/>
        <v>1.5477000000000001</v>
      </c>
      <c r="I30" s="458">
        <v>85.6</v>
      </c>
      <c r="J30" s="459"/>
      <c r="K30" s="459">
        <v>85.6</v>
      </c>
      <c r="L30" s="449"/>
      <c r="M30" s="517">
        <f t="shared" si="5"/>
        <v>85.6</v>
      </c>
      <c r="N30" s="419">
        <f t="shared" si="6"/>
        <v>1.4065000000000001</v>
      </c>
      <c r="O30" s="469">
        <f t="shared" si="0"/>
        <v>85.6</v>
      </c>
      <c r="P30" s="474"/>
      <c r="Q30" s="459">
        <v>94.9</v>
      </c>
      <c r="R30" s="449">
        <f t="shared" si="11"/>
        <v>63.3</v>
      </c>
      <c r="S30" s="459"/>
      <c r="T30" s="470">
        <f t="shared" si="7"/>
        <v>63.3</v>
      </c>
      <c r="U30" s="521">
        <f t="shared" si="1"/>
        <v>76.7</v>
      </c>
      <c r="V30" s="522">
        <f t="shared" si="8"/>
        <v>1.502</v>
      </c>
      <c r="W30" s="482">
        <v>78.900000000000006</v>
      </c>
      <c r="X30" s="442"/>
      <c r="Y30" s="527">
        <v>78.900000000000006</v>
      </c>
      <c r="Z30" s="528">
        <f t="shared" si="9"/>
        <v>1.3207</v>
      </c>
      <c r="AA30" s="406"/>
      <c r="AD30" s="422"/>
      <c r="AE30" s="423"/>
      <c r="AF30" s="423"/>
    </row>
    <row r="31" spans="2:32">
      <c r="B31" s="426">
        <v>1995</v>
      </c>
      <c r="C31" s="459">
        <v>76.3</v>
      </c>
      <c r="D31" s="449"/>
      <c r="E31" s="448">
        <f t="shared" si="3"/>
        <v>76.3</v>
      </c>
      <c r="F31" s="417"/>
      <c r="G31" s="446">
        <v>76.3</v>
      </c>
      <c r="H31" s="424">
        <f t="shared" si="4"/>
        <v>1.5518000000000001</v>
      </c>
      <c r="I31" s="458">
        <v>87.1</v>
      </c>
      <c r="J31" s="459"/>
      <c r="K31" s="459">
        <v>87.1</v>
      </c>
      <c r="L31" s="449"/>
      <c r="M31" s="517">
        <f t="shared" si="5"/>
        <v>87.1</v>
      </c>
      <c r="N31" s="419">
        <f t="shared" si="6"/>
        <v>1.3823000000000001</v>
      </c>
      <c r="O31" s="469">
        <f t="shared" si="0"/>
        <v>87.1</v>
      </c>
      <c r="P31" s="474"/>
      <c r="Q31" s="459">
        <v>97.8</v>
      </c>
      <c r="R31" s="449">
        <f t="shared" si="11"/>
        <v>65.2</v>
      </c>
      <c r="S31" s="459"/>
      <c r="T31" s="470">
        <f t="shared" si="7"/>
        <v>65.2</v>
      </c>
      <c r="U31" s="521">
        <f t="shared" si="1"/>
        <v>78.3</v>
      </c>
      <c r="V31" s="522">
        <f t="shared" si="8"/>
        <v>1.4713000000000001</v>
      </c>
      <c r="W31" s="482">
        <v>80.2</v>
      </c>
      <c r="X31" s="442"/>
      <c r="Y31" s="527">
        <v>80.2</v>
      </c>
      <c r="Z31" s="528">
        <f t="shared" si="9"/>
        <v>1.2992999999999999</v>
      </c>
      <c r="AA31" s="406"/>
      <c r="AD31" s="422"/>
      <c r="AE31" s="423"/>
      <c r="AF31" s="423"/>
    </row>
    <row r="32" spans="2:32">
      <c r="B32" s="426">
        <v>1994</v>
      </c>
      <c r="C32" s="459">
        <v>74.599999999999994</v>
      </c>
      <c r="D32" s="449"/>
      <c r="E32" s="448">
        <f t="shared" si="3"/>
        <v>74.599999999999994</v>
      </c>
      <c r="F32" s="417"/>
      <c r="G32" s="446">
        <v>74.599999999999994</v>
      </c>
      <c r="H32" s="424">
        <f t="shared" si="4"/>
        <v>1.5871</v>
      </c>
      <c r="I32" s="458">
        <v>86.3</v>
      </c>
      <c r="J32" s="459"/>
      <c r="K32" s="459">
        <v>86.3</v>
      </c>
      <c r="L32" s="449"/>
      <c r="M32" s="517">
        <f t="shared" si="5"/>
        <v>86.3</v>
      </c>
      <c r="N32" s="419">
        <f t="shared" si="6"/>
        <v>1.3951</v>
      </c>
      <c r="O32" s="469">
        <f t="shared" si="0"/>
        <v>86.3</v>
      </c>
      <c r="P32" s="459"/>
      <c r="Q32" s="459">
        <v>88.7</v>
      </c>
      <c r="R32" s="449">
        <f t="shared" si="11"/>
        <v>59.2</v>
      </c>
      <c r="S32" s="459"/>
      <c r="T32" s="470">
        <f t="shared" si="7"/>
        <v>59.2</v>
      </c>
      <c r="U32" s="521">
        <f t="shared" si="1"/>
        <v>75.5</v>
      </c>
      <c r="V32" s="522">
        <f t="shared" si="8"/>
        <v>1.5258</v>
      </c>
      <c r="W32" s="479">
        <v>78.8</v>
      </c>
      <c r="X32" s="442"/>
      <c r="Y32" s="527">
        <v>78.8</v>
      </c>
      <c r="Z32" s="528">
        <f t="shared" si="9"/>
        <v>1.3223</v>
      </c>
      <c r="AA32" s="406"/>
      <c r="AD32" s="422"/>
      <c r="AE32" s="423"/>
      <c r="AF32" s="423"/>
    </row>
    <row r="33" spans="2:32">
      <c r="B33" s="426">
        <v>1993</v>
      </c>
      <c r="C33" s="459">
        <v>73.099999999999994</v>
      </c>
      <c r="D33" s="449"/>
      <c r="E33" s="448">
        <f t="shared" si="3"/>
        <v>73.099999999999994</v>
      </c>
      <c r="F33" s="417"/>
      <c r="G33" s="446">
        <v>73.099999999999994</v>
      </c>
      <c r="H33" s="424">
        <f t="shared" si="4"/>
        <v>1.6196999999999999</v>
      </c>
      <c r="I33" s="458">
        <v>85.3</v>
      </c>
      <c r="J33" s="459"/>
      <c r="K33" s="459">
        <v>85.3</v>
      </c>
      <c r="L33" s="449"/>
      <c r="M33" s="517">
        <f t="shared" si="5"/>
        <v>85.3</v>
      </c>
      <c r="N33" s="419">
        <f t="shared" si="6"/>
        <v>1.4115</v>
      </c>
      <c r="O33" s="469">
        <f t="shared" si="0"/>
        <v>85.3</v>
      </c>
      <c r="P33" s="459"/>
      <c r="Q33" s="459">
        <v>87.7</v>
      </c>
      <c r="R33" s="449">
        <f t="shared" si="11"/>
        <v>58.5</v>
      </c>
      <c r="S33" s="459"/>
      <c r="T33" s="470">
        <f t="shared" si="7"/>
        <v>58.5</v>
      </c>
      <c r="U33" s="521">
        <f t="shared" si="1"/>
        <v>74.599999999999994</v>
      </c>
      <c r="V33" s="522">
        <f t="shared" si="8"/>
        <v>1.5442</v>
      </c>
      <c r="W33" s="479">
        <v>78.599999999999994</v>
      </c>
      <c r="X33" s="442"/>
      <c r="Y33" s="527">
        <v>78.599999999999994</v>
      </c>
      <c r="Z33" s="528">
        <f t="shared" si="9"/>
        <v>1.3257000000000001</v>
      </c>
      <c r="AA33" s="406"/>
      <c r="AD33" s="422"/>
      <c r="AE33" s="423"/>
      <c r="AF33" s="423"/>
    </row>
    <row r="34" spans="2:32">
      <c r="B34" s="426">
        <v>1992</v>
      </c>
      <c r="C34" s="459">
        <v>70.7</v>
      </c>
      <c r="D34" s="449"/>
      <c r="E34" s="448">
        <f t="shared" si="3"/>
        <v>70.7</v>
      </c>
      <c r="F34" s="417"/>
      <c r="G34" s="446">
        <v>70.7</v>
      </c>
      <c r="H34" s="424">
        <f t="shared" si="4"/>
        <v>1.6747000000000001</v>
      </c>
      <c r="I34" s="458">
        <v>82.9</v>
      </c>
      <c r="J34" s="459"/>
      <c r="K34" s="459">
        <v>82.9</v>
      </c>
      <c r="L34" s="449"/>
      <c r="M34" s="517">
        <f t="shared" si="5"/>
        <v>82.9</v>
      </c>
      <c r="N34" s="419">
        <f t="shared" si="6"/>
        <v>1.4523999999999999</v>
      </c>
      <c r="O34" s="469">
        <f t="shared" si="0"/>
        <v>82.9</v>
      </c>
      <c r="P34" s="459"/>
      <c r="Q34" s="459">
        <v>97.2</v>
      </c>
      <c r="R34" s="449">
        <f t="shared" ref="R34:R58" si="12">ROUND(Q34*$P$26/$Q$26,1)</f>
        <v>64.8</v>
      </c>
      <c r="S34" s="459"/>
      <c r="T34" s="470">
        <f t="shared" si="7"/>
        <v>64.8</v>
      </c>
      <c r="U34" s="521">
        <f t="shared" si="1"/>
        <v>75.7</v>
      </c>
      <c r="V34" s="522">
        <f t="shared" si="8"/>
        <v>1.5218</v>
      </c>
      <c r="W34" s="480">
        <v>78.5</v>
      </c>
      <c r="X34" s="442"/>
      <c r="Y34" s="527">
        <v>78.5</v>
      </c>
      <c r="Z34" s="528">
        <f t="shared" si="9"/>
        <v>1.3273999999999999</v>
      </c>
      <c r="AA34" s="406"/>
      <c r="AD34" s="422"/>
      <c r="AE34" s="423"/>
      <c r="AF34" s="423"/>
    </row>
    <row r="35" spans="2:32">
      <c r="B35" s="426">
        <v>1991</v>
      </c>
      <c r="C35" s="459">
        <v>66.5</v>
      </c>
      <c r="D35" s="449"/>
      <c r="E35" s="448">
        <f t="shared" si="3"/>
        <v>66.5</v>
      </c>
      <c r="F35" s="417"/>
      <c r="G35" s="446">
        <v>66.5</v>
      </c>
      <c r="H35" s="424">
        <f t="shared" si="4"/>
        <v>1.7805</v>
      </c>
      <c r="I35" s="458">
        <v>77.900000000000006</v>
      </c>
      <c r="J35" s="459"/>
      <c r="K35" s="459">
        <v>77.900000000000006</v>
      </c>
      <c r="L35" s="449"/>
      <c r="M35" s="517">
        <f t="shared" si="5"/>
        <v>77.900000000000006</v>
      </c>
      <c r="N35" s="419">
        <f t="shared" si="6"/>
        <v>1.5456000000000001</v>
      </c>
      <c r="O35" s="469">
        <f t="shared" si="0"/>
        <v>77.900000000000006</v>
      </c>
      <c r="P35" s="459"/>
      <c r="Q35" s="459">
        <v>97.5</v>
      </c>
      <c r="R35" s="449">
        <f t="shared" si="12"/>
        <v>65</v>
      </c>
      <c r="S35" s="459"/>
      <c r="T35" s="470">
        <f t="shared" si="7"/>
        <v>65</v>
      </c>
      <c r="U35" s="521">
        <f t="shared" si="1"/>
        <v>72.7</v>
      </c>
      <c r="V35" s="522">
        <f t="shared" si="8"/>
        <v>1.5846</v>
      </c>
      <c r="W35" s="482">
        <v>77.400000000000006</v>
      </c>
      <c r="X35" s="442"/>
      <c r="Y35" s="527">
        <v>77.400000000000006</v>
      </c>
      <c r="Z35" s="528">
        <f t="shared" si="9"/>
        <v>1.3463000000000001</v>
      </c>
      <c r="AA35" s="406"/>
      <c r="AD35" s="422"/>
      <c r="AE35" s="423"/>
      <c r="AF35" s="423"/>
    </row>
    <row r="36" spans="2:32">
      <c r="B36" s="426">
        <v>1990</v>
      </c>
      <c r="C36" s="459">
        <v>62.7</v>
      </c>
      <c r="D36" s="449"/>
      <c r="E36" s="448">
        <f t="shared" si="3"/>
        <v>62.7</v>
      </c>
      <c r="F36" s="417"/>
      <c r="G36" s="446">
        <v>62.7</v>
      </c>
      <c r="H36" s="424">
        <f t="shared" si="4"/>
        <v>1.8884000000000001</v>
      </c>
      <c r="I36" s="458">
        <v>72.599999999999994</v>
      </c>
      <c r="J36" s="459"/>
      <c r="K36" s="459">
        <v>72.599999999999994</v>
      </c>
      <c r="L36" s="449"/>
      <c r="M36" s="517">
        <f t="shared" si="5"/>
        <v>72.599999999999994</v>
      </c>
      <c r="N36" s="419">
        <f t="shared" si="6"/>
        <v>1.6584000000000001</v>
      </c>
      <c r="O36" s="469">
        <f t="shared" si="0"/>
        <v>72.599999999999994</v>
      </c>
      <c r="P36" s="459"/>
      <c r="Q36" s="459">
        <v>98.2</v>
      </c>
      <c r="R36" s="449">
        <f t="shared" si="12"/>
        <v>65.5</v>
      </c>
      <c r="S36" s="459"/>
      <c r="T36" s="470">
        <f t="shared" si="7"/>
        <v>65.5</v>
      </c>
      <c r="U36" s="521">
        <f t="shared" si="1"/>
        <v>69.8</v>
      </c>
      <c r="V36" s="522">
        <f t="shared" si="8"/>
        <v>1.6504000000000001</v>
      </c>
      <c r="W36" s="482">
        <v>75.8</v>
      </c>
      <c r="X36" s="442"/>
      <c r="Y36" s="527">
        <v>75.8</v>
      </c>
      <c r="Z36" s="528">
        <f t="shared" si="9"/>
        <v>1.3747</v>
      </c>
      <c r="AA36" s="406"/>
      <c r="AD36" s="422"/>
      <c r="AE36" s="423"/>
      <c r="AF36" s="423"/>
    </row>
    <row r="37" spans="2:32">
      <c r="B37" s="426">
        <v>1989</v>
      </c>
      <c r="C37" s="459">
        <v>59.1</v>
      </c>
      <c r="D37" s="449"/>
      <c r="E37" s="448">
        <f t="shared" si="3"/>
        <v>59.1</v>
      </c>
      <c r="F37" s="417"/>
      <c r="G37" s="446">
        <v>59.1</v>
      </c>
      <c r="H37" s="424">
        <f t="shared" si="4"/>
        <v>2.0034000000000001</v>
      </c>
      <c r="I37" s="458">
        <v>68</v>
      </c>
      <c r="J37" s="459"/>
      <c r="K37" s="459">
        <v>68</v>
      </c>
      <c r="L37" s="449"/>
      <c r="M37" s="517">
        <f t="shared" si="5"/>
        <v>68</v>
      </c>
      <c r="N37" s="419">
        <f t="shared" si="6"/>
        <v>1.7706</v>
      </c>
      <c r="O37" s="469">
        <f t="shared" si="0"/>
        <v>68</v>
      </c>
      <c r="P37" s="459"/>
      <c r="Q37" s="459">
        <v>97.1</v>
      </c>
      <c r="R37" s="449">
        <f t="shared" si="12"/>
        <v>64.8</v>
      </c>
      <c r="S37" s="459"/>
      <c r="T37" s="470">
        <f t="shared" si="7"/>
        <v>64.8</v>
      </c>
      <c r="U37" s="521">
        <f t="shared" si="1"/>
        <v>66.7</v>
      </c>
      <c r="V37" s="522">
        <f t="shared" si="8"/>
        <v>1.7271000000000001</v>
      </c>
      <c r="W37" s="482">
        <v>74.599999999999994</v>
      </c>
      <c r="X37" s="442"/>
      <c r="Y37" s="527">
        <v>74.599999999999994</v>
      </c>
      <c r="Z37" s="528">
        <f t="shared" si="9"/>
        <v>1.3968</v>
      </c>
      <c r="AA37" s="406"/>
      <c r="AD37" s="422"/>
      <c r="AE37" s="423"/>
      <c r="AF37" s="423"/>
    </row>
    <row r="38" spans="2:32">
      <c r="B38" s="426">
        <v>1988</v>
      </c>
      <c r="C38" s="459">
        <v>57.1</v>
      </c>
      <c r="D38" s="449"/>
      <c r="E38" s="448">
        <f t="shared" si="3"/>
        <v>57.1</v>
      </c>
      <c r="F38" s="417"/>
      <c r="G38" s="446">
        <v>57.1</v>
      </c>
      <c r="H38" s="424">
        <f t="shared" si="4"/>
        <v>2.0735999999999999</v>
      </c>
      <c r="I38" s="458">
        <v>66</v>
      </c>
      <c r="J38" s="459"/>
      <c r="K38" s="459">
        <v>66</v>
      </c>
      <c r="L38" s="449"/>
      <c r="M38" s="517">
        <f t="shared" si="5"/>
        <v>66</v>
      </c>
      <c r="N38" s="419">
        <f t="shared" si="6"/>
        <v>1.8242</v>
      </c>
      <c r="O38" s="469">
        <f t="shared" si="0"/>
        <v>66</v>
      </c>
      <c r="P38" s="459"/>
      <c r="Q38" s="459">
        <v>92.7</v>
      </c>
      <c r="R38" s="449">
        <f t="shared" si="12"/>
        <v>61.8</v>
      </c>
      <c r="S38" s="459"/>
      <c r="T38" s="470">
        <f t="shared" si="7"/>
        <v>61.8</v>
      </c>
      <c r="U38" s="521">
        <f t="shared" si="1"/>
        <v>64.3</v>
      </c>
      <c r="V38" s="522">
        <f t="shared" si="8"/>
        <v>1.7916000000000001</v>
      </c>
      <c r="W38" s="482">
        <v>72.7</v>
      </c>
      <c r="X38" s="442"/>
      <c r="Y38" s="527">
        <v>72.7</v>
      </c>
      <c r="Z38" s="528">
        <f t="shared" si="9"/>
        <v>1.4333</v>
      </c>
      <c r="AA38" s="406"/>
      <c r="AD38" s="422"/>
      <c r="AE38" s="423"/>
      <c r="AF38" s="423"/>
    </row>
    <row r="39" spans="2:32">
      <c r="B39" s="426">
        <v>1987</v>
      </c>
      <c r="C39" s="459">
        <v>55.8</v>
      </c>
      <c r="D39" s="449"/>
      <c r="E39" s="448">
        <f t="shared" si="3"/>
        <v>55.8</v>
      </c>
      <c r="F39" s="417"/>
      <c r="G39" s="446">
        <v>55.8</v>
      </c>
      <c r="H39" s="424">
        <f t="shared" si="4"/>
        <v>2.1219000000000001</v>
      </c>
      <c r="I39" s="458">
        <v>65.099999999999994</v>
      </c>
      <c r="J39" s="459"/>
      <c r="K39" s="459">
        <v>65.099999999999994</v>
      </c>
      <c r="L39" s="449"/>
      <c r="M39" s="517">
        <f t="shared" si="5"/>
        <v>65.099999999999994</v>
      </c>
      <c r="N39" s="419">
        <f t="shared" si="6"/>
        <v>1.8494999999999999</v>
      </c>
      <c r="O39" s="469">
        <f t="shared" si="0"/>
        <v>65.099999999999994</v>
      </c>
      <c r="P39" s="459"/>
      <c r="Q39" s="459">
        <v>91.2</v>
      </c>
      <c r="R39" s="449">
        <f t="shared" si="12"/>
        <v>60.8</v>
      </c>
      <c r="S39" s="459"/>
      <c r="T39" s="470">
        <f t="shared" si="7"/>
        <v>60.8</v>
      </c>
      <c r="U39" s="521">
        <f t="shared" si="1"/>
        <v>63.4</v>
      </c>
      <c r="V39" s="522">
        <f t="shared" si="8"/>
        <v>1.8169999999999999</v>
      </c>
      <c r="W39" s="482">
        <v>71.599999999999994</v>
      </c>
      <c r="X39" s="442"/>
      <c r="Y39" s="527">
        <v>71.599999999999994</v>
      </c>
      <c r="Z39" s="528">
        <f t="shared" si="9"/>
        <v>1.4553</v>
      </c>
      <c r="AA39" s="406"/>
      <c r="AD39" s="422"/>
      <c r="AE39" s="423"/>
      <c r="AF39" s="423"/>
    </row>
    <row r="40" spans="2:32">
      <c r="B40" s="426">
        <v>1986</v>
      </c>
      <c r="C40" s="459">
        <v>54.6</v>
      </c>
      <c r="D40" s="449"/>
      <c r="E40" s="448">
        <f t="shared" si="3"/>
        <v>54.6</v>
      </c>
      <c r="F40" s="417"/>
      <c r="G40" s="446">
        <v>54.6</v>
      </c>
      <c r="H40" s="424">
        <f t="shared" si="4"/>
        <v>2.1684999999999999</v>
      </c>
      <c r="I40" s="458">
        <v>63.9</v>
      </c>
      <c r="J40" s="459"/>
      <c r="K40" s="459">
        <v>63.9</v>
      </c>
      <c r="L40" s="449"/>
      <c r="M40" s="517">
        <f t="shared" si="5"/>
        <v>63.9</v>
      </c>
      <c r="N40" s="419">
        <f t="shared" si="6"/>
        <v>1.8842000000000001</v>
      </c>
      <c r="O40" s="469">
        <f t="shared" si="0"/>
        <v>63.9</v>
      </c>
      <c r="P40" s="459"/>
      <c r="Q40" s="459">
        <v>95.9</v>
      </c>
      <c r="R40" s="449">
        <f t="shared" si="12"/>
        <v>64</v>
      </c>
      <c r="S40" s="459"/>
      <c r="T40" s="470">
        <f t="shared" si="7"/>
        <v>64</v>
      </c>
      <c r="U40" s="521">
        <f t="shared" si="1"/>
        <v>63.9</v>
      </c>
      <c r="V40" s="522">
        <f t="shared" si="8"/>
        <v>1.8028</v>
      </c>
      <c r="W40" s="482">
        <v>73.3</v>
      </c>
      <c r="X40" s="442"/>
      <c r="Y40" s="527">
        <v>73.3</v>
      </c>
      <c r="Z40" s="528">
        <f t="shared" si="9"/>
        <v>1.4216</v>
      </c>
      <c r="AA40" s="406"/>
      <c r="AD40" s="422"/>
      <c r="AE40" s="423"/>
      <c r="AF40" s="423"/>
    </row>
    <row r="41" spans="2:32">
      <c r="B41" s="426">
        <v>1985</v>
      </c>
      <c r="C41" s="459">
        <v>53.5</v>
      </c>
      <c r="D41" s="449"/>
      <c r="E41" s="448">
        <f t="shared" si="3"/>
        <v>53.5</v>
      </c>
      <c r="F41" s="417"/>
      <c r="G41" s="446">
        <v>53.5</v>
      </c>
      <c r="H41" s="424">
        <f t="shared" si="4"/>
        <v>2.2130999999999998</v>
      </c>
      <c r="I41" s="458">
        <v>62.5</v>
      </c>
      <c r="J41" s="459"/>
      <c r="K41" s="459">
        <v>62.5</v>
      </c>
      <c r="L41" s="449"/>
      <c r="M41" s="517">
        <f t="shared" si="5"/>
        <v>62.5</v>
      </c>
      <c r="N41" s="419">
        <f t="shared" si="6"/>
        <v>1.9263999999999999</v>
      </c>
      <c r="O41" s="469">
        <f t="shared" si="0"/>
        <v>62.5</v>
      </c>
      <c r="P41" s="459"/>
      <c r="Q41" s="459">
        <v>94.1</v>
      </c>
      <c r="R41" s="449">
        <f t="shared" si="12"/>
        <v>62.8</v>
      </c>
      <c r="S41" s="459"/>
      <c r="T41" s="470">
        <f t="shared" si="7"/>
        <v>62.8</v>
      </c>
      <c r="U41" s="521">
        <f t="shared" si="1"/>
        <v>62.6</v>
      </c>
      <c r="V41" s="522">
        <f t="shared" si="8"/>
        <v>1.8403</v>
      </c>
      <c r="W41" s="482">
        <v>73.900000000000006</v>
      </c>
      <c r="X41" s="442"/>
      <c r="Y41" s="527">
        <v>73.900000000000006</v>
      </c>
      <c r="Z41" s="528">
        <f t="shared" si="9"/>
        <v>1.41</v>
      </c>
      <c r="AA41" s="406"/>
      <c r="AD41" s="422"/>
      <c r="AE41" s="423"/>
      <c r="AF41" s="423"/>
    </row>
    <row r="42" spans="2:32">
      <c r="B42" s="426">
        <v>1984</v>
      </c>
      <c r="C42" s="459">
        <v>53.2</v>
      </c>
      <c r="D42" s="449"/>
      <c r="E42" s="448">
        <f t="shared" si="3"/>
        <v>53.2</v>
      </c>
      <c r="F42" s="417"/>
      <c r="G42" s="446">
        <v>53.2</v>
      </c>
      <c r="H42" s="424">
        <f t="shared" si="4"/>
        <v>2.2256</v>
      </c>
      <c r="I42" s="458">
        <v>62.4</v>
      </c>
      <c r="J42" s="459"/>
      <c r="K42" s="459">
        <v>62.4</v>
      </c>
      <c r="L42" s="449"/>
      <c r="M42" s="517">
        <f t="shared" si="5"/>
        <v>62.4</v>
      </c>
      <c r="N42" s="419">
        <f t="shared" si="6"/>
        <v>1.9295</v>
      </c>
      <c r="O42" s="469">
        <f t="shared" si="0"/>
        <v>62.4</v>
      </c>
      <c r="P42" s="459"/>
      <c r="Q42" s="459">
        <v>88</v>
      </c>
      <c r="R42" s="449">
        <f t="shared" si="12"/>
        <v>58.7</v>
      </c>
      <c r="S42" s="459"/>
      <c r="T42" s="470">
        <f t="shared" si="7"/>
        <v>58.7</v>
      </c>
      <c r="U42" s="521">
        <f t="shared" si="1"/>
        <v>60.9</v>
      </c>
      <c r="V42" s="522">
        <f t="shared" si="8"/>
        <v>1.8915999999999999</v>
      </c>
      <c r="W42" s="479">
        <v>72.3</v>
      </c>
      <c r="X42" s="442"/>
      <c r="Y42" s="527">
        <v>72.3</v>
      </c>
      <c r="Z42" s="528">
        <f t="shared" si="9"/>
        <v>1.4412</v>
      </c>
      <c r="AA42" s="406"/>
      <c r="AD42" s="422"/>
      <c r="AE42" s="423"/>
      <c r="AF42" s="423"/>
    </row>
    <row r="43" spans="2:32">
      <c r="B43" s="426">
        <v>1983</v>
      </c>
      <c r="C43" s="459">
        <v>52.1</v>
      </c>
      <c r="D43" s="449"/>
      <c r="E43" s="448">
        <f t="shared" si="3"/>
        <v>52.1</v>
      </c>
      <c r="F43" s="417"/>
      <c r="G43" s="446">
        <v>52.1</v>
      </c>
      <c r="H43" s="424">
        <f t="shared" si="4"/>
        <v>2.2726000000000002</v>
      </c>
      <c r="I43" s="458">
        <v>61.6</v>
      </c>
      <c r="J43" s="459"/>
      <c r="K43" s="459">
        <v>61.6</v>
      </c>
      <c r="L43" s="449"/>
      <c r="M43" s="517">
        <f t="shared" si="5"/>
        <v>61.6</v>
      </c>
      <c r="N43" s="419">
        <f t="shared" si="6"/>
        <v>1.9544999999999999</v>
      </c>
      <c r="O43" s="469">
        <f t="shared" si="0"/>
        <v>61.6</v>
      </c>
      <c r="P43" s="459"/>
      <c r="Q43" s="459">
        <v>86.3</v>
      </c>
      <c r="R43" s="449">
        <f t="shared" si="12"/>
        <v>57.6</v>
      </c>
      <c r="S43" s="459"/>
      <c r="T43" s="470">
        <f t="shared" si="7"/>
        <v>57.6</v>
      </c>
      <c r="U43" s="521">
        <f t="shared" si="1"/>
        <v>60</v>
      </c>
      <c r="V43" s="522">
        <f t="shared" si="8"/>
        <v>1.92</v>
      </c>
      <c r="W43" s="479">
        <v>70.3</v>
      </c>
      <c r="X43" s="442"/>
      <c r="Y43" s="527">
        <v>70.3</v>
      </c>
      <c r="Z43" s="528">
        <f t="shared" si="9"/>
        <v>1.4822</v>
      </c>
      <c r="AA43" s="406"/>
      <c r="AD43" s="422"/>
      <c r="AE43" s="423"/>
      <c r="AF43" s="423"/>
    </row>
    <row r="44" spans="2:32">
      <c r="B44" s="426">
        <v>1982</v>
      </c>
      <c r="C44" s="459">
        <v>51.2</v>
      </c>
      <c r="D44" s="449"/>
      <c r="E44" s="448">
        <f t="shared" si="3"/>
        <v>51.2</v>
      </c>
      <c r="F44" s="417"/>
      <c r="G44" s="446">
        <v>51.2</v>
      </c>
      <c r="H44" s="424">
        <f t="shared" si="4"/>
        <v>2.3125</v>
      </c>
      <c r="I44" s="458">
        <v>61.9</v>
      </c>
      <c r="J44" s="459"/>
      <c r="K44" s="459">
        <v>61.9</v>
      </c>
      <c r="L44" s="449"/>
      <c r="M44" s="517">
        <f t="shared" si="5"/>
        <v>61.9</v>
      </c>
      <c r="N44" s="419">
        <f t="shared" si="6"/>
        <v>1.9451000000000001</v>
      </c>
      <c r="O44" s="469">
        <f t="shared" si="0"/>
        <v>61.9</v>
      </c>
      <c r="P44" s="459"/>
      <c r="Q44" s="459">
        <v>90.1</v>
      </c>
      <c r="R44" s="449">
        <f t="shared" si="12"/>
        <v>60.1</v>
      </c>
      <c r="S44" s="459"/>
      <c r="T44" s="470">
        <f t="shared" si="7"/>
        <v>60.1</v>
      </c>
      <c r="U44" s="521">
        <f t="shared" si="1"/>
        <v>61.2</v>
      </c>
      <c r="V44" s="522">
        <f t="shared" si="8"/>
        <v>1.8824000000000001</v>
      </c>
      <c r="W44" s="480">
        <v>69.099999999999994</v>
      </c>
      <c r="X44" s="442"/>
      <c r="Y44" s="527">
        <v>69.099999999999994</v>
      </c>
      <c r="Z44" s="528">
        <f t="shared" si="9"/>
        <v>1.508</v>
      </c>
      <c r="AA44" s="406"/>
      <c r="AD44" s="422"/>
      <c r="AE44" s="423"/>
      <c r="AF44" s="423"/>
    </row>
    <row r="45" spans="2:32">
      <c r="B45" s="426">
        <v>1981</v>
      </c>
      <c r="C45" s="459">
        <v>49.2</v>
      </c>
      <c r="D45" s="449"/>
      <c r="E45" s="448">
        <f t="shared" si="3"/>
        <v>49.2</v>
      </c>
      <c r="F45" s="417"/>
      <c r="G45" s="446">
        <v>49.2</v>
      </c>
      <c r="H45" s="424">
        <f t="shared" si="4"/>
        <v>2.4064999999999999</v>
      </c>
      <c r="I45" s="458">
        <v>63.1</v>
      </c>
      <c r="J45" s="459"/>
      <c r="K45" s="459">
        <v>63.1</v>
      </c>
      <c r="L45" s="449"/>
      <c r="M45" s="517">
        <f t="shared" si="5"/>
        <v>63.1</v>
      </c>
      <c r="N45" s="419">
        <f t="shared" si="6"/>
        <v>1.9080999999999999</v>
      </c>
      <c r="O45" s="469">
        <f t="shared" si="0"/>
        <v>63.1</v>
      </c>
      <c r="P45" s="459"/>
      <c r="Q45" s="459">
        <v>78.5</v>
      </c>
      <c r="R45" s="449">
        <f t="shared" si="12"/>
        <v>52.4</v>
      </c>
      <c r="S45" s="459"/>
      <c r="T45" s="470">
        <f t="shared" si="7"/>
        <v>52.4</v>
      </c>
      <c r="U45" s="521">
        <f t="shared" si="1"/>
        <v>58.8</v>
      </c>
      <c r="V45" s="522">
        <f t="shared" si="8"/>
        <v>1.9592000000000001</v>
      </c>
      <c r="W45" s="482">
        <v>65</v>
      </c>
      <c r="X45" s="442"/>
      <c r="Y45" s="527">
        <v>65</v>
      </c>
      <c r="Z45" s="528">
        <f t="shared" si="9"/>
        <v>1.6031</v>
      </c>
      <c r="AA45" s="406"/>
      <c r="AD45" s="422"/>
      <c r="AE45" s="423"/>
      <c r="AF45" s="423"/>
    </row>
    <row r="46" spans="2:32">
      <c r="B46" s="426">
        <v>1980</v>
      </c>
      <c r="C46" s="459">
        <v>46.4</v>
      </c>
      <c r="D46" s="449"/>
      <c r="E46" s="448">
        <f t="shared" si="3"/>
        <v>46.4</v>
      </c>
      <c r="F46" s="417"/>
      <c r="G46" s="446">
        <v>46.4</v>
      </c>
      <c r="H46" s="424">
        <f t="shared" si="4"/>
        <v>2.5516999999999999</v>
      </c>
      <c r="I46" s="458">
        <v>61.4</v>
      </c>
      <c r="J46" s="459"/>
      <c r="K46" s="459">
        <v>61.4</v>
      </c>
      <c r="L46" s="449"/>
      <c r="M46" s="517">
        <f t="shared" si="5"/>
        <v>61.4</v>
      </c>
      <c r="N46" s="419">
        <f t="shared" si="6"/>
        <v>1.9609000000000001</v>
      </c>
      <c r="O46" s="469">
        <f t="shared" si="0"/>
        <v>61.4</v>
      </c>
      <c r="P46" s="459"/>
      <c r="Q46" s="459">
        <v>77.099999999999994</v>
      </c>
      <c r="R46" s="449">
        <f t="shared" si="12"/>
        <v>51.4</v>
      </c>
      <c r="S46" s="459"/>
      <c r="T46" s="470">
        <f t="shared" si="7"/>
        <v>51.4</v>
      </c>
      <c r="U46" s="521">
        <f t="shared" si="1"/>
        <v>57.4</v>
      </c>
      <c r="V46" s="522">
        <f t="shared" si="8"/>
        <v>2.0070000000000001</v>
      </c>
      <c r="W46" s="482">
        <v>60.9</v>
      </c>
      <c r="X46" s="442"/>
      <c r="Y46" s="527">
        <v>60.9</v>
      </c>
      <c r="Z46" s="528">
        <f t="shared" si="9"/>
        <v>1.7110000000000001</v>
      </c>
      <c r="AA46" s="406"/>
      <c r="AD46" s="422"/>
      <c r="AE46" s="423"/>
      <c r="AF46" s="423"/>
    </row>
    <row r="47" spans="2:32">
      <c r="B47" s="426">
        <v>1979</v>
      </c>
      <c r="C47" s="459">
        <v>42.1</v>
      </c>
      <c r="D47" s="449"/>
      <c r="E47" s="448">
        <f t="shared" si="3"/>
        <v>42.1</v>
      </c>
      <c r="F47" s="417"/>
      <c r="G47" s="446">
        <v>42.1</v>
      </c>
      <c r="H47" s="424">
        <f t="shared" si="4"/>
        <v>2.8123999999999998</v>
      </c>
      <c r="I47" s="458">
        <v>55.5</v>
      </c>
      <c r="J47" s="459"/>
      <c r="K47" s="459">
        <v>55.5</v>
      </c>
      <c r="L47" s="449"/>
      <c r="M47" s="517">
        <f t="shared" si="5"/>
        <v>55.5</v>
      </c>
      <c r="N47" s="419">
        <f t="shared" si="6"/>
        <v>2.1694</v>
      </c>
      <c r="O47" s="469">
        <f t="shared" si="0"/>
        <v>55.5</v>
      </c>
      <c r="P47" s="459"/>
      <c r="Q47" s="459">
        <v>76.5</v>
      </c>
      <c r="R47" s="449">
        <f t="shared" si="12"/>
        <v>51</v>
      </c>
      <c r="S47" s="459"/>
      <c r="T47" s="470">
        <f t="shared" si="7"/>
        <v>51</v>
      </c>
      <c r="U47" s="521">
        <f t="shared" si="1"/>
        <v>53.7</v>
      </c>
      <c r="V47" s="522">
        <f t="shared" si="8"/>
        <v>2.1453000000000002</v>
      </c>
      <c r="W47" s="482">
        <v>57.1</v>
      </c>
      <c r="X47" s="442"/>
      <c r="Y47" s="527">
        <v>57.1</v>
      </c>
      <c r="Z47" s="528">
        <f t="shared" si="9"/>
        <v>1.8249</v>
      </c>
      <c r="AA47" s="406"/>
      <c r="AD47" s="422"/>
      <c r="AE47" s="423"/>
      <c r="AF47" s="423"/>
    </row>
    <row r="48" spans="2:32">
      <c r="B48" s="426">
        <v>1978</v>
      </c>
      <c r="C48" s="459">
        <v>39.200000000000003</v>
      </c>
      <c r="D48" s="449"/>
      <c r="E48" s="448">
        <f t="shared" si="3"/>
        <v>39.200000000000003</v>
      </c>
      <c r="F48" s="417"/>
      <c r="G48" s="446">
        <v>39.200000000000003</v>
      </c>
      <c r="H48" s="424">
        <f t="shared" si="4"/>
        <v>3.0204</v>
      </c>
      <c r="I48" s="458">
        <v>50.5</v>
      </c>
      <c r="J48" s="459"/>
      <c r="K48" s="459">
        <v>50.5</v>
      </c>
      <c r="L48" s="449"/>
      <c r="M48" s="517">
        <f t="shared" si="5"/>
        <v>50.5</v>
      </c>
      <c r="N48" s="419">
        <f t="shared" si="6"/>
        <v>2.3841999999999999</v>
      </c>
      <c r="O48" s="469">
        <f t="shared" si="0"/>
        <v>50.5</v>
      </c>
      <c r="P48" s="459"/>
      <c r="Q48" s="459">
        <v>75.599999999999994</v>
      </c>
      <c r="R48" s="449">
        <f t="shared" si="12"/>
        <v>50.4</v>
      </c>
      <c r="S48" s="459"/>
      <c r="T48" s="470">
        <f t="shared" si="7"/>
        <v>50.4</v>
      </c>
      <c r="U48" s="521">
        <f t="shared" si="1"/>
        <v>50.5</v>
      </c>
      <c r="V48" s="522">
        <f t="shared" si="8"/>
        <v>2.2812000000000001</v>
      </c>
      <c r="W48" s="482">
        <v>55.1</v>
      </c>
      <c r="X48" s="442"/>
      <c r="Y48" s="527">
        <v>55.1</v>
      </c>
      <c r="Z48" s="528">
        <f t="shared" si="9"/>
        <v>1.8911</v>
      </c>
      <c r="AA48" s="406"/>
      <c r="AD48" s="422"/>
      <c r="AE48" s="423"/>
      <c r="AF48" s="423"/>
    </row>
    <row r="49" spans="2:32">
      <c r="B49" s="426">
        <v>1977</v>
      </c>
      <c r="C49" s="459">
        <v>37.5</v>
      </c>
      <c r="D49" s="449"/>
      <c r="E49" s="448">
        <f t="shared" si="3"/>
        <v>37.5</v>
      </c>
      <c r="F49" s="417"/>
      <c r="G49" s="446">
        <v>37.5</v>
      </c>
      <c r="H49" s="424">
        <f t="shared" si="4"/>
        <v>3.1573000000000002</v>
      </c>
      <c r="I49" s="458">
        <v>47.8</v>
      </c>
      <c r="J49" s="459"/>
      <c r="K49" s="459">
        <v>47.8</v>
      </c>
      <c r="L49" s="449"/>
      <c r="M49" s="517">
        <f t="shared" si="5"/>
        <v>47.8</v>
      </c>
      <c r="N49" s="419">
        <f t="shared" si="6"/>
        <v>2.5188000000000001</v>
      </c>
      <c r="O49" s="469">
        <f t="shared" si="0"/>
        <v>47.8</v>
      </c>
      <c r="P49" s="459"/>
      <c r="Q49" s="459">
        <v>73.599999999999994</v>
      </c>
      <c r="R49" s="449">
        <f t="shared" si="12"/>
        <v>49.1</v>
      </c>
      <c r="S49" s="459"/>
      <c r="T49" s="470">
        <f t="shared" si="7"/>
        <v>49.1</v>
      </c>
      <c r="U49" s="521">
        <f t="shared" si="1"/>
        <v>48.3</v>
      </c>
      <c r="V49" s="522">
        <f t="shared" si="8"/>
        <v>2.3851</v>
      </c>
      <c r="W49" s="482">
        <v>54.5</v>
      </c>
      <c r="X49" s="442"/>
      <c r="Y49" s="527">
        <v>54.5</v>
      </c>
      <c r="Z49" s="528">
        <f t="shared" si="9"/>
        <v>1.9118999999999999</v>
      </c>
      <c r="AA49" s="406"/>
      <c r="AD49" s="422"/>
      <c r="AE49" s="423"/>
      <c r="AF49" s="423"/>
    </row>
    <row r="50" spans="2:32">
      <c r="B50" s="426">
        <v>1976</v>
      </c>
      <c r="C50" s="459">
        <v>36</v>
      </c>
      <c r="D50" s="449"/>
      <c r="E50" s="448">
        <f t="shared" si="3"/>
        <v>36</v>
      </c>
      <c r="F50" s="417"/>
      <c r="G50" s="446">
        <v>36</v>
      </c>
      <c r="H50" s="424">
        <f t="shared" si="4"/>
        <v>3.2888999999999999</v>
      </c>
      <c r="I50" s="458">
        <v>46.2</v>
      </c>
      <c r="J50" s="459"/>
      <c r="K50" s="459">
        <v>46.2</v>
      </c>
      <c r="L50" s="449"/>
      <c r="M50" s="517">
        <f t="shared" si="5"/>
        <v>46.2</v>
      </c>
      <c r="N50" s="419">
        <f t="shared" si="6"/>
        <v>2.6061000000000001</v>
      </c>
      <c r="O50" s="469">
        <f t="shared" si="0"/>
        <v>46.2</v>
      </c>
      <c r="P50" s="459"/>
      <c r="Q50" s="459">
        <v>75.5</v>
      </c>
      <c r="R50" s="449">
        <f t="shared" si="12"/>
        <v>50.4</v>
      </c>
      <c r="S50" s="459"/>
      <c r="T50" s="470">
        <f t="shared" si="7"/>
        <v>50.4</v>
      </c>
      <c r="U50" s="521">
        <f t="shared" si="1"/>
        <v>47.9</v>
      </c>
      <c r="V50" s="522">
        <f t="shared" si="8"/>
        <v>2.4049999999999998</v>
      </c>
      <c r="W50" s="482">
        <v>52.9</v>
      </c>
      <c r="X50" s="442">
        <v>51.1</v>
      </c>
      <c r="Y50" s="527">
        <f>ROUND($W$50*X50/$X$50,1)</f>
        <v>52.9</v>
      </c>
      <c r="Z50" s="528">
        <f t="shared" si="9"/>
        <v>1.9698</v>
      </c>
      <c r="AA50" s="406"/>
      <c r="AD50" s="422"/>
      <c r="AE50" s="423"/>
      <c r="AF50" s="423"/>
    </row>
    <row r="51" spans="2:32">
      <c r="B51" s="426">
        <v>1975</v>
      </c>
      <c r="C51" s="459">
        <v>34.700000000000003</v>
      </c>
      <c r="D51" s="449"/>
      <c r="E51" s="448">
        <f t="shared" si="3"/>
        <v>34.700000000000003</v>
      </c>
      <c r="F51" s="417"/>
      <c r="G51" s="446">
        <v>34.700000000000003</v>
      </c>
      <c r="H51" s="424">
        <f t="shared" si="4"/>
        <v>3.4121000000000001</v>
      </c>
      <c r="I51" s="458">
        <v>45.2</v>
      </c>
      <c r="J51" s="459"/>
      <c r="K51" s="459">
        <v>45.2</v>
      </c>
      <c r="L51" s="449"/>
      <c r="M51" s="517">
        <f t="shared" si="5"/>
        <v>45.2</v>
      </c>
      <c r="N51" s="419">
        <f t="shared" si="6"/>
        <v>2.6637</v>
      </c>
      <c r="O51" s="469">
        <f t="shared" si="0"/>
        <v>45.2</v>
      </c>
      <c r="P51" s="449"/>
      <c r="Q51" s="449">
        <v>73.5</v>
      </c>
      <c r="R51" s="449">
        <f t="shared" si="12"/>
        <v>49</v>
      </c>
      <c r="S51" s="449"/>
      <c r="T51" s="470">
        <f t="shared" si="7"/>
        <v>49</v>
      </c>
      <c r="U51" s="521">
        <f t="shared" si="1"/>
        <v>46.7</v>
      </c>
      <c r="V51" s="522">
        <f t="shared" si="8"/>
        <v>2.4668000000000001</v>
      </c>
      <c r="W51" s="483"/>
      <c r="X51" s="442">
        <v>49.3</v>
      </c>
      <c r="Y51" s="527">
        <f t="shared" ref="Y51:Y77" si="13">ROUND($W$50*X51/$X$50,1)</f>
        <v>51</v>
      </c>
      <c r="Z51" s="528">
        <f t="shared" si="9"/>
        <v>2.0430999999999999</v>
      </c>
      <c r="AA51" s="406"/>
      <c r="AD51" s="422"/>
      <c r="AE51" s="423"/>
      <c r="AF51" s="423"/>
    </row>
    <row r="52" spans="2:32">
      <c r="B52" s="426">
        <v>1974</v>
      </c>
      <c r="C52" s="459">
        <v>33.799999999999997</v>
      </c>
      <c r="D52" s="449"/>
      <c r="E52" s="448">
        <f t="shared" si="3"/>
        <v>33.799999999999997</v>
      </c>
      <c r="F52" s="417"/>
      <c r="G52" s="446">
        <v>33.799999999999997</v>
      </c>
      <c r="H52" s="424">
        <f t="shared" si="4"/>
        <v>3.5030000000000001</v>
      </c>
      <c r="I52" s="458">
        <v>44.4</v>
      </c>
      <c r="J52" s="459"/>
      <c r="K52" s="459">
        <v>44.4</v>
      </c>
      <c r="L52" s="449"/>
      <c r="M52" s="517">
        <f t="shared" si="5"/>
        <v>44.4</v>
      </c>
      <c r="N52" s="419">
        <f t="shared" si="6"/>
        <v>2.7117</v>
      </c>
      <c r="O52" s="469">
        <f t="shared" si="0"/>
        <v>44.4</v>
      </c>
      <c r="P52" s="449"/>
      <c r="Q52" s="449">
        <v>76.2</v>
      </c>
      <c r="R52" s="449">
        <f t="shared" si="12"/>
        <v>50.8</v>
      </c>
      <c r="S52" s="449"/>
      <c r="T52" s="470">
        <f t="shared" si="7"/>
        <v>50.8</v>
      </c>
      <c r="U52" s="521">
        <f t="shared" si="1"/>
        <v>47</v>
      </c>
      <c r="V52" s="522">
        <f t="shared" si="8"/>
        <v>2.4510999999999998</v>
      </c>
      <c r="W52" s="483"/>
      <c r="X52" s="442">
        <v>47.1</v>
      </c>
      <c r="Y52" s="527">
        <f t="shared" si="13"/>
        <v>48.8</v>
      </c>
      <c r="Z52" s="528">
        <f t="shared" si="9"/>
        <v>2.1352000000000002</v>
      </c>
      <c r="AA52" s="406"/>
      <c r="AD52" s="422"/>
      <c r="AE52" s="423"/>
      <c r="AF52" s="423"/>
    </row>
    <row r="53" spans="2:32">
      <c r="B53" s="426">
        <v>1973</v>
      </c>
      <c r="C53" s="459">
        <v>31.9</v>
      </c>
      <c r="D53" s="449"/>
      <c r="E53" s="448">
        <f t="shared" si="3"/>
        <v>31.9</v>
      </c>
      <c r="F53" s="417"/>
      <c r="G53" s="446">
        <v>31.9</v>
      </c>
      <c r="H53" s="424">
        <f t="shared" si="4"/>
        <v>3.7115999999999998</v>
      </c>
      <c r="I53" s="458">
        <v>41.6</v>
      </c>
      <c r="J53" s="459"/>
      <c r="K53" s="459">
        <v>41.6</v>
      </c>
      <c r="L53" s="449"/>
      <c r="M53" s="517">
        <f t="shared" si="5"/>
        <v>41.6</v>
      </c>
      <c r="N53" s="419">
        <f t="shared" si="6"/>
        <v>2.8942000000000001</v>
      </c>
      <c r="O53" s="469">
        <f t="shared" si="0"/>
        <v>41.6</v>
      </c>
      <c r="P53" s="449"/>
      <c r="Q53" s="449">
        <v>67</v>
      </c>
      <c r="R53" s="449">
        <f t="shared" si="12"/>
        <v>44.7</v>
      </c>
      <c r="S53" s="449"/>
      <c r="T53" s="470">
        <f t="shared" si="7"/>
        <v>44.7</v>
      </c>
      <c r="U53" s="521">
        <f t="shared" si="1"/>
        <v>42.8</v>
      </c>
      <c r="V53" s="522">
        <f t="shared" si="8"/>
        <v>2.6916000000000002</v>
      </c>
      <c r="W53" s="483"/>
      <c r="X53" s="442">
        <v>41.5</v>
      </c>
      <c r="Y53" s="527">
        <f t="shared" si="13"/>
        <v>43</v>
      </c>
      <c r="Z53" s="528">
        <f t="shared" si="9"/>
        <v>2.4232999999999998</v>
      </c>
      <c r="AA53" s="406"/>
      <c r="AD53" s="422"/>
      <c r="AE53" s="423"/>
      <c r="AF53" s="423"/>
    </row>
    <row r="54" spans="2:32">
      <c r="B54" s="426">
        <v>1972</v>
      </c>
      <c r="C54" s="459">
        <v>30</v>
      </c>
      <c r="D54" s="449"/>
      <c r="E54" s="448">
        <f t="shared" si="3"/>
        <v>30</v>
      </c>
      <c r="F54" s="417"/>
      <c r="G54" s="446">
        <v>30</v>
      </c>
      <c r="H54" s="424">
        <f t="shared" si="4"/>
        <v>3.9466999999999999</v>
      </c>
      <c r="I54" s="458">
        <v>40</v>
      </c>
      <c r="J54" s="459"/>
      <c r="K54" s="459">
        <v>40</v>
      </c>
      <c r="L54" s="449"/>
      <c r="M54" s="517">
        <f t="shared" si="5"/>
        <v>40</v>
      </c>
      <c r="N54" s="419">
        <f t="shared" si="6"/>
        <v>3.01</v>
      </c>
      <c r="O54" s="469">
        <f t="shared" si="0"/>
        <v>40</v>
      </c>
      <c r="P54" s="449"/>
      <c r="Q54" s="449">
        <v>61.6</v>
      </c>
      <c r="R54" s="449">
        <f t="shared" si="12"/>
        <v>41.1</v>
      </c>
      <c r="S54" s="449"/>
      <c r="T54" s="470">
        <f t="shared" si="7"/>
        <v>41.1</v>
      </c>
      <c r="U54" s="521">
        <f t="shared" si="1"/>
        <v>40.4</v>
      </c>
      <c r="V54" s="522">
        <f t="shared" si="8"/>
        <v>2.8515000000000001</v>
      </c>
      <c r="W54" s="483"/>
      <c r="X54" s="442">
        <v>39</v>
      </c>
      <c r="Y54" s="527">
        <f t="shared" si="13"/>
        <v>40.4</v>
      </c>
      <c r="Z54" s="528">
        <f t="shared" si="9"/>
        <v>2.5792000000000002</v>
      </c>
      <c r="AA54" s="406"/>
      <c r="AD54" s="422"/>
      <c r="AE54" s="423"/>
      <c r="AF54" s="423"/>
    </row>
    <row r="55" spans="2:32">
      <c r="B55" s="426">
        <v>1971</v>
      </c>
      <c r="C55" s="459">
        <v>28.6</v>
      </c>
      <c r="D55" s="449"/>
      <c r="E55" s="448">
        <f t="shared" si="3"/>
        <v>28.6</v>
      </c>
      <c r="F55" s="417"/>
      <c r="G55" s="446">
        <v>28.6</v>
      </c>
      <c r="H55" s="424">
        <f t="shared" si="4"/>
        <v>4.1398999999999999</v>
      </c>
      <c r="I55" s="458">
        <v>38.700000000000003</v>
      </c>
      <c r="J55" s="459"/>
      <c r="K55" s="459">
        <v>38.700000000000003</v>
      </c>
      <c r="L55" s="449"/>
      <c r="M55" s="517">
        <f t="shared" si="5"/>
        <v>38.700000000000003</v>
      </c>
      <c r="N55" s="419">
        <f t="shared" si="6"/>
        <v>3.1111</v>
      </c>
      <c r="O55" s="469">
        <f t="shared" si="0"/>
        <v>38.700000000000003</v>
      </c>
      <c r="P55" s="449"/>
      <c r="Q55" s="449">
        <v>61.6</v>
      </c>
      <c r="R55" s="449">
        <f t="shared" si="12"/>
        <v>41.1</v>
      </c>
      <c r="S55" s="449"/>
      <c r="T55" s="470">
        <f t="shared" si="7"/>
        <v>41.1</v>
      </c>
      <c r="U55" s="521">
        <f t="shared" si="1"/>
        <v>39.700000000000003</v>
      </c>
      <c r="V55" s="522">
        <f t="shared" si="8"/>
        <v>2.9018000000000002</v>
      </c>
      <c r="W55" s="483"/>
      <c r="X55" s="442">
        <v>37.9</v>
      </c>
      <c r="Y55" s="527">
        <f t="shared" si="13"/>
        <v>39.200000000000003</v>
      </c>
      <c r="Z55" s="528">
        <f t="shared" si="9"/>
        <v>2.6581999999999999</v>
      </c>
      <c r="AA55" s="406"/>
      <c r="AD55" s="422"/>
      <c r="AE55" s="423"/>
      <c r="AF55" s="423"/>
    </row>
    <row r="56" spans="2:32">
      <c r="B56" s="426">
        <v>1970</v>
      </c>
      <c r="C56" s="459">
        <v>25.8</v>
      </c>
      <c r="D56" s="449"/>
      <c r="E56" s="448">
        <f t="shared" si="3"/>
        <v>25.8</v>
      </c>
      <c r="F56" s="417"/>
      <c r="G56" s="446">
        <v>25.8</v>
      </c>
      <c r="H56" s="424">
        <f t="shared" si="4"/>
        <v>4.5891000000000002</v>
      </c>
      <c r="I56" s="458">
        <v>35.799999999999997</v>
      </c>
      <c r="J56" s="459"/>
      <c r="K56" s="459">
        <v>35.799999999999997</v>
      </c>
      <c r="L56" s="449"/>
      <c r="M56" s="517">
        <f t="shared" si="5"/>
        <v>35.799999999999997</v>
      </c>
      <c r="N56" s="419">
        <f t="shared" si="6"/>
        <v>3.3631000000000002</v>
      </c>
      <c r="O56" s="469">
        <f t="shared" si="0"/>
        <v>35.799999999999997</v>
      </c>
      <c r="P56" s="449"/>
      <c r="Q56" s="449">
        <v>60.6</v>
      </c>
      <c r="R56" s="449">
        <f t="shared" si="12"/>
        <v>40.4</v>
      </c>
      <c r="S56" s="449"/>
      <c r="T56" s="470">
        <f t="shared" si="7"/>
        <v>40.4</v>
      </c>
      <c r="U56" s="521">
        <f t="shared" si="1"/>
        <v>37.6</v>
      </c>
      <c r="V56" s="522">
        <f t="shared" si="8"/>
        <v>3.0638000000000001</v>
      </c>
      <c r="W56" s="483"/>
      <c r="X56" s="442">
        <v>36.4</v>
      </c>
      <c r="Y56" s="527">
        <f t="shared" si="13"/>
        <v>37.700000000000003</v>
      </c>
      <c r="Z56" s="528">
        <f t="shared" si="9"/>
        <v>2.7639</v>
      </c>
      <c r="AA56" s="406"/>
      <c r="AD56" s="422"/>
      <c r="AE56" s="423"/>
      <c r="AF56" s="423"/>
    </row>
    <row r="57" spans="2:32">
      <c r="B57" s="426">
        <v>1969</v>
      </c>
      <c r="C57" s="459">
        <v>21.8</v>
      </c>
      <c r="D57" s="449"/>
      <c r="E57" s="448">
        <f t="shared" si="3"/>
        <v>21.8</v>
      </c>
      <c r="F57" s="417"/>
      <c r="G57" s="446">
        <v>21.8</v>
      </c>
      <c r="H57" s="424">
        <f t="shared" si="4"/>
        <v>5.4311999999999996</v>
      </c>
      <c r="I57" s="458">
        <v>30.6</v>
      </c>
      <c r="J57" s="459"/>
      <c r="K57" s="459">
        <v>30.6</v>
      </c>
      <c r="L57" s="449"/>
      <c r="M57" s="517">
        <f t="shared" si="5"/>
        <v>30.6</v>
      </c>
      <c r="N57" s="419">
        <f t="shared" si="6"/>
        <v>3.9346000000000001</v>
      </c>
      <c r="O57" s="469">
        <f t="shared" si="0"/>
        <v>30.6</v>
      </c>
      <c r="P57" s="449"/>
      <c r="Q57" s="449">
        <v>56.7</v>
      </c>
      <c r="R57" s="449">
        <f t="shared" si="12"/>
        <v>37.799999999999997</v>
      </c>
      <c r="S57" s="449"/>
      <c r="T57" s="470">
        <f t="shared" si="7"/>
        <v>37.799999999999997</v>
      </c>
      <c r="U57" s="521">
        <f t="shared" si="1"/>
        <v>33.5</v>
      </c>
      <c r="V57" s="522">
        <f t="shared" si="8"/>
        <v>3.4388000000000001</v>
      </c>
      <c r="W57" s="483"/>
      <c r="X57" s="442">
        <v>34.700000000000003</v>
      </c>
      <c r="Y57" s="527">
        <f t="shared" si="13"/>
        <v>35.9</v>
      </c>
      <c r="Z57" s="528">
        <f t="shared" si="9"/>
        <v>2.9024999999999999</v>
      </c>
      <c r="AA57" s="406"/>
      <c r="AD57" s="422"/>
      <c r="AE57" s="423"/>
      <c r="AF57" s="423"/>
    </row>
    <row r="58" spans="2:32">
      <c r="B58" s="426">
        <v>1968</v>
      </c>
      <c r="C58" s="459">
        <v>20.3</v>
      </c>
      <c r="D58" s="449">
        <v>18.7</v>
      </c>
      <c r="E58" s="448">
        <f t="shared" si="3"/>
        <v>20.3</v>
      </c>
      <c r="F58" s="417"/>
      <c r="G58" s="446">
        <v>20.3</v>
      </c>
      <c r="H58" s="424">
        <f t="shared" si="4"/>
        <v>5.8324999999999996</v>
      </c>
      <c r="I58" s="458">
        <v>29.3</v>
      </c>
      <c r="J58" s="459">
        <v>27.2</v>
      </c>
      <c r="K58" s="459">
        <v>29.3</v>
      </c>
      <c r="L58" s="449"/>
      <c r="M58" s="517">
        <f t="shared" si="5"/>
        <v>29.3</v>
      </c>
      <c r="N58" s="419">
        <f t="shared" si="6"/>
        <v>4.1092000000000004</v>
      </c>
      <c r="O58" s="469">
        <f t="shared" si="0"/>
        <v>29.3</v>
      </c>
      <c r="P58" s="449"/>
      <c r="Q58" s="449">
        <v>55</v>
      </c>
      <c r="R58" s="449">
        <f t="shared" si="12"/>
        <v>36.700000000000003</v>
      </c>
      <c r="S58" s="449">
        <v>56.9</v>
      </c>
      <c r="T58" s="449">
        <f>ROUND(S58*$R$58/$S$58,1)</f>
        <v>36.700000000000003</v>
      </c>
      <c r="U58" s="521">
        <f t="shared" si="1"/>
        <v>32.299999999999997</v>
      </c>
      <c r="V58" s="522">
        <f t="shared" si="8"/>
        <v>3.5666000000000002</v>
      </c>
      <c r="W58" s="483"/>
      <c r="X58" s="442">
        <v>34.1</v>
      </c>
      <c r="Y58" s="527">
        <f t="shared" si="13"/>
        <v>35.299999999999997</v>
      </c>
      <c r="Z58" s="528">
        <f t="shared" si="9"/>
        <v>2.9518</v>
      </c>
      <c r="AA58" s="406"/>
      <c r="AD58" s="422"/>
      <c r="AE58" s="423"/>
      <c r="AF58" s="423"/>
    </row>
    <row r="59" spans="2:32">
      <c r="B59" s="426">
        <v>1967</v>
      </c>
      <c r="C59" s="460"/>
      <c r="D59" s="449">
        <v>17.8</v>
      </c>
      <c r="E59" s="449">
        <f>ROUND(D59*$C$58/$D$58,1)</f>
        <v>19.3</v>
      </c>
      <c r="F59" s="417"/>
      <c r="G59" s="446">
        <v>19.3</v>
      </c>
      <c r="H59" s="424">
        <f t="shared" si="4"/>
        <v>6.1346999999999996</v>
      </c>
      <c r="I59" s="460"/>
      <c r="J59" s="449">
        <v>25.8</v>
      </c>
      <c r="K59" s="449">
        <f>ROUND(J59*$I$58/$J$58,1)</f>
        <v>27.8</v>
      </c>
      <c r="L59" s="449"/>
      <c r="M59" s="517">
        <f t="shared" si="5"/>
        <v>27.8</v>
      </c>
      <c r="N59" s="419">
        <f t="shared" si="6"/>
        <v>4.3308999999999997</v>
      </c>
      <c r="O59" s="469">
        <f t="shared" si="0"/>
        <v>27.8</v>
      </c>
      <c r="P59" s="449"/>
      <c r="Q59" s="449"/>
      <c r="R59" s="449"/>
      <c r="S59" s="449">
        <v>57.8</v>
      </c>
      <c r="T59" s="449">
        <f t="shared" ref="T59:T77" si="14">ROUND(S59*$R$58/$S$58,1)</f>
        <v>37.299999999999997</v>
      </c>
      <c r="U59" s="521">
        <f t="shared" si="1"/>
        <v>31.6</v>
      </c>
      <c r="V59" s="522">
        <f t="shared" si="8"/>
        <v>3.6456</v>
      </c>
      <c r="W59" s="483"/>
      <c r="X59" s="442">
        <v>34.200000000000003</v>
      </c>
      <c r="Y59" s="527">
        <f t="shared" si="13"/>
        <v>35.4</v>
      </c>
      <c r="Z59" s="528">
        <f t="shared" si="9"/>
        <v>2.9434999999999998</v>
      </c>
      <c r="AA59" s="406"/>
      <c r="AD59" s="422"/>
      <c r="AE59" s="423"/>
      <c r="AF59" s="423"/>
    </row>
    <row r="60" spans="2:32">
      <c r="B60" s="426">
        <v>1966</v>
      </c>
      <c r="C60" s="460"/>
      <c r="D60" s="449">
        <v>18.7</v>
      </c>
      <c r="E60" s="449">
        <f>ROUND(D60*$C$58/$D$58,1)</f>
        <v>20.3</v>
      </c>
      <c r="F60" s="417"/>
      <c r="G60" s="446">
        <v>20.3</v>
      </c>
      <c r="H60" s="424">
        <f t="shared" si="4"/>
        <v>5.8324999999999996</v>
      </c>
      <c r="I60" s="460"/>
      <c r="J60" s="449">
        <v>26.9</v>
      </c>
      <c r="K60" s="449">
        <f>ROUND(J60*$I$58/$J$58,1)</f>
        <v>29</v>
      </c>
      <c r="L60" s="449"/>
      <c r="M60" s="517">
        <f t="shared" si="5"/>
        <v>29</v>
      </c>
      <c r="N60" s="419">
        <f t="shared" si="6"/>
        <v>4.1516999999999999</v>
      </c>
      <c r="O60" s="469">
        <f t="shared" si="0"/>
        <v>29</v>
      </c>
      <c r="P60" s="449"/>
      <c r="Q60" s="449"/>
      <c r="R60" s="449"/>
      <c r="S60" s="449">
        <v>61.7</v>
      </c>
      <c r="T60" s="449">
        <f>ROUND(S60*$R$58/$S$58,1)</f>
        <v>39.799999999999997</v>
      </c>
      <c r="U60" s="521">
        <f t="shared" si="1"/>
        <v>33.299999999999997</v>
      </c>
      <c r="V60" s="522">
        <f t="shared" si="8"/>
        <v>3.4594999999999998</v>
      </c>
      <c r="W60" s="483"/>
      <c r="X60" s="442">
        <v>34.6</v>
      </c>
      <c r="Y60" s="527">
        <f t="shared" si="13"/>
        <v>35.799999999999997</v>
      </c>
      <c r="Z60" s="528">
        <f t="shared" si="9"/>
        <v>2.9106000000000001</v>
      </c>
      <c r="AA60" s="406"/>
      <c r="AD60" s="422"/>
      <c r="AE60" s="423"/>
      <c r="AF60" s="423"/>
    </row>
    <row r="61" spans="2:32">
      <c r="B61" s="426">
        <v>1965</v>
      </c>
      <c r="C61" s="460"/>
      <c r="D61" s="449">
        <v>18.2</v>
      </c>
      <c r="E61" s="449">
        <f>ROUND(D61*$C$58/$D$58,1)</f>
        <v>19.8</v>
      </c>
      <c r="F61" s="417"/>
      <c r="G61" s="446">
        <v>19.8</v>
      </c>
      <c r="H61" s="424">
        <f t="shared" si="4"/>
        <v>5.9798</v>
      </c>
      <c r="I61" s="460"/>
      <c r="J61" s="449">
        <v>26.7</v>
      </c>
      <c r="K61" s="449">
        <f>ROUND(J61*$I$58/$J$58,1)</f>
        <v>28.8</v>
      </c>
      <c r="L61" s="449"/>
      <c r="M61" s="517">
        <f t="shared" si="5"/>
        <v>28.8</v>
      </c>
      <c r="N61" s="419">
        <f t="shared" si="6"/>
        <v>4.1806000000000001</v>
      </c>
      <c r="O61" s="469">
        <f t="shared" si="0"/>
        <v>28.8</v>
      </c>
      <c r="P61" s="449"/>
      <c r="Q61" s="449"/>
      <c r="R61" s="449"/>
      <c r="S61" s="449">
        <v>61.6</v>
      </c>
      <c r="T61" s="449">
        <f t="shared" si="14"/>
        <v>39.700000000000003</v>
      </c>
      <c r="U61" s="521">
        <f t="shared" si="1"/>
        <v>33.200000000000003</v>
      </c>
      <c r="V61" s="522">
        <f t="shared" si="8"/>
        <v>3.4699</v>
      </c>
      <c r="W61" s="483"/>
      <c r="X61" s="442">
        <v>34.1</v>
      </c>
      <c r="Y61" s="527">
        <f t="shared" si="13"/>
        <v>35.299999999999997</v>
      </c>
      <c r="Z61" s="528">
        <f t="shared" si="9"/>
        <v>2.9518</v>
      </c>
      <c r="AA61" s="406"/>
      <c r="AD61" s="422"/>
      <c r="AE61" s="423"/>
      <c r="AF61" s="423"/>
    </row>
    <row r="62" spans="2:32">
      <c r="B62" s="426">
        <v>1964</v>
      </c>
      <c r="C62" s="460"/>
      <c r="D62" s="449">
        <v>17.5</v>
      </c>
      <c r="E62" s="449">
        <f>ROUND(D62*$C$58/$D$58,1)</f>
        <v>19</v>
      </c>
      <c r="F62" s="417"/>
      <c r="G62" s="446">
        <v>19</v>
      </c>
      <c r="H62" s="424">
        <f t="shared" si="4"/>
        <v>6.2316000000000003</v>
      </c>
      <c r="I62" s="460"/>
      <c r="J62" s="449">
        <v>27.4</v>
      </c>
      <c r="K62" s="449">
        <f t="shared" ref="K62:K68" si="15">ROUND(J62*$I$58/$J$58,1)</f>
        <v>29.5</v>
      </c>
      <c r="L62" s="449"/>
      <c r="M62" s="517">
        <f t="shared" si="5"/>
        <v>29.5</v>
      </c>
      <c r="N62" s="419">
        <f t="shared" si="6"/>
        <v>4.0814000000000004</v>
      </c>
      <c r="O62" s="469">
        <f t="shared" si="0"/>
        <v>29.5</v>
      </c>
      <c r="P62" s="449"/>
      <c r="Q62" s="449"/>
      <c r="R62" s="449"/>
      <c r="S62" s="449">
        <v>61.9</v>
      </c>
      <c r="T62" s="449">
        <f>ROUND(S62*$R$58/$S$58,1)</f>
        <v>39.9</v>
      </c>
      <c r="U62" s="521">
        <f t="shared" si="1"/>
        <v>33.700000000000003</v>
      </c>
      <c r="V62" s="522">
        <f t="shared" si="8"/>
        <v>3.4184000000000001</v>
      </c>
      <c r="W62" s="483"/>
      <c r="X62" s="442">
        <v>33.299999999999997</v>
      </c>
      <c r="Y62" s="527">
        <f t="shared" si="13"/>
        <v>34.5</v>
      </c>
      <c r="Z62" s="528">
        <f t="shared" si="9"/>
        <v>3.0203000000000002</v>
      </c>
      <c r="AA62" s="406"/>
      <c r="AD62" s="422"/>
      <c r="AE62" s="423"/>
      <c r="AF62" s="423"/>
    </row>
    <row r="63" spans="2:32">
      <c r="B63" s="426">
        <v>1963</v>
      </c>
      <c r="C63" s="460"/>
      <c r="D63" s="449">
        <v>16.8</v>
      </c>
      <c r="E63" s="449">
        <f t="shared" ref="E63:E68" si="16">ROUND(D63*$C$58/$D$58,1)</f>
        <v>18.2</v>
      </c>
      <c r="F63" s="417"/>
      <c r="G63" s="446">
        <v>18.2</v>
      </c>
      <c r="H63" s="424">
        <f t="shared" si="4"/>
        <v>6.5054999999999996</v>
      </c>
      <c r="I63" s="460"/>
      <c r="J63" s="449">
        <v>27</v>
      </c>
      <c r="K63" s="449">
        <f t="shared" si="15"/>
        <v>29.1</v>
      </c>
      <c r="L63" s="449"/>
      <c r="M63" s="517">
        <f t="shared" si="5"/>
        <v>29.1</v>
      </c>
      <c r="N63" s="419">
        <f t="shared" si="6"/>
        <v>4.1375000000000002</v>
      </c>
      <c r="O63" s="469">
        <f t="shared" si="0"/>
        <v>29.1</v>
      </c>
      <c r="P63" s="449"/>
      <c r="Q63" s="449"/>
      <c r="R63" s="449"/>
      <c r="S63" s="449">
        <v>61.9</v>
      </c>
      <c r="T63" s="449">
        <f>ROUND(S63*$R$58/$S$58,1)</f>
        <v>39.9</v>
      </c>
      <c r="U63" s="521">
        <f t="shared" si="1"/>
        <v>33.4</v>
      </c>
      <c r="V63" s="522">
        <f t="shared" si="8"/>
        <v>3.4491000000000001</v>
      </c>
      <c r="W63" s="483"/>
      <c r="X63" s="442">
        <v>32.799999999999997</v>
      </c>
      <c r="Y63" s="527">
        <f t="shared" si="13"/>
        <v>34</v>
      </c>
      <c r="Z63" s="528">
        <f t="shared" si="9"/>
        <v>3.0647000000000002</v>
      </c>
      <c r="AA63" s="406"/>
      <c r="AD63" s="422"/>
      <c r="AE63" s="423"/>
      <c r="AF63" s="423"/>
    </row>
    <row r="64" spans="2:32">
      <c r="B64" s="426">
        <v>1962</v>
      </c>
      <c r="C64" s="460"/>
      <c r="D64" s="449">
        <v>16.100000000000001</v>
      </c>
      <c r="E64" s="449">
        <f>ROUND(D64*$C$58/$D$58,1)</f>
        <v>17.5</v>
      </c>
      <c r="F64" s="417"/>
      <c r="G64" s="446">
        <v>17.5</v>
      </c>
      <c r="H64" s="424">
        <f t="shared" si="4"/>
        <v>6.7656999999999998</v>
      </c>
      <c r="I64" s="460"/>
      <c r="J64" s="449">
        <v>25.8</v>
      </c>
      <c r="K64" s="449">
        <f t="shared" si="15"/>
        <v>27.8</v>
      </c>
      <c r="L64" s="449"/>
      <c r="M64" s="517">
        <f>K64</f>
        <v>27.8</v>
      </c>
      <c r="N64" s="419">
        <f t="shared" si="6"/>
        <v>4.3308999999999997</v>
      </c>
      <c r="O64" s="469">
        <f t="shared" si="0"/>
        <v>27.8</v>
      </c>
      <c r="P64" s="449"/>
      <c r="Q64" s="449"/>
      <c r="R64" s="449"/>
      <c r="S64" s="449">
        <v>62.8</v>
      </c>
      <c r="T64" s="449">
        <f>ROUND(S64*$R$58/$S$58,1)</f>
        <v>40.5</v>
      </c>
      <c r="U64" s="521">
        <f t="shared" si="1"/>
        <v>32.9</v>
      </c>
      <c r="V64" s="522">
        <f t="shared" si="8"/>
        <v>3.5015000000000001</v>
      </c>
      <c r="W64" s="483"/>
      <c r="X64" s="442">
        <v>32.6</v>
      </c>
      <c r="Y64" s="527">
        <f t="shared" si="13"/>
        <v>33.700000000000003</v>
      </c>
      <c r="Z64" s="528">
        <f t="shared" si="9"/>
        <v>3.0920000000000001</v>
      </c>
      <c r="AA64" s="406"/>
      <c r="AD64" s="422"/>
      <c r="AE64" s="423"/>
      <c r="AF64" s="423"/>
    </row>
    <row r="65" spans="2:36">
      <c r="B65" s="426">
        <v>1961</v>
      </c>
      <c r="C65" s="460"/>
      <c r="D65" s="449">
        <v>15</v>
      </c>
      <c r="E65" s="449">
        <f t="shared" si="16"/>
        <v>16.3</v>
      </c>
      <c r="F65" s="417"/>
      <c r="G65" s="446">
        <v>16.3</v>
      </c>
      <c r="H65" s="424">
        <f t="shared" si="4"/>
        <v>7.2637999999999998</v>
      </c>
      <c r="I65" s="460"/>
      <c r="J65" s="449">
        <v>24.2</v>
      </c>
      <c r="K65" s="449">
        <f t="shared" si="15"/>
        <v>26.1</v>
      </c>
      <c r="L65" s="449"/>
      <c r="M65" s="517">
        <f t="shared" si="5"/>
        <v>26.1</v>
      </c>
      <c r="N65" s="419">
        <f t="shared" si="6"/>
        <v>4.6130000000000004</v>
      </c>
      <c r="O65" s="469">
        <f t="shared" si="0"/>
        <v>26.1</v>
      </c>
      <c r="P65" s="449"/>
      <c r="Q65" s="449"/>
      <c r="R65" s="449"/>
      <c r="S65" s="449">
        <v>63.5</v>
      </c>
      <c r="T65" s="449">
        <f t="shared" si="14"/>
        <v>41</v>
      </c>
      <c r="U65" s="521">
        <f t="shared" si="1"/>
        <v>32.1</v>
      </c>
      <c r="V65" s="522">
        <f t="shared" si="8"/>
        <v>3.5888</v>
      </c>
      <c r="W65" s="483"/>
      <c r="X65" s="442">
        <v>32.4</v>
      </c>
      <c r="Y65" s="527">
        <f t="shared" si="13"/>
        <v>33.5</v>
      </c>
      <c r="Z65" s="528">
        <f t="shared" si="9"/>
        <v>3.1103999999999998</v>
      </c>
      <c r="AA65" s="406"/>
      <c r="AD65" s="422"/>
      <c r="AE65" s="423"/>
      <c r="AF65" s="423"/>
    </row>
    <row r="66" spans="2:36">
      <c r="B66" s="426">
        <v>1960</v>
      </c>
      <c r="C66" s="460"/>
      <c r="D66" s="449">
        <v>14.1</v>
      </c>
      <c r="E66" s="449">
        <f t="shared" si="16"/>
        <v>15.3</v>
      </c>
      <c r="F66" s="417"/>
      <c r="G66" s="446">
        <v>15.3</v>
      </c>
      <c r="H66" s="424">
        <f t="shared" si="4"/>
        <v>7.7385999999999999</v>
      </c>
      <c r="I66" s="460"/>
      <c r="J66" s="449">
        <v>22.5</v>
      </c>
      <c r="K66" s="449">
        <f t="shared" si="15"/>
        <v>24.2</v>
      </c>
      <c r="L66" s="449"/>
      <c r="M66" s="517">
        <f t="shared" si="5"/>
        <v>24.2</v>
      </c>
      <c r="N66" s="419">
        <f t="shared" si="6"/>
        <v>4.9752000000000001</v>
      </c>
      <c r="O66" s="469">
        <f t="shared" si="0"/>
        <v>24.2</v>
      </c>
      <c r="P66" s="449"/>
      <c r="Q66" s="449"/>
      <c r="R66" s="449"/>
      <c r="S66" s="449">
        <v>64.099999999999994</v>
      </c>
      <c r="T66" s="449">
        <f t="shared" si="14"/>
        <v>41.3</v>
      </c>
      <c r="U66" s="521">
        <f t="shared" si="1"/>
        <v>31</v>
      </c>
      <c r="V66" s="522">
        <f t="shared" si="8"/>
        <v>3.7161</v>
      </c>
      <c r="W66" s="483"/>
      <c r="X66" s="442">
        <v>32</v>
      </c>
      <c r="Y66" s="527">
        <f t="shared" si="13"/>
        <v>33.1</v>
      </c>
      <c r="Z66" s="528">
        <f t="shared" si="9"/>
        <v>3.1480000000000001</v>
      </c>
      <c r="AA66" s="406"/>
      <c r="AD66" s="422"/>
      <c r="AE66" s="423"/>
      <c r="AF66" s="423"/>
    </row>
    <row r="67" spans="2:36">
      <c r="B67" s="426">
        <v>1959</v>
      </c>
      <c r="C67" s="460"/>
      <c r="D67" s="449">
        <v>13.2</v>
      </c>
      <c r="E67" s="449">
        <f t="shared" si="16"/>
        <v>14.3</v>
      </c>
      <c r="F67" s="417"/>
      <c r="G67" s="446">
        <v>14.3</v>
      </c>
      <c r="H67" s="424">
        <f t="shared" si="4"/>
        <v>8.2797000000000001</v>
      </c>
      <c r="I67" s="460"/>
      <c r="J67" s="449">
        <v>20.9</v>
      </c>
      <c r="K67" s="449">
        <f t="shared" si="15"/>
        <v>22.5</v>
      </c>
      <c r="L67" s="449"/>
      <c r="M67" s="517">
        <f>K67</f>
        <v>22.5</v>
      </c>
      <c r="N67" s="419">
        <f t="shared" si="6"/>
        <v>5.3510999999999997</v>
      </c>
      <c r="O67" s="469">
        <f t="shared" si="0"/>
        <v>22.5</v>
      </c>
      <c r="P67" s="449"/>
      <c r="Q67" s="449"/>
      <c r="R67" s="449"/>
      <c r="S67" s="449">
        <v>64.099999999999994</v>
      </c>
      <c r="T67" s="449">
        <f t="shared" si="14"/>
        <v>41.3</v>
      </c>
      <c r="U67" s="521">
        <f t="shared" si="1"/>
        <v>30</v>
      </c>
      <c r="V67" s="522">
        <f t="shared" si="8"/>
        <v>3.84</v>
      </c>
      <c r="W67" s="443"/>
      <c r="X67" s="442">
        <v>31.6</v>
      </c>
      <c r="Y67" s="527">
        <f t="shared" si="13"/>
        <v>32.700000000000003</v>
      </c>
      <c r="Z67" s="528">
        <f t="shared" si="9"/>
        <v>3.1865000000000001</v>
      </c>
      <c r="AA67" s="406"/>
      <c r="AD67" s="422"/>
      <c r="AE67" s="423"/>
      <c r="AF67" s="423"/>
    </row>
    <row r="68" spans="2:36">
      <c r="B68" s="426">
        <v>1958</v>
      </c>
      <c r="C68" s="460"/>
      <c r="D68" s="449">
        <v>12.7</v>
      </c>
      <c r="E68" s="449">
        <f t="shared" si="16"/>
        <v>13.8</v>
      </c>
      <c r="F68" s="449">
        <v>3.4689999999999999</v>
      </c>
      <c r="G68" s="446">
        <v>13.8</v>
      </c>
      <c r="H68" s="424">
        <f t="shared" si="4"/>
        <v>8.5797000000000008</v>
      </c>
      <c r="I68" s="460"/>
      <c r="J68" s="449">
        <v>19.399999999999999</v>
      </c>
      <c r="K68" s="449">
        <f t="shared" si="15"/>
        <v>20.9</v>
      </c>
      <c r="L68" s="449">
        <v>3.4689999999999999</v>
      </c>
      <c r="M68" s="518">
        <f>ROUND($K$68*L68/$L$68,1)</f>
        <v>20.9</v>
      </c>
      <c r="N68" s="419">
        <f t="shared" si="6"/>
        <v>5.7607999999999997</v>
      </c>
      <c r="O68" s="469">
        <f t="shared" si="0"/>
        <v>20.9</v>
      </c>
      <c r="P68" s="449"/>
      <c r="Q68" s="449"/>
      <c r="R68" s="449"/>
      <c r="S68" s="449">
        <v>64.5</v>
      </c>
      <c r="T68" s="449">
        <f t="shared" si="14"/>
        <v>41.6</v>
      </c>
      <c r="U68" s="521">
        <f t="shared" si="1"/>
        <v>29.2</v>
      </c>
      <c r="V68" s="522">
        <f t="shared" si="8"/>
        <v>3.9451999999999998</v>
      </c>
      <c r="W68" s="443"/>
      <c r="X68" s="442">
        <v>31.8</v>
      </c>
      <c r="Y68" s="527">
        <f t="shared" si="13"/>
        <v>32.9</v>
      </c>
      <c r="Z68" s="528">
        <f t="shared" si="9"/>
        <v>3.1671999999999998</v>
      </c>
      <c r="AA68" s="406"/>
      <c r="AD68" s="422"/>
      <c r="AE68" s="423"/>
      <c r="AF68" s="423"/>
    </row>
    <row r="69" spans="2:36">
      <c r="B69" s="426">
        <v>1957</v>
      </c>
      <c r="C69" s="460"/>
      <c r="D69" s="449"/>
      <c r="E69" s="449"/>
      <c r="F69" s="449">
        <v>3.3610000000000002</v>
      </c>
      <c r="G69" s="446">
        <f>ROUND(F69*$E$68/$F$68,1)</f>
        <v>13.4</v>
      </c>
      <c r="H69" s="424">
        <f t="shared" si="4"/>
        <v>8.8358000000000008</v>
      </c>
      <c r="I69" s="460"/>
      <c r="J69" s="449"/>
      <c r="K69" s="449"/>
      <c r="L69" s="449">
        <v>3.3610000000000002</v>
      </c>
      <c r="M69" s="518">
        <f>ROUND($K$68*L69/$L$68,1)</f>
        <v>20.2</v>
      </c>
      <c r="N69" s="419">
        <f t="shared" si="6"/>
        <v>5.9603999999999999</v>
      </c>
      <c r="O69" s="469">
        <f t="shared" si="0"/>
        <v>20.2</v>
      </c>
      <c r="P69" s="449"/>
      <c r="Q69" s="449"/>
      <c r="R69" s="449"/>
      <c r="S69" s="449">
        <v>63.4</v>
      </c>
      <c r="T69" s="449">
        <f t="shared" si="14"/>
        <v>40.9</v>
      </c>
      <c r="U69" s="521">
        <f t="shared" si="1"/>
        <v>28.5</v>
      </c>
      <c r="V69" s="522">
        <f t="shared" si="8"/>
        <v>4.0420999999999996</v>
      </c>
      <c r="W69" s="443"/>
      <c r="X69" s="442">
        <v>32</v>
      </c>
      <c r="Y69" s="527">
        <f t="shared" si="13"/>
        <v>33.1</v>
      </c>
      <c r="Z69" s="528">
        <f t="shared" si="9"/>
        <v>3.1480000000000001</v>
      </c>
      <c r="AA69" s="406"/>
      <c r="AD69" s="422"/>
      <c r="AE69" s="423"/>
      <c r="AF69" s="423"/>
    </row>
    <row r="70" spans="2:36">
      <c r="B70" s="426">
        <v>1956</v>
      </c>
      <c r="C70" s="460"/>
      <c r="D70" s="449"/>
      <c r="E70" s="449"/>
      <c r="F70" s="449">
        <v>3.2450000000000001</v>
      </c>
      <c r="G70" s="446">
        <f>ROUND(F70*$E$68/$F$68,1)</f>
        <v>12.9</v>
      </c>
      <c r="H70" s="424">
        <f t="shared" si="4"/>
        <v>9.1783000000000001</v>
      </c>
      <c r="I70" s="460"/>
      <c r="J70" s="449"/>
      <c r="K70" s="449"/>
      <c r="L70" s="449">
        <v>3.2450000000000001</v>
      </c>
      <c r="M70" s="518">
        <f>ROUND($K$68*L70/$L$68,1)</f>
        <v>19.600000000000001</v>
      </c>
      <c r="N70" s="419">
        <f t="shared" si="6"/>
        <v>6.1429</v>
      </c>
      <c r="O70" s="469">
        <f t="shared" ref="O70:O77" si="17">M70</f>
        <v>19.600000000000001</v>
      </c>
      <c r="P70" s="449"/>
      <c r="Q70" s="449"/>
      <c r="R70" s="449"/>
      <c r="S70" s="449">
        <v>59.9</v>
      </c>
      <c r="T70" s="449">
        <f t="shared" si="14"/>
        <v>38.6</v>
      </c>
      <c r="U70" s="521">
        <f t="shared" ref="U70:U77" si="18">ROUND(0.6*O70+0.4*T70,1)</f>
        <v>27.2</v>
      </c>
      <c r="V70" s="522">
        <f t="shared" si="8"/>
        <v>4.2352999999999996</v>
      </c>
      <c r="W70" s="443"/>
      <c r="X70" s="442">
        <v>31.4</v>
      </c>
      <c r="Y70" s="527">
        <f t="shared" si="13"/>
        <v>32.5</v>
      </c>
      <c r="Z70" s="528">
        <f t="shared" si="9"/>
        <v>3.2061999999999999</v>
      </c>
      <c r="AA70" s="406"/>
      <c r="AD70" s="422"/>
      <c r="AE70" s="423"/>
      <c r="AF70" s="423"/>
    </row>
    <row r="71" spans="2:36">
      <c r="B71" s="426">
        <v>1955</v>
      </c>
      <c r="C71" s="460"/>
      <c r="D71" s="449"/>
      <c r="E71" s="449"/>
      <c r="F71" s="449">
        <v>3.1629999999999998</v>
      </c>
      <c r="G71" s="446">
        <f t="shared" ref="G71:G84" si="19">ROUND(F71*$E$68/$F$68,1)</f>
        <v>12.6</v>
      </c>
      <c r="H71" s="424">
        <f t="shared" si="4"/>
        <v>9.3968000000000007</v>
      </c>
      <c r="I71" s="460"/>
      <c r="J71" s="449"/>
      <c r="K71" s="449"/>
      <c r="L71" s="449">
        <v>3.1629999999999998</v>
      </c>
      <c r="M71" s="518">
        <f>ROUND($K$68*L71/$L$68,1)</f>
        <v>19.100000000000001</v>
      </c>
      <c r="N71" s="419">
        <f t="shared" si="6"/>
        <v>6.3037000000000001</v>
      </c>
      <c r="O71" s="469">
        <f t="shared" si="17"/>
        <v>19.100000000000001</v>
      </c>
      <c r="P71" s="449"/>
      <c r="Q71" s="449"/>
      <c r="R71" s="449"/>
      <c r="S71" s="449">
        <v>58.3</v>
      </c>
      <c r="T71" s="449">
        <f t="shared" si="14"/>
        <v>37.6</v>
      </c>
      <c r="U71" s="521">
        <f t="shared" si="18"/>
        <v>26.5</v>
      </c>
      <c r="V71" s="522">
        <f t="shared" si="8"/>
        <v>4.3472</v>
      </c>
      <c r="W71" s="443"/>
      <c r="X71" s="442">
        <v>30.9</v>
      </c>
      <c r="Y71" s="527">
        <f t="shared" si="13"/>
        <v>32</v>
      </c>
      <c r="Z71" s="528">
        <f t="shared" si="9"/>
        <v>3.2563</v>
      </c>
      <c r="AA71" s="406"/>
      <c r="AB71" s="421"/>
      <c r="AC71" s="421"/>
      <c r="AD71" s="422"/>
      <c r="AE71" s="423"/>
      <c r="AF71" s="423"/>
      <c r="AG71" s="421"/>
      <c r="AH71" s="421"/>
      <c r="AI71" s="421"/>
      <c r="AJ71" s="421"/>
    </row>
    <row r="72" spans="2:36">
      <c r="B72" s="426">
        <v>1954</v>
      </c>
      <c r="C72" s="460"/>
      <c r="D72" s="449"/>
      <c r="E72" s="449"/>
      <c r="F72" s="449">
        <v>3</v>
      </c>
      <c r="G72" s="446">
        <f>ROUND(F72*$E$68/$F$68,1)</f>
        <v>11.9</v>
      </c>
      <c r="H72" s="424">
        <f t="shared" ref="H72:H84" si="20">ROUND($G$6/G72,4)</f>
        <v>9.9496000000000002</v>
      </c>
      <c r="I72" s="460"/>
      <c r="J72" s="449"/>
      <c r="K72" s="449"/>
      <c r="L72" s="449">
        <v>3</v>
      </c>
      <c r="M72" s="518">
        <f t="shared" ref="M72:M84" si="21">ROUND($K$68*L72/$L$68,1)</f>
        <v>18.100000000000001</v>
      </c>
      <c r="N72" s="419">
        <f t="shared" ref="N72:N84" si="22">ROUND($M$6/M72,4)</f>
        <v>6.6519000000000004</v>
      </c>
      <c r="O72" s="469">
        <f t="shared" si="17"/>
        <v>18.100000000000001</v>
      </c>
      <c r="P72" s="449"/>
      <c r="Q72" s="449"/>
      <c r="R72" s="449"/>
      <c r="S72" s="449">
        <v>56.5</v>
      </c>
      <c r="T72" s="449">
        <f t="shared" si="14"/>
        <v>36.4</v>
      </c>
      <c r="U72" s="521">
        <f t="shared" si="18"/>
        <v>25.4</v>
      </c>
      <c r="V72" s="522">
        <f t="shared" ref="V72:V77" si="23">ROUND($U$6/U72,4)</f>
        <v>4.5354000000000001</v>
      </c>
      <c r="W72" s="443"/>
      <c r="X72" s="442">
        <v>30.3</v>
      </c>
      <c r="Y72" s="527">
        <f t="shared" si="13"/>
        <v>31.4</v>
      </c>
      <c r="Z72" s="528">
        <f t="shared" ref="Z72:Z77" si="24">ROUND($Y$6/Y72,4)</f>
        <v>3.3184999999999998</v>
      </c>
      <c r="AA72" s="406"/>
      <c r="AD72" s="422"/>
      <c r="AE72" s="423"/>
      <c r="AF72" s="423"/>
    </row>
    <row r="73" spans="2:36">
      <c r="B73" s="426">
        <v>1953</v>
      </c>
      <c r="C73" s="460"/>
      <c r="D73" s="449"/>
      <c r="E73" s="449"/>
      <c r="F73" s="449">
        <v>2.9860000000000002</v>
      </c>
      <c r="G73" s="446">
        <f>ROUND(F73*$E$68/$F$68,1)</f>
        <v>11.9</v>
      </c>
      <c r="H73" s="424">
        <f t="shared" si="20"/>
        <v>9.9496000000000002</v>
      </c>
      <c r="I73" s="460"/>
      <c r="J73" s="449"/>
      <c r="K73" s="449"/>
      <c r="L73" s="449">
        <v>2.9860000000000002</v>
      </c>
      <c r="M73" s="518">
        <f t="shared" si="21"/>
        <v>18</v>
      </c>
      <c r="N73" s="419">
        <f t="shared" si="22"/>
        <v>6.6889000000000003</v>
      </c>
      <c r="O73" s="469">
        <f t="shared" si="17"/>
        <v>18</v>
      </c>
      <c r="P73" s="449"/>
      <c r="Q73" s="449"/>
      <c r="R73" s="449"/>
      <c r="S73" s="449">
        <v>58.3</v>
      </c>
      <c r="T73" s="449">
        <f t="shared" si="14"/>
        <v>37.6</v>
      </c>
      <c r="U73" s="521">
        <f t="shared" si="18"/>
        <v>25.8</v>
      </c>
      <c r="V73" s="522">
        <f t="shared" si="23"/>
        <v>4.4650999999999996</v>
      </c>
      <c r="W73" s="443"/>
      <c r="X73" s="442">
        <v>30.8</v>
      </c>
      <c r="Y73" s="527">
        <f t="shared" si="13"/>
        <v>31.9</v>
      </c>
      <c r="Z73" s="528">
        <f t="shared" si="24"/>
        <v>3.2665000000000002</v>
      </c>
      <c r="AA73" s="406"/>
      <c r="AD73" s="422"/>
      <c r="AE73" s="423"/>
      <c r="AF73" s="423"/>
    </row>
    <row r="74" spans="2:36">
      <c r="B74" s="426">
        <v>1952</v>
      </c>
      <c r="C74" s="460"/>
      <c r="D74" s="449"/>
      <c r="E74" s="449"/>
      <c r="F74" s="449">
        <v>3.0880000000000001</v>
      </c>
      <c r="G74" s="446">
        <f t="shared" si="19"/>
        <v>12.3</v>
      </c>
      <c r="H74" s="424">
        <f t="shared" si="20"/>
        <v>9.6259999999999994</v>
      </c>
      <c r="I74" s="460"/>
      <c r="J74" s="449"/>
      <c r="K74" s="449"/>
      <c r="L74" s="449">
        <v>3.0880000000000001</v>
      </c>
      <c r="M74" s="518">
        <f t="shared" si="21"/>
        <v>18.600000000000001</v>
      </c>
      <c r="N74" s="419">
        <f t="shared" si="22"/>
        <v>6.4730999999999996</v>
      </c>
      <c r="O74" s="469">
        <f t="shared" si="17"/>
        <v>18.600000000000001</v>
      </c>
      <c r="P74" s="449"/>
      <c r="Q74" s="449"/>
      <c r="R74" s="449"/>
      <c r="S74" s="449">
        <v>56</v>
      </c>
      <c r="T74" s="449">
        <f t="shared" si="14"/>
        <v>36.1</v>
      </c>
      <c r="U74" s="521">
        <f t="shared" si="18"/>
        <v>25.6</v>
      </c>
      <c r="V74" s="522">
        <f t="shared" si="23"/>
        <v>4.5</v>
      </c>
      <c r="W74" s="443"/>
      <c r="X74" s="442">
        <v>31.6</v>
      </c>
      <c r="Y74" s="527">
        <f t="shared" si="13"/>
        <v>32.700000000000003</v>
      </c>
      <c r="Z74" s="528">
        <f t="shared" si="24"/>
        <v>3.1865000000000001</v>
      </c>
      <c r="AA74" s="406"/>
      <c r="AD74" s="422"/>
      <c r="AE74" s="423"/>
      <c r="AF74" s="423"/>
    </row>
    <row r="75" spans="2:36">
      <c r="B75" s="426">
        <v>1951</v>
      </c>
      <c r="C75" s="460"/>
      <c r="D75" s="449"/>
      <c r="E75" s="449"/>
      <c r="F75" s="449">
        <v>2.8980000000000001</v>
      </c>
      <c r="G75" s="446">
        <f t="shared" si="19"/>
        <v>11.5</v>
      </c>
      <c r="H75" s="424">
        <f t="shared" si="20"/>
        <v>10.2957</v>
      </c>
      <c r="I75" s="460"/>
      <c r="J75" s="449"/>
      <c r="K75" s="449"/>
      <c r="L75" s="449">
        <v>2.8980000000000001</v>
      </c>
      <c r="M75" s="518">
        <f t="shared" si="21"/>
        <v>17.5</v>
      </c>
      <c r="N75" s="419">
        <f t="shared" si="22"/>
        <v>6.88</v>
      </c>
      <c r="O75" s="469">
        <f t="shared" si="17"/>
        <v>17.5</v>
      </c>
      <c r="P75" s="449"/>
      <c r="Q75" s="449"/>
      <c r="R75" s="449"/>
      <c r="S75" s="449">
        <v>40.200000000000003</v>
      </c>
      <c r="T75" s="449">
        <f t="shared" si="14"/>
        <v>25.9</v>
      </c>
      <c r="U75" s="521">
        <f t="shared" si="18"/>
        <v>20.9</v>
      </c>
      <c r="V75" s="522">
        <f t="shared" si="23"/>
        <v>5.5119999999999996</v>
      </c>
      <c r="W75" s="443"/>
      <c r="X75" s="442">
        <v>30.9</v>
      </c>
      <c r="Y75" s="527">
        <f t="shared" si="13"/>
        <v>32</v>
      </c>
      <c r="Z75" s="528">
        <f t="shared" si="24"/>
        <v>3.2563</v>
      </c>
      <c r="AA75" s="406"/>
      <c r="AD75" s="422"/>
      <c r="AE75" s="423"/>
      <c r="AF75" s="423"/>
    </row>
    <row r="76" spans="2:36">
      <c r="B76" s="426">
        <v>1950</v>
      </c>
      <c r="C76" s="460"/>
      <c r="D76" s="449"/>
      <c r="E76" s="449"/>
      <c r="F76" s="449">
        <v>2.5030000000000001</v>
      </c>
      <c r="G76" s="446">
        <f t="shared" si="19"/>
        <v>10</v>
      </c>
      <c r="H76" s="424">
        <f t="shared" si="20"/>
        <v>11.84</v>
      </c>
      <c r="I76" s="460"/>
      <c r="J76" s="449"/>
      <c r="K76" s="449"/>
      <c r="L76" s="449">
        <v>2.5030000000000001</v>
      </c>
      <c r="M76" s="518">
        <f t="shared" si="21"/>
        <v>15.1</v>
      </c>
      <c r="N76" s="419">
        <f t="shared" si="22"/>
        <v>7.9734999999999996</v>
      </c>
      <c r="O76" s="469">
        <f t="shared" si="17"/>
        <v>15.1</v>
      </c>
      <c r="P76" s="449"/>
      <c r="Q76" s="449"/>
      <c r="R76" s="449"/>
      <c r="S76" s="449">
        <v>32.9</v>
      </c>
      <c r="T76" s="449">
        <f t="shared" si="14"/>
        <v>21.2</v>
      </c>
      <c r="U76" s="521">
        <f t="shared" si="18"/>
        <v>17.5</v>
      </c>
      <c r="V76" s="522">
        <f t="shared" si="23"/>
        <v>6.5829000000000004</v>
      </c>
      <c r="W76" s="443"/>
      <c r="X76" s="442">
        <v>26.1</v>
      </c>
      <c r="Y76" s="527">
        <f t="shared" si="13"/>
        <v>27</v>
      </c>
      <c r="Z76" s="528">
        <f t="shared" si="24"/>
        <v>3.8593000000000002</v>
      </c>
      <c r="AA76" s="406"/>
      <c r="AD76" s="422"/>
      <c r="AE76" s="423"/>
      <c r="AF76" s="423"/>
    </row>
    <row r="77" spans="2:36">
      <c r="B77" s="426">
        <v>1949</v>
      </c>
      <c r="C77" s="460"/>
      <c r="D77" s="449"/>
      <c r="E77" s="449"/>
      <c r="F77" s="449">
        <v>2.6259999999999999</v>
      </c>
      <c r="G77" s="446">
        <f t="shared" si="19"/>
        <v>10.4</v>
      </c>
      <c r="H77" s="424">
        <f t="shared" si="20"/>
        <v>11.384600000000001</v>
      </c>
      <c r="I77" s="460"/>
      <c r="J77" s="449"/>
      <c r="K77" s="449"/>
      <c r="L77" s="449">
        <v>2.6259999999999999</v>
      </c>
      <c r="M77" s="518">
        <f t="shared" si="21"/>
        <v>15.8</v>
      </c>
      <c r="N77" s="419">
        <f t="shared" si="22"/>
        <v>7.6203000000000003</v>
      </c>
      <c r="O77" s="469">
        <f t="shared" si="17"/>
        <v>15.8</v>
      </c>
      <c r="P77" s="449"/>
      <c r="Q77" s="449"/>
      <c r="R77" s="449"/>
      <c r="S77" s="449">
        <v>31.7</v>
      </c>
      <c r="T77" s="449">
        <f t="shared" si="14"/>
        <v>20.399999999999999</v>
      </c>
      <c r="U77" s="521">
        <f t="shared" si="18"/>
        <v>17.600000000000001</v>
      </c>
      <c r="V77" s="522">
        <f t="shared" si="23"/>
        <v>6.5454999999999997</v>
      </c>
      <c r="W77" s="443"/>
      <c r="X77" s="442">
        <v>26.8</v>
      </c>
      <c r="Y77" s="527">
        <f t="shared" si="13"/>
        <v>27.7</v>
      </c>
      <c r="Z77" s="528">
        <f t="shared" si="24"/>
        <v>3.7616999999999998</v>
      </c>
      <c r="AA77" s="406"/>
      <c r="AD77" s="422"/>
      <c r="AE77" s="423"/>
      <c r="AF77" s="423"/>
    </row>
    <row r="78" spans="2:36">
      <c r="B78" s="426">
        <v>1948</v>
      </c>
      <c r="C78" s="460"/>
      <c r="D78" s="449"/>
      <c r="E78" s="449"/>
      <c r="F78" s="449">
        <v>2.3199999999999998</v>
      </c>
      <c r="G78" s="446">
        <f t="shared" si="19"/>
        <v>9.1999999999999993</v>
      </c>
      <c r="H78" s="424">
        <f t="shared" si="20"/>
        <v>12.8696</v>
      </c>
      <c r="I78" s="460"/>
      <c r="J78" s="449"/>
      <c r="K78" s="449"/>
      <c r="L78" s="449">
        <v>2.3199999999999998</v>
      </c>
      <c r="M78" s="518">
        <f t="shared" si="21"/>
        <v>14</v>
      </c>
      <c r="N78" s="419">
        <f t="shared" si="22"/>
        <v>8.6</v>
      </c>
      <c r="O78" s="469"/>
      <c r="P78" s="449"/>
      <c r="Q78" s="449"/>
      <c r="R78" s="449"/>
      <c r="S78" s="449"/>
      <c r="T78" s="449"/>
      <c r="U78" s="521"/>
      <c r="V78" s="522"/>
      <c r="W78" s="443"/>
      <c r="X78" s="442"/>
      <c r="Y78" s="530"/>
      <c r="Z78" s="531"/>
    </row>
    <row r="79" spans="2:36">
      <c r="B79" s="426">
        <v>1947</v>
      </c>
      <c r="C79" s="460"/>
      <c r="D79" s="449"/>
      <c r="E79" s="449"/>
      <c r="F79" s="449">
        <v>2.129</v>
      </c>
      <c r="G79" s="446">
        <f t="shared" si="19"/>
        <v>8.5</v>
      </c>
      <c r="H79" s="424">
        <f t="shared" si="20"/>
        <v>13.929399999999999</v>
      </c>
      <c r="I79" s="460"/>
      <c r="J79" s="449"/>
      <c r="K79" s="449"/>
      <c r="L79" s="449">
        <v>2.129</v>
      </c>
      <c r="M79" s="518">
        <f t="shared" si="21"/>
        <v>12.8</v>
      </c>
      <c r="N79" s="419">
        <f t="shared" si="22"/>
        <v>9.4062999999999999</v>
      </c>
      <c r="O79" s="469"/>
      <c r="P79" s="449"/>
      <c r="Q79" s="449"/>
      <c r="R79" s="449"/>
      <c r="S79" s="449"/>
      <c r="T79" s="449"/>
      <c r="U79" s="521"/>
      <c r="V79" s="522"/>
      <c r="W79" s="443"/>
      <c r="X79" s="442"/>
      <c r="Y79" s="530"/>
      <c r="Z79" s="531"/>
    </row>
    <row r="80" spans="2:36">
      <c r="B80" s="426">
        <v>1946</v>
      </c>
      <c r="C80" s="460"/>
      <c r="D80" s="449"/>
      <c r="E80" s="449"/>
      <c r="F80" s="449">
        <v>1.823</v>
      </c>
      <c r="G80" s="446">
        <f t="shared" si="19"/>
        <v>7.3</v>
      </c>
      <c r="H80" s="424">
        <f t="shared" si="20"/>
        <v>16.219200000000001</v>
      </c>
      <c r="I80" s="460"/>
      <c r="J80" s="449"/>
      <c r="K80" s="449"/>
      <c r="L80" s="449">
        <v>1.823</v>
      </c>
      <c r="M80" s="518">
        <f t="shared" si="21"/>
        <v>11</v>
      </c>
      <c r="N80" s="419">
        <f t="shared" si="22"/>
        <v>10.945499999999999</v>
      </c>
      <c r="O80" s="475"/>
      <c r="P80" s="449"/>
      <c r="Q80" s="449"/>
      <c r="R80" s="449"/>
      <c r="S80" s="449"/>
      <c r="T80" s="449"/>
      <c r="U80" s="521"/>
      <c r="V80" s="522"/>
      <c r="W80" s="443"/>
      <c r="X80" s="442"/>
      <c r="Y80" s="530"/>
      <c r="Z80" s="531"/>
    </row>
    <row r="81" spans="2:26">
      <c r="B81" s="426">
        <v>1945</v>
      </c>
      <c r="C81" s="460"/>
      <c r="D81" s="449"/>
      <c r="E81" s="449"/>
      <c r="F81" s="449">
        <v>1.7070000000000001</v>
      </c>
      <c r="G81" s="446">
        <f t="shared" si="19"/>
        <v>6.8</v>
      </c>
      <c r="H81" s="424">
        <f t="shared" si="20"/>
        <v>17.411799999999999</v>
      </c>
      <c r="I81" s="460"/>
      <c r="J81" s="449"/>
      <c r="K81" s="449"/>
      <c r="L81" s="449">
        <v>1.7070000000000001</v>
      </c>
      <c r="M81" s="518">
        <f t="shared" si="21"/>
        <v>10.3</v>
      </c>
      <c r="N81" s="419">
        <f t="shared" si="22"/>
        <v>11.689299999999999</v>
      </c>
      <c r="O81" s="475"/>
      <c r="P81" s="449"/>
      <c r="Q81" s="449"/>
      <c r="R81" s="449"/>
      <c r="S81" s="449"/>
      <c r="T81" s="449"/>
      <c r="U81" s="521"/>
      <c r="V81" s="522"/>
      <c r="W81" s="443"/>
      <c r="X81" s="442"/>
      <c r="Y81" s="530"/>
      <c r="Z81" s="531"/>
    </row>
    <row r="82" spans="2:26">
      <c r="B82" s="426">
        <v>1944</v>
      </c>
      <c r="C82" s="460"/>
      <c r="D82" s="449"/>
      <c r="E82" s="449"/>
      <c r="F82" s="449">
        <v>1.653</v>
      </c>
      <c r="G82" s="446">
        <f t="shared" si="19"/>
        <v>6.6</v>
      </c>
      <c r="H82" s="424">
        <f t="shared" si="20"/>
        <v>17.939399999999999</v>
      </c>
      <c r="I82" s="460"/>
      <c r="J82" s="449"/>
      <c r="K82" s="449"/>
      <c r="L82" s="449">
        <v>1.653</v>
      </c>
      <c r="M82" s="518">
        <f t="shared" si="21"/>
        <v>10</v>
      </c>
      <c r="N82" s="419">
        <f t="shared" si="22"/>
        <v>12.04</v>
      </c>
      <c r="O82" s="475"/>
      <c r="P82" s="449"/>
      <c r="Q82" s="449"/>
      <c r="R82" s="449"/>
      <c r="S82" s="449"/>
      <c r="T82" s="449"/>
      <c r="U82" s="521"/>
      <c r="V82" s="522"/>
      <c r="W82" s="443"/>
      <c r="X82" s="442"/>
      <c r="Y82" s="530"/>
      <c r="Z82" s="531"/>
    </row>
    <row r="83" spans="2:26">
      <c r="B83" s="426">
        <v>1943</v>
      </c>
      <c r="C83" s="460"/>
      <c r="D83" s="449"/>
      <c r="E83" s="449"/>
      <c r="F83" s="449">
        <v>1.619</v>
      </c>
      <c r="G83" s="446">
        <f>ROUND(F83*$E$68/$F$68,1)</f>
        <v>6.4</v>
      </c>
      <c r="H83" s="424">
        <f t="shared" si="20"/>
        <v>18.5</v>
      </c>
      <c r="I83" s="460"/>
      <c r="J83" s="449"/>
      <c r="K83" s="449"/>
      <c r="L83" s="449">
        <v>1.619</v>
      </c>
      <c r="M83" s="518">
        <f t="shared" si="21"/>
        <v>9.8000000000000007</v>
      </c>
      <c r="N83" s="419">
        <f t="shared" si="22"/>
        <v>12.2857</v>
      </c>
      <c r="O83" s="475"/>
      <c r="P83" s="449"/>
      <c r="Q83" s="449"/>
      <c r="R83" s="449"/>
      <c r="S83" s="449"/>
      <c r="T83" s="449"/>
      <c r="U83" s="521"/>
      <c r="V83" s="522"/>
      <c r="W83" s="443"/>
      <c r="X83" s="442"/>
      <c r="Y83" s="530"/>
      <c r="Z83" s="531"/>
    </row>
    <row r="84" spans="2:26" ht="13.5" thickBot="1">
      <c r="B84" s="427">
        <v>1942</v>
      </c>
      <c r="C84" s="461"/>
      <c r="D84" s="462"/>
      <c r="E84" s="462"/>
      <c r="F84" s="462">
        <v>1.585</v>
      </c>
      <c r="G84" s="447">
        <f t="shared" si="19"/>
        <v>6.3</v>
      </c>
      <c r="H84" s="428">
        <f t="shared" si="20"/>
        <v>18.793700000000001</v>
      </c>
      <c r="I84" s="461"/>
      <c r="J84" s="462"/>
      <c r="K84" s="462"/>
      <c r="L84" s="462">
        <v>1.585</v>
      </c>
      <c r="M84" s="519">
        <f t="shared" si="21"/>
        <v>9.5</v>
      </c>
      <c r="N84" s="429">
        <f t="shared" si="22"/>
        <v>12.6737</v>
      </c>
      <c r="O84" s="462"/>
      <c r="P84" s="462"/>
      <c r="Q84" s="462"/>
      <c r="R84" s="462"/>
      <c r="S84" s="462"/>
      <c r="T84" s="462"/>
      <c r="U84" s="523"/>
      <c r="V84" s="524"/>
      <c r="W84" s="444"/>
      <c r="X84" s="445"/>
      <c r="Y84" s="530"/>
      <c r="Z84" s="531"/>
    </row>
    <row r="85" spans="2:26">
      <c r="W85" s="430"/>
      <c r="X85" s="430"/>
      <c r="Y85" s="430"/>
      <c r="Z85" s="430"/>
    </row>
    <row r="87" spans="2:26" ht="15">
      <c r="B87" s="405" t="s">
        <v>503</v>
      </c>
      <c r="C87" s="532" t="s">
        <v>504</v>
      </c>
      <c r="M87" s="405" t="s">
        <v>505</v>
      </c>
    </row>
    <row r="88" spans="2:26">
      <c r="Y88" s="431"/>
    </row>
    <row r="89" spans="2:26">
      <c r="Y89" s="431"/>
    </row>
    <row r="90" spans="2:26">
      <c r="Y90" s="431"/>
    </row>
    <row r="91" spans="2:26">
      <c r="Y91" s="431"/>
    </row>
    <row r="92" spans="2:26">
      <c r="Y92" s="431"/>
    </row>
    <row r="93" spans="2:26">
      <c r="Y93" s="431"/>
    </row>
    <row r="94" spans="2:26">
      <c r="Y94" s="431"/>
    </row>
    <row r="95" spans="2:26">
      <c r="Y95" s="431"/>
    </row>
    <row r="96" spans="2:26">
      <c r="Y96" s="431"/>
    </row>
    <row r="97" spans="19:25">
      <c r="Y97" s="431"/>
    </row>
    <row r="98" spans="19:25">
      <c r="Y98" s="431"/>
    </row>
    <row r="99" spans="19:25">
      <c r="Y99" s="431"/>
    </row>
    <row r="100" spans="19:25">
      <c r="Y100" s="431"/>
    </row>
    <row r="101" spans="19:25">
      <c r="Y101" s="431"/>
    </row>
    <row r="102" spans="19:25">
      <c r="Y102" s="431"/>
    </row>
    <row r="103" spans="19:25">
      <c r="Y103" s="431"/>
    </row>
    <row r="104" spans="19:25">
      <c r="Y104" s="431"/>
    </row>
    <row r="105" spans="19:25">
      <c r="Y105" s="431"/>
    </row>
    <row r="106" spans="19:25">
      <c r="Y106" s="431"/>
    </row>
    <row r="107" spans="19:25">
      <c r="S107" s="421"/>
      <c r="W107" s="421"/>
      <c r="Y107" s="431"/>
    </row>
    <row r="108" spans="19:25">
      <c r="Y108" s="431"/>
    </row>
    <row r="109" spans="19:25">
      <c r="Y109" s="431"/>
    </row>
  </sheetData>
  <sheetProtection algorithmName="SHA-512" hashValue="UQ8JVktp6O58PjRNCQecx0U+P8O+AA8jGzxBzmzkTe9MZkIIDTilpJu3Pe6rs24Qq0dz8LakoZfQcEIc0JYttA==" saltValue="PltHm7++Q+Ul1XApkPBh5A==" spinCount="100000" sheet="1" objects="1" scenarios="1"/>
  <mergeCells count="3">
    <mergeCell ref="C3:H3"/>
    <mergeCell ref="W3:Z3"/>
    <mergeCell ref="A1:A2"/>
  </mergeCells>
  <hyperlinks>
    <hyperlink ref="A1:A2" location="Start!A1" display="Start"/>
    <hyperlink ref="C87" r:id="rId1"/>
  </hyperlinks>
  <pageMargins left="0.7" right="0.7" top="0.78740157499999996" bottom="0.78740157499999996"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4F87"/>
    <pageSetUpPr fitToPage="1"/>
  </sheetPr>
  <dimension ref="A1:CB99"/>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outlineLevelCol="1"/>
  <cols>
    <col min="1" max="1" width="6.7109375" style="156" customWidth="1"/>
    <col min="2" max="2" width="27.7109375" style="156" customWidth="1"/>
    <col min="3" max="3" width="9.7109375" style="156" customWidth="1"/>
    <col min="4" max="9" width="11.42578125" style="156" customWidth="1" outlineLevel="1"/>
    <col min="10" max="16384" width="11.42578125" style="156"/>
  </cols>
  <sheetData>
    <row r="1" spans="1:80">
      <c r="A1" s="595" t="s">
        <v>71</v>
      </c>
    </row>
    <row r="2" spans="1:80">
      <c r="A2" s="595"/>
    </row>
    <row r="5" spans="1:80">
      <c r="B5" s="162" t="s">
        <v>430</v>
      </c>
    </row>
    <row r="7" spans="1:80" s="154" customFormat="1">
      <c r="B7" s="155" t="s">
        <v>431</v>
      </c>
    </row>
    <row r="9" spans="1:80">
      <c r="B9" s="158" t="s">
        <v>432</v>
      </c>
    </row>
    <row r="10" spans="1:80" s="158" customFormat="1">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row>
    <row r="11" spans="1:80">
      <c r="A11" s="234">
        <v>1</v>
      </c>
      <c r="B11" s="178" t="s">
        <v>135</v>
      </c>
      <c r="D11" s="179">
        <f>VLOOKUP(D10,'Preisindizes Gas 2020 "alt"'!$B$8:$H$91,7,FALSE)</f>
        <v>17.939399999999999</v>
      </c>
      <c r="E11" s="179">
        <f>VLOOKUP(E10,'Preisindizes Gas 2020 "alt"'!$B$8:$H$91,7,FALSE)</f>
        <v>17.411799999999999</v>
      </c>
      <c r="F11" s="179">
        <f>VLOOKUP(F10,'Preisindizes Gas 2020 "alt"'!$B$8:$H$91,7,FALSE)</f>
        <v>16.219200000000001</v>
      </c>
      <c r="G11" s="179">
        <f>VLOOKUP(G10,'Preisindizes Gas 2020 "alt"'!$B$8:$H$91,7,FALSE)</f>
        <v>13.929399999999999</v>
      </c>
      <c r="H11" s="179">
        <f>VLOOKUP(H10,'Preisindizes Gas 2020 "alt"'!$B$8:$H$91,7,FALSE)</f>
        <v>12.8696</v>
      </c>
      <c r="I11" s="179">
        <f>VLOOKUP(I10,'Preisindizes Gas 2020 "alt"'!$B$8:$H$91,7,FALSE)</f>
        <v>11.384600000000001</v>
      </c>
      <c r="J11" s="179">
        <f>VLOOKUP(J10,'Preisindizes Gas 2020 "alt"'!$B$8:$H$91,7,FALSE)</f>
        <v>11.84</v>
      </c>
      <c r="K11" s="179">
        <f>VLOOKUP(K10,'Preisindizes Gas 2020 "alt"'!$B$8:$H$91,7,FALSE)</f>
        <v>10.2957</v>
      </c>
      <c r="L11" s="179">
        <f>VLOOKUP(L10,'Preisindizes Gas 2020 "alt"'!$B$8:$H$91,7,FALSE)</f>
        <v>9.6259999999999994</v>
      </c>
      <c r="M11" s="179">
        <f>VLOOKUP(M10,'Preisindizes Gas 2020 "alt"'!$B$8:$H$91,7,FALSE)</f>
        <v>9.9496000000000002</v>
      </c>
      <c r="N11" s="179">
        <f>VLOOKUP(N10,'Preisindizes Gas 2020 "alt"'!$B$8:$H$91,7,FALSE)</f>
        <v>9.9496000000000002</v>
      </c>
      <c r="O11" s="179">
        <f>VLOOKUP(O10,'Preisindizes Gas 2020 "alt"'!$B$8:$H$91,7,FALSE)</f>
        <v>9.3968000000000007</v>
      </c>
      <c r="P11" s="179">
        <f>VLOOKUP(P10,'Preisindizes Gas 2020 "alt"'!$B$8:$H$91,7,FALSE)</f>
        <v>9.1783000000000001</v>
      </c>
      <c r="Q11" s="179">
        <f>VLOOKUP(Q10,'Preisindizes Gas 2020 "alt"'!$B$8:$H$91,7,FALSE)</f>
        <v>8.8358000000000008</v>
      </c>
      <c r="R11" s="179">
        <f>VLOOKUP(R10,'Preisindizes Gas 2020 "alt"'!$B$8:$H$91,7,FALSE)</f>
        <v>8.5797000000000008</v>
      </c>
      <c r="S11" s="179">
        <f>VLOOKUP(S10,'Preisindizes Gas 2020 "alt"'!$B$8:$H$91,7,FALSE)</f>
        <v>8.2797000000000001</v>
      </c>
      <c r="T11" s="179">
        <f>VLOOKUP(T10,'Preisindizes Gas 2020 "alt"'!$B$8:$H$91,7,FALSE)</f>
        <v>7.7385999999999999</v>
      </c>
      <c r="U11" s="179">
        <f>VLOOKUP(U10,'Preisindizes Gas 2020 "alt"'!$B$8:$H$91,7,FALSE)</f>
        <v>7.2637999999999998</v>
      </c>
      <c r="V11" s="179">
        <f>VLOOKUP(V10,'Preisindizes Gas 2020 "alt"'!$B$8:$H$91,7,FALSE)</f>
        <v>6.7656999999999998</v>
      </c>
      <c r="W11" s="179">
        <f>VLOOKUP(W10,'Preisindizes Gas 2020 "alt"'!$B$8:$H$91,7,FALSE)</f>
        <v>6.5054999999999996</v>
      </c>
      <c r="X11" s="179">
        <f>VLOOKUP(X10,'Preisindizes Gas 2020 "alt"'!$B$8:$H$91,7,FALSE)</f>
        <v>6.2316000000000003</v>
      </c>
      <c r="Y11" s="179">
        <f>VLOOKUP(Y10,'Preisindizes Gas 2020 "alt"'!$B$8:$H$91,7,FALSE)</f>
        <v>5.9798</v>
      </c>
      <c r="Z11" s="179">
        <f>VLOOKUP(Z10,'Preisindizes Gas 2020 "alt"'!$B$8:$H$91,7,FALSE)</f>
        <v>5.8324999999999996</v>
      </c>
      <c r="AA11" s="179">
        <f>VLOOKUP(AA10,'Preisindizes Gas 2020 "alt"'!$B$8:$H$91,7,FALSE)</f>
        <v>6.1346999999999996</v>
      </c>
      <c r="AB11" s="179">
        <f>VLOOKUP(AB10,'Preisindizes Gas 2020 "alt"'!$B$8:$H$91,7,FALSE)</f>
        <v>5.8324999999999996</v>
      </c>
      <c r="AC11" s="179">
        <f>VLOOKUP(AC10,'Preisindizes Gas 2020 "alt"'!$B$8:$H$91,7,FALSE)</f>
        <v>5.4311999999999996</v>
      </c>
      <c r="AD11" s="179">
        <f>VLOOKUP(AD10,'Preisindizes Gas 2020 "alt"'!$B$8:$H$91,7,FALSE)</f>
        <v>4.5891000000000002</v>
      </c>
      <c r="AE11" s="179">
        <f>VLOOKUP(AE10,'Preisindizes Gas 2020 "alt"'!$B$8:$H$91,7,FALSE)</f>
        <v>4.1398999999999999</v>
      </c>
      <c r="AF11" s="179">
        <f>VLOOKUP(AF10,'Preisindizes Gas 2020 "alt"'!$B$8:$H$91,7,FALSE)</f>
        <v>3.9466999999999999</v>
      </c>
      <c r="AG11" s="179">
        <f>VLOOKUP(AG10,'Preisindizes Gas 2020 "alt"'!$B$8:$H$91,7,FALSE)</f>
        <v>3.7115999999999998</v>
      </c>
      <c r="AH11" s="179">
        <f>VLOOKUP(AH10,'Preisindizes Gas 2020 "alt"'!$B$8:$H$91,7,FALSE)</f>
        <v>3.5030000000000001</v>
      </c>
      <c r="AI11" s="179">
        <f>VLOOKUP(AI10,'Preisindizes Gas 2020 "alt"'!$B$8:$H$91,7,FALSE)</f>
        <v>3.4121000000000001</v>
      </c>
      <c r="AJ11" s="179">
        <f>VLOOKUP(AJ10,'Preisindizes Gas 2020 "alt"'!$B$8:$H$91,7,FALSE)</f>
        <v>3.2888999999999999</v>
      </c>
      <c r="AK11" s="179">
        <f>VLOOKUP(AK10,'Preisindizes Gas 2020 "alt"'!$B$8:$H$91,7,FALSE)</f>
        <v>3.1573000000000002</v>
      </c>
      <c r="AL11" s="179">
        <f>VLOOKUP(AL10,'Preisindizes Gas 2020 "alt"'!$B$8:$H$91,7,FALSE)</f>
        <v>3.0204</v>
      </c>
      <c r="AM11" s="179">
        <f>VLOOKUP(AM10,'Preisindizes Gas 2020 "alt"'!$B$8:$H$91,7,FALSE)</f>
        <v>2.8123999999999998</v>
      </c>
      <c r="AN11" s="179">
        <f>VLOOKUP(AN10,'Preisindizes Gas 2020 "alt"'!$B$8:$H$91,7,FALSE)</f>
        <v>2.5516999999999999</v>
      </c>
      <c r="AO11" s="179">
        <f>VLOOKUP(AO10,'Preisindizes Gas 2020 "alt"'!$B$8:$H$91,7,FALSE)</f>
        <v>2.4064999999999999</v>
      </c>
      <c r="AP11" s="179">
        <f>VLOOKUP(AP10,'Preisindizes Gas 2020 "alt"'!$B$8:$H$91,7,FALSE)</f>
        <v>2.3125</v>
      </c>
      <c r="AQ11" s="179">
        <f>VLOOKUP(AQ10,'Preisindizes Gas 2020 "alt"'!$B$8:$H$91,7,FALSE)</f>
        <v>2.2726000000000002</v>
      </c>
      <c r="AR11" s="179">
        <f>VLOOKUP(AR10,'Preisindizes Gas 2020 "alt"'!$B$8:$H$91,7,FALSE)</f>
        <v>2.2256</v>
      </c>
      <c r="AS11" s="179">
        <f>VLOOKUP(AS10,'Preisindizes Gas 2020 "alt"'!$B$8:$H$91,7,FALSE)</f>
        <v>2.2130999999999998</v>
      </c>
      <c r="AT11" s="179">
        <f>VLOOKUP(AT10,'Preisindizes Gas 2020 "alt"'!$B$8:$H$91,7,FALSE)</f>
        <v>2.1684999999999999</v>
      </c>
      <c r="AU11" s="179">
        <f>VLOOKUP(AU10,'Preisindizes Gas 2020 "alt"'!$B$8:$H$91,7,FALSE)</f>
        <v>2.1219000000000001</v>
      </c>
      <c r="AV11" s="179">
        <f>VLOOKUP(AV10,'Preisindizes Gas 2020 "alt"'!$B$8:$H$91,7,FALSE)</f>
        <v>2.0735999999999999</v>
      </c>
      <c r="AW11" s="179">
        <f>VLOOKUP(AW10,'Preisindizes Gas 2020 "alt"'!$B$8:$H$91,7,FALSE)</f>
        <v>2.0034000000000001</v>
      </c>
      <c r="AX11" s="179">
        <f>VLOOKUP(AX10,'Preisindizes Gas 2020 "alt"'!$B$8:$H$91,7,FALSE)</f>
        <v>1.8884000000000001</v>
      </c>
      <c r="AY11" s="179">
        <f>VLOOKUP(AY10,'Preisindizes Gas 2020 "alt"'!$B$8:$H$91,7,FALSE)</f>
        <v>1.7805</v>
      </c>
      <c r="AZ11" s="179">
        <f>VLOOKUP(AZ10,'Preisindizes Gas 2020 "alt"'!$B$8:$H$91,7,FALSE)</f>
        <v>1.6747000000000001</v>
      </c>
      <c r="BA11" s="179">
        <f>VLOOKUP(BA10,'Preisindizes Gas 2020 "alt"'!$B$8:$H$91,7,FALSE)</f>
        <v>1.6196999999999999</v>
      </c>
      <c r="BB11" s="179">
        <f>VLOOKUP(BB10,'Preisindizes Gas 2020 "alt"'!$B$8:$H$91,7,FALSE)</f>
        <v>1.5871</v>
      </c>
      <c r="BC11" s="179">
        <f>VLOOKUP(BC10,'Preisindizes Gas 2020 "alt"'!$B$8:$H$91,7,FALSE)</f>
        <v>1.5518000000000001</v>
      </c>
      <c r="BD11" s="179">
        <f>VLOOKUP(BD10,'Preisindizes Gas 2020 "alt"'!$B$8:$H$91,7,FALSE)</f>
        <v>1.5477000000000001</v>
      </c>
      <c r="BE11" s="179">
        <f>VLOOKUP(BE10,'Preisindizes Gas 2020 "alt"'!$B$8:$H$91,7,FALSE)</f>
        <v>1.5558000000000001</v>
      </c>
      <c r="BF11" s="179">
        <f>VLOOKUP(BF10,'Preisindizes Gas 2020 "alt"'!$B$8:$H$91,7,FALSE)</f>
        <v>1.5641</v>
      </c>
      <c r="BG11" s="179">
        <f>VLOOKUP(BG10,'Preisindizes Gas 2020 "alt"'!$B$8:$H$91,7,FALSE)</f>
        <v>1.5724</v>
      </c>
      <c r="BH11" s="179">
        <f>VLOOKUP(BH10,'Preisindizes Gas 2020 "alt"'!$B$8:$H$91,7,FALSE)</f>
        <v>1.5620000000000001</v>
      </c>
      <c r="BI11" s="179">
        <f>VLOOKUP(BI10,'Preisindizes Gas 2020 "alt"'!$B$8:$H$91,7,FALSE)</f>
        <v>1.5558000000000001</v>
      </c>
      <c r="BJ11" s="179">
        <f>VLOOKUP(BJ10,'Preisindizes Gas 2020 "alt"'!$B$8:$H$91,7,FALSE)</f>
        <v>1.5518000000000001</v>
      </c>
      <c r="BK11" s="179">
        <f>VLOOKUP(BK10,'Preisindizes Gas 2020 "alt"'!$B$8:$H$91,7,FALSE)</f>
        <v>1.5477000000000001</v>
      </c>
      <c r="BL11" s="179">
        <f>VLOOKUP(BL10,'Preisindizes Gas 2020 "alt"'!$B$8:$H$91,7,FALSE)</f>
        <v>1.5258</v>
      </c>
      <c r="BM11" s="179">
        <f>VLOOKUP(BM10,'Preisindizes Gas 2020 "alt"'!$B$8:$H$91,7,FALSE)</f>
        <v>1.4948999999999999</v>
      </c>
      <c r="BN11" s="179">
        <f>VLOOKUP(BN10,'Preisindizes Gas 2020 "alt"'!$B$8:$H$91,7,FALSE)</f>
        <v>1.4599</v>
      </c>
      <c r="BO11" s="179">
        <f>VLOOKUP(BO10,'Preisindizes Gas 2020 "alt"'!$B$8:$H$91,7,FALSE)</f>
        <v>1.3995</v>
      </c>
      <c r="BP11" s="179">
        <f>VLOOKUP(BP10,'Preisindizes Gas 2020 "alt"'!$B$8:$H$91,7,FALSE)</f>
        <v>1.3485</v>
      </c>
      <c r="BQ11" s="179">
        <f>VLOOKUP(BQ10,'Preisindizes Gas 2020 "alt"'!$B$8:$H$91,7,FALSE)</f>
        <v>1.3348</v>
      </c>
      <c r="BR11" s="179">
        <f>VLOOKUP(BR10,'Preisindizes Gas 2020 "alt"'!$B$8:$H$91,7,FALSE)</f>
        <v>1.32</v>
      </c>
      <c r="BS11" s="179">
        <f>VLOOKUP(BS10,'Preisindizes Gas 2020 "alt"'!$B$8:$H$91,7,FALSE)</f>
        <v>1.28</v>
      </c>
      <c r="BT11" s="179">
        <f>VLOOKUP(BT10,'Preisindizes Gas 2020 "alt"'!$B$8:$H$91,7,FALSE)</f>
        <v>1.2488999999999999</v>
      </c>
      <c r="BU11" s="179">
        <f>VLOOKUP(BU10,'Preisindizes Gas 2020 "alt"'!$B$8:$H$91,7,FALSE)</f>
        <v>1.2257</v>
      </c>
      <c r="BV11" s="179">
        <f>VLOOKUP(BV10,'Preisindizes Gas 2020 "alt"'!$B$8:$H$91,7,FALSE)</f>
        <v>1.2033</v>
      </c>
      <c r="BW11" s="179">
        <f>VLOOKUP(BW10,'Preisindizes Gas 2020 "alt"'!$B$8:$H$91,7,FALSE)</f>
        <v>1.1839999999999999</v>
      </c>
      <c r="BX11" s="179">
        <f>VLOOKUP(BX10,'Preisindizes Gas 2020 "alt"'!$B$8:$H$91,7,FALSE)</f>
        <v>1.1596</v>
      </c>
      <c r="BY11" s="179">
        <f>VLOOKUP(BY10,'Preisindizes Gas 2020 "alt"'!$B$8:$H$91,7,FALSE)</f>
        <v>1.1223000000000001</v>
      </c>
      <c r="BZ11" s="179">
        <f>VLOOKUP(BZ10,'Preisindizes Gas 2020 "alt"'!$B$8:$H$91,7,FALSE)</f>
        <v>1.0744</v>
      </c>
      <c r="CA11" s="179">
        <f>VLOOKUP(CA10,'Preisindizes Gas 2020 "alt"'!$B$8:$H$91,7,FALSE)</f>
        <v>1.0286999999999999</v>
      </c>
      <c r="CB11" s="179">
        <f>VLOOKUP(CB10,'Preisindizes Gas 2020 "alt"'!$B$8:$H$91,7,FALSE)</f>
        <v>1</v>
      </c>
    </row>
    <row r="12" spans="1:80">
      <c r="A12" s="234">
        <v>2</v>
      </c>
      <c r="B12" s="178" t="s">
        <v>394</v>
      </c>
      <c r="D12" s="179">
        <f>IF(ISNA(VLOOKUP(D10,'Preisindizes Gas 2020 "alt"'!$J$8:$P$86,7,FALSE)),0,VLOOKUP(D10,'Preisindizes Gas 2020 "alt"'!$J$8:$P$86,7,FALSE))</f>
        <v>0</v>
      </c>
      <c r="E12" s="179">
        <f>IF(ISNA(VLOOKUP(E10,'Preisindizes Gas 2020 "alt"'!$J$8:$P$86,7,FALSE)),0,VLOOKUP(E10,'Preisindizes Gas 2020 "alt"'!$J$8:$P$86,7,FALSE))</f>
        <v>0</v>
      </c>
      <c r="F12" s="179">
        <f>IF(ISNA(VLOOKUP(F10,'Preisindizes Gas 2020 "alt"'!$J$8:$P$86,7,FALSE)),0,VLOOKUP(F10,'Preisindizes Gas 2020 "alt"'!$J$8:$P$86,7,FALSE))</f>
        <v>0</v>
      </c>
      <c r="G12" s="179">
        <f>IF(ISNA(VLOOKUP(G10,'Preisindizes Gas 2020 "alt"'!$J$8:$P$86,7,FALSE)),0,VLOOKUP(G10,'Preisindizes Gas 2020 "alt"'!$J$8:$P$86,7,FALSE))</f>
        <v>0</v>
      </c>
      <c r="H12" s="179">
        <f>IF(ISNA(VLOOKUP(H10,'Preisindizes Gas 2020 "alt"'!$J$8:$P$86,7,FALSE)),0,VLOOKUP(H10,'Preisindizes Gas 2020 "alt"'!$J$8:$P$86,7,FALSE))</f>
        <v>0</v>
      </c>
      <c r="I12" s="179">
        <f>VLOOKUP(I10,'Preisindizes Gas 2020 "alt"'!$J$8:$P$86,7,FALSE)</f>
        <v>7.6203000000000003</v>
      </c>
      <c r="J12" s="179">
        <f>VLOOKUP(J10,'Preisindizes Gas 2020 "alt"'!$J$8:$P$86,7,FALSE)</f>
        <v>7.9734999999999996</v>
      </c>
      <c r="K12" s="179">
        <f>VLOOKUP(K10,'Preisindizes Gas 2020 "alt"'!$J$8:$P$86,7,FALSE)</f>
        <v>6.88</v>
      </c>
      <c r="L12" s="179">
        <f>VLOOKUP(L10,'Preisindizes Gas 2020 "alt"'!$J$8:$P$86,7,FALSE)</f>
        <v>6.4730999999999996</v>
      </c>
      <c r="M12" s="179">
        <f>VLOOKUP(M10,'Preisindizes Gas 2020 "alt"'!$J$8:$P$86,7,FALSE)</f>
        <v>6.6889000000000003</v>
      </c>
      <c r="N12" s="179">
        <f>VLOOKUP(N10,'Preisindizes Gas 2020 "alt"'!$J$8:$P$86,7,FALSE)</f>
        <v>6.6519000000000004</v>
      </c>
      <c r="O12" s="179">
        <f>VLOOKUP(O10,'Preisindizes Gas 2020 "alt"'!$J$8:$P$86,7,FALSE)</f>
        <v>6.3037000000000001</v>
      </c>
      <c r="P12" s="179">
        <f>VLOOKUP(P10,'Preisindizes Gas 2020 "alt"'!$J$8:$P$86,7,FALSE)</f>
        <v>6.1429</v>
      </c>
      <c r="Q12" s="179">
        <f>VLOOKUP(Q10,'Preisindizes Gas 2020 "alt"'!$J$8:$P$86,7,FALSE)</f>
        <v>5.9603999999999999</v>
      </c>
      <c r="R12" s="179">
        <f>VLOOKUP(R10,'Preisindizes Gas 2020 "alt"'!$J$8:$P$86,7,FALSE)</f>
        <v>5.7607999999999997</v>
      </c>
      <c r="S12" s="179">
        <f>VLOOKUP(S10,'Preisindizes Gas 2020 "alt"'!$J$8:$P$86,7,FALSE)</f>
        <v>5.3510999999999997</v>
      </c>
      <c r="T12" s="179">
        <f>VLOOKUP(T10,'Preisindizes Gas 2020 "alt"'!$J$8:$P$86,7,FALSE)</f>
        <v>4.9752000000000001</v>
      </c>
      <c r="U12" s="179">
        <f>VLOOKUP(U10,'Preisindizes Gas 2020 "alt"'!$J$8:$P$86,7,FALSE)</f>
        <v>4.6130000000000004</v>
      </c>
      <c r="V12" s="179">
        <f>VLOOKUP(V10,'Preisindizes Gas 2020 "alt"'!$J$8:$P$86,7,FALSE)</f>
        <v>4.3308999999999997</v>
      </c>
      <c r="W12" s="179">
        <f>VLOOKUP(W10,'Preisindizes Gas 2020 "alt"'!$J$8:$P$86,7,FALSE)</f>
        <v>4.1375000000000002</v>
      </c>
      <c r="X12" s="179">
        <f>VLOOKUP(X10,'Preisindizes Gas 2020 "alt"'!$J$8:$P$86,7,FALSE)</f>
        <v>4.0814000000000004</v>
      </c>
      <c r="Y12" s="179">
        <f>VLOOKUP(Y10,'Preisindizes Gas 2020 "alt"'!$J$8:$P$86,7,FALSE)</f>
        <v>4.1806000000000001</v>
      </c>
      <c r="Z12" s="179">
        <f>VLOOKUP(Z10,'Preisindizes Gas 2020 "alt"'!$J$8:$P$86,7,FALSE)</f>
        <v>4.1516999999999999</v>
      </c>
      <c r="AA12" s="179">
        <f>VLOOKUP(AA10,'Preisindizes Gas 2020 "alt"'!$J$8:$P$86,7,FALSE)</f>
        <v>4.3308999999999997</v>
      </c>
      <c r="AB12" s="179">
        <f>VLOOKUP(AB10,'Preisindizes Gas 2020 "alt"'!$J$8:$P$86,7,FALSE)</f>
        <v>4.1092000000000004</v>
      </c>
      <c r="AC12" s="179">
        <f>VLOOKUP(AC10,'Preisindizes Gas 2020 "alt"'!$J$8:$P$86,7,FALSE)</f>
        <v>3.9346000000000001</v>
      </c>
      <c r="AD12" s="179">
        <f>VLOOKUP(AD10,'Preisindizes Gas 2020 "alt"'!$J$8:$P$86,7,FALSE)</f>
        <v>3.3631000000000002</v>
      </c>
      <c r="AE12" s="179">
        <f>VLOOKUP(AE10,'Preisindizes Gas 2020 "alt"'!$J$8:$P$86,7,FALSE)</f>
        <v>3.1111</v>
      </c>
      <c r="AF12" s="179">
        <f>VLOOKUP(AF10,'Preisindizes Gas 2020 "alt"'!$J$8:$P$86,7,FALSE)</f>
        <v>3.01</v>
      </c>
      <c r="AG12" s="179">
        <f>VLOOKUP(AG10,'Preisindizes Gas 2020 "alt"'!$J$8:$P$86,7,FALSE)</f>
        <v>2.8942000000000001</v>
      </c>
      <c r="AH12" s="179">
        <f>VLOOKUP(AH10,'Preisindizes Gas 2020 "alt"'!$J$8:$P$86,7,FALSE)</f>
        <v>2.7117</v>
      </c>
      <c r="AI12" s="179">
        <f>VLOOKUP(AI10,'Preisindizes Gas 2020 "alt"'!$J$8:$P$86,7,FALSE)</f>
        <v>2.6637</v>
      </c>
      <c r="AJ12" s="179">
        <f>VLOOKUP(AJ10,'Preisindizes Gas 2020 "alt"'!$J$8:$P$86,7,FALSE)</f>
        <v>2.6061000000000001</v>
      </c>
      <c r="AK12" s="179">
        <f>VLOOKUP(AK10,'Preisindizes Gas 2020 "alt"'!$J$8:$P$86,7,FALSE)</f>
        <v>2.5188000000000001</v>
      </c>
      <c r="AL12" s="179">
        <f>VLOOKUP(AL10,'Preisindizes Gas 2020 "alt"'!$J$8:$P$86,7,FALSE)</f>
        <v>2.3841999999999999</v>
      </c>
      <c r="AM12" s="179">
        <f>VLOOKUP(AM10,'Preisindizes Gas 2020 "alt"'!$J$8:$P$86,7,FALSE)</f>
        <v>2.1694</v>
      </c>
      <c r="AN12" s="179">
        <f>VLOOKUP(AN10,'Preisindizes Gas 2020 "alt"'!$J$8:$P$86,7,FALSE)</f>
        <v>1.9609000000000001</v>
      </c>
      <c r="AO12" s="179">
        <f>VLOOKUP(AO10,'Preisindizes Gas 2020 "alt"'!$J$8:$P$86,7,FALSE)</f>
        <v>1.9080999999999999</v>
      </c>
      <c r="AP12" s="179">
        <f>VLOOKUP(AP10,'Preisindizes Gas 2020 "alt"'!$J$8:$P$86,7,FALSE)</f>
        <v>1.9451000000000001</v>
      </c>
      <c r="AQ12" s="179">
        <f>VLOOKUP(AQ10,'Preisindizes Gas 2020 "alt"'!$J$8:$P$86,7,FALSE)</f>
        <v>1.9544999999999999</v>
      </c>
      <c r="AR12" s="179">
        <f>VLOOKUP(AR10,'Preisindizes Gas 2020 "alt"'!$J$8:$P$86,7,FALSE)</f>
        <v>1.9295</v>
      </c>
      <c r="AS12" s="179">
        <f>VLOOKUP(AS10,'Preisindizes Gas 2020 "alt"'!$J$8:$P$86,7,FALSE)</f>
        <v>1.9263999999999999</v>
      </c>
      <c r="AT12" s="179">
        <f>VLOOKUP(AT10,'Preisindizes Gas 2020 "alt"'!$J$8:$P$86,7,FALSE)</f>
        <v>1.8842000000000001</v>
      </c>
      <c r="AU12" s="179">
        <f>VLOOKUP(AU10,'Preisindizes Gas 2020 "alt"'!$J$8:$P$86,7,FALSE)</f>
        <v>1.8494999999999999</v>
      </c>
      <c r="AV12" s="179">
        <f>VLOOKUP(AV10,'Preisindizes Gas 2020 "alt"'!$J$8:$P$86,7,FALSE)</f>
        <v>1.8242</v>
      </c>
      <c r="AW12" s="179">
        <f>VLOOKUP(AW10,'Preisindizes Gas 2020 "alt"'!$J$8:$P$86,7,FALSE)</f>
        <v>1.7706</v>
      </c>
      <c r="AX12" s="179">
        <f>VLOOKUP(AX10,'Preisindizes Gas 2020 "alt"'!$J$8:$P$86,7,FALSE)</f>
        <v>1.6584000000000001</v>
      </c>
      <c r="AY12" s="179">
        <f>VLOOKUP(AY10,'Preisindizes Gas 2020 "alt"'!$J$8:$P$86,7,FALSE)</f>
        <v>1.5456000000000001</v>
      </c>
      <c r="AZ12" s="179">
        <f>VLOOKUP(AZ10,'Preisindizes Gas 2020 "alt"'!$J$8:$P$86,7,FALSE)</f>
        <v>1.4523999999999999</v>
      </c>
      <c r="BA12" s="179">
        <f>VLOOKUP(BA10,'Preisindizes Gas 2020 "alt"'!$J$8:$P$86,7,FALSE)</f>
        <v>1.4115</v>
      </c>
      <c r="BB12" s="179">
        <f>VLOOKUP(BB10,'Preisindizes Gas 2020 "alt"'!$J$8:$P$86,7,FALSE)</f>
        <v>1.3951</v>
      </c>
      <c r="BC12" s="179">
        <f>VLOOKUP(BC10,'Preisindizes Gas 2020 "alt"'!$J$8:$P$86,7,FALSE)</f>
        <v>1.3823000000000001</v>
      </c>
      <c r="BD12" s="179">
        <f>VLOOKUP(BD10,'Preisindizes Gas 2020 "alt"'!$J$8:$P$86,7,FALSE)</f>
        <v>1.4065000000000001</v>
      </c>
      <c r="BE12" s="179">
        <f>VLOOKUP(BE10,'Preisindizes Gas 2020 "alt"'!$J$8:$P$86,7,FALSE)</f>
        <v>1.4316</v>
      </c>
      <c r="BF12" s="179">
        <f>VLOOKUP(BF10,'Preisindizes Gas 2020 "alt"'!$J$8:$P$86,7,FALSE)</f>
        <v>1.4576</v>
      </c>
      <c r="BG12" s="179">
        <f>VLOOKUP(BG10,'Preisindizes Gas 2020 "alt"'!$J$8:$P$86,7,FALSE)</f>
        <v>1.4646999999999999</v>
      </c>
      <c r="BH12" s="179">
        <f>VLOOKUP(BH10,'Preisindizes Gas 2020 "alt"'!$J$8:$P$86,7,FALSE)</f>
        <v>1.4612000000000001</v>
      </c>
      <c r="BI12" s="179">
        <f>VLOOKUP(BI10,'Preisindizes Gas 2020 "alt"'!$J$8:$P$86,7,FALSE)</f>
        <v>1.4646999999999999</v>
      </c>
      <c r="BJ12" s="179">
        <f>VLOOKUP(BJ10,'Preisindizes Gas 2020 "alt"'!$J$8:$P$86,7,FALSE)</f>
        <v>1.4682999999999999</v>
      </c>
      <c r="BK12" s="179">
        <f>VLOOKUP(BK10,'Preisindizes Gas 2020 "alt"'!$J$8:$P$86,7,FALSE)</f>
        <v>1.4737</v>
      </c>
      <c r="BL12" s="179">
        <f>VLOOKUP(BL10,'Preisindizes Gas 2020 "alt"'!$J$8:$P$86,7,FALSE)</f>
        <v>1.4737</v>
      </c>
      <c r="BM12" s="179">
        <f>VLOOKUP(BM10,'Preisindizes Gas 2020 "alt"'!$J$8:$P$86,7,FALSE)</f>
        <v>1.4719</v>
      </c>
      <c r="BN12" s="179">
        <f>VLOOKUP(BN10,'Preisindizes Gas 2020 "alt"'!$J$8:$P$86,7,FALSE)</f>
        <v>1.4368000000000001</v>
      </c>
      <c r="BO12" s="179">
        <f>VLOOKUP(BO10,'Preisindizes Gas 2020 "alt"'!$J$8:$P$86,7,FALSE)</f>
        <v>1.3935</v>
      </c>
      <c r="BP12" s="179">
        <f>VLOOKUP(BP10,'Preisindizes Gas 2020 "alt"'!$J$8:$P$86,7,FALSE)</f>
        <v>1.3528</v>
      </c>
      <c r="BQ12" s="179">
        <f>VLOOKUP(BQ10,'Preisindizes Gas 2020 "alt"'!$J$8:$P$86,7,FALSE)</f>
        <v>1.3304</v>
      </c>
      <c r="BR12" s="179">
        <f>VLOOKUP(BR10,'Preisindizes Gas 2020 "alt"'!$J$8:$P$86,7,FALSE)</f>
        <v>1.3230999999999999</v>
      </c>
      <c r="BS12" s="179">
        <f>VLOOKUP(BS10,'Preisindizes Gas 2020 "alt"'!$J$8:$P$86,7,FALSE)</f>
        <v>1.2988</v>
      </c>
      <c r="BT12" s="179">
        <f>VLOOKUP(BT10,'Preisindizes Gas 2020 "alt"'!$J$8:$P$86,7,FALSE)</f>
        <v>1.266</v>
      </c>
      <c r="BU12" s="179">
        <f>VLOOKUP(BU10,'Preisindizes Gas 2020 "alt"'!$J$8:$P$86,7,FALSE)</f>
        <v>1.2451000000000001</v>
      </c>
      <c r="BV12" s="179">
        <f>VLOOKUP(BV10,'Preisindizes Gas 2020 "alt"'!$J$8:$P$86,7,FALSE)</f>
        <v>1.2261</v>
      </c>
      <c r="BW12" s="179">
        <f>VLOOKUP(BW10,'Preisindizes Gas 2020 "alt"'!$J$8:$P$86,7,FALSE)</f>
        <v>1.204</v>
      </c>
      <c r="BX12" s="179">
        <f>VLOOKUP(BX10,'Preisindizes Gas 2020 "alt"'!$J$8:$P$86,7,FALSE)</f>
        <v>1.1839</v>
      </c>
      <c r="BY12" s="179">
        <f>VLOOKUP(BY10,'Preisindizes Gas 2020 "alt"'!$J$8:$P$86,7,FALSE)</f>
        <v>1.1434</v>
      </c>
      <c r="BZ12" s="179">
        <f>VLOOKUP(BZ10,'Preisindizes Gas 2020 "alt"'!$J$8:$P$86,7,FALSE)</f>
        <v>1.0798000000000001</v>
      </c>
      <c r="CA12" s="179">
        <f>VLOOKUP(CA10,'Preisindizes Gas 2020 "alt"'!$J$8:$P$86,7,FALSE)</f>
        <v>1.0228999999999999</v>
      </c>
      <c r="CB12" s="179">
        <f>VLOOKUP(CB10,'Preisindizes Gas 2020 "alt"'!$J$8:$P$86,7,FALSE)</f>
        <v>1</v>
      </c>
    </row>
    <row r="13" spans="1:80">
      <c r="A13" s="234">
        <v>3</v>
      </c>
      <c r="B13" s="178" t="s">
        <v>136</v>
      </c>
      <c r="D13" s="179">
        <f>IF(ISNA(VLOOKUP(D10,'Preisindizes Gas 2020 "alt"'!$R$8:$AD$86,15,FALSE)),0,VLOOKUP(D10,'Preisindizes Gas 2020 "alt"'!$R$8:$AD$86,15,FALSE))</f>
        <v>0</v>
      </c>
      <c r="E13" s="179">
        <f>IF(ISNA(VLOOKUP(E10,'Preisindizes Gas 2020 "alt"'!$R$8:$AD$86,15,FALSE)),0,VLOOKUP(E10,'Preisindizes Gas 2020 "alt"'!$R$8:$AD$86,15,FALSE))</f>
        <v>0</v>
      </c>
      <c r="F13" s="179">
        <f>IF(ISNA(VLOOKUP(F10,'Preisindizes Gas 2020 "alt"'!$R$8:$AD$86,15,FALSE)),0,VLOOKUP(F10,'Preisindizes Gas 2020 "alt"'!$R$8:$AD$86,15,FALSE))</f>
        <v>0</v>
      </c>
      <c r="G13" s="179">
        <f>IF(ISNA(VLOOKUP(G10,'Preisindizes Gas 2020 "alt"'!$R$8:$AD$86,15,FALSE)),0,VLOOKUP(G10,'Preisindizes Gas 2020 "alt"'!$R$8:$AD$86,15,FALSE))</f>
        <v>0</v>
      </c>
      <c r="H13" s="179">
        <f>IF(ISNA(VLOOKUP(H10,'Preisindizes Gas 2020 "alt"'!$R$8:$AD$86,15,FALSE)),0,VLOOKUP(H10,'Preisindizes Gas 2020 "alt"'!$R$8:$AD$86,15,FALSE))</f>
        <v>0</v>
      </c>
      <c r="I13" s="179">
        <f>VLOOKUP(I10,'Preisindizes Gas 2020 "alt"'!$R$8:$AD$86,13,FALSE)</f>
        <v>6.4358000000000004</v>
      </c>
      <c r="J13" s="179">
        <f>VLOOKUP(J10,'Preisindizes Gas 2020 "alt"'!$R$8:$AD$86,13,FALSE)</f>
        <v>6.4718999999999998</v>
      </c>
      <c r="K13" s="179">
        <f>VLOOKUP(K10,'Preisindizes Gas 2020 "alt"'!$R$8:$AD$86,13,FALSE)</f>
        <v>5.4596999999999998</v>
      </c>
      <c r="L13" s="179">
        <f>VLOOKUP(L10,'Preisindizes Gas 2020 "alt"'!$R$8:$AD$86,13,FALSE)</f>
        <v>4.4307999999999996</v>
      </c>
      <c r="M13" s="179">
        <f>VLOOKUP(M10,'Preisindizes Gas 2020 "alt"'!$R$8:$AD$86,13,FALSE)</f>
        <v>4.3968999999999996</v>
      </c>
      <c r="N13" s="179">
        <f>VLOOKUP(N10,'Preisindizes Gas 2020 "alt"'!$R$8:$AD$86,13,FALSE)</f>
        <v>4.4650999999999996</v>
      </c>
      <c r="O13" s="179">
        <f>VLOOKUP(O10,'Preisindizes Gas 2020 "alt"'!$R$8:$AD$86,13,FALSE)</f>
        <v>4.2824999999999998</v>
      </c>
      <c r="P13" s="179">
        <f>VLOOKUP(P10,'Preisindizes Gas 2020 "alt"'!$R$8:$AD$86,13,FALSE)</f>
        <v>4.1738999999999997</v>
      </c>
      <c r="Q13" s="179">
        <f>VLOOKUP(Q10,'Preisindizes Gas 2020 "alt"'!$R$8:$AD$86,13,FALSE)</f>
        <v>3.9862000000000002</v>
      </c>
      <c r="R13" s="179">
        <f>VLOOKUP(R10,'Preisindizes Gas 2020 "alt"'!$R$8:$AD$86,13,FALSE)</f>
        <v>3.8919000000000001</v>
      </c>
      <c r="S13" s="179">
        <f>VLOOKUP(S10,'Preisindizes Gas 2020 "alt"'!$R$8:$AD$86,13,FALSE)</f>
        <v>3.7770000000000001</v>
      </c>
      <c r="T13" s="179">
        <f>VLOOKUP(T10,'Preisindizes Gas 2020 "alt"'!$R$8:$AD$86,13,FALSE)</f>
        <v>3.6570999999999998</v>
      </c>
      <c r="U13" s="179">
        <f>VLOOKUP(U10,'Preisindizes Gas 2020 "alt"'!$R$8:$AD$86,13,FALSE)</f>
        <v>3.5446</v>
      </c>
      <c r="V13" s="179">
        <f>VLOOKUP(V10,'Preisindizes Gas 2020 "alt"'!$R$8:$AD$86,13,FALSE)</f>
        <v>3.4594999999999998</v>
      </c>
      <c r="W13" s="179">
        <f>VLOOKUP(W10,'Preisindizes Gas 2020 "alt"'!$R$8:$AD$86,13,FALSE)</f>
        <v>3.3982000000000001</v>
      </c>
      <c r="X13" s="179">
        <f>VLOOKUP(X10,'Preisindizes Gas 2020 "alt"'!$R$8:$AD$86,13,FALSE)</f>
        <v>3.3782999999999999</v>
      </c>
      <c r="Y13" s="179">
        <f>VLOOKUP(Y10,'Preisindizes Gas 2020 "alt"'!$R$8:$AD$86,13,FALSE)</f>
        <v>3.4285999999999999</v>
      </c>
      <c r="Z13" s="179">
        <f>VLOOKUP(Z10,'Preisindizes Gas 2020 "alt"'!$R$8:$AD$86,13,FALSE)</f>
        <v>3.4083000000000001</v>
      </c>
      <c r="AA13" s="179">
        <f>VLOOKUP(AA10,'Preisindizes Gas 2020 "alt"'!$R$8:$AD$86,13,FALSE)</f>
        <v>3.6</v>
      </c>
      <c r="AB13" s="179">
        <f>VLOOKUP(AB10,'Preisindizes Gas 2020 "alt"'!$R$8:$AD$86,13,FALSE)</f>
        <v>3.5228999999999999</v>
      </c>
      <c r="AC13" s="179">
        <f>VLOOKUP(AC10,'Preisindizes Gas 2020 "alt"'!$R$8:$AD$86,13,FALSE)</f>
        <v>3.3982000000000001</v>
      </c>
      <c r="AD13" s="179">
        <f>VLOOKUP(AD10,'Preisindizes Gas 2020 "alt"'!$R$8:$AD$86,13,FALSE)</f>
        <v>3.0236000000000001</v>
      </c>
      <c r="AE13" s="179">
        <f>VLOOKUP(AE10,'Preisindizes Gas 2020 "alt"'!$R$8:$AD$86,13,FALSE)</f>
        <v>2.8727999999999998</v>
      </c>
      <c r="AF13" s="179">
        <f>VLOOKUP(AF10,'Preisindizes Gas 2020 "alt"'!$R$8:$AD$86,13,FALSE)</f>
        <v>2.8166000000000002</v>
      </c>
      <c r="AG13" s="179">
        <f>VLOOKUP(AG10,'Preisindizes Gas 2020 "alt"'!$R$8:$AD$86,13,FALSE)</f>
        <v>2.6543999999999999</v>
      </c>
      <c r="AH13" s="179">
        <f>VLOOKUP(AH10,'Preisindizes Gas 2020 "alt"'!$R$8:$AD$86,13,FALSE)</f>
        <v>2.4201999999999999</v>
      </c>
      <c r="AI13" s="179">
        <f>VLOOKUP(AI10,'Preisindizes Gas 2020 "alt"'!$R$8:$AD$86,13,FALSE)</f>
        <v>2.4355000000000002</v>
      </c>
      <c r="AJ13" s="179">
        <f>VLOOKUP(AJ10,'Preisindizes Gas 2020 "alt"'!$R$8:$AD$86,13,FALSE)</f>
        <v>2.3801999999999999</v>
      </c>
      <c r="AK13" s="179">
        <f>VLOOKUP(AK10,'Preisindizes Gas 2020 "alt"'!$R$8:$AD$86,13,FALSE)</f>
        <v>2.3557999999999999</v>
      </c>
      <c r="AL13" s="179">
        <f>VLOOKUP(AL10,'Preisindizes Gas 2020 "alt"'!$R$8:$AD$86,13,FALSE)</f>
        <v>2.2544</v>
      </c>
      <c r="AM13" s="179">
        <f>VLOOKUP(AM10,'Preisindizes Gas 2020 "alt"'!$R$8:$AD$86,13,FALSE)</f>
        <v>2.1215000000000002</v>
      </c>
      <c r="AN13" s="179">
        <f>VLOOKUP(AN10,'Preisindizes Gas 2020 "alt"'!$R$8:$AD$86,13,FALSE)</f>
        <v>1.9862</v>
      </c>
      <c r="AO13" s="179">
        <f>VLOOKUP(AO10,'Preisindizes Gas 2020 "alt"'!$R$8:$AD$86,13,FALSE)</f>
        <v>1.9394</v>
      </c>
      <c r="AP13" s="179">
        <f>VLOOKUP(AP10,'Preisindizes Gas 2020 "alt"'!$R$8:$AD$86,13,FALSE)</f>
        <v>1.8611</v>
      </c>
      <c r="AQ13" s="179">
        <f>VLOOKUP(AQ10,'Preisindizes Gas 2020 "alt"'!$R$8:$AD$86,13,FALSE)</f>
        <v>1.901</v>
      </c>
      <c r="AR13" s="179">
        <f>VLOOKUP(AR10,'Preisindizes Gas 2020 "alt"'!$R$8:$AD$86,13,FALSE)</f>
        <v>1.8701000000000001</v>
      </c>
      <c r="AS13" s="179">
        <f>VLOOKUP(AS10,'Preisindizes Gas 2020 "alt"'!$R$8:$AD$86,13,FALSE)</f>
        <v>1.8199000000000001</v>
      </c>
      <c r="AT13" s="179">
        <f>VLOOKUP(AT10,'Preisindizes Gas 2020 "alt"'!$R$8:$AD$86,13,FALSE)</f>
        <v>1.7805</v>
      </c>
      <c r="AU13" s="179">
        <f>VLOOKUP(AU10,'Preisindizes Gas 2020 "alt"'!$R$8:$AD$86,13,FALSE)</f>
        <v>1.7971999999999999</v>
      </c>
      <c r="AV13" s="179">
        <f>VLOOKUP(AV10,'Preisindizes Gas 2020 "alt"'!$R$8:$AD$86,13,FALSE)</f>
        <v>1.7723</v>
      </c>
      <c r="AW13" s="179">
        <f>VLOOKUP(AW10,'Preisindizes Gas 2020 "alt"'!$R$8:$AD$86,13,FALSE)</f>
        <v>1.7092000000000001</v>
      </c>
      <c r="AX13" s="179">
        <f>VLOOKUP(AX10,'Preisindizes Gas 2020 "alt"'!$R$8:$AD$86,13,FALSE)</f>
        <v>1.6339999999999999</v>
      </c>
      <c r="AY13" s="179">
        <f>VLOOKUP(AY10,'Preisindizes Gas 2020 "alt"'!$R$8:$AD$86,13,FALSE)</f>
        <v>1.5672999999999999</v>
      </c>
      <c r="AZ13" s="179">
        <f>VLOOKUP(AZ10,'Preisindizes Gas 2020 "alt"'!$R$8:$AD$86,13,FALSE)</f>
        <v>1.5079</v>
      </c>
      <c r="BA13" s="179">
        <f>VLOOKUP(BA10,'Preisindizes Gas 2020 "alt"'!$R$8:$AD$86,13,FALSE)</f>
        <v>1.5299</v>
      </c>
      <c r="BB13" s="179">
        <f>VLOOKUP(BB10,'Preisindizes Gas 2020 "alt"'!$R$8:$AD$86,13,FALSE)</f>
        <v>1.5138</v>
      </c>
      <c r="BC13" s="179">
        <f>VLOOKUP(BC10,'Preisindizes Gas 2020 "alt"'!$R$8:$AD$86,13,FALSE)</f>
        <v>1.4563999999999999</v>
      </c>
      <c r="BD13" s="179">
        <f>VLOOKUP(BD10,'Preisindizes Gas 2020 "alt"'!$R$8:$AD$86,13,FALSE)</f>
        <v>1.4656</v>
      </c>
      <c r="BE13" s="179">
        <f>VLOOKUP(BE10,'Preisindizes Gas 2020 "alt"'!$R$8:$AD$86,13,FALSE)</f>
        <v>1.502</v>
      </c>
      <c r="BF13" s="179">
        <f>VLOOKUP(BF10,'Preisindizes Gas 2020 "alt"'!$R$8:$AD$86,13,FALSE)</f>
        <v>1.5059</v>
      </c>
      <c r="BG13" s="179">
        <f>VLOOKUP(BG10,'Preisindizes Gas 2020 "alt"'!$R$8:$AD$86,13,FALSE)</f>
        <v>1.5299</v>
      </c>
      <c r="BH13" s="179">
        <f>VLOOKUP(BH10,'Preisindizes Gas 2020 "alt"'!$R$8:$AD$86,13,FALSE)</f>
        <v>1.502</v>
      </c>
      <c r="BI13" s="179">
        <f>VLOOKUP(BI10,'Preisindizes Gas 2020 "alt"'!$R$8:$AD$86,13,FALSE)</f>
        <v>1.4825999999999999</v>
      </c>
      <c r="BJ13" s="179">
        <f>VLOOKUP(BJ10,'Preisindizes Gas 2020 "alt"'!$R$8:$AD$86,13,FALSE)</f>
        <v>1.4844999999999999</v>
      </c>
      <c r="BK13" s="179">
        <f>VLOOKUP(BK10,'Preisindizes Gas 2020 "alt"'!$R$8:$AD$86,13,FALSE)</f>
        <v>1.4713000000000001</v>
      </c>
      <c r="BL13" s="179">
        <f>VLOOKUP(BL10,'Preisindizes Gas 2020 "alt"'!$R$8:$AD$86,13,FALSE)</f>
        <v>1.4066000000000001</v>
      </c>
      <c r="BM13" s="179">
        <f>VLOOKUP(BM10,'Preisindizes Gas 2020 "alt"'!$R$8:$AD$86,13,FALSE)</f>
        <v>1.3442000000000001</v>
      </c>
      <c r="BN13" s="179">
        <f>VLOOKUP(BN10,'Preisindizes Gas 2020 "alt"'!$R$8:$AD$86,13,FALSE)</f>
        <v>1.3136000000000001</v>
      </c>
      <c r="BO13" s="179">
        <f>VLOOKUP(BO10,'Preisindizes Gas 2020 "alt"'!$R$8:$AD$86,13,FALSE)</f>
        <v>1.2374000000000001</v>
      </c>
      <c r="BP13" s="179">
        <f>VLOOKUP(BP10,'Preisindizes Gas 2020 "alt"'!$R$8:$AD$86,13,FALSE)</f>
        <v>1.1755</v>
      </c>
      <c r="BQ13" s="179">
        <f>VLOOKUP(BQ10,'Preisindizes Gas 2020 "alt"'!$R$8:$AD$86,13,FALSE)</f>
        <v>1.2164999999999999</v>
      </c>
      <c r="BR13" s="179">
        <f>VLOOKUP(BR10,'Preisindizes Gas 2020 "alt"'!$R$8:$AD$86,13,FALSE)</f>
        <v>1.2216</v>
      </c>
      <c r="BS13" s="179">
        <f>VLOOKUP(BS10,'Preisindizes Gas 2020 "alt"'!$R$8:$AD$86,13,FALSE)</f>
        <v>1.1648000000000001</v>
      </c>
      <c r="BT13" s="179">
        <f>VLOOKUP(BT10,'Preisindizes Gas 2020 "alt"'!$R$8:$AD$86,13,FALSE)</f>
        <v>1.1463000000000001</v>
      </c>
      <c r="BU13" s="179">
        <f>VLOOKUP(BU10,'Preisindizes Gas 2020 "alt"'!$R$8:$AD$86,13,FALSE)</f>
        <v>1.1577999999999999</v>
      </c>
      <c r="BV13" s="179">
        <f>VLOOKUP(BV10,'Preisindizes Gas 2020 "alt"'!$R$8:$AD$86,13,FALSE)</f>
        <v>1.1532</v>
      </c>
      <c r="BW13" s="179">
        <f>VLOOKUP(BW10,'Preisindizes Gas 2020 "alt"'!$R$8:$AD$86,13,FALSE)</f>
        <v>1.1519999999999999</v>
      </c>
      <c r="BX13" s="179">
        <f>VLOOKUP(BX10,'Preisindizes Gas 2020 "alt"'!$R$8:$AD$86,13,FALSE)</f>
        <v>1.159</v>
      </c>
      <c r="BY13" s="179">
        <f>VLOOKUP(BY10,'Preisindizes Gas 2020 "alt"'!$R$8:$AD$86,13,FALSE)</f>
        <v>1.1012999999999999</v>
      </c>
      <c r="BZ13" s="179">
        <f>VLOOKUP(BZ10,'Preisindizes Gas 2020 "alt"'!$R$8:$AD$86,13,FALSE)</f>
        <v>1.0349999999999999</v>
      </c>
      <c r="CA13" s="179">
        <f>VLOOKUP(CA10,'Preisindizes Gas 2020 "alt"'!$R$8:$AD$86,13,FALSE)</f>
        <v>1.0008999999999999</v>
      </c>
      <c r="CB13" s="179">
        <f>VLOOKUP(CB10,'Preisindizes Gas 2020 "alt"'!$R$8:$AD$86,13,FALSE)</f>
        <v>1</v>
      </c>
    </row>
    <row r="14" spans="1:80">
      <c r="A14" s="234">
        <v>4</v>
      </c>
      <c r="B14" s="178" t="s">
        <v>137</v>
      </c>
      <c r="D14" s="179">
        <f>IF(ISNA(VLOOKUP(D10,'Preisindizes Gas 2020 "alt"'!$AF$8:$AJ$86,5,FALSE)),0,VLOOKUP(D10,'Preisindizes Gas 2020 "alt"'!$AF$8:$AJ$86,5,FALSE))</f>
        <v>0</v>
      </c>
      <c r="E14" s="179">
        <f>IF(ISNA(VLOOKUP(E10,'Preisindizes Gas 2020 "alt"'!$AF$8:$AJ$86,5,FALSE)),0,VLOOKUP(E10,'Preisindizes Gas 2020 "alt"'!$AF$8:$AJ$86,5,FALSE))</f>
        <v>0</v>
      </c>
      <c r="F14" s="179">
        <f>IF(ISNA(VLOOKUP(F10,'Preisindizes Gas 2020 "alt"'!$AF$8:$AJ$86,5,FALSE)),0,VLOOKUP(F10,'Preisindizes Gas 2020 "alt"'!$AF$8:$AJ$86,5,FALSE))</f>
        <v>0</v>
      </c>
      <c r="G14" s="179">
        <f>IF(ISNA(VLOOKUP(G10,'Preisindizes Gas 2020 "alt"'!$AF$8:$AJ$86,5,FALSE)),0,VLOOKUP(G10,'Preisindizes Gas 2020 "alt"'!$AF$8:$AJ$86,5,FALSE))</f>
        <v>0</v>
      </c>
      <c r="H14" s="179">
        <f>IF(ISNA(VLOOKUP(H10,'Preisindizes Gas 2020 "alt"'!$AF$8:$AJ$86,5,FALSE)),0,VLOOKUP(H10,'Preisindizes Gas 2020 "alt"'!$AF$8:$AJ$86,5,FALSE))</f>
        <v>0</v>
      </c>
      <c r="I14" s="179">
        <f>VLOOKUP(I10,'Preisindizes Gas 2020 "alt"'!$AF$8:$AJ$86,5,FALSE)</f>
        <v>3.7616999999999998</v>
      </c>
      <c r="J14" s="179">
        <f>VLOOKUP(J10,'Preisindizes Gas 2020 "alt"'!$AF$8:$AJ$86,5,FALSE)</f>
        <v>3.8593000000000002</v>
      </c>
      <c r="K14" s="179">
        <f>VLOOKUP(K10,'Preisindizes Gas 2020 "alt"'!$AF$8:$AJ$86,5,FALSE)</f>
        <v>3.2563</v>
      </c>
      <c r="L14" s="179">
        <f>VLOOKUP(L10,'Preisindizes Gas 2020 "alt"'!$AF$8:$AJ$86,5,FALSE)</f>
        <v>3.1865000000000001</v>
      </c>
      <c r="M14" s="179">
        <f>VLOOKUP(M10,'Preisindizes Gas 2020 "alt"'!$AF$8:$AJ$86,5,FALSE)</f>
        <v>3.2665000000000002</v>
      </c>
      <c r="N14" s="179">
        <f>VLOOKUP(N10,'Preisindizes Gas 2020 "alt"'!$AF$8:$AJ$86,5,FALSE)</f>
        <v>3.3184999999999998</v>
      </c>
      <c r="O14" s="179">
        <f>VLOOKUP(O10,'Preisindizes Gas 2020 "alt"'!$AF$8:$AJ$86,5,FALSE)</f>
        <v>3.2563</v>
      </c>
      <c r="P14" s="179">
        <f>VLOOKUP(P10,'Preisindizes Gas 2020 "alt"'!$AF$8:$AJ$86,5,FALSE)</f>
        <v>3.2061999999999999</v>
      </c>
      <c r="Q14" s="179">
        <f>VLOOKUP(Q10,'Preisindizes Gas 2020 "alt"'!$AF$8:$AJ$86,5,FALSE)</f>
        <v>3.1480000000000001</v>
      </c>
      <c r="R14" s="179">
        <f>VLOOKUP(R10,'Preisindizes Gas 2020 "alt"'!$AF$8:$AJ$86,5,FALSE)</f>
        <v>3.1671999999999998</v>
      </c>
      <c r="S14" s="179">
        <f>VLOOKUP(S10,'Preisindizes Gas 2020 "alt"'!$AF$8:$AJ$86,5,FALSE)</f>
        <v>3.1865000000000001</v>
      </c>
      <c r="T14" s="179">
        <f>VLOOKUP(T10,'Preisindizes Gas 2020 "alt"'!$AF$8:$AJ$86,5,FALSE)</f>
        <v>3.1480000000000001</v>
      </c>
      <c r="U14" s="179">
        <f>VLOOKUP(U10,'Preisindizes Gas 2020 "alt"'!$AF$8:$AJ$86,5,FALSE)</f>
        <v>3.1103999999999998</v>
      </c>
      <c r="V14" s="179">
        <f>VLOOKUP(V10,'Preisindizes Gas 2020 "alt"'!$AF$8:$AJ$86,5,FALSE)</f>
        <v>3.0920000000000001</v>
      </c>
      <c r="W14" s="179">
        <f>VLOOKUP(W10,'Preisindizes Gas 2020 "alt"'!$AF$8:$AJ$86,5,FALSE)</f>
        <v>3.0647000000000002</v>
      </c>
      <c r="X14" s="179">
        <f>VLOOKUP(X10,'Preisindizes Gas 2020 "alt"'!$AF$8:$AJ$86,5,FALSE)</f>
        <v>3.0203000000000002</v>
      </c>
      <c r="Y14" s="179">
        <f>VLOOKUP(Y10,'Preisindizes Gas 2020 "alt"'!$AF$8:$AJ$86,5,FALSE)</f>
        <v>2.9518</v>
      </c>
      <c r="Z14" s="179">
        <f>VLOOKUP(Z10,'Preisindizes Gas 2020 "alt"'!$AF$8:$AJ$86,5,FALSE)</f>
        <v>2.9106000000000001</v>
      </c>
      <c r="AA14" s="179">
        <f>VLOOKUP(AA10,'Preisindizes Gas 2020 "alt"'!$AF$8:$AJ$86,5,FALSE)</f>
        <v>2.9434999999999998</v>
      </c>
      <c r="AB14" s="179">
        <f>VLOOKUP(AB10,'Preisindizes Gas 2020 "alt"'!$AF$8:$AJ$86,5,FALSE)</f>
        <v>2.9518</v>
      </c>
      <c r="AC14" s="179">
        <f>VLOOKUP(AC10,'Preisindizes Gas 2020 "alt"'!$AF$8:$AJ$86,5,FALSE)</f>
        <v>2.9024999999999999</v>
      </c>
      <c r="AD14" s="179">
        <f>VLOOKUP(AD10,'Preisindizes Gas 2020 "alt"'!$AF$8:$AJ$86,5,FALSE)</f>
        <v>2.7639</v>
      </c>
      <c r="AE14" s="179">
        <f>VLOOKUP(AE10,'Preisindizes Gas 2020 "alt"'!$AF$8:$AJ$86,5,FALSE)</f>
        <v>2.6581999999999999</v>
      </c>
      <c r="AF14" s="179">
        <f>VLOOKUP(AF10,'Preisindizes Gas 2020 "alt"'!$AF$8:$AJ$86,5,FALSE)</f>
        <v>2.5792000000000002</v>
      </c>
      <c r="AG14" s="179">
        <f>VLOOKUP(AG10,'Preisindizes Gas 2020 "alt"'!$AF$8:$AJ$86,5,FALSE)</f>
        <v>2.4232999999999998</v>
      </c>
      <c r="AH14" s="179">
        <f>VLOOKUP(AH10,'Preisindizes Gas 2020 "alt"'!$AF$8:$AJ$86,5,FALSE)</f>
        <v>2.1352000000000002</v>
      </c>
      <c r="AI14" s="179">
        <f>VLOOKUP(AI10,'Preisindizes Gas 2020 "alt"'!$AF$8:$AJ$86,5,FALSE)</f>
        <v>2.0430999999999999</v>
      </c>
      <c r="AJ14" s="179">
        <f>VLOOKUP(AJ10,'Preisindizes Gas 2020 "alt"'!$AF$8:$AJ$86,5,FALSE)</f>
        <v>1.9698</v>
      </c>
      <c r="AK14" s="179">
        <f>VLOOKUP(AK10,'Preisindizes Gas 2020 "alt"'!$AF$8:$AJ$86,5,FALSE)</f>
        <v>1.9118999999999999</v>
      </c>
      <c r="AL14" s="179">
        <f>VLOOKUP(AL10,'Preisindizes Gas 2020 "alt"'!$AF$8:$AJ$86,5,FALSE)</f>
        <v>1.8911</v>
      </c>
      <c r="AM14" s="179">
        <f>VLOOKUP(AM10,'Preisindizes Gas 2020 "alt"'!$AF$8:$AJ$86,5,FALSE)</f>
        <v>1.8249</v>
      </c>
      <c r="AN14" s="179">
        <f>VLOOKUP(AN10,'Preisindizes Gas 2020 "alt"'!$AF$8:$AJ$86,5,FALSE)</f>
        <v>1.7110000000000001</v>
      </c>
      <c r="AO14" s="179">
        <f>VLOOKUP(AO10,'Preisindizes Gas 2020 "alt"'!$AF$8:$AJ$86,5,FALSE)</f>
        <v>1.6031</v>
      </c>
      <c r="AP14" s="179">
        <f>VLOOKUP(AP10,'Preisindizes Gas 2020 "alt"'!$AF$8:$AJ$86,5,FALSE)</f>
        <v>1.508</v>
      </c>
      <c r="AQ14" s="179">
        <f>VLOOKUP(AQ10,'Preisindizes Gas 2020 "alt"'!$AF$8:$AJ$86,5,FALSE)</f>
        <v>1.4822</v>
      </c>
      <c r="AR14" s="179">
        <f>VLOOKUP(AR10,'Preisindizes Gas 2020 "alt"'!$AF$8:$AJ$86,5,FALSE)</f>
        <v>1.4412</v>
      </c>
      <c r="AS14" s="179">
        <f>VLOOKUP(AS10,'Preisindizes Gas 2020 "alt"'!$AF$8:$AJ$86,5,FALSE)</f>
        <v>1.41</v>
      </c>
      <c r="AT14" s="179">
        <f>VLOOKUP(AT10,'Preisindizes Gas 2020 "alt"'!$AF$8:$AJ$86,5,FALSE)</f>
        <v>1.4216</v>
      </c>
      <c r="AU14" s="179">
        <f>VLOOKUP(AU10,'Preisindizes Gas 2020 "alt"'!$AF$8:$AJ$86,5,FALSE)</f>
        <v>1.4553</v>
      </c>
      <c r="AV14" s="179">
        <f>VLOOKUP(AV10,'Preisindizes Gas 2020 "alt"'!$AF$8:$AJ$86,5,FALSE)</f>
        <v>1.4333</v>
      </c>
      <c r="AW14" s="179">
        <f>VLOOKUP(AW10,'Preisindizes Gas 2020 "alt"'!$AF$8:$AJ$86,5,FALSE)</f>
        <v>1.3968</v>
      </c>
      <c r="AX14" s="179">
        <f>VLOOKUP(AX10,'Preisindizes Gas 2020 "alt"'!$AF$8:$AJ$86,5,FALSE)</f>
        <v>1.3747</v>
      </c>
      <c r="AY14" s="179">
        <f>VLOOKUP(AY10,'Preisindizes Gas 2020 "alt"'!$AF$8:$AJ$86,5,FALSE)</f>
        <v>1.3463000000000001</v>
      </c>
      <c r="AZ14" s="179">
        <f>VLOOKUP(AZ10,'Preisindizes Gas 2020 "alt"'!$AF$8:$AJ$86,5,FALSE)</f>
        <v>1.3273999999999999</v>
      </c>
      <c r="BA14" s="179">
        <f>VLOOKUP(BA10,'Preisindizes Gas 2020 "alt"'!$AF$8:$AJ$86,5,FALSE)</f>
        <v>1.3257000000000001</v>
      </c>
      <c r="BB14" s="179">
        <f>VLOOKUP(BB10,'Preisindizes Gas 2020 "alt"'!$AF$8:$AJ$86,5,FALSE)</f>
        <v>1.3223</v>
      </c>
      <c r="BC14" s="179">
        <f>VLOOKUP(BC10,'Preisindizes Gas 2020 "alt"'!$AF$8:$AJ$86,5,FALSE)</f>
        <v>1.2992999999999999</v>
      </c>
      <c r="BD14" s="179">
        <f>VLOOKUP(BD10,'Preisindizes Gas 2020 "alt"'!$AF$8:$AJ$86,5,FALSE)</f>
        <v>1.3207</v>
      </c>
      <c r="BE14" s="179">
        <f>VLOOKUP(BE10,'Preisindizes Gas 2020 "alt"'!$AF$8:$AJ$86,5,FALSE)</f>
        <v>1.3058000000000001</v>
      </c>
      <c r="BF14" s="179">
        <f>VLOOKUP(BF10,'Preisindizes Gas 2020 "alt"'!$AF$8:$AJ$86,5,FALSE)</f>
        <v>1.3058000000000001</v>
      </c>
      <c r="BG14" s="179">
        <f>VLOOKUP(BG10,'Preisindizes Gas 2020 "alt"'!$AF$8:$AJ$86,5,FALSE)</f>
        <v>1.3257000000000001</v>
      </c>
      <c r="BH14" s="179">
        <f>VLOOKUP(BH10,'Preisindizes Gas 2020 "alt"'!$AF$8:$AJ$86,5,FALSE)</f>
        <v>1.3008999999999999</v>
      </c>
      <c r="BI14" s="179">
        <f>VLOOKUP(BI10,'Preisindizes Gas 2020 "alt"'!$AF$8:$AJ$86,5,FALSE)</f>
        <v>1.26</v>
      </c>
      <c r="BJ14" s="179">
        <f>VLOOKUP(BJ10,'Preisindizes Gas 2020 "alt"'!$AF$8:$AJ$86,5,FALSE)</f>
        <v>1.2676000000000001</v>
      </c>
      <c r="BK14" s="179">
        <f>VLOOKUP(BK10,'Preisindizes Gas 2020 "alt"'!$AF$8:$AJ$86,5,FALSE)</f>
        <v>1.2494000000000001</v>
      </c>
      <c r="BL14" s="179">
        <f>VLOOKUP(BL10,'Preisindizes Gas 2020 "alt"'!$AF$8:$AJ$86,5,FALSE)</f>
        <v>1.2317</v>
      </c>
      <c r="BM14" s="179">
        <f>VLOOKUP(BM10,'Preisindizes Gas 2020 "alt"'!$AF$8:$AJ$86,5,FALSE)</f>
        <v>1.1868000000000001</v>
      </c>
      <c r="BN14" s="179">
        <f>VLOOKUP(BN10,'Preisindizes Gas 2020 "alt"'!$AF$8:$AJ$86,5,FALSE)</f>
        <v>1.1265000000000001</v>
      </c>
      <c r="BO14" s="179">
        <f>VLOOKUP(BO10,'Preisindizes Gas 2020 "alt"'!$AF$8:$AJ$86,5,FALSE)</f>
        <v>1.1132</v>
      </c>
      <c r="BP14" s="179">
        <f>VLOOKUP(BP10,'Preisindizes Gas 2020 "alt"'!$AF$8:$AJ$86,5,FALSE)</f>
        <v>1.0589</v>
      </c>
      <c r="BQ14" s="179">
        <f>VLOOKUP(BQ10,'Preisindizes Gas 2020 "alt"'!$AF$8:$AJ$86,5,FALSE)</f>
        <v>1.0956999999999999</v>
      </c>
      <c r="BR14" s="179">
        <f>VLOOKUP(BR10,'Preisindizes Gas 2020 "alt"'!$AF$8:$AJ$86,5,FALSE)</f>
        <v>1.0865</v>
      </c>
      <c r="BS14" s="179">
        <f>VLOOKUP(BS10,'Preisindizes Gas 2020 "alt"'!$AF$8:$AJ$86,5,FALSE)</f>
        <v>1.0367999999999999</v>
      </c>
      <c r="BT14" s="179">
        <f>VLOOKUP(BT10,'Preisindizes Gas 2020 "alt"'!$AF$8:$AJ$86,5,FALSE)</f>
        <v>1.0226</v>
      </c>
      <c r="BU14" s="179">
        <f>VLOOKUP(BU10,'Preisindizes Gas 2020 "alt"'!$AF$8:$AJ$86,5,FALSE)</f>
        <v>1.0216000000000001</v>
      </c>
      <c r="BV14" s="179">
        <f>VLOOKUP(BV10,'Preisindizes Gas 2020 "alt"'!$AF$8:$AJ$86,5,FALSE)</f>
        <v>1.0286</v>
      </c>
      <c r="BW14" s="179">
        <f>VLOOKUP(BW10,'Preisindizes Gas 2020 "alt"'!$AF$8:$AJ$86,5,FALSE)</f>
        <v>1.042</v>
      </c>
      <c r="BX14" s="179">
        <f>VLOOKUP(BX10,'Preisindizes Gas 2020 "alt"'!$AF$8:$AJ$86,5,FALSE)</f>
        <v>1.0568</v>
      </c>
      <c r="BY14" s="179">
        <f>VLOOKUP(BY10,'Preisindizes Gas 2020 "alt"'!$AF$8:$AJ$86,5,FALSE)</f>
        <v>1.0306999999999999</v>
      </c>
      <c r="BZ14" s="179">
        <f>VLOOKUP(BZ10,'Preisindizes Gas 2020 "alt"'!$AF$8:$AJ$86,5,FALSE)</f>
        <v>1.0067999999999999</v>
      </c>
      <c r="CA14" s="179">
        <f>VLOOKUP(CA10,'Preisindizes Gas 2020 "alt"'!$AF$8:$AJ$86,5,FALSE)</f>
        <v>0.99519999999999997</v>
      </c>
      <c r="CB14" s="179">
        <f>VLOOKUP(CB10,'Preisindizes Gas 2020 "alt"'!$AF$8:$AJ$86,5,FALSE)</f>
        <v>1</v>
      </c>
    </row>
    <row r="17" spans="2:80">
      <c r="B17" s="158" t="s">
        <v>125</v>
      </c>
      <c r="D17" s="172"/>
    </row>
    <row r="18" spans="2:80" outlineLevel="1">
      <c r="B18" s="163">
        <v>2020</v>
      </c>
    </row>
    <row r="19" spans="2:80" outlineLevel="1">
      <c r="B19" s="178" t="s">
        <v>135</v>
      </c>
      <c r="D19" s="186">
        <v>17.671600000000002</v>
      </c>
      <c r="E19" s="186">
        <v>17.671600000000002</v>
      </c>
      <c r="F19" s="186">
        <v>16.676100000000002</v>
      </c>
      <c r="G19" s="186">
        <v>14.2651</v>
      </c>
      <c r="H19" s="186">
        <v>13.010999999999999</v>
      </c>
      <c r="I19" s="186">
        <v>11.495100000000001</v>
      </c>
      <c r="J19" s="186">
        <v>11.9596</v>
      </c>
      <c r="K19" s="186">
        <v>10.385999999999999</v>
      </c>
      <c r="L19" s="186">
        <v>9.7049000000000003</v>
      </c>
      <c r="M19" s="186">
        <v>10.033899999999999</v>
      </c>
      <c r="N19" s="186">
        <v>10.033899999999999</v>
      </c>
      <c r="O19" s="186">
        <v>9.3968000000000007</v>
      </c>
      <c r="P19" s="186">
        <v>9.3968000000000007</v>
      </c>
      <c r="Q19" s="186">
        <v>8.8358000000000008</v>
      </c>
      <c r="R19" s="186">
        <v>8.5797000000000008</v>
      </c>
      <c r="S19" s="186">
        <v>8.2797000000000001</v>
      </c>
      <c r="T19" s="186">
        <v>7.6882999999999999</v>
      </c>
      <c r="U19" s="186">
        <v>7.2637999999999998</v>
      </c>
      <c r="V19" s="186">
        <v>6.7656999999999998</v>
      </c>
      <c r="W19" s="186">
        <v>6.4699</v>
      </c>
      <c r="X19" s="186">
        <v>6.2316000000000003</v>
      </c>
      <c r="Y19" s="186">
        <v>6.0102000000000002</v>
      </c>
      <c r="Z19" s="186">
        <v>5.8324999999999996</v>
      </c>
      <c r="AA19" s="186">
        <v>6.1346999999999996</v>
      </c>
      <c r="AB19" s="186">
        <v>5.8324999999999996</v>
      </c>
      <c r="AC19" s="186">
        <v>5.4311999999999996</v>
      </c>
      <c r="AD19" s="186">
        <v>4.5891000000000002</v>
      </c>
      <c r="AE19" s="186">
        <v>4.1398999999999999</v>
      </c>
      <c r="AF19" s="186">
        <v>3.9466999999999999</v>
      </c>
      <c r="AG19" s="186">
        <v>3.7115999999999998</v>
      </c>
      <c r="AH19" s="186">
        <v>3.5030000000000001</v>
      </c>
      <c r="AI19" s="186">
        <v>3.4121000000000001</v>
      </c>
      <c r="AJ19" s="186">
        <v>3.2888999999999999</v>
      </c>
      <c r="AK19" s="186">
        <v>3.1573000000000002</v>
      </c>
      <c r="AL19" s="186">
        <v>3.0204</v>
      </c>
      <c r="AM19" s="186">
        <v>2.8123999999999998</v>
      </c>
      <c r="AN19" s="186">
        <v>2.5516999999999999</v>
      </c>
      <c r="AO19" s="186">
        <v>2.4064999999999999</v>
      </c>
      <c r="AP19" s="186">
        <v>2.3125</v>
      </c>
      <c r="AQ19" s="186">
        <v>2.2726000000000002</v>
      </c>
      <c r="AR19" s="186">
        <v>2.2256</v>
      </c>
      <c r="AS19" s="186">
        <v>2.2130999999999998</v>
      </c>
      <c r="AT19" s="186">
        <v>2.1684999999999999</v>
      </c>
      <c r="AU19" s="186">
        <v>2.1219000000000001</v>
      </c>
      <c r="AV19" s="186">
        <v>2.0735999999999999</v>
      </c>
      <c r="AW19" s="186">
        <v>2.0034000000000001</v>
      </c>
      <c r="AX19" s="186">
        <v>1.8884000000000001</v>
      </c>
      <c r="AY19" s="186">
        <v>1.7805</v>
      </c>
      <c r="AZ19" s="186">
        <v>1.6747000000000001</v>
      </c>
      <c r="BA19" s="186">
        <v>1.6196999999999999</v>
      </c>
      <c r="BB19" s="186">
        <v>1.5871</v>
      </c>
      <c r="BC19" s="186">
        <v>1.5518000000000001</v>
      </c>
      <c r="BD19" s="186">
        <v>1.5477000000000001</v>
      </c>
      <c r="BE19" s="186">
        <v>1.5558000000000001</v>
      </c>
      <c r="BF19" s="186">
        <v>1.5641</v>
      </c>
      <c r="BG19" s="186">
        <v>1.5724</v>
      </c>
      <c r="BH19" s="186">
        <v>1.5620000000000001</v>
      </c>
      <c r="BI19" s="186">
        <v>1.5558000000000001</v>
      </c>
      <c r="BJ19" s="186">
        <v>1.5518000000000001</v>
      </c>
      <c r="BK19" s="186">
        <v>1.5477000000000001</v>
      </c>
      <c r="BL19" s="186">
        <v>1.5258</v>
      </c>
      <c r="BM19" s="186">
        <v>1.4948999999999999</v>
      </c>
      <c r="BN19" s="186">
        <v>1.4599</v>
      </c>
      <c r="BO19" s="186">
        <v>1.3995</v>
      </c>
      <c r="BP19" s="186">
        <v>1.3485</v>
      </c>
      <c r="BQ19" s="186">
        <v>1.3348</v>
      </c>
      <c r="BR19" s="186">
        <v>1.32</v>
      </c>
      <c r="BS19" s="186">
        <v>1.28</v>
      </c>
      <c r="BT19" s="186">
        <v>1.2488999999999999</v>
      </c>
      <c r="BU19" s="186">
        <v>1.2257</v>
      </c>
      <c r="BV19" s="186">
        <v>1.2033</v>
      </c>
      <c r="BW19" s="186">
        <v>1.1839999999999999</v>
      </c>
      <c r="BX19" s="186">
        <v>1.1596</v>
      </c>
      <c r="BY19" s="186">
        <v>1.1223000000000001</v>
      </c>
      <c r="BZ19" s="186">
        <v>1.0744</v>
      </c>
      <c r="CA19" s="186">
        <v>1.0286999999999999</v>
      </c>
      <c r="CB19" s="186">
        <v>1</v>
      </c>
    </row>
    <row r="20" spans="2:80" outlineLevel="1">
      <c r="B20" s="178" t="s">
        <v>394</v>
      </c>
      <c r="D20" s="186">
        <v>0</v>
      </c>
      <c r="E20" s="186">
        <v>0</v>
      </c>
      <c r="F20" s="186">
        <v>0</v>
      </c>
      <c r="G20" s="186">
        <v>0</v>
      </c>
      <c r="H20" s="186">
        <v>0</v>
      </c>
      <c r="I20" s="186">
        <v>7.7676999999999996</v>
      </c>
      <c r="J20" s="186">
        <v>8.0805000000000007</v>
      </c>
      <c r="K20" s="186">
        <v>6.9595000000000002</v>
      </c>
      <c r="L20" s="186">
        <v>6.5080999999999998</v>
      </c>
      <c r="M20" s="186">
        <v>6.7263000000000002</v>
      </c>
      <c r="N20" s="186">
        <v>6.7263000000000002</v>
      </c>
      <c r="O20" s="186">
        <v>6.3037000000000001</v>
      </c>
      <c r="P20" s="186">
        <v>6.3037000000000001</v>
      </c>
      <c r="Q20" s="186">
        <v>5.931</v>
      </c>
      <c r="R20" s="186">
        <v>5.7607999999999997</v>
      </c>
      <c r="S20" s="186">
        <v>5.3510999999999997</v>
      </c>
      <c r="T20" s="186">
        <v>4.9546999999999999</v>
      </c>
      <c r="U20" s="186">
        <v>4.6130000000000004</v>
      </c>
      <c r="V20" s="186">
        <v>4.3308999999999997</v>
      </c>
      <c r="W20" s="186">
        <v>4.1516999999999999</v>
      </c>
      <c r="X20" s="186">
        <v>4.0675999999999997</v>
      </c>
      <c r="Y20" s="186">
        <v>4.1661000000000001</v>
      </c>
      <c r="Z20" s="186">
        <v>4.1516999999999999</v>
      </c>
      <c r="AA20" s="186">
        <v>4.3308999999999997</v>
      </c>
      <c r="AB20" s="186">
        <v>4.1092000000000004</v>
      </c>
      <c r="AC20" s="186">
        <v>3.9346000000000001</v>
      </c>
      <c r="AD20" s="186">
        <v>3.3631000000000002</v>
      </c>
      <c r="AE20" s="186">
        <v>3.1111</v>
      </c>
      <c r="AF20" s="186">
        <v>3.01</v>
      </c>
      <c r="AG20" s="186">
        <v>2.8942000000000001</v>
      </c>
      <c r="AH20" s="186">
        <v>2.7117</v>
      </c>
      <c r="AI20" s="186">
        <v>2.6637</v>
      </c>
      <c r="AJ20" s="186">
        <v>2.6061000000000001</v>
      </c>
      <c r="AK20" s="186">
        <v>2.5188000000000001</v>
      </c>
      <c r="AL20" s="186">
        <v>2.3841999999999999</v>
      </c>
      <c r="AM20" s="186">
        <v>2.1694</v>
      </c>
      <c r="AN20" s="186">
        <v>1.9609000000000001</v>
      </c>
      <c r="AO20" s="186">
        <v>1.9080999999999999</v>
      </c>
      <c r="AP20" s="186">
        <v>1.9451000000000001</v>
      </c>
      <c r="AQ20" s="186">
        <v>1.9544999999999999</v>
      </c>
      <c r="AR20" s="186">
        <v>1.9295</v>
      </c>
      <c r="AS20" s="186">
        <v>1.9263999999999999</v>
      </c>
      <c r="AT20" s="186">
        <v>1.8842000000000001</v>
      </c>
      <c r="AU20" s="186">
        <v>1.8494999999999999</v>
      </c>
      <c r="AV20" s="186">
        <v>1.8242</v>
      </c>
      <c r="AW20" s="186">
        <v>1.7706</v>
      </c>
      <c r="AX20" s="186">
        <v>1.6584000000000001</v>
      </c>
      <c r="AY20" s="186">
        <v>1.5456000000000001</v>
      </c>
      <c r="AZ20" s="186">
        <v>1.4523999999999999</v>
      </c>
      <c r="BA20" s="186">
        <v>1.4115</v>
      </c>
      <c r="BB20" s="186">
        <v>1.3951</v>
      </c>
      <c r="BC20" s="186">
        <v>1.3823000000000001</v>
      </c>
      <c r="BD20" s="186">
        <v>1.4065000000000001</v>
      </c>
      <c r="BE20" s="186">
        <v>1.4316</v>
      </c>
      <c r="BF20" s="186">
        <v>1.4576</v>
      </c>
      <c r="BG20" s="186">
        <v>1.4646999999999999</v>
      </c>
      <c r="BH20" s="186">
        <v>1.4612000000000001</v>
      </c>
      <c r="BI20" s="186">
        <v>1.4646999999999999</v>
      </c>
      <c r="BJ20" s="186">
        <v>1.4682999999999999</v>
      </c>
      <c r="BK20" s="186">
        <v>1.4737</v>
      </c>
      <c r="BL20" s="186">
        <v>1.4737</v>
      </c>
      <c r="BM20" s="186">
        <v>1.4719</v>
      </c>
      <c r="BN20" s="186">
        <v>1.4368000000000001</v>
      </c>
      <c r="BO20" s="186">
        <v>1.3935</v>
      </c>
      <c r="BP20" s="186">
        <v>1.3528</v>
      </c>
      <c r="BQ20" s="186">
        <v>1.3304</v>
      </c>
      <c r="BR20" s="186">
        <v>1.3230999999999999</v>
      </c>
      <c r="BS20" s="186">
        <v>1.2988</v>
      </c>
      <c r="BT20" s="186">
        <v>1.266</v>
      </c>
      <c r="BU20" s="186">
        <v>1.2451000000000001</v>
      </c>
      <c r="BV20" s="186">
        <v>1.2261</v>
      </c>
      <c r="BW20" s="186">
        <v>1.204</v>
      </c>
      <c r="BX20" s="186">
        <v>1.1839</v>
      </c>
      <c r="BY20" s="186">
        <v>1.1434</v>
      </c>
      <c r="BZ20" s="186">
        <v>1.0798000000000001</v>
      </c>
      <c r="CA20" s="186">
        <v>1.0228999999999999</v>
      </c>
      <c r="CB20" s="186">
        <v>1</v>
      </c>
    </row>
    <row r="21" spans="2:80" outlineLevel="1">
      <c r="B21" s="178" t="s">
        <v>136</v>
      </c>
      <c r="D21" s="186">
        <v>0</v>
      </c>
      <c r="E21" s="186">
        <v>0</v>
      </c>
      <c r="F21" s="186">
        <v>0</v>
      </c>
      <c r="G21" s="186">
        <v>0</v>
      </c>
      <c r="H21" s="186">
        <v>0</v>
      </c>
      <c r="I21" s="186">
        <v>6.5829000000000004</v>
      </c>
      <c r="J21" s="186">
        <v>6.6207000000000003</v>
      </c>
      <c r="K21" s="186">
        <v>5.5651999999999999</v>
      </c>
      <c r="L21" s="186">
        <v>4.5175999999999998</v>
      </c>
      <c r="M21" s="186">
        <v>4.4650999999999996</v>
      </c>
      <c r="N21" s="186">
        <v>4.5533999999999999</v>
      </c>
      <c r="O21" s="186">
        <v>4.3472</v>
      </c>
      <c r="P21" s="186">
        <v>4.2824999999999998</v>
      </c>
      <c r="Q21" s="186">
        <v>4.0420999999999996</v>
      </c>
      <c r="R21" s="186">
        <v>3.9451999999999998</v>
      </c>
      <c r="S21" s="186">
        <v>3.84</v>
      </c>
      <c r="T21" s="186">
        <v>3.7042000000000002</v>
      </c>
      <c r="U21" s="186">
        <v>3.5888</v>
      </c>
      <c r="V21" s="186">
        <v>3.5015000000000001</v>
      </c>
      <c r="W21" s="186">
        <v>3.4491000000000001</v>
      </c>
      <c r="X21" s="186">
        <v>3.4184000000000001</v>
      </c>
      <c r="Y21" s="186">
        <v>3.4699</v>
      </c>
      <c r="Z21" s="186">
        <v>3.4594999999999998</v>
      </c>
      <c r="AA21" s="186">
        <v>3.6456</v>
      </c>
      <c r="AB21" s="186">
        <v>3.5666000000000002</v>
      </c>
      <c r="AC21" s="186">
        <v>3.4388000000000001</v>
      </c>
      <c r="AD21" s="186">
        <v>3.0556999999999999</v>
      </c>
      <c r="AE21" s="186">
        <v>2.9018000000000002</v>
      </c>
      <c r="AF21" s="186">
        <v>2.8515000000000001</v>
      </c>
      <c r="AG21" s="186">
        <v>2.6852999999999998</v>
      </c>
      <c r="AH21" s="186">
        <v>2.4510999999999998</v>
      </c>
      <c r="AI21" s="186">
        <v>2.4615</v>
      </c>
      <c r="AJ21" s="186">
        <v>2.4049999999999998</v>
      </c>
      <c r="AK21" s="186">
        <v>2.3801999999999999</v>
      </c>
      <c r="AL21" s="186">
        <v>2.2812000000000001</v>
      </c>
      <c r="AM21" s="186">
        <v>2.1453000000000002</v>
      </c>
      <c r="AN21" s="186">
        <v>2.0070000000000001</v>
      </c>
      <c r="AO21" s="186">
        <v>1.9592000000000001</v>
      </c>
      <c r="AP21" s="186">
        <v>1.8824000000000001</v>
      </c>
      <c r="AQ21" s="186">
        <v>1.92</v>
      </c>
      <c r="AR21" s="186">
        <v>1.8885000000000001</v>
      </c>
      <c r="AS21" s="186">
        <v>1.8372999999999999</v>
      </c>
      <c r="AT21" s="186">
        <v>1.8</v>
      </c>
      <c r="AU21" s="186">
        <v>1.8169999999999999</v>
      </c>
      <c r="AV21" s="186">
        <v>1.7887999999999999</v>
      </c>
      <c r="AW21" s="186">
        <v>1.7245999999999999</v>
      </c>
      <c r="AX21" s="186">
        <v>1.6504000000000001</v>
      </c>
      <c r="AY21" s="186">
        <v>1.5824</v>
      </c>
      <c r="AZ21" s="186">
        <v>1.5218</v>
      </c>
      <c r="BA21" s="186">
        <v>1.5442</v>
      </c>
      <c r="BB21" s="186">
        <v>1.5258</v>
      </c>
      <c r="BC21" s="186">
        <v>1.4694</v>
      </c>
      <c r="BD21" s="186">
        <v>1.502</v>
      </c>
      <c r="BE21" s="186">
        <v>1.5218</v>
      </c>
      <c r="BF21" s="186">
        <v>1.5299</v>
      </c>
      <c r="BG21" s="186">
        <v>1.5526</v>
      </c>
      <c r="BH21" s="186">
        <v>1.5118</v>
      </c>
      <c r="BI21" s="186">
        <v>1.4922</v>
      </c>
      <c r="BJ21" s="186">
        <v>1.4961</v>
      </c>
      <c r="BK21" s="186">
        <v>1.4825999999999999</v>
      </c>
      <c r="BL21" s="186">
        <v>1.4117999999999999</v>
      </c>
      <c r="BM21" s="186">
        <v>1.3442000000000001</v>
      </c>
      <c r="BN21" s="186">
        <v>1.3136000000000001</v>
      </c>
      <c r="BO21" s="186">
        <v>1.2374000000000001</v>
      </c>
      <c r="BP21" s="186">
        <v>1.1755</v>
      </c>
      <c r="BQ21" s="186">
        <v>1.2164999999999999</v>
      </c>
      <c r="BR21" s="186">
        <v>1.2216</v>
      </c>
      <c r="BS21" s="186">
        <v>1.1648000000000001</v>
      </c>
      <c r="BT21" s="186">
        <v>1.1463000000000001</v>
      </c>
      <c r="BU21" s="186">
        <v>1.1577999999999999</v>
      </c>
      <c r="BV21" s="186">
        <v>1.1532</v>
      </c>
      <c r="BW21" s="186">
        <v>1.1519999999999999</v>
      </c>
      <c r="BX21" s="186">
        <v>1.159</v>
      </c>
      <c r="BY21" s="186">
        <v>1.1012999999999999</v>
      </c>
      <c r="BZ21" s="186">
        <v>1.0349999999999999</v>
      </c>
      <c r="CA21" s="186">
        <v>1.0008999999999999</v>
      </c>
      <c r="CB21" s="186">
        <v>1</v>
      </c>
    </row>
    <row r="22" spans="2:80" outlineLevel="1">
      <c r="B22" s="178" t="s">
        <v>137</v>
      </c>
      <c r="D22" s="186">
        <v>0</v>
      </c>
      <c r="E22" s="186">
        <v>0</v>
      </c>
      <c r="F22" s="186">
        <v>0</v>
      </c>
      <c r="G22" s="186">
        <v>0</v>
      </c>
      <c r="H22" s="186">
        <v>0</v>
      </c>
      <c r="I22" s="186">
        <v>3.7616999999999998</v>
      </c>
      <c r="J22" s="186">
        <v>3.8593000000000002</v>
      </c>
      <c r="K22" s="186">
        <v>3.2563</v>
      </c>
      <c r="L22" s="186">
        <v>3.1865000000000001</v>
      </c>
      <c r="M22" s="186">
        <v>3.2665000000000002</v>
      </c>
      <c r="N22" s="186">
        <v>3.3184999999999998</v>
      </c>
      <c r="O22" s="186">
        <v>3.2563</v>
      </c>
      <c r="P22" s="186">
        <v>3.2061999999999999</v>
      </c>
      <c r="Q22" s="186">
        <v>3.1480000000000001</v>
      </c>
      <c r="R22" s="186">
        <v>3.1671999999999998</v>
      </c>
      <c r="S22" s="186">
        <v>3.1865000000000001</v>
      </c>
      <c r="T22" s="186">
        <v>3.1480000000000001</v>
      </c>
      <c r="U22" s="186">
        <v>3.1012</v>
      </c>
      <c r="V22" s="186">
        <v>3.0828000000000002</v>
      </c>
      <c r="W22" s="186">
        <v>3.0647000000000002</v>
      </c>
      <c r="X22" s="186">
        <v>3.0203000000000002</v>
      </c>
      <c r="Y22" s="186">
        <v>2.9518</v>
      </c>
      <c r="Z22" s="186">
        <v>2.9106000000000001</v>
      </c>
      <c r="AA22" s="186">
        <v>2.9434999999999998</v>
      </c>
      <c r="AB22" s="186">
        <v>2.9518</v>
      </c>
      <c r="AC22" s="186">
        <v>2.9024999999999999</v>
      </c>
      <c r="AD22" s="186">
        <v>2.7639</v>
      </c>
      <c r="AE22" s="186">
        <v>2.6514000000000002</v>
      </c>
      <c r="AF22" s="186">
        <v>2.5855999999999999</v>
      </c>
      <c r="AG22" s="186">
        <v>2.4289000000000001</v>
      </c>
      <c r="AH22" s="186">
        <v>2.1396000000000002</v>
      </c>
      <c r="AI22" s="186">
        <v>2.0430999999999999</v>
      </c>
      <c r="AJ22" s="186">
        <v>1.9698</v>
      </c>
      <c r="AK22" s="186">
        <v>1.9118999999999999</v>
      </c>
      <c r="AL22" s="186">
        <v>1.8911</v>
      </c>
      <c r="AM22" s="186">
        <v>1.8249</v>
      </c>
      <c r="AN22" s="186">
        <v>1.7110000000000001</v>
      </c>
      <c r="AO22" s="186">
        <v>1.6031</v>
      </c>
      <c r="AP22" s="186">
        <v>1.508</v>
      </c>
      <c r="AQ22" s="186">
        <v>1.4822</v>
      </c>
      <c r="AR22" s="186">
        <v>1.4412</v>
      </c>
      <c r="AS22" s="186">
        <v>1.41</v>
      </c>
      <c r="AT22" s="186">
        <v>1.4216</v>
      </c>
      <c r="AU22" s="186">
        <v>1.4553</v>
      </c>
      <c r="AV22" s="186">
        <v>1.4333</v>
      </c>
      <c r="AW22" s="186">
        <v>1.3968</v>
      </c>
      <c r="AX22" s="186">
        <v>1.3747</v>
      </c>
      <c r="AY22" s="186">
        <v>1.3463000000000001</v>
      </c>
      <c r="AZ22" s="186">
        <v>1.3273999999999999</v>
      </c>
      <c r="BA22" s="186">
        <v>1.3257000000000001</v>
      </c>
      <c r="BB22" s="186">
        <v>1.3223</v>
      </c>
      <c r="BC22" s="186">
        <v>1.2992999999999999</v>
      </c>
      <c r="BD22" s="186">
        <v>1.3207</v>
      </c>
      <c r="BE22" s="186">
        <v>1.3058000000000001</v>
      </c>
      <c r="BF22" s="186">
        <v>1.3058000000000001</v>
      </c>
      <c r="BG22" s="186">
        <v>1.3257000000000001</v>
      </c>
      <c r="BH22" s="186">
        <v>1.3008999999999999</v>
      </c>
      <c r="BI22" s="186">
        <v>1.26</v>
      </c>
      <c r="BJ22" s="186">
        <v>1.2676000000000001</v>
      </c>
      <c r="BK22" s="186">
        <v>1.2494000000000001</v>
      </c>
      <c r="BL22" s="186">
        <v>1.2317</v>
      </c>
      <c r="BM22" s="186">
        <v>1.1868000000000001</v>
      </c>
      <c r="BN22" s="186">
        <v>1.1265000000000001</v>
      </c>
      <c r="BO22" s="186">
        <v>1.1132</v>
      </c>
      <c r="BP22" s="186">
        <v>1.0589</v>
      </c>
      <c r="BQ22" s="186">
        <v>1.0956999999999999</v>
      </c>
      <c r="BR22" s="186">
        <v>1.0865</v>
      </c>
      <c r="BS22" s="186">
        <v>1.0367999999999999</v>
      </c>
      <c r="BT22" s="186">
        <v>1.0226</v>
      </c>
      <c r="BU22" s="186">
        <v>1.0216000000000001</v>
      </c>
      <c r="BV22" s="186">
        <v>1.0286</v>
      </c>
      <c r="BW22" s="186">
        <v>1.042</v>
      </c>
      <c r="BX22" s="186">
        <v>1.0568</v>
      </c>
      <c r="BY22" s="186">
        <v>1.0306999999999999</v>
      </c>
      <c r="BZ22" s="186">
        <v>1.0067999999999999</v>
      </c>
      <c r="CA22" s="186">
        <v>0.99519999999999997</v>
      </c>
      <c r="CB22" s="186">
        <v>1</v>
      </c>
    </row>
    <row r="23" spans="2:80" outlineLevel="1">
      <c r="B23" s="158" t="s">
        <v>4</v>
      </c>
    </row>
    <row r="24" spans="2:80" outlineLevel="1">
      <c r="B24" s="178" t="s">
        <v>135</v>
      </c>
      <c r="D24" s="179">
        <f>D11-D19</f>
        <v>0.2677999999999976</v>
      </c>
      <c r="E24" s="179">
        <f t="shared" ref="E24:AI24" si="0">E11-E19</f>
        <v>-0.25980000000000203</v>
      </c>
      <c r="F24" s="179">
        <f t="shared" si="0"/>
        <v>-0.45690000000000097</v>
      </c>
      <c r="G24" s="179">
        <f t="shared" si="0"/>
        <v>-0.335700000000001</v>
      </c>
      <c r="H24" s="179">
        <f t="shared" si="0"/>
        <v>-0.14139999999999908</v>
      </c>
      <c r="I24" s="179">
        <f t="shared" si="0"/>
        <v>-0.11050000000000004</v>
      </c>
      <c r="J24" s="179">
        <f t="shared" si="0"/>
        <v>-0.11960000000000015</v>
      </c>
      <c r="K24" s="179">
        <f t="shared" si="0"/>
        <v>-9.0299999999999159E-2</v>
      </c>
      <c r="L24" s="179">
        <f t="shared" si="0"/>
        <v>-7.8900000000000858E-2</v>
      </c>
      <c r="M24" s="179">
        <f t="shared" si="0"/>
        <v>-8.4299999999998931E-2</v>
      </c>
      <c r="N24" s="179">
        <f t="shared" si="0"/>
        <v>-8.4299999999998931E-2</v>
      </c>
      <c r="O24" s="179">
        <f t="shared" si="0"/>
        <v>0</v>
      </c>
      <c r="P24" s="179">
        <f t="shared" si="0"/>
        <v>-0.21850000000000058</v>
      </c>
      <c r="Q24" s="179">
        <f t="shared" si="0"/>
        <v>0</v>
      </c>
      <c r="R24" s="179">
        <f t="shared" si="0"/>
        <v>0</v>
      </c>
      <c r="S24" s="179">
        <f t="shared" si="0"/>
        <v>0</v>
      </c>
      <c r="T24" s="179">
        <f t="shared" si="0"/>
        <v>5.0300000000000011E-2</v>
      </c>
      <c r="U24" s="179">
        <f t="shared" si="0"/>
        <v>0</v>
      </c>
      <c r="V24" s="179">
        <f t="shared" si="0"/>
        <v>0</v>
      </c>
      <c r="W24" s="179">
        <f t="shared" si="0"/>
        <v>3.5599999999999632E-2</v>
      </c>
      <c r="X24" s="179">
        <f t="shared" si="0"/>
        <v>0</v>
      </c>
      <c r="Y24" s="179">
        <f t="shared" si="0"/>
        <v>-3.0400000000000205E-2</v>
      </c>
      <c r="Z24" s="179">
        <f t="shared" si="0"/>
        <v>0</v>
      </c>
      <c r="AA24" s="179">
        <f t="shared" si="0"/>
        <v>0</v>
      </c>
      <c r="AB24" s="179">
        <f t="shared" si="0"/>
        <v>0</v>
      </c>
      <c r="AC24" s="179">
        <f t="shared" si="0"/>
        <v>0</v>
      </c>
      <c r="AD24" s="179">
        <f t="shared" si="0"/>
        <v>0</v>
      </c>
      <c r="AE24" s="179">
        <f t="shared" si="0"/>
        <v>0</v>
      </c>
      <c r="AF24" s="179">
        <f t="shared" si="0"/>
        <v>0</v>
      </c>
      <c r="AG24" s="179">
        <f t="shared" si="0"/>
        <v>0</v>
      </c>
      <c r="AH24" s="179">
        <f t="shared" si="0"/>
        <v>0</v>
      </c>
      <c r="AI24" s="179">
        <f t="shared" si="0"/>
        <v>0</v>
      </c>
      <c r="AJ24" s="179">
        <f t="shared" ref="AJ24:BO24" si="1">AJ11-AJ19</f>
        <v>0</v>
      </c>
      <c r="AK24" s="179">
        <f t="shared" si="1"/>
        <v>0</v>
      </c>
      <c r="AL24" s="179">
        <f t="shared" si="1"/>
        <v>0</v>
      </c>
      <c r="AM24" s="179">
        <f t="shared" si="1"/>
        <v>0</v>
      </c>
      <c r="AN24" s="179">
        <f t="shared" si="1"/>
        <v>0</v>
      </c>
      <c r="AO24" s="179">
        <f t="shared" si="1"/>
        <v>0</v>
      </c>
      <c r="AP24" s="179">
        <f t="shared" si="1"/>
        <v>0</v>
      </c>
      <c r="AQ24" s="179">
        <f t="shared" si="1"/>
        <v>0</v>
      </c>
      <c r="AR24" s="179">
        <f t="shared" si="1"/>
        <v>0</v>
      </c>
      <c r="AS24" s="179">
        <f t="shared" si="1"/>
        <v>0</v>
      </c>
      <c r="AT24" s="179">
        <f t="shared" si="1"/>
        <v>0</v>
      </c>
      <c r="AU24" s="179">
        <f t="shared" si="1"/>
        <v>0</v>
      </c>
      <c r="AV24" s="179">
        <f t="shared" si="1"/>
        <v>0</v>
      </c>
      <c r="AW24" s="179">
        <f t="shared" si="1"/>
        <v>0</v>
      </c>
      <c r="AX24" s="179">
        <f t="shared" si="1"/>
        <v>0</v>
      </c>
      <c r="AY24" s="179">
        <f t="shared" si="1"/>
        <v>0</v>
      </c>
      <c r="AZ24" s="179">
        <f t="shared" si="1"/>
        <v>0</v>
      </c>
      <c r="BA24" s="179">
        <f t="shared" si="1"/>
        <v>0</v>
      </c>
      <c r="BB24" s="179">
        <f t="shared" si="1"/>
        <v>0</v>
      </c>
      <c r="BC24" s="179">
        <f t="shared" si="1"/>
        <v>0</v>
      </c>
      <c r="BD24" s="179">
        <f t="shared" si="1"/>
        <v>0</v>
      </c>
      <c r="BE24" s="179">
        <f t="shared" si="1"/>
        <v>0</v>
      </c>
      <c r="BF24" s="179">
        <f t="shared" si="1"/>
        <v>0</v>
      </c>
      <c r="BG24" s="179">
        <f t="shared" si="1"/>
        <v>0</v>
      </c>
      <c r="BH24" s="179">
        <f t="shared" si="1"/>
        <v>0</v>
      </c>
      <c r="BI24" s="179">
        <f t="shared" si="1"/>
        <v>0</v>
      </c>
      <c r="BJ24" s="179">
        <f t="shared" si="1"/>
        <v>0</v>
      </c>
      <c r="BK24" s="179">
        <f t="shared" si="1"/>
        <v>0</v>
      </c>
      <c r="BL24" s="179">
        <f t="shared" si="1"/>
        <v>0</v>
      </c>
      <c r="BM24" s="179">
        <f t="shared" si="1"/>
        <v>0</v>
      </c>
      <c r="BN24" s="179">
        <f t="shared" si="1"/>
        <v>0</v>
      </c>
      <c r="BO24" s="179">
        <f t="shared" si="1"/>
        <v>0</v>
      </c>
      <c r="BP24" s="179">
        <f t="shared" ref="BP24:BX24" si="2">BP11-BP19</f>
        <v>0</v>
      </c>
      <c r="BQ24" s="179">
        <f t="shared" si="2"/>
        <v>0</v>
      </c>
      <c r="BR24" s="179">
        <f t="shared" si="2"/>
        <v>0</v>
      </c>
      <c r="BS24" s="179">
        <f t="shared" si="2"/>
        <v>0</v>
      </c>
      <c r="BT24" s="179">
        <f t="shared" si="2"/>
        <v>0</v>
      </c>
      <c r="BU24" s="179">
        <f t="shared" si="2"/>
        <v>0</v>
      </c>
      <c r="BV24" s="179">
        <f t="shared" si="2"/>
        <v>0</v>
      </c>
      <c r="BW24" s="179">
        <f t="shared" si="2"/>
        <v>0</v>
      </c>
      <c r="BX24" s="179">
        <f t="shared" si="2"/>
        <v>0</v>
      </c>
      <c r="BY24" s="179">
        <f t="shared" ref="BY24:BZ27" si="3">BY11-BY19</f>
        <v>0</v>
      </c>
      <c r="BZ24" s="179">
        <f t="shared" si="3"/>
        <v>0</v>
      </c>
      <c r="CA24" s="179">
        <f t="shared" ref="CA24:CB24" si="4">CA11-CA19</f>
        <v>0</v>
      </c>
      <c r="CB24" s="179">
        <f t="shared" si="4"/>
        <v>0</v>
      </c>
    </row>
    <row r="25" spans="2:80" outlineLevel="1">
      <c r="B25" s="178" t="s">
        <v>394</v>
      </c>
      <c r="D25" s="179">
        <f t="shared" ref="D25:AI25" si="5">D12-D20</f>
        <v>0</v>
      </c>
      <c r="E25" s="179">
        <f t="shared" si="5"/>
        <v>0</v>
      </c>
      <c r="F25" s="179">
        <f t="shared" si="5"/>
        <v>0</v>
      </c>
      <c r="G25" s="179">
        <f t="shared" si="5"/>
        <v>0</v>
      </c>
      <c r="H25" s="179">
        <f t="shared" si="5"/>
        <v>0</v>
      </c>
      <c r="I25" s="179">
        <f t="shared" si="5"/>
        <v>-0.14739999999999931</v>
      </c>
      <c r="J25" s="179">
        <f t="shared" si="5"/>
        <v>-0.10700000000000109</v>
      </c>
      <c r="K25" s="179">
        <f t="shared" si="5"/>
        <v>-7.9500000000000348E-2</v>
      </c>
      <c r="L25" s="179">
        <f t="shared" si="5"/>
        <v>-3.5000000000000142E-2</v>
      </c>
      <c r="M25" s="179">
        <f t="shared" si="5"/>
        <v>-3.7399999999999878E-2</v>
      </c>
      <c r="N25" s="179">
        <f t="shared" si="5"/>
        <v>-7.43999999999998E-2</v>
      </c>
      <c r="O25" s="179">
        <f t="shared" si="5"/>
        <v>0</v>
      </c>
      <c r="P25" s="179">
        <f t="shared" si="5"/>
        <v>-0.16080000000000005</v>
      </c>
      <c r="Q25" s="179">
        <f t="shared" si="5"/>
        <v>2.9399999999999871E-2</v>
      </c>
      <c r="R25" s="179">
        <f t="shared" si="5"/>
        <v>0</v>
      </c>
      <c r="S25" s="179">
        <f t="shared" si="5"/>
        <v>0</v>
      </c>
      <c r="T25" s="179">
        <f t="shared" si="5"/>
        <v>2.0500000000000185E-2</v>
      </c>
      <c r="U25" s="179">
        <f t="shared" si="5"/>
        <v>0</v>
      </c>
      <c r="V25" s="179">
        <f t="shared" si="5"/>
        <v>0</v>
      </c>
      <c r="W25" s="179">
        <f t="shared" si="5"/>
        <v>-1.4199999999999768E-2</v>
      </c>
      <c r="X25" s="179">
        <f t="shared" si="5"/>
        <v>1.3800000000000701E-2</v>
      </c>
      <c r="Y25" s="179">
        <f t="shared" si="5"/>
        <v>1.4499999999999957E-2</v>
      </c>
      <c r="Z25" s="179">
        <f t="shared" si="5"/>
        <v>0</v>
      </c>
      <c r="AA25" s="179">
        <f t="shared" si="5"/>
        <v>0</v>
      </c>
      <c r="AB25" s="179">
        <f t="shared" si="5"/>
        <v>0</v>
      </c>
      <c r="AC25" s="179">
        <f t="shared" si="5"/>
        <v>0</v>
      </c>
      <c r="AD25" s="179">
        <f t="shared" si="5"/>
        <v>0</v>
      </c>
      <c r="AE25" s="179">
        <f t="shared" si="5"/>
        <v>0</v>
      </c>
      <c r="AF25" s="179">
        <f t="shared" si="5"/>
        <v>0</v>
      </c>
      <c r="AG25" s="179">
        <f t="shared" si="5"/>
        <v>0</v>
      </c>
      <c r="AH25" s="179">
        <f t="shared" si="5"/>
        <v>0</v>
      </c>
      <c r="AI25" s="179">
        <f t="shared" si="5"/>
        <v>0</v>
      </c>
      <c r="AJ25" s="179">
        <f t="shared" ref="AJ25:BO25" si="6">AJ12-AJ20</f>
        <v>0</v>
      </c>
      <c r="AK25" s="179">
        <f t="shared" si="6"/>
        <v>0</v>
      </c>
      <c r="AL25" s="179">
        <f t="shared" si="6"/>
        <v>0</v>
      </c>
      <c r="AM25" s="179">
        <f t="shared" si="6"/>
        <v>0</v>
      </c>
      <c r="AN25" s="179">
        <f t="shared" si="6"/>
        <v>0</v>
      </c>
      <c r="AO25" s="179">
        <f t="shared" si="6"/>
        <v>0</v>
      </c>
      <c r="AP25" s="179">
        <f t="shared" si="6"/>
        <v>0</v>
      </c>
      <c r="AQ25" s="179">
        <f t="shared" si="6"/>
        <v>0</v>
      </c>
      <c r="AR25" s="179">
        <f t="shared" si="6"/>
        <v>0</v>
      </c>
      <c r="AS25" s="179">
        <f t="shared" si="6"/>
        <v>0</v>
      </c>
      <c r="AT25" s="179">
        <f t="shared" si="6"/>
        <v>0</v>
      </c>
      <c r="AU25" s="179">
        <f t="shared" si="6"/>
        <v>0</v>
      </c>
      <c r="AV25" s="179">
        <f t="shared" si="6"/>
        <v>0</v>
      </c>
      <c r="AW25" s="179">
        <f t="shared" si="6"/>
        <v>0</v>
      </c>
      <c r="AX25" s="179">
        <f t="shared" si="6"/>
        <v>0</v>
      </c>
      <c r="AY25" s="179">
        <f t="shared" si="6"/>
        <v>0</v>
      </c>
      <c r="AZ25" s="179">
        <f t="shared" si="6"/>
        <v>0</v>
      </c>
      <c r="BA25" s="179">
        <f t="shared" si="6"/>
        <v>0</v>
      </c>
      <c r="BB25" s="179">
        <f t="shared" si="6"/>
        <v>0</v>
      </c>
      <c r="BC25" s="179">
        <f t="shared" si="6"/>
        <v>0</v>
      </c>
      <c r="BD25" s="179">
        <f t="shared" si="6"/>
        <v>0</v>
      </c>
      <c r="BE25" s="179">
        <f t="shared" si="6"/>
        <v>0</v>
      </c>
      <c r="BF25" s="179">
        <f t="shared" si="6"/>
        <v>0</v>
      </c>
      <c r="BG25" s="179">
        <f t="shared" si="6"/>
        <v>0</v>
      </c>
      <c r="BH25" s="179">
        <f t="shared" si="6"/>
        <v>0</v>
      </c>
      <c r="BI25" s="179">
        <f t="shared" si="6"/>
        <v>0</v>
      </c>
      <c r="BJ25" s="179">
        <f t="shared" si="6"/>
        <v>0</v>
      </c>
      <c r="BK25" s="179">
        <f t="shared" si="6"/>
        <v>0</v>
      </c>
      <c r="BL25" s="179">
        <f t="shared" si="6"/>
        <v>0</v>
      </c>
      <c r="BM25" s="179">
        <f t="shared" si="6"/>
        <v>0</v>
      </c>
      <c r="BN25" s="179">
        <f t="shared" si="6"/>
        <v>0</v>
      </c>
      <c r="BO25" s="179">
        <f t="shared" si="6"/>
        <v>0</v>
      </c>
      <c r="BP25" s="179">
        <f t="shared" ref="BP25:BW25" si="7">BP12-BP20</f>
        <v>0</v>
      </c>
      <c r="BQ25" s="179">
        <f t="shared" si="7"/>
        <v>0</v>
      </c>
      <c r="BR25" s="179">
        <f t="shared" si="7"/>
        <v>0</v>
      </c>
      <c r="BS25" s="179">
        <f t="shared" si="7"/>
        <v>0</v>
      </c>
      <c r="BT25" s="179">
        <f t="shared" si="7"/>
        <v>0</v>
      </c>
      <c r="BU25" s="179">
        <f t="shared" si="7"/>
        <v>0</v>
      </c>
      <c r="BV25" s="179">
        <f t="shared" si="7"/>
        <v>0</v>
      </c>
      <c r="BW25" s="179">
        <f t="shared" si="7"/>
        <v>0</v>
      </c>
      <c r="BX25" s="179">
        <f>BX12-BX20</f>
        <v>0</v>
      </c>
      <c r="BY25" s="179">
        <f t="shared" si="3"/>
        <v>0</v>
      </c>
      <c r="BZ25" s="179">
        <f t="shared" si="3"/>
        <v>0</v>
      </c>
      <c r="CA25" s="179">
        <f t="shared" ref="CA25:CB25" si="8">CA12-CA20</f>
        <v>0</v>
      </c>
      <c r="CB25" s="179">
        <f t="shared" si="8"/>
        <v>0</v>
      </c>
    </row>
    <row r="26" spans="2:80" outlineLevel="1">
      <c r="B26" s="178" t="s">
        <v>136</v>
      </c>
      <c r="D26" s="179">
        <f t="shared" ref="D26:AI26" si="9">D13-D21</f>
        <v>0</v>
      </c>
      <c r="E26" s="179">
        <f t="shared" si="9"/>
        <v>0</v>
      </c>
      <c r="F26" s="179">
        <f t="shared" si="9"/>
        <v>0</v>
      </c>
      <c r="G26" s="179">
        <f t="shared" si="9"/>
        <v>0</v>
      </c>
      <c r="H26" s="179">
        <f t="shared" si="9"/>
        <v>0</v>
      </c>
      <c r="I26" s="179">
        <f t="shared" si="9"/>
        <v>-0.14710000000000001</v>
      </c>
      <c r="J26" s="179">
        <f t="shared" si="9"/>
        <v>-0.14880000000000049</v>
      </c>
      <c r="K26" s="179">
        <f t="shared" si="9"/>
        <v>-0.10550000000000015</v>
      </c>
      <c r="L26" s="179">
        <f t="shared" si="9"/>
        <v>-8.680000000000021E-2</v>
      </c>
      <c r="M26" s="179">
        <f t="shared" si="9"/>
        <v>-6.8200000000000038E-2</v>
      </c>
      <c r="N26" s="179">
        <f t="shared" si="9"/>
        <v>-8.8300000000000267E-2</v>
      </c>
      <c r="O26" s="179">
        <f t="shared" si="9"/>
        <v>-6.4700000000000202E-2</v>
      </c>
      <c r="P26" s="179">
        <f t="shared" si="9"/>
        <v>-0.10860000000000003</v>
      </c>
      <c r="Q26" s="179">
        <f t="shared" si="9"/>
        <v>-5.5899999999999395E-2</v>
      </c>
      <c r="R26" s="179">
        <f t="shared" si="9"/>
        <v>-5.3299999999999681E-2</v>
      </c>
      <c r="S26" s="179">
        <f t="shared" si="9"/>
        <v>-6.2999999999999723E-2</v>
      </c>
      <c r="T26" s="179">
        <f t="shared" si="9"/>
        <v>-4.7100000000000364E-2</v>
      </c>
      <c r="U26" s="179">
        <f t="shared" si="9"/>
        <v>-4.4200000000000017E-2</v>
      </c>
      <c r="V26" s="179">
        <f t="shared" si="9"/>
        <v>-4.2000000000000259E-2</v>
      </c>
      <c r="W26" s="179">
        <f t="shared" si="9"/>
        <v>-5.0899999999999945E-2</v>
      </c>
      <c r="X26" s="179">
        <f t="shared" si="9"/>
        <v>-4.0100000000000247E-2</v>
      </c>
      <c r="Y26" s="179">
        <f t="shared" si="9"/>
        <v>-4.1300000000000114E-2</v>
      </c>
      <c r="Z26" s="179">
        <f t="shared" si="9"/>
        <v>-5.119999999999969E-2</v>
      </c>
      <c r="AA26" s="179">
        <f t="shared" si="9"/>
        <v>-4.5599999999999863E-2</v>
      </c>
      <c r="AB26" s="179">
        <f t="shared" si="9"/>
        <v>-4.3700000000000294E-2</v>
      </c>
      <c r="AC26" s="179">
        <f t="shared" si="9"/>
        <v>-4.0599999999999969E-2</v>
      </c>
      <c r="AD26" s="179">
        <f t="shared" si="9"/>
        <v>-3.2099999999999795E-2</v>
      </c>
      <c r="AE26" s="179">
        <f t="shared" si="9"/>
        <v>-2.9000000000000359E-2</v>
      </c>
      <c r="AF26" s="179">
        <f t="shared" si="9"/>
        <v>-3.4899999999999931E-2</v>
      </c>
      <c r="AG26" s="179">
        <f t="shared" si="9"/>
        <v>-3.0899999999999928E-2</v>
      </c>
      <c r="AH26" s="179">
        <f t="shared" si="9"/>
        <v>-3.0899999999999928E-2</v>
      </c>
      <c r="AI26" s="179">
        <f t="shared" si="9"/>
        <v>-2.5999999999999801E-2</v>
      </c>
      <c r="AJ26" s="179">
        <f t="shared" ref="AJ26:BO26" si="10">AJ13-AJ21</f>
        <v>-2.4799999999999933E-2</v>
      </c>
      <c r="AK26" s="179">
        <f t="shared" si="10"/>
        <v>-2.4399999999999977E-2</v>
      </c>
      <c r="AL26" s="179">
        <f t="shared" si="10"/>
        <v>-2.6800000000000157E-2</v>
      </c>
      <c r="AM26" s="179">
        <f t="shared" si="10"/>
        <v>-2.3800000000000043E-2</v>
      </c>
      <c r="AN26" s="179">
        <f t="shared" si="10"/>
        <v>-2.0800000000000152E-2</v>
      </c>
      <c r="AO26" s="179">
        <f t="shared" si="10"/>
        <v>-1.980000000000004E-2</v>
      </c>
      <c r="AP26" s="179">
        <f t="shared" si="10"/>
        <v>-2.1300000000000097E-2</v>
      </c>
      <c r="AQ26" s="179">
        <f t="shared" si="10"/>
        <v>-1.8999999999999906E-2</v>
      </c>
      <c r="AR26" s="179">
        <f t="shared" si="10"/>
        <v>-1.8399999999999972E-2</v>
      </c>
      <c r="AS26" s="179">
        <f t="shared" si="10"/>
        <v>-1.739999999999986E-2</v>
      </c>
      <c r="AT26" s="179">
        <f t="shared" si="10"/>
        <v>-1.9500000000000073E-2</v>
      </c>
      <c r="AU26" s="179">
        <f t="shared" si="10"/>
        <v>-1.980000000000004E-2</v>
      </c>
      <c r="AV26" s="179">
        <f t="shared" si="10"/>
        <v>-1.6499999999999959E-2</v>
      </c>
      <c r="AW26" s="179">
        <f t="shared" si="10"/>
        <v>-1.5399999999999858E-2</v>
      </c>
      <c r="AX26" s="179">
        <f t="shared" si="10"/>
        <v>-1.6400000000000192E-2</v>
      </c>
      <c r="AY26" s="179">
        <f t="shared" si="10"/>
        <v>-1.5100000000000113E-2</v>
      </c>
      <c r="AZ26" s="179">
        <f t="shared" si="10"/>
        <v>-1.3900000000000023E-2</v>
      </c>
      <c r="BA26" s="179">
        <f t="shared" si="10"/>
        <v>-1.4299999999999979E-2</v>
      </c>
      <c r="BB26" s="179">
        <f t="shared" si="10"/>
        <v>-1.2000000000000011E-2</v>
      </c>
      <c r="BC26" s="179">
        <f t="shared" si="10"/>
        <v>-1.3000000000000123E-2</v>
      </c>
      <c r="BD26" s="179">
        <f t="shared" si="10"/>
        <v>-3.6399999999999988E-2</v>
      </c>
      <c r="BE26" s="179">
        <f t="shared" si="10"/>
        <v>-1.980000000000004E-2</v>
      </c>
      <c r="BF26" s="179">
        <f t="shared" si="10"/>
        <v>-2.4000000000000021E-2</v>
      </c>
      <c r="BG26" s="179">
        <f t="shared" si="10"/>
        <v>-2.2699999999999942E-2</v>
      </c>
      <c r="BH26" s="179">
        <f t="shared" si="10"/>
        <v>-9.8000000000000309E-3</v>
      </c>
      <c r="BI26" s="179">
        <f t="shared" si="10"/>
        <v>-9.6000000000000529E-3</v>
      </c>
      <c r="BJ26" s="179">
        <f t="shared" si="10"/>
        <v>-1.1600000000000055E-2</v>
      </c>
      <c r="BK26" s="179">
        <f t="shared" si="10"/>
        <v>-1.1299999999999866E-2</v>
      </c>
      <c r="BL26" s="179">
        <f t="shared" si="10"/>
        <v>-5.1999999999998714E-3</v>
      </c>
      <c r="BM26" s="179">
        <f t="shared" si="10"/>
        <v>0</v>
      </c>
      <c r="BN26" s="179">
        <f t="shared" si="10"/>
        <v>0</v>
      </c>
      <c r="BO26" s="179">
        <f t="shared" si="10"/>
        <v>0</v>
      </c>
      <c r="BP26" s="179">
        <f t="shared" ref="BP26:BX26" si="11">BP13-BP21</f>
        <v>0</v>
      </c>
      <c r="BQ26" s="179">
        <f t="shared" si="11"/>
        <v>0</v>
      </c>
      <c r="BR26" s="179">
        <f t="shared" si="11"/>
        <v>0</v>
      </c>
      <c r="BS26" s="179">
        <f t="shared" si="11"/>
        <v>0</v>
      </c>
      <c r="BT26" s="179">
        <f t="shared" si="11"/>
        <v>0</v>
      </c>
      <c r="BU26" s="179">
        <f t="shared" si="11"/>
        <v>0</v>
      </c>
      <c r="BV26" s="179">
        <f t="shared" si="11"/>
        <v>0</v>
      </c>
      <c r="BW26" s="179">
        <f t="shared" si="11"/>
        <v>0</v>
      </c>
      <c r="BX26" s="179">
        <f t="shared" si="11"/>
        <v>0</v>
      </c>
      <c r="BY26" s="179">
        <f t="shared" si="3"/>
        <v>0</v>
      </c>
      <c r="BZ26" s="179">
        <f t="shared" si="3"/>
        <v>0</v>
      </c>
      <c r="CA26" s="179">
        <f t="shared" ref="CA26:CB26" si="12">CA13-CA21</f>
        <v>0</v>
      </c>
      <c r="CB26" s="179">
        <f t="shared" si="12"/>
        <v>0</v>
      </c>
    </row>
    <row r="27" spans="2:80" outlineLevel="1">
      <c r="B27" s="178" t="s">
        <v>137</v>
      </c>
      <c r="D27" s="179">
        <f t="shared" ref="D27:AI27" si="13">D14-D22</f>
        <v>0</v>
      </c>
      <c r="E27" s="179">
        <f t="shared" si="13"/>
        <v>0</v>
      </c>
      <c r="F27" s="179">
        <f t="shared" si="13"/>
        <v>0</v>
      </c>
      <c r="G27" s="179">
        <f t="shared" si="13"/>
        <v>0</v>
      </c>
      <c r="H27" s="179">
        <f t="shared" si="13"/>
        <v>0</v>
      </c>
      <c r="I27" s="179">
        <f t="shared" si="13"/>
        <v>0</v>
      </c>
      <c r="J27" s="179">
        <f t="shared" si="13"/>
        <v>0</v>
      </c>
      <c r="K27" s="179">
        <f t="shared" si="13"/>
        <v>0</v>
      </c>
      <c r="L27" s="179">
        <f t="shared" si="13"/>
        <v>0</v>
      </c>
      <c r="M27" s="179">
        <f t="shared" si="13"/>
        <v>0</v>
      </c>
      <c r="N27" s="179">
        <f t="shared" si="13"/>
        <v>0</v>
      </c>
      <c r="O27" s="179">
        <f t="shared" si="13"/>
        <v>0</v>
      </c>
      <c r="P27" s="179">
        <f t="shared" si="13"/>
        <v>0</v>
      </c>
      <c r="Q27" s="179">
        <f t="shared" si="13"/>
        <v>0</v>
      </c>
      <c r="R27" s="179">
        <f t="shared" si="13"/>
        <v>0</v>
      </c>
      <c r="S27" s="179">
        <f t="shared" si="13"/>
        <v>0</v>
      </c>
      <c r="T27" s="179">
        <f t="shared" si="13"/>
        <v>0</v>
      </c>
      <c r="U27" s="179">
        <f t="shared" si="13"/>
        <v>9.1999999999998749E-3</v>
      </c>
      <c r="V27" s="179">
        <f t="shared" si="13"/>
        <v>9.1999999999998749E-3</v>
      </c>
      <c r="W27" s="179">
        <f t="shared" si="13"/>
        <v>0</v>
      </c>
      <c r="X27" s="179">
        <f t="shared" si="13"/>
        <v>0</v>
      </c>
      <c r="Y27" s="179">
        <f t="shared" si="13"/>
        <v>0</v>
      </c>
      <c r="Z27" s="179">
        <f t="shared" si="13"/>
        <v>0</v>
      </c>
      <c r="AA27" s="179">
        <f t="shared" si="13"/>
        <v>0</v>
      </c>
      <c r="AB27" s="179">
        <f t="shared" si="13"/>
        <v>0</v>
      </c>
      <c r="AC27" s="179">
        <f t="shared" si="13"/>
        <v>0</v>
      </c>
      <c r="AD27" s="179">
        <f t="shared" si="13"/>
        <v>0</v>
      </c>
      <c r="AE27" s="179">
        <f t="shared" si="13"/>
        <v>6.7999999999996952E-3</v>
      </c>
      <c r="AF27" s="179">
        <f t="shared" si="13"/>
        <v>-6.3999999999997392E-3</v>
      </c>
      <c r="AG27" s="179">
        <f t="shared" si="13"/>
        <v>-5.6000000000002714E-3</v>
      </c>
      <c r="AH27" s="179">
        <f t="shared" si="13"/>
        <v>-4.3999999999999595E-3</v>
      </c>
      <c r="AI27" s="179">
        <f t="shared" si="13"/>
        <v>0</v>
      </c>
      <c r="AJ27" s="179">
        <f t="shared" ref="AJ27:BO27" si="14">AJ14-AJ22</f>
        <v>0</v>
      </c>
      <c r="AK27" s="179">
        <f t="shared" si="14"/>
        <v>0</v>
      </c>
      <c r="AL27" s="179">
        <f t="shared" si="14"/>
        <v>0</v>
      </c>
      <c r="AM27" s="179">
        <f t="shared" si="14"/>
        <v>0</v>
      </c>
      <c r="AN27" s="179">
        <f t="shared" si="14"/>
        <v>0</v>
      </c>
      <c r="AO27" s="179">
        <f t="shared" si="14"/>
        <v>0</v>
      </c>
      <c r="AP27" s="179">
        <f t="shared" si="14"/>
        <v>0</v>
      </c>
      <c r="AQ27" s="179">
        <f t="shared" si="14"/>
        <v>0</v>
      </c>
      <c r="AR27" s="179">
        <f t="shared" si="14"/>
        <v>0</v>
      </c>
      <c r="AS27" s="179">
        <f t="shared" si="14"/>
        <v>0</v>
      </c>
      <c r="AT27" s="179">
        <f t="shared" si="14"/>
        <v>0</v>
      </c>
      <c r="AU27" s="179">
        <f t="shared" si="14"/>
        <v>0</v>
      </c>
      <c r="AV27" s="179">
        <f t="shared" si="14"/>
        <v>0</v>
      </c>
      <c r="AW27" s="179">
        <f t="shared" si="14"/>
        <v>0</v>
      </c>
      <c r="AX27" s="179">
        <f t="shared" si="14"/>
        <v>0</v>
      </c>
      <c r="AY27" s="179">
        <f t="shared" si="14"/>
        <v>0</v>
      </c>
      <c r="AZ27" s="179">
        <f t="shared" si="14"/>
        <v>0</v>
      </c>
      <c r="BA27" s="179">
        <f t="shared" si="14"/>
        <v>0</v>
      </c>
      <c r="BB27" s="179">
        <f t="shared" si="14"/>
        <v>0</v>
      </c>
      <c r="BC27" s="179">
        <f t="shared" si="14"/>
        <v>0</v>
      </c>
      <c r="BD27" s="179">
        <f t="shared" si="14"/>
        <v>0</v>
      </c>
      <c r="BE27" s="179">
        <f t="shared" si="14"/>
        <v>0</v>
      </c>
      <c r="BF27" s="179">
        <f t="shared" si="14"/>
        <v>0</v>
      </c>
      <c r="BG27" s="179">
        <f t="shared" si="14"/>
        <v>0</v>
      </c>
      <c r="BH27" s="179">
        <f t="shared" si="14"/>
        <v>0</v>
      </c>
      <c r="BI27" s="179">
        <f t="shared" si="14"/>
        <v>0</v>
      </c>
      <c r="BJ27" s="179">
        <f t="shared" si="14"/>
        <v>0</v>
      </c>
      <c r="BK27" s="179">
        <f t="shared" si="14"/>
        <v>0</v>
      </c>
      <c r="BL27" s="179">
        <f t="shared" si="14"/>
        <v>0</v>
      </c>
      <c r="BM27" s="179">
        <f t="shared" si="14"/>
        <v>0</v>
      </c>
      <c r="BN27" s="179">
        <f t="shared" si="14"/>
        <v>0</v>
      </c>
      <c r="BO27" s="179">
        <f t="shared" si="14"/>
        <v>0</v>
      </c>
      <c r="BP27" s="179">
        <f t="shared" ref="BP27:BX27" si="15">BP14-BP22</f>
        <v>0</v>
      </c>
      <c r="BQ27" s="179">
        <f t="shared" si="15"/>
        <v>0</v>
      </c>
      <c r="BR27" s="179">
        <f t="shared" si="15"/>
        <v>0</v>
      </c>
      <c r="BS27" s="179">
        <f t="shared" si="15"/>
        <v>0</v>
      </c>
      <c r="BT27" s="179">
        <f t="shared" si="15"/>
        <v>0</v>
      </c>
      <c r="BU27" s="179">
        <f t="shared" si="15"/>
        <v>0</v>
      </c>
      <c r="BV27" s="179">
        <f t="shared" si="15"/>
        <v>0</v>
      </c>
      <c r="BW27" s="179">
        <f t="shared" si="15"/>
        <v>0</v>
      </c>
      <c r="BX27" s="179">
        <f t="shared" si="15"/>
        <v>0</v>
      </c>
      <c r="BY27" s="179">
        <f t="shared" si="3"/>
        <v>0</v>
      </c>
      <c r="BZ27" s="179">
        <f t="shared" si="3"/>
        <v>0</v>
      </c>
      <c r="CA27" s="179">
        <f t="shared" ref="CA27:CB27" si="16">CA14-CA22</f>
        <v>0</v>
      </c>
      <c r="CB27" s="179">
        <f t="shared" si="16"/>
        <v>0</v>
      </c>
    </row>
    <row r="30" spans="2:80">
      <c r="B30" s="158" t="s">
        <v>583</v>
      </c>
      <c r="D30" s="172" t="s">
        <v>442</v>
      </c>
    </row>
    <row r="31" spans="2:80" hidden="1" outlineLevel="1">
      <c r="B31" s="163">
        <v>2020</v>
      </c>
    </row>
    <row r="32" spans="2:80" hidden="1" outlineLevel="1">
      <c r="B32" s="178" t="s">
        <v>135</v>
      </c>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6"/>
      <c r="BY32" s="186"/>
      <c r="BZ32" s="186"/>
      <c r="CA32" s="186"/>
      <c r="CB32" s="186"/>
    </row>
    <row r="33" spans="1:80" hidden="1" outlineLevel="1">
      <c r="B33" s="178" t="s">
        <v>394</v>
      </c>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6"/>
      <c r="BY33" s="186"/>
      <c r="BZ33" s="186"/>
      <c r="CA33" s="186"/>
      <c r="CB33" s="186"/>
    </row>
    <row r="34" spans="1:80" hidden="1" outlineLevel="1">
      <c r="B34" s="178" t="s">
        <v>136</v>
      </c>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6"/>
      <c r="BY34" s="186"/>
      <c r="BZ34" s="186"/>
      <c r="CA34" s="186"/>
      <c r="CB34" s="186"/>
    </row>
    <row r="35" spans="1:80" hidden="1" outlineLevel="1">
      <c r="B35" s="178" t="s">
        <v>137</v>
      </c>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6"/>
      <c r="BY35" s="186"/>
      <c r="BZ35" s="186"/>
      <c r="CA35" s="186"/>
      <c r="CB35" s="186"/>
    </row>
    <row r="36" spans="1:80" hidden="1" outlineLevel="1">
      <c r="B36" s="158" t="s">
        <v>4</v>
      </c>
    </row>
    <row r="37" spans="1:80" hidden="1" outlineLevel="1">
      <c r="B37" s="178" t="s">
        <v>135</v>
      </c>
      <c r="D37" s="179">
        <f t="shared" ref="D37:F37" si="17">D11-D32</f>
        <v>17.939399999999999</v>
      </c>
      <c r="E37" s="179">
        <f t="shared" si="17"/>
        <v>17.411799999999999</v>
      </c>
      <c r="F37" s="179">
        <f t="shared" si="17"/>
        <v>16.219200000000001</v>
      </c>
      <c r="G37" s="179">
        <f t="shared" ref="G37:AL37" si="18">G11-G32</f>
        <v>13.929399999999999</v>
      </c>
      <c r="H37" s="179">
        <f t="shared" si="18"/>
        <v>12.8696</v>
      </c>
      <c r="I37" s="179">
        <f t="shared" si="18"/>
        <v>11.384600000000001</v>
      </c>
      <c r="J37" s="179">
        <f t="shared" si="18"/>
        <v>11.84</v>
      </c>
      <c r="K37" s="179">
        <f t="shared" si="18"/>
        <v>10.2957</v>
      </c>
      <c r="L37" s="179">
        <f t="shared" si="18"/>
        <v>9.6259999999999994</v>
      </c>
      <c r="M37" s="179">
        <f t="shared" si="18"/>
        <v>9.9496000000000002</v>
      </c>
      <c r="N37" s="179">
        <f t="shared" si="18"/>
        <v>9.9496000000000002</v>
      </c>
      <c r="O37" s="179">
        <f t="shared" si="18"/>
        <v>9.3968000000000007</v>
      </c>
      <c r="P37" s="179">
        <f t="shared" si="18"/>
        <v>9.1783000000000001</v>
      </c>
      <c r="Q37" s="179">
        <f t="shared" si="18"/>
        <v>8.8358000000000008</v>
      </c>
      <c r="R37" s="179">
        <f t="shared" si="18"/>
        <v>8.5797000000000008</v>
      </c>
      <c r="S37" s="179">
        <f t="shared" si="18"/>
        <v>8.2797000000000001</v>
      </c>
      <c r="T37" s="179">
        <f t="shared" si="18"/>
        <v>7.7385999999999999</v>
      </c>
      <c r="U37" s="179">
        <f t="shared" si="18"/>
        <v>7.2637999999999998</v>
      </c>
      <c r="V37" s="179">
        <f t="shared" si="18"/>
        <v>6.7656999999999998</v>
      </c>
      <c r="W37" s="179">
        <f t="shared" si="18"/>
        <v>6.5054999999999996</v>
      </c>
      <c r="X37" s="179">
        <f t="shared" si="18"/>
        <v>6.2316000000000003</v>
      </c>
      <c r="Y37" s="179">
        <f t="shared" si="18"/>
        <v>5.9798</v>
      </c>
      <c r="Z37" s="179">
        <f t="shared" si="18"/>
        <v>5.8324999999999996</v>
      </c>
      <c r="AA37" s="179">
        <f t="shared" si="18"/>
        <v>6.1346999999999996</v>
      </c>
      <c r="AB37" s="179">
        <f t="shared" si="18"/>
        <v>5.8324999999999996</v>
      </c>
      <c r="AC37" s="179">
        <f t="shared" si="18"/>
        <v>5.4311999999999996</v>
      </c>
      <c r="AD37" s="179">
        <f t="shared" si="18"/>
        <v>4.5891000000000002</v>
      </c>
      <c r="AE37" s="179">
        <f t="shared" si="18"/>
        <v>4.1398999999999999</v>
      </c>
      <c r="AF37" s="179">
        <f t="shared" si="18"/>
        <v>3.9466999999999999</v>
      </c>
      <c r="AG37" s="179">
        <f t="shared" si="18"/>
        <v>3.7115999999999998</v>
      </c>
      <c r="AH37" s="179">
        <f t="shared" si="18"/>
        <v>3.5030000000000001</v>
      </c>
      <c r="AI37" s="179">
        <f t="shared" si="18"/>
        <v>3.4121000000000001</v>
      </c>
      <c r="AJ37" s="179">
        <f t="shared" si="18"/>
        <v>3.2888999999999999</v>
      </c>
      <c r="AK37" s="179">
        <f t="shared" si="18"/>
        <v>3.1573000000000002</v>
      </c>
      <c r="AL37" s="179">
        <f t="shared" si="18"/>
        <v>3.0204</v>
      </c>
      <c r="AM37" s="179">
        <f t="shared" ref="AM37:BR37" si="19">AM11-AM32</f>
        <v>2.8123999999999998</v>
      </c>
      <c r="AN37" s="179">
        <f t="shared" si="19"/>
        <v>2.5516999999999999</v>
      </c>
      <c r="AO37" s="179">
        <f t="shared" si="19"/>
        <v>2.4064999999999999</v>
      </c>
      <c r="AP37" s="179">
        <f t="shared" si="19"/>
        <v>2.3125</v>
      </c>
      <c r="AQ37" s="179">
        <f t="shared" si="19"/>
        <v>2.2726000000000002</v>
      </c>
      <c r="AR37" s="179">
        <f t="shared" si="19"/>
        <v>2.2256</v>
      </c>
      <c r="AS37" s="179">
        <f t="shared" si="19"/>
        <v>2.2130999999999998</v>
      </c>
      <c r="AT37" s="179">
        <f t="shared" si="19"/>
        <v>2.1684999999999999</v>
      </c>
      <c r="AU37" s="179">
        <f t="shared" si="19"/>
        <v>2.1219000000000001</v>
      </c>
      <c r="AV37" s="179">
        <f t="shared" si="19"/>
        <v>2.0735999999999999</v>
      </c>
      <c r="AW37" s="179">
        <f t="shared" si="19"/>
        <v>2.0034000000000001</v>
      </c>
      <c r="AX37" s="179">
        <f t="shared" si="19"/>
        <v>1.8884000000000001</v>
      </c>
      <c r="AY37" s="179">
        <f t="shared" si="19"/>
        <v>1.7805</v>
      </c>
      <c r="AZ37" s="179">
        <f t="shared" si="19"/>
        <v>1.6747000000000001</v>
      </c>
      <c r="BA37" s="179">
        <f t="shared" si="19"/>
        <v>1.6196999999999999</v>
      </c>
      <c r="BB37" s="179">
        <f t="shared" si="19"/>
        <v>1.5871</v>
      </c>
      <c r="BC37" s="179">
        <f t="shared" si="19"/>
        <v>1.5518000000000001</v>
      </c>
      <c r="BD37" s="179">
        <f t="shared" si="19"/>
        <v>1.5477000000000001</v>
      </c>
      <c r="BE37" s="179">
        <f t="shared" si="19"/>
        <v>1.5558000000000001</v>
      </c>
      <c r="BF37" s="179">
        <f t="shared" si="19"/>
        <v>1.5641</v>
      </c>
      <c r="BG37" s="179">
        <f t="shared" si="19"/>
        <v>1.5724</v>
      </c>
      <c r="BH37" s="179">
        <f t="shared" si="19"/>
        <v>1.5620000000000001</v>
      </c>
      <c r="BI37" s="179">
        <f t="shared" si="19"/>
        <v>1.5558000000000001</v>
      </c>
      <c r="BJ37" s="179">
        <f t="shared" si="19"/>
        <v>1.5518000000000001</v>
      </c>
      <c r="BK37" s="179">
        <f t="shared" si="19"/>
        <v>1.5477000000000001</v>
      </c>
      <c r="BL37" s="179">
        <f t="shared" si="19"/>
        <v>1.5258</v>
      </c>
      <c r="BM37" s="179">
        <f t="shared" si="19"/>
        <v>1.4948999999999999</v>
      </c>
      <c r="BN37" s="179">
        <f t="shared" si="19"/>
        <v>1.4599</v>
      </c>
      <c r="BO37" s="179">
        <f t="shared" si="19"/>
        <v>1.3995</v>
      </c>
      <c r="BP37" s="179">
        <f t="shared" si="19"/>
        <v>1.3485</v>
      </c>
      <c r="BQ37" s="179">
        <f t="shared" si="19"/>
        <v>1.3348</v>
      </c>
      <c r="BR37" s="179">
        <f t="shared" si="19"/>
        <v>1.32</v>
      </c>
      <c r="BS37" s="179">
        <f t="shared" ref="BS37:BZ37" si="20">BS11-BS32</f>
        <v>1.28</v>
      </c>
      <c r="BT37" s="179">
        <f t="shared" si="20"/>
        <v>1.2488999999999999</v>
      </c>
      <c r="BU37" s="179">
        <f t="shared" si="20"/>
        <v>1.2257</v>
      </c>
      <c r="BV37" s="179">
        <f t="shared" si="20"/>
        <v>1.2033</v>
      </c>
      <c r="BW37" s="179">
        <f t="shared" si="20"/>
        <v>1.1839999999999999</v>
      </c>
      <c r="BX37" s="179">
        <f t="shared" si="20"/>
        <v>1.1596</v>
      </c>
      <c r="BY37" s="179">
        <f t="shared" si="20"/>
        <v>1.1223000000000001</v>
      </c>
      <c r="BZ37" s="179">
        <f t="shared" si="20"/>
        <v>1.0744</v>
      </c>
      <c r="CA37" s="179">
        <f t="shared" ref="CA37:CB37" si="21">CA11-CA32</f>
        <v>1.0286999999999999</v>
      </c>
      <c r="CB37" s="179">
        <f t="shared" si="21"/>
        <v>1</v>
      </c>
    </row>
    <row r="38" spans="1:80" hidden="1" outlineLevel="1">
      <c r="B38" s="178" t="s">
        <v>394</v>
      </c>
      <c r="D38" s="179">
        <f t="shared" ref="D38:F38" si="22">D12-D33</f>
        <v>0</v>
      </c>
      <c r="E38" s="179">
        <f t="shared" si="22"/>
        <v>0</v>
      </c>
      <c r="F38" s="179">
        <f t="shared" si="22"/>
        <v>0</v>
      </c>
      <c r="G38" s="179">
        <f t="shared" ref="G38:AL38" si="23">G12-G33</f>
        <v>0</v>
      </c>
      <c r="H38" s="179">
        <f t="shared" si="23"/>
        <v>0</v>
      </c>
      <c r="I38" s="179">
        <f t="shared" si="23"/>
        <v>7.6203000000000003</v>
      </c>
      <c r="J38" s="179">
        <f t="shared" si="23"/>
        <v>7.9734999999999996</v>
      </c>
      <c r="K38" s="179">
        <f t="shared" si="23"/>
        <v>6.88</v>
      </c>
      <c r="L38" s="179">
        <f t="shared" si="23"/>
        <v>6.4730999999999996</v>
      </c>
      <c r="M38" s="179">
        <f t="shared" si="23"/>
        <v>6.6889000000000003</v>
      </c>
      <c r="N38" s="179">
        <f t="shared" si="23"/>
        <v>6.6519000000000004</v>
      </c>
      <c r="O38" s="179">
        <f t="shared" si="23"/>
        <v>6.3037000000000001</v>
      </c>
      <c r="P38" s="179">
        <f t="shared" si="23"/>
        <v>6.1429</v>
      </c>
      <c r="Q38" s="179">
        <f t="shared" si="23"/>
        <v>5.9603999999999999</v>
      </c>
      <c r="R38" s="179">
        <f t="shared" si="23"/>
        <v>5.7607999999999997</v>
      </c>
      <c r="S38" s="179">
        <f t="shared" si="23"/>
        <v>5.3510999999999997</v>
      </c>
      <c r="T38" s="179">
        <f t="shared" si="23"/>
        <v>4.9752000000000001</v>
      </c>
      <c r="U38" s="179">
        <f t="shared" si="23"/>
        <v>4.6130000000000004</v>
      </c>
      <c r="V38" s="179">
        <f t="shared" si="23"/>
        <v>4.3308999999999997</v>
      </c>
      <c r="W38" s="179">
        <f t="shared" si="23"/>
        <v>4.1375000000000002</v>
      </c>
      <c r="X38" s="179">
        <f t="shared" si="23"/>
        <v>4.0814000000000004</v>
      </c>
      <c r="Y38" s="179">
        <f t="shared" si="23"/>
        <v>4.1806000000000001</v>
      </c>
      <c r="Z38" s="179">
        <f t="shared" si="23"/>
        <v>4.1516999999999999</v>
      </c>
      <c r="AA38" s="179">
        <f t="shared" si="23"/>
        <v>4.3308999999999997</v>
      </c>
      <c r="AB38" s="179">
        <f t="shared" si="23"/>
        <v>4.1092000000000004</v>
      </c>
      <c r="AC38" s="179">
        <f t="shared" si="23"/>
        <v>3.9346000000000001</v>
      </c>
      <c r="AD38" s="179">
        <f t="shared" si="23"/>
        <v>3.3631000000000002</v>
      </c>
      <c r="AE38" s="179">
        <f t="shared" si="23"/>
        <v>3.1111</v>
      </c>
      <c r="AF38" s="179">
        <f t="shared" si="23"/>
        <v>3.01</v>
      </c>
      <c r="AG38" s="179">
        <f t="shared" si="23"/>
        <v>2.8942000000000001</v>
      </c>
      <c r="AH38" s="179">
        <f t="shared" si="23"/>
        <v>2.7117</v>
      </c>
      <c r="AI38" s="179">
        <f t="shared" si="23"/>
        <v>2.6637</v>
      </c>
      <c r="AJ38" s="179">
        <f t="shared" si="23"/>
        <v>2.6061000000000001</v>
      </c>
      <c r="AK38" s="179">
        <f t="shared" si="23"/>
        <v>2.5188000000000001</v>
      </c>
      <c r="AL38" s="179">
        <f t="shared" si="23"/>
        <v>2.3841999999999999</v>
      </c>
      <c r="AM38" s="179">
        <f t="shared" ref="AM38:BR38" si="24">AM12-AM33</f>
        <v>2.1694</v>
      </c>
      <c r="AN38" s="179">
        <f t="shared" si="24"/>
        <v>1.9609000000000001</v>
      </c>
      <c r="AO38" s="179">
        <f t="shared" si="24"/>
        <v>1.9080999999999999</v>
      </c>
      <c r="AP38" s="179">
        <f t="shared" si="24"/>
        <v>1.9451000000000001</v>
      </c>
      <c r="AQ38" s="179">
        <f t="shared" si="24"/>
        <v>1.9544999999999999</v>
      </c>
      <c r="AR38" s="179">
        <f t="shared" si="24"/>
        <v>1.9295</v>
      </c>
      <c r="AS38" s="179">
        <f t="shared" si="24"/>
        <v>1.9263999999999999</v>
      </c>
      <c r="AT38" s="179">
        <f t="shared" si="24"/>
        <v>1.8842000000000001</v>
      </c>
      <c r="AU38" s="179">
        <f t="shared" si="24"/>
        <v>1.8494999999999999</v>
      </c>
      <c r="AV38" s="179">
        <f t="shared" si="24"/>
        <v>1.8242</v>
      </c>
      <c r="AW38" s="179">
        <f t="shared" si="24"/>
        <v>1.7706</v>
      </c>
      <c r="AX38" s="179">
        <f t="shared" si="24"/>
        <v>1.6584000000000001</v>
      </c>
      <c r="AY38" s="179">
        <f t="shared" si="24"/>
        <v>1.5456000000000001</v>
      </c>
      <c r="AZ38" s="179">
        <f t="shared" si="24"/>
        <v>1.4523999999999999</v>
      </c>
      <c r="BA38" s="179">
        <f t="shared" si="24"/>
        <v>1.4115</v>
      </c>
      <c r="BB38" s="179">
        <f t="shared" si="24"/>
        <v>1.3951</v>
      </c>
      <c r="BC38" s="179">
        <f t="shared" si="24"/>
        <v>1.3823000000000001</v>
      </c>
      <c r="BD38" s="179">
        <f t="shared" si="24"/>
        <v>1.4065000000000001</v>
      </c>
      <c r="BE38" s="179">
        <f t="shared" si="24"/>
        <v>1.4316</v>
      </c>
      <c r="BF38" s="179">
        <f t="shared" si="24"/>
        <v>1.4576</v>
      </c>
      <c r="BG38" s="179">
        <f t="shared" si="24"/>
        <v>1.4646999999999999</v>
      </c>
      <c r="BH38" s="179">
        <f t="shared" si="24"/>
        <v>1.4612000000000001</v>
      </c>
      <c r="BI38" s="179">
        <f t="shared" si="24"/>
        <v>1.4646999999999999</v>
      </c>
      <c r="BJ38" s="179">
        <f t="shared" si="24"/>
        <v>1.4682999999999999</v>
      </c>
      <c r="BK38" s="179">
        <f t="shared" si="24"/>
        <v>1.4737</v>
      </c>
      <c r="BL38" s="179">
        <f t="shared" si="24"/>
        <v>1.4737</v>
      </c>
      <c r="BM38" s="179">
        <f t="shared" si="24"/>
        <v>1.4719</v>
      </c>
      <c r="BN38" s="179">
        <f t="shared" si="24"/>
        <v>1.4368000000000001</v>
      </c>
      <c r="BO38" s="179">
        <f t="shared" si="24"/>
        <v>1.3935</v>
      </c>
      <c r="BP38" s="179">
        <f t="shared" si="24"/>
        <v>1.3528</v>
      </c>
      <c r="BQ38" s="179">
        <f t="shared" si="24"/>
        <v>1.3304</v>
      </c>
      <c r="BR38" s="179">
        <f t="shared" si="24"/>
        <v>1.3230999999999999</v>
      </c>
      <c r="BS38" s="179">
        <f t="shared" ref="BS38:BZ38" si="25">BS12-BS33</f>
        <v>1.2988</v>
      </c>
      <c r="BT38" s="179">
        <f t="shared" si="25"/>
        <v>1.266</v>
      </c>
      <c r="BU38" s="179">
        <f t="shared" si="25"/>
        <v>1.2451000000000001</v>
      </c>
      <c r="BV38" s="179">
        <f t="shared" si="25"/>
        <v>1.2261</v>
      </c>
      <c r="BW38" s="179">
        <f t="shared" si="25"/>
        <v>1.204</v>
      </c>
      <c r="BX38" s="179">
        <f t="shared" si="25"/>
        <v>1.1839</v>
      </c>
      <c r="BY38" s="179">
        <f t="shared" si="25"/>
        <v>1.1434</v>
      </c>
      <c r="BZ38" s="179">
        <f t="shared" si="25"/>
        <v>1.0798000000000001</v>
      </c>
      <c r="CA38" s="179">
        <f t="shared" ref="CA38:CB38" si="26">CA12-CA33</f>
        <v>1.0228999999999999</v>
      </c>
      <c r="CB38" s="179">
        <f t="shared" si="26"/>
        <v>1</v>
      </c>
    </row>
    <row r="39" spans="1:80" hidden="1" outlineLevel="1">
      <c r="B39" s="178" t="s">
        <v>136</v>
      </c>
      <c r="D39" s="179">
        <f t="shared" ref="D39:F39" si="27">D13-D34</f>
        <v>0</v>
      </c>
      <c r="E39" s="179">
        <f t="shared" si="27"/>
        <v>0</v>
      </c>
      <c r="F39" s="179">
        <f t="shared" si="27"/>
        <v>0</v>
      </c>
      <c r="G39" s="179">
        <f t="shared" ref="G39:AL39" si="28">G13-G34</f>
        <v>0</v>
      </c>
      <c r="H39" s="179">
        <f t="shared" si="28"/>
        <v>0</v>
      </c>
      <c r="I39" s="179">
        <f t="shared" si="28"/>
        <v>6.4358000000000004</v>
      </c>
      <c r="J39" s="179">
        <f t="shared" si="28"/>
        <v>6.4718999999999998</v>
      </c>
      <c r="K39" s="179">
        <f t="shared" si="28"/>
        <v>5.4596999999999998</v>
      </c>
      <c r="L39" s="179">
        <f t="shared" si="28"/>
        <v>4.4307999999999996</v>
      </c>
      <c r="M39" s="179">
        <f t="shared" si="28"/>
        <v>4.3968999999999996</v>
      </c>
      <c r="N39" s="179">
        <f t="shared" si="28"/>
        <v>4.4650999999999996</v>
      </c>
      <c r="O39" s="179">
        <f t="shared" si="28"/>
        <v>4.2824999999999998</v>
      </c>
      <c r="P39" s="179">
        <f t="shared" si="28"/>
        <v>4.1738999999999997</v>
      </c>
      <c r="Q39" s="179">
        <f t="shared" si="28"/>
        <v>3.9862000000000002</v>
      </c>
      <c r="R39" s="179">
        <f t="shared" si="28"/>
        <v>3.8919000000000001</v>
      </c>
      <c r="S39" s="179">
        <f t="shared" si="28"/>
        <v>3.7770000000000001</v>
      </c>
      <c r="T39" s="179">
        <f t="shared" si="28"/>
        <v>3.6570999999999998</v>
      </c>
      <c r="U39" s="179">
        <f t="shared" si="28"/>
        <v>3.5446</v>
      </c>
      <c r="V39" s="179">
        <f t="shared" si="28"/>
        <v>3.4594999999999998</v>
      </c>
      <c r="W39" s="179">
        <f t="shared" si="28"/>
        <v>3.3982000000000001</v>
      </c>
      <c r="X39" s="179">
        <f t="shared" si="28"/>
        <v>3.3782999999999999</v>
      </c>
      <c r="Y39" s="179">
        <f t="shared" si="28"/>
        <v>3.4285999999999999</v>
      </c>
      <c r="Z39" s="179">
        <f t="shared" si="28"/>
        <v>3.4083000000000001</v>
      </c>
      <c r="AA39" s="179">
        <f t="shared" si="28"/>
        <v>3.6</v>
      </c>
      <c r="AB39" s="179">
        <f t="shared" si="28"/>
        <v>3.5228999999999999</v>
      </c>
      <c r="AC39" s="179">
        <f t="shared" si="28"/>
        <v>3.3982000000000001</v>
      </c>
      <c r="AD39" s="179">
        <f t="shared" si="28"/>
        <v>3.0236000000000001</v>
      </c>
      <c r="AE39" s="179">
        <f t="shared" si="28"/>
        <v>2.8727999999999998</v>
      </c>
      <c r="AF39" s="179">
        <f t="shared" si="28"/>
        <v>2.8166000000000002</v>
      </c>
      <c r="AG39" s="179">
        <f t="shared" si="28"/>
        <v>2.6543999999999999</v>
      </c>
      <c r="AH39" s="179">
        <f t="shared" si="28"/>
        <v>2.4201999999999999</v>
      </c>
      <c r="AI39" s="179">
        <f t="shared" si="28"/>
        <v>2.4355000000000002</v>
      </c>
      <c r="AJ39" s="179">
        <f t="shared" si="28"/>
        <v>2.3801999999999999</v>
      </c>
      <c r="AK39" s="179">
        <f t="shared" si="28"/>
        <v>2.3557999999999999</v>
      </c>
      <c r="AL39" s="179">
        <f t="shared" si="28"/>
        <v>2.2544</v>
      </c>
      <c r="AM39" s="179">
        <f t="shared" ref="AM39:BR39" si="29">AM13-AM34</f>
        <v>2.1215000000000002</v>
      </c>
      <c r="AN39" s="179">
        <f t="shared" si="29"/>
        <v>1.9862</v>
      </c>
      <c r="AO39" s="179">
        <f t="shared" si="29"/>
        <v>1.9394</v>
      </c>
      <c r="AP39" s="179">
        <f t="shared" si="29"/>
        <v>1.8611</v>
      </c>
      <c r="AQ39" s="179">
        <f t="shared" si="29"/>
        <v>1.901</v>
      </c>
      <c r="AR39" s="179">
        <f t="shared" si="29"/>
        <v>1.8701000000000001</v>
      </c>
      <c r="AS39" s="179">
        <f t="shared" si="29"/>
        <v>1.8199000000000001</v>
      </c>
      <c r="AT39" s="179">
        <f t="shared" si="29"/>
        <v>1.7805</v>
      </c>
      <c r="AU39" s="179">
        <f t="shared" si="29"/>
        <v>1.7971999999999999</v>
      </c>
      <c r="AV39" s="179">
        <f t="shared" si="29"/>
        <v>1.7723</v>
      </c>
      <c r="AW39" s="179">
        <f t="shared" si="29"/>
        <v>1.7092000000000001</v>
      </c>
      <c r="AX39" s="179">
        <f t="shared" si="29"/>
        <v>1.6339999999999999</v>
      </c>
      <c r="AY39" s="179">
        <f t="shared" si="29"/>
        <v>1.5672999999999999</v>
      </c>
      <c r="AZ39" s="179">
        <f t="shared" si="29"/>
        <v>1.5079</v>
      </c>
      <c r="BA39" s="179">
        <f t="shared" si="29"/>
        <v>1.5299</v>
      </c>
      <c r="BB39" s="179">
        <f t="shared" si="29"/>
        <v>1.5138</v>
      </c>
      <c r="BC39" s="179">
        <f t="shared" si="29"/>
        <v>1.4563999999999999</v>
      </c>
      <c r="BD39" s="179">
        <f t="shared" si="29"/>
        <v>1.4656</v>
      </c>
      <c r="BE39" s="179">
        <f t="shared" si="29"/>
        <v>1.502</v>
      </c>
      <c r="BF39" s="179">
        <f t="shared" si="29"/>
        <v>1.5059</v>
      </c>
      <c r="BG39" s="179">
        <f t="shared" si="29"/>
        <v>1.5299</v>
      </c>
      <c r="BH39" s="179">
        <f t="shared" si="29"/>
        <v>1.502</v>
      </c>
      <c r="BI39" s="179">
        <f t="shared" si="29"/>
        <v>1.4825999999999999</v>
      </c>
      <c r="BJ39" s="179">
        <f t="shared" si="29"/>
        <v>1.4844999999999999</v>
      </c>
      <c r="BK39" s="179">
        <f t="shared" si="29"/>
        <v>1.4713000000000001</v>
      </c>
      <c r="BL39" s="179">
        <f t="shared" si="29"/>
        <v>1.4066000000000001</v>
      </c>
      <c r="BM39" s="179">
        <f t="shared" si="29"/>
        <v>1.3442000000000001</v>
      </c>
      <c r="BN39" s="179">
        <f t="shared" si="29"/>
        <v>1.3136000000000001</v>
      </c>
      <c r="BO39" s="179">
        <f t="shared" si="29"/>
        <v>1.2374000000000001</v>
      </c>
      <c r="BP39" s="179">
        <f t="shared" si="29"/>
        <v>1.1755</v>
      </c>
      <c r="BQ39" s="179">
        <f t="shared" si="29"/>
        <v>1.2164999999999999</v>
      </c>
      <c r="BR39" s="179">
        <f t="shared" si="29"/>
        <v>1.2216</v>
      </c>
      <c r="BS39" s="179">
        <f t="shared" ref="BS39:BZ39" si="30">BS13-BS34</f>
        <v>1.1648000000000001</v>
      </c>
      <c r="BT39" s="179">
        <f t="shared" si="30"/>
        <v>1.1463000000000001</v>
      </c>
      <c r="BU39" s="179">
        <f t="shared" si="30"/>
        <v>1.1577999999999999</v>
      </c>
      <c r="BV39" s="179">
        <f t="shared" si="30"/>
        <v>1.1532</v>
      </c>
      <c r="BW39" s="179">
        <f t="shared" si="30"/>
        <v>1.1519999999999999</v>
      </c>
      <c r="BX39" s="179">
        <f t="shared" si="30"/>
        <v>1.159</v>
      </c>
      <c r="BY39" s="179">
        <f t="shared" si="30"/>
        <v>1.1012999999999999</v>
      </c>
      <c r="BZ39" s="179">
        <f t="shared" si="30"/>
        <v>1.0349999999999999</v>
      </c>
      <c r="CA39" s="179">
        <f t="shared" ref="CA39:CB39" si="31">CA13-CA34</f>
        <v>1.0008999999999999</v>
      </c>
      <c r="CB39" s="179">
        <f t="shared" si="31"/>
        <v>1</v>
      </c>
    </row>
    <row r="40" spans="1:80" hidden="1" outlineLevel="1">
      <c r="B40" s="178" t="s">
        <v>137</v>
      </c>
      <c r="D40" s="179">
        <f t="shared" ref="D40:F40" si="32">D14-D35</f>
        <v>0</v>
      </c>
      <c r="E40" s="179">
        <f t="shared" si="32"/>
        <v>0</v>
      </c>
      <c r="F40" s="179">
        <f t="shared" si="32"/>
        <v>0</v>
      </c>
      <c r="G40" s="179">
        <f t="shared" ref="G40:AL40" si="33">G14-G35</f>
        <v>0</v>
      </c>
      <c r="H40" s="179">
        <v>67.099999999999994</v>
      </c>
      <c r="I40" s="179">
        <f t="shared" si="33"/>
        <v>3.7616999999999998</v>
      </c>
      <c r="J40" s="179">
        <f t="shared" si="33"/>
        <v>3.8593000000000002</v>
      </c>
      <c r="K40" s="179">
        <f t="shared" si="33"/>
        <v>3.2563</v>
      </c>
      <c r="L40" s="179">
        <f t="shared" si="33"/>
        <v>3.1865000000000001</v>
      </c>
      <c r="M40" s="179">
        <f t="shared" si="33"/>
        <v>3.2665000000000002</v>
      </c>
      <c r="N40" s="179">
        <f t="shared" si="33"/>
        <v>3.3184999999999998</v>
      </c>
      <c r="O40" s="179">
        <f t="shared" si="33"/>
        <v>3.2563</v>
      </c>
      <c r="P40" s="179">
        <f t="shared" si="33"/>
        <v>3.2061999999999999</v>
      </c>
      <c r="Q40" s="179">
        <f t="shared" si="33"/>
        <v>3.1480000000000001</v>
      </c>
      <c r="R40" s="179">
        <f t="shared" si="33"/>
        <v>3.1671999999999998</v>
      </c>
      <c r="S40" s="179">
        <f t="shared" si="33"/>
        <v>3.1865000000000001</v>
      </c>
      <c r="T40" s="179">
        <f t="shared" si="33"/>
        <v>3.1480000000000001</v>
      </c>
      <c r="U40" s="179">
        <f t="shared" si="33"/>
        <v>3.1103999999999998</v>
      </c>
      <c r="V40" s="179">
        <f t="shared" si="33"/>
        <v>3.0920000000000001</v>
      </c>
      <c r="W40" s="179">
        <f t="shared" si="33"/>
        <v>3.0647000000000002</v>
      </c>
      <c r="X40" s="179">
        <f t="shared" si="33"/>
        <v>3.0203000000000002</v>
      </c>
      <c r="Y40" s="179">
        <f t="shared" si="33"/>
        <v>2.9518</v>
      </c>
      <c r="Z40" s="179">
        <f t="shared" si="33"/>
        <v>2.9106000000000001</v>
      </c>
      <c r="AA40" s="179">
        <f t="shared" si="33"/>
        <v>2.9434999999999998</v>
      </c>
      <c r="AB40" s="179">
        <f t="shared" si="33"/>
        <v>2.9518</v>
      </c>
      <c r="AC40" s="179">
        <f t="shared" si="33"/>
        <v>2.9024999999999999</v>
      </c>
      <c r="AD40" s="179">
        <f t="shared" si="33"/>
        <v>2.7639</v>
      </c>
      <c r="AE40" s="179">
        <f t="shared" si="33"/>
        <v>2.6581999999999999</v>
      </c>
      <c r="AF40" s="179">
        <f t="shared" si="33"/>
        <v>2.5792000000000002</v>
      </c>
      <c r="AG40" s="179">
        <f t="shared" si="33"/>
        <v>2.4232999999999998</v>
      </c>
      <c r="AH40" s="179">
        <f t="shared" si="33"/>
        <v>2.1352000000000002</v>
      </c>
      <c r="AI40" s="179">
        <f t="shared" si="33"/>
        <v>2.0430999999999999</v>
      </c>
      <c r="AJ40" s="179">
        <f t="shared" si="33"/>
        <v>1.9698</v>
      </c>
      <c r="AK40" s="179">
        <f t="shared" si="33"/>
        <v>1.9118999999999999</v>
      </c>
      <c r="AL40" s="179">
        <f t="shared" si="33"/>
        <v>1.8911</v>
      </c>
      <c r="AM40" s="179">
        <f t="shared" ref="AM40:BR40" si="34">AM14-AM35</f>
        <v>1.8249</v>
      </c>
      <c r="AN40" s="179">
        <f t="shared" si="34"/>
        <v>1.7110000000000001</v>
      </c>
      <c r="AO40" s="179">
        <f t="shared" si="34"/>
        <v>1.6031</v>
      </c>
      <c r="AP40" s="179">
        <f t="shared" si="34"/>
        <v>1.508</v>
      </c>
      <c r="AQ40" s="179">
        <f t="shared" si="34"/>
        <v>1.4822</v>
      </c>
      <c r="AR40" s="179">
        <f t="shared" si="34"/>
        <v>1.4412</v>
      </c>
      <c r="AS40" s="179">
        <f t="shared" si="34"/>
        <v>1.41</v>
      </c>
      <c r="AT40" s="179">
        <f t="shared" si="34"/>
        <v>1.4216</v>
      </c>
      <c r="AU40" s="179">
        <f t="shared" si="34"/>
        <v>1.4553</v>
      </c>
      <c r="AV40" s="179">
        <f t="shared" si="34"/>
        <v>1.4333</v>
      </c>
      <c r="AW40" s="179">
        <f t="shared" si="34"/>
        <v>1.3968</v>
      </c>
      <c r="AX40" s="179">
        <f t="shared" si="34"/>
        <v>1.3747</v>
      </c>
      <c r="AY40" s="179">
        <f t="shared" si="34"/>
        <v>1.3463000000000001</v>
      </c>
      <c r="AZ40" s="179">
        <f t="shared" si="34"/>
        <v>1.3273999999999999</v>
      </c>
      <c r="BA40" s="179">
        <f t="shared" si="34"/>
        <v>1.3257000000000001</v>
      </c>
      <c r="BB40" s="179">
        <f t="shared" si="34"/>
        <v>1.3223</v>
      </c>
      <c r="BC40" s="179">
        <f t="shared" si="34"/>
        <v>1.2992999999999999</v>
      </c>
      <c r="BD40" s="179">
        <f t="shared" si="34"/>
        <v>1.3207</v>
      </c>
      <c r="BE40" s="179">
        <f t="shared" si="34"/>
        <v>1.3058000000000001</v>
      </c>
      <c r="BF40" s="179">
        <f t="shared" si="34"/>
        <v>1.3058000000000001</v>
      </c>
      <c r="BG40" s="179">
        <f t="shared" si="34"/>
        <v>1.3257000000000001</v>
      </c>
      <c r="BH40" s="179">
        <f t="shared" si="34"/>
        <v>1.3008999999999999</v>
      </c>
      <c r="BI40" s="179">
        <f t="shared" si="34"/>
        <v>1.26</v>
      </c>
      <c r="BJ40" s="179">
        <f t="shared" si="34"/>
        <v>1.2676000000000001</v>
      </c>
      <c r="BK40" s="179">
        <f t="shared" si="34"/>
        <v>1.2494000000000001</v>
      </c>
      <c r="BL40" s="179">
        <f t="shared" si="34"/>
        <v>1.2317</v>
      </c>
      <c r="BM40" s="179">
        <f t="shared" si="34"/>
        <v>1.1868000000000001</v>
      </c>
      <c r="BN40" s="179">
        <f t="shared" si="34"/>
        <v>1.1265000000000001</v>
      </c>
      <c r="BO40" s="179">
        <f t="shared" si="34"/>
        <v>1.1132</v>
      </c>
      <c r="BP40" s="179">
        <f t="shared" si="34"/>
        <v>1.0589</v>
      </c>
      <c r="BQ40" s="179">
        <f t="shared" si="34"/>
        <v>1.0956999999999999</v>
      </c>
      <c r="BR40" s="179">
        <f t="shared" si="34"/>
        <v>1.0865</v>
      </c>
      <c r="BS40" s="179">
        <f t="shared" ref="BS40:BZ40" si="35">BS14-BS35</f>
        <v>1.0367999999999999</v>
      </c>
      <c r="BT40" s="179">
        <f t="shared" si="35"/>
        <v>1.0226</v>
      </c>
      <c r="BU40" s="179">
        <f t="shared" si="35"/>
        <v>1.0216000000000001</v>
      </c>
      <c r="BV40" s="179">
        <f t="shared" si="35"/>
        <v>1.0286</v>
      </c>
      <c r="BW40" s="179">
        <f t="shared" si="35"/>
        <v>1.042</v>
      </c>
      <c r="BX40" s="179">
        <f t="shared" si="35"/>
        <v>1.0568</v>
      </c>
      <c r="BY40" s="179">
        <f t="shared" si="35"/>
        <v>1.0306999999999999</v>
      </c>
      <c r="BZ40" s="179">
        <f t="shared" si="35"/>
        <v>1.0067999999999999</v>
      </c>
      <c r="CA40" s="179">
        <f t="shared" ref="CA40:CB40" si="36">CA14-CA35</f>
        <v>0.99519999999999997</v>
      </c>
      <c r="CB40" s="179">
        <f t="shared" si="36"/>
        <v>1</v>
      </c>
    </row>
    <row r="41" spans="1:80" collapsed="1"/>
    <row r="43" spans="1:80">
      <c r="B43" s="279" t="s">
        <v>443</v>
      </c>
      <c r="K43" s="276" t="s">
        <v>407</v>
      </c>
      <c r="P43" s="276" t="s">
        <v>408</v>
      </c>
      <c r="U43" s="276" t="s">
        <v>409</v>
      </c>
      <c r="Z43" s="276" t="s">
        <v>410</v>
      </c>
      <c r="AE43" s="276" t="s">
        <v>411</v>
      </c>
      <c r="AJ43" s="276" t="s">
        <v>412</v>
      </c>
    </row>
    <row r="44" spans="1:80">
      <c r="B44" s="235" t="s">
        <v>404</v>
      </c>
      <c r="C44" s="154"/>
      <c r="D44" s="155" t="s">
        <v>405</v>
      </c>
      <c r="E44" s="284" t="s">
        <v>406</v>
      </c>
      <c r="F44" s="230">
        <v>6</v>
      </c>
      <c r="G44" s="230">
        <v>7</v>
      </c>
      <c r="H44" s="230">
        <v>8</v>
      </c>
      <c r="I44" s="230">
        <v>9</v>
      </c>
      <c r="J44" s="230">
        <v>10</v>
      </c>
      <c r="K44" s="230">
        <v>11</v>
      </c>
      <c r="L44" s="230">
        <v>12</v>
      </c>
      <c r="M44" s="230">
        <v>13</v>
      </c>
      <c r="N44" s="230">
        <v>14</v>
      </c>
      <c r="O44" s="230">
        <v>15</v>
      </c>
      <c r="P44" s="230">
        <v>16</v>
      </c>
      <c r="Q44" s="230">
        <v>17</v>
      </c>
      <c r="R44" s="230">
        <v>18</v>
      </c>
      <c r="S44" s="230">
        <v>19</v>
      </c>
      <c r="T44" s="230">
        <v>20</v>
      </c>
      <c r="U44" s="230">
        <v>21</v>
      </c>
      <c r="V44" s="230">
        <v>22</v>
      </c>
      <c r="W44" s="230">
        <v>23</v>
      </c>
      <c r="X44" s="230">
        <v>24</v>
      </c>
      <c r="Y44" s="230">
        <v>25</v>
      </c>
      <c r="Z44" s="230">
        <v>26</v>
      </c>
      <c r="AA44" s="230">
        <v>27</v>
      </c>
      <c r="AB44" s="230">
        <v>28</v>
      </c>
      <c r="AC44" s="230">
        <v>29</v>
      </c>
      <c r="AD44" s="230">
        <v>30</v>
      </c>
      <c r="AE44" s="230">
        <v>31</v>
      </c>
      <c r="AF44" s="230">
        <v>32</v>
      </c>
      <c r="AG44" s="230">
        <v>33</v>
      </c>
      <c r="AH44" s="230">
        <v>34</v>
      </c>
      <c r="AI44" s="230">
        <v>35</v>
      </c>
      <c r="AJ44" s="230">
        <v>36</v>
      </c>
      <c r="AK44" s="230">
        <v>37</v>
      </c>
      <c r="AL44" s="230">
        <v>38</v>
      </c>
      <c r="AM44" s="230">
        <v>39</v>
      </c>
      <c r="AN44" s="230">
        <v>40</v>
      </c>
      <c r="AO44" s="230">
        <v>41</v>
      </c>
      <c r="AP44" s="230">
        <v>42</v>
      </c>
      <c r="AQ44" s="230">
        <v>43</v>
      </c>
      <c r="AR44" s="230">
        <v>44</v>
      </c>
      <c r="AS44" s="230">
        <v>45</v>
      </c>
      <c r="AT44" s="230">
        <v>46</v>
      </c>
      <c r="AU44" s="230">
        <v>47</v>
      </c>
      <c r="AV44" s="230">
        <v>48</v>
      </c>
      <c r="AW44" s="230">
        <v>49</v>
      </c>
      <c r="AX44" s="230">
        <v>50</v>
      </c>
      <c r="AY44" s="230">
        <v>51</v>
      </c>
      <c r="AZ44" s="230">
        <v>52</v>
      </c>
      <c r="BA44" s="230">
        <v>53</v>
      </c>
      <c r="BB44" s="230">
        <v>54</v>
      </c>
      <c r="BC44" s="230">
        <v>55</v>
      </c>
      <c r="BD44" s="230">
        <v>56</v>
      </c>
      <c r="BE44" s="230">
        <v>57</v>
      </c>
      <c r="BF44" s="230">
        <v>58</v>
      </c>
      <c r="BG44" s="230">
        <v>59</v>
      </c>
      <c r="BH44" s="230">
        <v>60</v>
      </c>
      <c r="BI44" s="230">
        <v>61</v>
      </c>
      <c r="BJ44" s="230">
        <v>62</v>
      </c>
      <c r="BK44" s="230">
        <v>63</v>
      </c>
      <c r="BL44" s="230">
        <v>64</v>
      </c>
      <c r="BM44" s="230">
        <v>65</v>
      </c>
      <c r="BN44" s="230">
        <v>66</v>
      </c>
      <c r="BO44" s="230">
        <v>67</v>
      </c>
      <c r="BP44" s="230">
        <v>68</v>
      </c>
      <c r="BQ44" s="230">
        <v>69</v>
      </c>
      <c r="BR44" s="230">
        <v>70</v>
      </c>
      <c r="BS44" s="230">
        <v>71</v>
      </c>
      <c r="BT44" s="230">
        <v>72</v>
      </c>
      <c r="BU44" s="230">
        <v>73</v>
      </c>
      <c r="BV44" s="230">
        <v>74</v>
      </c>
      <c r="BW44" s="230">
        <v>75</v>
      </c>
      <c r="BX44" s="230">
        <v>76</v>
      </c>
      <c r="BY44" s="230">
        <v>77</v>
      </c>
      <c r="BZ44" s="230">
        <v>78</v>
      </c>
      <c r="CA44" s="230">
        <v>79</v>
      </c>
      <c r="CB44" s="230">
        <v>80</v>
      </c>
    </row>
    <row r="45" spans="1:80">
      <c r="A45" s="226" t="s">
        <v>242</v>
      </c>
      <c r="B45" s="235" t="s">
        <v>388</v>
      </c>
      <c r="C45" s="282"/>
      <c r="D45" s="283"/>
      <c r="E45" s="594"/>
      <c r="F45" s="224">
        <v>1946</v>
      </c>
      <c r="G45" s="232" t="s">
        <v>243</v>
      </c>
      <c r="H45" s="240" t="s">
        <v>244</v>
      </c>
      <c r="I45" s="240" t="s">
        <v>245</v>
      </c>
      <c r="J45" s="240" t="s">
        <v>246</v>
      </c>
      <c r="K45" s="240" t="s">
        <v>247</v>
      </c>
      <c r="L45" s="240" t="s">
        <v>248</v>
      </c>
      <c r="M45" s="240" t="s">
        <v>249</v>
      </c>
      <c r="N45" s="240" t="s">
        <v>250</v>
      </c>
      <c r="O45" s="240" t="s">
        <v>251</v>
      </c>
      <c r="P45" s="240" t="s">
        <v>252</v>
      </c>
      <c r="Q45" s="240" t="s">
        <v>253</v>
      </c>
      <c r="R45" s="240" t="s">
        <v>254</v>
      </c>
      <c r="S45" s="240" t="s">
        <v>255</v>
      </c>
      <c r="T45" s="240" t="s">
        <v>256</v>
      </c>
      <c r="U45" s="240" t="s">
        <v>257</v>
      </c>
      <c r="V45" s="240" t="s">
        <v>258</v>
      </c>
      <c r="W45" s="240" t="s">
        <v>259</v>
      </c>
      <c r="X45" s="240" t="s">
        <v>260</v>
      </c>
      <c r="Y45" s="240" t="s">
        <v>261</v>
      </c>
      <c r="Z45" s="240" t="s">
        <v>262</v>
      </c>
      <c r="AA45" s="240" t="s">
        <v>263</v>
      </c>
      <c r="AB45" s="240" t="s">
        <v>264</v>
      </c>
      <c r="AC45" s="240" t="s">
        <v>265</v>
      </c>
      <c r="AD45" s="240" t="s">
        <v>266</v>
      </c>
      <c r="AE45" s="240" t="s">
        <v>267</v>
      </c>
      <c r="AF45" s="240" t="s">
        <v>268</v>
      </c>
      <c r="AG45" s="240" t="s">
        <v>269</v>
      </c>
      <c r="AH45" s="240" t="s">
        <v>270</v>
      </c>
      <c r="AI45" s="240" t="s">
        <v>271</v>
      </c>
      <c r="AJ45" s="240" t="s">
        <v>272</v>
      </c>
      <c r="AK45" s="240" t="s">
        <v>273</v>
      </c>
      <c r="AL45" s="240" t="s">
        <v>274</v>
      </c>
      <c r="AM45" s="240" t="s">
        <v>275</v>
      </c>
      <c r="AN45" s="240" t="s">
        <v>276</v>
      </c>
      <c r="AO45" s="240" t="s">
        <v>277</v>
      </c>
      <c r="AP45" s="240" t="s">
        <v>278</v>
      </c>
      <c r="AQ45" s="240" t="s">
        <v>279</v>
      </c>
      <c r="AR45" s="240" t="s">
        <v>280</v>
      </c>
      <c r="AS45" s="240" t="s">
        <v>281</v>
      </c>
      <c r="AT45" s="240" t="s">
        <v>282</v>
      </c>
      <c r="AU45" s="240" t="s">
        <v>283</v>
      </c>
      <c r="AV45" s="240" t="s">
        <v>284</v>
      </c>
      <c r="AW45" s="240" t="s">
        <v>285</v>
      </c>
      <c r="AX45" s="240" t="s">
        <v>286</v>
      </c>
      <c r="AY45" s="240" t="s">
        <v>287</v>
      </c>
      <c r="AZ45" s="240" t="s">
        <v>288</v>
      </c>
      <c r="BA45" s="240" t="s">
        <v>289</v>
      </c>
      <c r="BB45" s="240" t="s">
        <v>290</v>
      </c>
      <c r="BC45" s="240" t="s">
        <v>291</v>
      </c>
      <c r="BD45" s="240" t="s">
        <v>292</v>
      </c>
      <c r="BE45" s="240" t="s">
        <v>293</v>
      </c>
      <c r="BF45" s="240" t="s">
        <v>294</v>
      </c>
      <c r="BG45" s="240" t="s">
        <v>295</v>
      </c>
      <c r="BH45" s="240" t="s">
        <v>296</v>
      </c>
      <c r="BI45" s="240" t="s">
        <v>297</v>
      </c>
      <c r="BJ45" s="240" t="s">
        <v>298</v>
      </c>
      <c r="BK45" s="240" t="s">
        <v>299</v>
      </c>
      <c r="BL45" s="240" t="s">
        <v>300</v>
      </c>
      <c r="BM45" s="240" t="s">
        <v>301</v>
      </c>
      <c r="BN45" s="240" t="s">
        <v>302</v>
      </c>
      <c r="BO45" s="240" t="s">
        <v>303</v>
      </c>
      <c r="BP45" s="240" t="s">
        <v>304</v>
      </c>
      <c r="BQ45" s="240" t="s">
        <v>305</v>
      </c>
      <c r="BR45" s="240" t="s">
        <v>306</v>
      </c>
      <c r="BS45" s="240" t="s">
        <v>307</v>
      </c>
      <c r="BT45" s="240" t="s">
        <v>308</v>
      </c>
      <c r="BU45" s="240" t="s">
        <v>309</v>
      </c>
      <c r="BV45" s="240" t="s">
        <v>310</v>
      </c>
      <c r="BW45" s="240" t="s">
        <v>311</v>
      </c>
      <c r="BX45" s="240" t="s">
        <v>312</v>
      </c>
      <c r="BY45" s="240" t="s">
        <v>313</v>
      </c>
      <c r="BZ45" s="240" t="s">
        <v>314</v>
      </c>
      <c r="CA45" s="227" t="s">
        <v>315</v>
      </c>
      <c r="CB45" s="227" t="s">
        <v>441</v>
      </c>
    </row>
    <row r="46" spans="1:80" outlineLevel="1">
      <c r="A46" s="241">
        <v>1</v>
      </c>
      <c r="B46" s="229" t="s">
        <v>316</v>
      </c>
      <c r="C46" s="190"/>
      <c r="D46" s="156">
        <v>25</v>
      </c>
      <c r="E46" s="285">
        <v>35</v>
      </c>
      <c r="F46" s="228">
        <f>VLOOKUP($A46,$A$11:$CB$14,F$44)</f>
        <v>16.219200000000001</v>
      </c>
      <c r="G46" s="233">
        <f>VLOOKUP($A46,$A$11:$CB$14,G$44)</f>
        <v>13.929399999999999</v>
      </c>
      <c r="H46" s="233">
        <f t="shared" ref="H46:I47" si="37">VLOOKUP($A46,$A$11:$CB$14,H$44)</f>
        <v>12.8696</v>
      </c>
      <c r="I46" s="233">
        <f t="shared" si="37"/>
        <v>11.384600000000001</v>
      </c>
      <c r="J46" s="242">
        <f>VLOOKUP($A46,$A$11:$CB$14,J$44)</f>
        <v>11.84</v>
      </c>
      <c r="K46" s="242">
        <f t="shared" ref="K46:BV48" si="38">VLOOKUP($A46,$A$11:$CB$14,K$44)</f>
        <v>10.2957</v>
      </c>
      <c r="L46" s="242">
        <f t="shared" si="38"/>
        <v>9.6259999999999994</v>
      </c>
      <c r="M46" s="242">
        <f t="shared" si="38"/>
        <v>9.9496000000000002</v>
      </c>
      <c r="N46" s="242">
        <f t="shared" si="38"/>
        <v>9.9496000000000002</v>
      </c>
      <c r="O46" s="242">
        <f t="shared" si="38"/>
        <v>9.3968000000000007</v>
      </c>
      <c r="P46" s="242">
        <f t="shared" si="38"/>
        <v>9.1783000000000001</v>
      </c>
      <c r="Q46" s="242">
        <f t="shared" si="38"/>
        <v>8.8358000000000008</v>
      </c>
      <c r="R46" s="242">
        <f t="shared" si="38"/>
        <v>8.5797000000000008</v>
      </c>
      <c r="S46" s="242">
        <f t="shared" si="38"/>
        <v>8.2797000000000001</v>
      </c>
      <c r="T46" s="242">
        <f t="shared" si="38"/>
        <v>7.7385999999999999</v>
      </c>
      <c r="U46" s="242">
        <f t="shared" si="38"/>
        <v>7.2637999999999998</v>
      </c>
      <c r="V46" s="242">
        <f t="shared" si="38"/>
        <v>6.7656999999999998</v>
      </c>
      <c r="W46" s="242">
        <f t="shared" si="38"/>
        <v>6.5054999999999996</v>
      </c>
      <c r="X46" s="242">
        <f t="shared" si="38"/>
        <v>6.2316000000000003</v>
      </c>
      <c r="Y46" s="242">
        <f t="shared" si="38"/>
        <v>5.9798</v>
      </c>
      <c r="Z46" s="242">
        <f t="shared" si="38"/>
        <v>5.8324999999999996</v>
      </c>
      <c r="AA46" s="242">
        <f t="shared" si="38"/>
        <v>6.1346999999999996</v>
      </c>
      <c r="AB46" s="242">
        <f t="shared" si="38"/>
        <v>5.8324999999999996</v>
      </c>
      <c r="AC46" s="242">
        <f t="shared" si="38"/>
        <v>5.4311999999999996</v>
      </c>
      <c r="AD46" s="242">
        <f t="shared" si="38"/>
        <v>4.5891000000000002</v>
      </c>
      <c r="AE46" s="242">
        <f t="shared" si="38"/>
        <v>4.1398999999999999</v>
      </c>
      <c r="AF46" s="242">
        <f t="shared" si="38"/>
        <v>3.9466999999999999</v>
      </c>
      <c r="AG46" s="242">
        <f t="shared" si="38"/>
        <v>3.7115999999999998</v>
      </c>
      <c r="AH46" s="242">
        <f t="shared" si="38"/>
        <v>3.5030000000000001</v>
      </c>
      <c r="AI46" s="242">
        <f t="shared" si="38"/>
        <v>3.4121000000000001</v>
      </c>
      <c r="AJ46" s="242">
        <f t="shared" si="38"/>
        <v>3.2888999999999999</v>
      </c>
      <c r="AK46" s="242">
        <f t="shared" si="38"/>
        <v>3.1573000000000002</v>
      </c>
      <c r="AL46" s="242">
        <f t="shared" si="38"/>
        <v>3.0204</v>
      </c>
      <c r="AM46" s="242">
        <f t="shared" si="38"/>
        <v>2.8123999999999998</v>
      </c>
      <c r="AN46" s="242">
        <f t="shared" si="38"/>
        <v>2.5516999999999999</v>
      </c>
      <c r="AO46" s="242">
        <f t="shared" si="38"/>
        <v>2.4064999999999999</v>
      </c>
      <c r="AP46" s="242">
        <f t="shared" si="38"/>
        <v>2.3125</v>
      </c>
      <c r="AQ46" s="242">
        <f t="shared" si="38"/>
        <v>2.2726000000000002</v>
      </c>
      <c r="AR46" s="242">
        <f t="shared" si="38"/>
        <v>2.2256</v>
      </c>
      <c r="AS46" s="242">
        <f t="shared" si="38"/>
        <v>2.2130999999999998</v>
      </c>
      <c r="AT46" s="242">
        <f t="shared" si="38"/>
        <v>2.1684999999999999</v>
      </c>
      <c r="AU46" s="242">
        <f t="shared" si="38"/>
        <v>2.1219000000000001</v>
      </c>
      <c r="AV46" s="242">
        <f t="shared" si="38"/>
        <v>2.0735999999999999</v>
      </c>
      <c r="AW46" s="242">
        <f t="shared" si="38"/>
        <v>2.0034000000000001</v>
      </c>
      <c r="AX46" s="242">
        <f t="shared" si="38"/>
        <v>1.8884000000000001</v>
      </c>
      <c r="AY46" s="242">
        <f t="shared" si="38"/>
        <v>1.7805</v>
      </c>
      <c r="AZ46" s="242">
        <f t="shared" si="38"/>
        <v>1.6747000000000001</v>
      </c>
      <c r="BA46" s="242">
        <f t="shared" si="38"/>
        <v>1.6196999999999999</v>
      </c>
      <c r="BB46" s="242">
        <f t="shared" si="38"/>
        <v>1.5871</v>
      </c>
      <c r="BC46" s="242">
        <f t="shared" si="38"/>
        <v>1.5518000000000001</v>
      </c>
      <c r="BD46" s="242">
        <f t="shared" si="38"/>
        <v>1.5477000000000001</v>
      </c>
      <c r="BE46" s="242">
        <f t="shared" si="38"/>
        <v>1.5558000000000001</v>
      </c>
      <c r="BF46" s="242">
        <f t="shared" si="38"/>
        <v>1.5641</v>
      </c>
      <c r="BG46" s="242">
        <f t="shared" si="38"/>
        <v>1.5724</v>
      </c>
      <c r="BH46" s="242">
        <f t="shared" si="38"/>
        <v>1.5620000000000001</v>
      </c>
      <c r="BI46" s="242">
        <f t="shared" si="38"/>
        <v>1.5558000000000001</v>
      </c>
      <c r="BJ46" s="242">
        <f t="shared" si="38"/>
        <v>1.5518000000000001</v>
      </c>
      <c r="BK46" s="242">
        <f t="shared" si="38"/>
        <v>1.5477000000000001</v>
      </c>
      <c r="BL46" s="242">
        <f t="shared" si="38"/>
        <v>1.5258</v>
      </c>
      <c r="BM46" s="242">
        <f t="shared" si="38"/>
        <v>1.4948999999999999</v>
      </c>
      <c r="BN46" s="242">
        <f t="shared" si="38"/>
        <v>1.4599</v>
      </c>
      <c r="BO46" s="242">
        <f t="shared" si="38"/>
        <v>1.3995</v>
      </c>
      <c r="BP46" s="242">
        <f t="shared" si="38"/>
        <v>1.3485</v>
      </c>
      <c r="BQ46" s="242">
        <f t="shared" si="38"/>
        <v>1.3348</v>
      </c>
      <c r="BR46" s="242">
        <f t="shared" si="38"/>
        <v>1.32</v>
      </c>
      <c r="BS46" s="242">
        <f t="shared" si="38"/>
        <v>1.28</v>
      </c>
      <c r="BT46" s="242">
        <f t="shared" si="38"/>
        <v>1.2488999999999999</v>
      </c>
      <c r="BU46" s="242">
        <f t="shared" si="38"/>
        <v>1.2257</v>
      </c>
      <c r="BV46" s="242">
        <f t="shared" si="38"/>
        <v>1.2033</v>
      </c>
      <c r="BW46" s="242">
        <f t="shared" ref="BW46:CB51" si="39">VLOOKUP($A46,$A$11:$CB$14,BW$44)</f>
        <v>1.1839999999999999</v>
      </c>
      <c r="BX46" s="242">
        <f t="shared" si="39"/>
        <v>1.1596</v>
      </c>
      <c r="BY46" s="242">
        <f t="shared" si="39"/>
        <v>1.1223000000000001</v>
      </c>
      <c r="BZ46" s="242">
        <f t="shared" si="39"/>
        <v>1.0744</v>
      </c>
      <c r="CA46" s="242">
        <f t="shared" si="39"/>
        <v>1.0286999999999999</v>
      </c>
      <c r="CB46" s="242">
        <f t="shared" si="39"/>
        <v>1</v>
      </c>
    </row>
    <row r="47" spans="1:80" outlineLevel="1">
      <c r="A47" s="241">
        <v>1</v>
      </c>
      <c r="B47" s="229" t="s">
        <v>317</v>
      </c>
      <c r="C47" s="190"/>
      <c r="D47" s="156">
        <v>50</v>
      </c>
      <c r="E47" s="285">
        <v>60</v>
      </c>
      <c r="F47" s="228">
        <f>VLOOKUP($A47,$A$11:$CB$14,F$44)</f>
        <v>16.219200000000001</v>
      </c>
      <c r="G47" s="233">
        <f>VLOOKUP($A47,$A$11:$CB$14,G$44)</f>
        <v>13.929399999999999</v>
      </c>
      <c r="H47" s="233">
        <f t="shared" si="37"/>
        <v>12.8696</v>
      </c>
      <c r="I47" s="233">
        <f t="shared" si="37"/>
        <v>11.384600000000001</v>
      </c>
      <c r="J47" s="242">
        <f>VLOOKUP($A47,$A$11:$CB$14,J$44)</f>
        <v>11.84</v>
      </c>
      <c r="K47" s="242">
        <f t="shared" si="38"/>
        <v>10.2957</v>
      </c>
      <c r="L47" s="242">
        <f t="shared" si="38"/>
        <v>9.6259999999999994</v>
      </c>
      <c r="M47" s="242">
        <f t="shared" si="38"/>
        <v>9.9496000000000002</v>
      </c>
      <c r="N47" s="242">
        <f t="shared" si="38"/>
        <v>9.9496000000000002</v>
      </c>
      <c r="O47" s="242">
        <f t="shared" si="38"/>
        <v>9.3968000000000007</v>
      </c>
      <c r="P47" s="242">
        <f t="shared" si="38"/>
        <v>9.1783000000000001</v>
      </c>
      <c r="Q47" s="242">
        <f t="shared" si="38"/>
        <v>8.8358000000000008</v>
      </c>
      <c r="R47" s="242">
        <f t="shared" si="38"/>
        <v>8.5797000000000008</v>
      </c>
      <c r="S47" s="242">
        <f t="shared" si="38"/>
        <v>8.2797000000000001</v>
      </c>
      <c r="T47" s="242">
        <f t="shared" si="38"/>
        <v>7.7385999999999999</v>
      </c>
      <c r="U47" s="242">
        <f t="shared" si="38"/>
        <v>7.2637999999999998</v>
      </c>
      <c r="V47" s="242">
        <f t="shared" si="38"/>
        <v>6.7656999999999998</v>
      </c>
      <c r="W47" s="242">
        <f t="shared" si="38"/>
        <v>6.5054999999999996</v>
      </c>
      <c r="X47" s="242">
        <f t="shared" si="38"/>
        <v>6.2316000000000003</v>
      </c>
      <c r="Y47" s="242">
        <f t="shared" si="38"/>
        <v>5.9798</v>
      </c>
      <c r="Z47" s="242">
        <f t="shared" si="38"/>
        <v>5.8324999999999996</v>
      </c>
      <c r="AA47" s="242">
        <f t="shared" si="38"/>
        <v>6.1346999999999996</v>
      </c>
      <c r="AB47" s="242">
        <f t="shared" si="38"/>
        <v>5.8324999999999996</v>
      </c>
      <c r="AC47" s="242">
        <f t="shared" si="38"/>
        <v>5.4311999999999996</v>
      </c>
      <c r="AD47" s="242">
        <f t="shared" si="38"/>
        <v>4.5891000000000002</v>
      </c>
      <c r="AE47" s="242">
        <f t="shared" si="38"/>
        <v>4.1398999999999999</v>
      </c>
      <c r="AF47" s="242">
        <f t="shared" si="38"/>
        <v>3.9466999999999999</v>
      </c>
      <c r="AG47" s="242">
        <f t="shared" si="38"/>
        <v>3.7115999999999998</v>
      </c>
      <c r="AH47" s="242">
        <f t="shared" si="38"/>
        <v>3.5030000000000001</v>
      </c>
      <c r="AI47" s="242">
        <f t="shared" si="38"/>
        <v>3.4121000000000001</v>
      </c>
      <c r="AJ47" s="242">
        <f t="shared" si="38"/>
        <v>3.2888999999999999</v>
      </c>
      <c r="AK47" s="242">
        <f t="shared" si="38"/>
        <v>3.1573000000000002</v>
      </c>
      <c r="AL47" s="242">
        <f t="shared" si="38"/>
        <v>3.0204</v>
      </c>
      <c r="AM47" s="242">
        <f t="shared" si="38"/>
        <v>2.8123999999999998</v>
      </c>
      <c r="AN47" s="242">
        <f t="shared" si="38"/>
        <v>2.5516999999999999</v>
      </c>
      <c r="AO47" s="242">
        <f t="shared" si="38"/>
        <v>2.4064999999999999</v>
      </c>
      <c r="AP47" s="242">
        <f t="shared" si="38"/>
        <v>2.3125</v>
      </c>
      <c r="AQ47" s="242">
        <f t="shared" si="38"/>
        <v>2.2726000000000002</v>
      </c>
      <c r="AR47" s="242">
        <f t="shared" si="38"/>
        <v>2.2256</v>
      </c>
      <c r="AS47" s="242">
        <f t="shared" si="38"/>
        <v>2.2130999999999998</v>
      </c>
      <c r="AT47" s="242">
        <f t="shared" si="38"/>
        <v>2.1684999999999999</v>
      </c>
      <c r="AU47" s="242">
        <f t="shared" si="38"/>
        <v>2.1219000000000001</v>
      </c>
      <c r="AV47" s="242">
        <f t="shared" si="38"/>
        <v>2.0735999999999999</v>
      </c>
      <c r="AW47" s="242">
        <f t="shared" si="38"/>
        <v>2.0034000000000001</v>
      </c>
      <c r="AX47" s="242">
        <f t="shared" si="38"/>
        <v>1.8884000000000001</v>
      </c>
      <c r="AY47" s="242">
        <f t="shared" si="38"/>
        <v>1.7805</v>
      </c>
      <c r="AZ47" s="242">
        <f t="shared" si="38"/>
        <v>1.6747000000000001</v>
      </c>
      <c r="BA47" s="242">
        <f t="shared" si="38"/>
        <v>1.6196999999999999</v>
      </c>
      <c r="BB47" s="242">
        <f t="shared" si="38"/>
        <v>1.5871</v>
      </c>
      <c r="BC47" s="242">
        <f t="shared" si="38"/>
        <v>1.5518000000000001</v>
      </c>
      <c r="BD47" s="242">
        <f t="shared" si="38"/>
        <v>1.5477000000000001</v>
      </c>
      <c r="BE47" s="242">
        <f t="shared" si="38"/>
        <v>1.5558000000000001</v>
      </c>
      <c r="BF47" s="242">
        <f t="shared" si="38"/>
        <v>1.5641</v>
      </c>
      <c r="BG47" s="242">
        <f t="shared" si="38"/>
        <v>1.5724</v>
      </c>
      <c r="BH47" s="242">
        <f t="shared" si="38"/>
        <v>1.5620000000000001</v>
      </c>
      <c r="BI47" s="242">
        <f t="shared" si="38"/>
        <v>1.5558000000000001</v>
      </c>
      <c r="BJ47" s="242">
        <f t="shared" si="38"/>
        <v>1.5518000000000001</v>
      </c>
      <c r="BK47" s="242">
        <f t="shared" si="38"/>
        <v>1.5477000000000001</v>
      </c>
      <c r="BL47" s="242">
        <f t="shared" si="38"/>
        <v>1.5258</v>
      </c>
      <c r="BM47" s="242">
        <f t="shared" si="38"/>
        <v>1.4948999999999999</v>
      </c>
      <c r="BN47" s="242">
        <f t="shared" si="38"/>
        <v>1.4599</v>
      </c>
      <c r="BO47" s="242">
        <f t="shared" si="38"/>
        <v>1.3995</v>
      </c>
      <c r="BP47" s="242">
        <f t="shared" si="38"/>
        <v>1.3485</v>
      </c>
      <c r="BQ47" s="242">
        <f t="shared" si="38"/>
        <v>1.3348</v>
      </c>
      <c r="BR47" s="242">
        <f t="shared" si="38"/>
        <v>1.32</v>
      </c>
      <c r="BS47" s="242">
        <f t="shared" si="38"/>
        <v>1.28</v>
      </c>
      <c r="BT47" s="242">
        <f t="shared" si="38"/>
        <v>1.2488999999999999</v>
      </c>
      <c r="BU47" s="242">
        <f t="shared" si="38"/>
        <v>1.2257</v>
      </c>
      <c r="BV47" s="242">
        <f t="shared" si="38"/>
        <v>1.2033</v>
      </c>
      <c r="BW47" s="242">
        <f t="shared" si="39"/>
        <v>1.1839999999999999</v>
      </c>
      <c r="BX47" s="242">
        <f t="shared" si="39"/>
        <v>1.1596</v>
      </c>
      <c r="BY47" s="242">
        <f t="shared" si="39"/>
        <v>1.1223000000000001</v>
      </c>
      <c r="BZ47" s="242">
        <f t="shared" si="39"/>
        <v>1.0744</v>
      </c>
      <c r="CA47" s="242">
        <f t="shared" si="39"/>
        <v>1.0286999999999999</v>
      </c>
      <c r="CB47" s="242">
        <f t="shared" si="39"/>
        <v>1</v>
      </c>
    </row>
    <row r="48" spans="1:80" outlineLevel="1">
      <c r="A48" s="241">
        <v>1</v>
      </c>
      <c r="B48" s="229" t="s">
        <v>318</v>
      </c>
      <c r="C48" s="190"/>
      <c r="D48" s="156">
        <v>60</v>
      </c>
      <c r="E48" s="285">
        <v>70</v>
      </c>
      <c r="F48" s="228">
        <f t="shared" ref="F48:U88" si="40">VLOOKUP($A48,$A$11:$CB$14,F$44)</f>
        <v>16.219200000000001</v>
      </c>
      <c r="G48" s="233">
        <f t="shared" si="40"/>
        <v>13.929399999999999</v>
      </c>
      <c r="H48" s="233">
        <f t="shared" si="40"/>
        <v>12.8696</v>
      </c>
      <c r="I48" s="233">
        <f t="shared" si="40"/>
        <v>11.384600000000001</v>
      </c>
      <c r="J48" s="242">
        <f t="shared" si="40"/>
        <v>11.84</v>
      </c>
      <c r="K48" s="242">
        <f t="shared" si="40"/>
        <v>10.2957</v>
      </c>
      <c r="L48" s="242">
        <f t="shared" si="40"/>
        <v>9.6259999999999994</v>
      </c>
      <c r="M48" s="242">
        <f t="shared" si="40"/>
        <v>9.9496000000000002</v>
      </c>
      <c r="N48" s="242">
        <f t="shared" si="40"/>
        <v>9.9496000000000002</v>
      </c>
      <c r="O48" s="242">
        <f t="shared" si="40"/>
        <v>9.3968000000000007</v>
      </c>
      <c r="P48" s="242">
        <f t="shared" si="40"/>
        <v>9.1783000000000001</v>
      </c>
      <c r="Q48" s="242">
        <f t="shared" si="40"/>
        <v>8.8358000000000008</v>
      </c>
      <c r="R48" s="242">
        <f t="shared" si="40"/>
        <v>8.5797000000000008</v>
      </c>
      <c r="S48" s="242">
        <f t="shared" si="40"/>
        <v>8.2797000000000001</v>
      </c>
      <c r="T48" s="242">
        <f t="shared" si="40"/>
        <v>7.7385999999999999</v>
      </c>
      <c r="U48" s="242">
        <f t="shared" si="40"/>
        <v>7.2637999999999998</v>
      </c>
      <c r="V48" s="242">
        <f t="shared" si="38"/>
        <v>6.7656999999999998</v>
      </c>
      <c r="W48" s="242">
        <f t="shared" si="38"/>
        <v>6.5054999999999996</v>
      </c>
      <c r="X48" s="242">
        <f t="shared" si="38"/>
        <v>6.2316000000000003</v>
      </c>
      <c r="Y48" s="242">
        <f t="shared" si="38"/>
        <v>5.9798</v>
      </c>
      <c r="Z48" s="242">
        <f t="shared" si="38"/>
        <v>5.8324999999999996</v>
      </c>
      <c r="AA48" s="242">
        <f t="shared" si="38"/>
        <v>6.1346999999999996</v>
      </c>
      <c r="AB48" s="242">
        <f t="shared" si="38"/>
        <v>5.8324999999999996</v>
      </c>
      <c r="AC48" s="242">
        <f t="shared" si="38"/>
        <v>5.4311999999999996</v>
      </c>
      <c r="AD48" s="242">
        <f t="shared" si="38"/>
        <v>4.5891000000000002</v>
      </c>
      <c r="AE48" s="242">
        <f t="shared" si="38"/>
        <v>4.1398999999999999</v>
      </c>
      <c r="AF48" s="242">
        <f t="shared" si="38"/>
        <v>3.9466999999999999</v>
      </c>
      <c r="AG48" s="242">
        <f t="shared" si="38"/>
        <v>3.7115999999999998</v>
      </c>
      <c r="AH48" s="242">
        <f t="shared" si="38"/>
        <v>3.5030000000000001</v>
      </c>
      <c r="AI48" s="242">
        <f t="shared" si="38"/>
        <v>3.4121000000000001</v>
      </c>
      <c r="AJ48" s="242">
        <f t="shared" si="38"/>
        <v>3.2888999999999999</v>
      </c>
      <c r="AK48" s="242">
        <f t="shared" si="38"/>
        <v>3.1573000000000002</v>
      </c>
      <c r="AL48" s="242">
        <f t="shared" si="38"/>
        <v>3.0204</v>
      </c>
      <c r="AM48" s="242">
        <f t="shared" si="38"/>
        <v>2.8123999999999998</v>
      </c>
      <c r="AN48" s="242">
        <f t="shared" si="38"/>
        <v>2.5516999999999999</v>
      </c>
      <c r="AO48" s="242">
        <f t="shared" si="38"/>
        <v>2.4064999999999999</v>
      </c>
      <c r="AP48" s="242">
        <f t="shared" si="38"/>
        <v>2.3125</v>
      </c>
      <c r="AQ48" s="242">
        <f t="shared" si="38"/>
        <v>2.2726000000000002</v>
      </c>
      <c r="AR48" s="242">
        <f t="shared" si="38"/>
        <v>2.2256</v>
      </c>
      <c r="AS48" s="242">
        <f t="shared" si="38"/>
        <v>2.2130999999999998</v>
      </c>
      <c r="AT48" s="242">
        <f t="shared" si="38"/>
        <v>2.1684999999999999</v>
      </c>
      <c r="AU48" s="242">
        <f t="shared" si="38"/>
        <v>2.1219000000000001</v>
      </c>
      <c r="AV48" s="242">
        <f t="shared" si="38"/>
        <v>2.0735999999999999</v>
      </c>
      <c r="AW48" s="242">
        <f t="shared" si="38"/>
        <v>2.0034000000000001</v>
      </c>
      <c r="AX48" s="242">
        <f t="shared" si="38"/>
        <v>1.8884000000000001</v>
      </c>
      <c r="AY48" s="242">
        <f t="shared" si="38"/>
        <v>1.7805</v>
      </c>
      <c r="AZ48" s="242">
        <f t="shared" si="38"/>
        <v>1.6747000000000001</v>
      </c>
      <c r="BA48" s="242">
        <f t="shared" si="38"/>
        <v>1.6196999999999999</v>
      </c>
      <c r="BB48" s="242">
        <f t="shared" si="38"/>
        <v>1.5871</v>
      </c>
      <c r="BC48" s="242">
        <f t="shared" si="38"/>
        <v>1.5518000000000001</v>
      </c>
      <c r="BD48" s="242">
        <f t="shared" si="38"/>
        <v>1.5477000000000001</v>
      </c>
      <c r="BE48" s="242">
        <f t="shared" si="38"/>
        <v>1.5558000000000001</v>
      </c>
      <c r="BF48" s="242">
        <f t="shared" si="38"/>
        <v>1.5641</v>
      </c>
      <c r="BG48" s="242">
        <f t="shared" si="38"/>
        <v>1.5724</v>
      </c>
      <c r="BH48" s="242">
        <f t="shared" si="38"/>
        <v>1.5620000000000001</v>
      </c>
      <c r="BI48" s="242">
        <f t="shared" si="38"/>
        <v>1.5558000000000001</v>
      </c>
      <c r="BJ48" s="242">
        <f t="shared" si="38"/>
        <v>1.5518000000000001</v>
      </c>
      <c r="BK48" s="242">
        <f t="shared" si="38"/>
        <v>1.5477000000000001</v>
      </c>
      <c r="BL48" s="242">
        <f t="shared" si="38"/>
        <v>1.5258</v>
      </c>
      <c r="BM48" s="242">
        <f t="shared" si="38"/>
        <v>1.4948999999999999</v>
      </c>
      <c r="BN48" s="242">
        <f t="shared" si="38"/>
        <v>1.4599</v>
      </c>
      <c r="BO48" s="242">
        <f t="shared" si="38"/>
        <v>1.3995</v>
      </c>
      <c r="BP48" s="242">
        <f t="shared" si="38"/>
        <v>1.3485</v>
      </c>
      <c r="BQ48" s="242">
        <f t="shared" si="38"/>
        <v>1.3348</v>
      </c>
      <c r="BR48" s="242">
        <f t="shared" si="38"/>
        <v>1.32</v>
      </c>
      <c r="BS48" s="242">
        <f t="shared" si="38"/>
        <v>1.28</v>
      </c>
      <c r="BT48" s="242">
        <f t="shared" si="38"/>
        <v>1.2488999999999999</v>
      </c>
      <c r="BU48" s="242">
        <f t="shared" si="38"/>
        <v>1.2257</v>
      </c>
      <c r="BV48" s="242">
        <f t="shared" si="38"/>
        <v>1.2033</v>
      </c>
      <c r="BW48" s="242">
        <f t="shared" si="39"/>
        <v>1.1839999999999999</v>
      </c>
      <c r="BX48" s="242">
        <f t="shared" si="39"/>
        <v>1.1596</v>
      </c>
      <c r="BY48" s="242">
        <f t="shared" si="39"/>
        <v>1.1223000000000001</v>
      </c>
      <c r="BZ48" s="242">
        <f t="shared" si="39"/>
        <v>1.0744</v>
      </c>
      <c r="CA48" s="242">
        <f t="shared" si="39"/>
        <v>1.0286999999999999</v>
      </c>
      <c r="CB48" s="242">
        <f t="shared" si="39"/>
        <v>1</v>
      </c>
    </row>
    <row r="49" spans="1:80" outlineLevel="1">
      <c r="A49" s="241">
        <v>4</v>
      </c>
      <c r="B49" s="229" t="s">
        <v>319</v>
      </c>
      <c r="C49" s="190"/>
      <c r="D49" s="156">
        <v>23</v>
      </c>
      <c r="E49" s="285">
        <v>27</v>
      </c>
      <c r="F49" s="233">
        <f t="shared" si="40"/>
        <v>0</v>
      </c>
      <c r="G49" s="233">
        <f t="shared" si="40"/>
        <v>0</v>
      </c>
      <c r="H49" s="233">
        <f t="shared" si="40"/>
        <v>0</v>
      </c>
      <c r="I49" s="233">
        <f t="shared" si="40"/>
        <v>3.7616999999999998</v>
      </c>
      <c r="J49" s="242">
        <f t="shared" si="40"/>
        <v>3.8593000000000002</v>
      </c>
      <c r="K49" s="242">
        <f t="shared" ref="K49:BV52" si="41">VLOOKUP($A49,$A$11:$CB$14,K$44)</f>
        <v>3.2563</v>
      </c>
      <c r="L49" s="242">
        <f t="shared" si="41"/>
        <v>3.1865000000000001</v>
      </c>
      <c r="M49" s="242">
        <f t="shared" si="41"/>
        <v>3.2665000000000002</v>
      </c>
      <c r="N49" s="242">
        <f t="shared" si="41"/>
        <v>3.3184999999999998</v>
      </c>
      <c r="O49" s="242">
        <f t="shared" si="41"/>
        <v>3.2563</v>
      </c>
      <c r="P49" s="242">
        <f t="shared" si="41"/>
        <v>3.2061999999999999</v>
      </c>
      <c r="Q49" s="242">
        <f t="shared" si="41"/>
        <v>3.1480000000000001</v>
      </c>
      <c r="R49" s="242">
        <f t="shared" si="41"/>
        <v>3.1671999999999998</v>
      </c>
      <c r="S49" s="242">
        <f t="shared" si="41"/>
        <v>3.1865000000000001</v>
      </c>
      <c r="T49" s="242">
        <f t="shared" si="41"/>
        <v>3.1480000000000001</v>
      </c>
      <c r="U49" s="242">
        <f t="shared" si="41"/>
        <v>3.1103999999999998</v>
      </c>
      <c r="V49" s="242">
        <f t="shared" si="41"/>
        <v>3.0920000000000001</v>
      </c>
      <c r="W49" s="242">
        <f t="shared" si="41"/>
        <v>3.0647000000000002</v>
      </c>
      <c r="X49" s="242">
        <f t="shared" si="41"/>
        <v>3.0203000000000002</v>
      </c>
      <c r="Y49" s="242">
        <f t="shared" si="41"/>
        <v>2.9518</v>
      </c>
      <c r="Z49" s="242">
        <f t="shared" si="41"/>
        <v>2.9106000000000001</v>
      </c>
      <c r="AA49" s="242">
        <f t="shared" si="41"/>
        <v>2.9434999999999998</v>
      </c>
      <c r="AB49" s="242">
        <f t="shared" si="41"/>
        <v>2.9518</v>
      </c>
      <c r="AC49" s="242">
        <f t="shared" si="41"/>
        <v>2.9024999999999999</v>
      </c>
      <c r="AD49" s="242">
        <f t="shared" si="41"/>
        <v>2.7639</v>
      </c>
      <c r="AE49" s="242">
        <f t="shared" si="41"/>
        <v>2.6581999999999999</v>
      </c>
      <c r="AF49" s="242">
        <f t="shared" si="41"/>
        <v>2.5792000000000002</v>
      </c>
      <c r="AG49" s="242">
        <f t="shared" si="41"/>
        <v>2.4232999999999998</v>
      </c>
      <c r="AH49" s="242">
        <f t="shared" si="41"/>
        <v>2.1352000000000002</v>
      </c>
      <c r="AI49" s="242">
        <f t="shared" si="41"/>
        <v>2.0430999999999999</v>
      </c>
      <c r="AJ49" s="242">
        <f t="shared" si="41"/>
        <v>1.9698</v>
      </c>
      <c r="AK49" s="242">
        <f t="shared" si="41"/>
        <v>1.9118999999999999</v>
      </c>
      <c r="AL49" s="242">
        <f t="shared" si="41"/>
        <v>1.8911</v>
      </c>
      <c r="AM49" s="242">
        <f t="shared" si="41"/>
        <v>1.8249</v>
      </c>
      <c r="AN49" s="242">
        <f t="shared" si="41"/>
        <v>1.7110000000000001</v>
      </c>
      <c r="AO49" s="242">
        <f t="shared" si="41"/>
        <v>1.6031</v>
      </c>
      <c r="AP49" s="242">
        <f t="shared" si="41"/>
        <v>1.508</v>
      </c>
      <c r="AQ49" s="242">
        <f t="shared" si="41"/>
        <v>1.4822</v>
      </c>
      <c r="AR49" s="242">
        <f t="shared" si="41"/>
        <v>1.4412</v>
      </c>
      <c r="AS49" s="242">
        <f t="shared" si="41"/>
        <v>1.41</v>
      </c>
      <c r="AT49" s="242">
        <f t="shared" si="41"/>
        <v>1.4216</v>
      </c>
      <c r="AU49" s="242">
        <f t="shared" si="41"/>
        <v>1.4553</v>
      </c>
      <c r="AV49" s="242">
        <f t="shared" si="41"/>
        <v>1.4333</v>
      </c>
      <c r="AW49" s="242">
        <f t="shared" si="41"/>
        <v>1.3968</v>
      </c>
      <c r="AX49" s="242">
        <f t="shared" si="41"/>
        <v>1.3747</v>
      </c>
      <c r="AY49" s="242">
        <f t="shared" si="41"/>
        <v>1.3463000000000001</v>
      </c>
      <c r="AZ49" s="242">
        <f t="shared" si="41"/>
        <v>1.3273999999999999</v>
      </c>
      <c r="BA49" s="242">
        <f t="shared" si="41"/>
        <v>1.3257000000000001</v>
      </c>
      <c r="BB49" s="242">
        <f t="shared" si="41"/>
        <v>1.3223</v>
      </c>
      <c r="BC49" s="242">
        <f t="shared" si="41"/>
        <v>1.2992999999999999</v>
      </c>
      <c r="BD49" s="242">
        <f t="shared" si="41"/>
        <v>1.3207</v>
      </c>
      <c r="BE49" s="242">
        <f t="shared" si="41"/>
        <v>1.3058000000000001</v>
      </c>
      <c r="BF49" s="242">
        <f t="shared" si="41"/>
        <v>1.3058000000000001</v>
      </c>
      <c r="BG49" s="242">
        <f t="shared" si="41"/>
        <v>1.3257000000000001</v>
      </c>
      <c r="BH49" s="242">
        <f t="shared" si="41"/>
        <v>1.3008999999999999</v>
      </c>
      <c r="BI49" s="242">
        <f t="shared" si="41"/>
        <v>1.26</v>
      </c>
      <c r="BJ49" s="242">
        <f t="shared" si="41"/>
        <v>1.2676000000000001</v>
      </c>
      <c r="BK49" s="242">
        <f t="shared" si="41"/>
        <v>1.2494000000000001</v>
      </c>
      <c r="BL49" s="242">
        <f t="shared" si="41"/>
        <v>1.2317</v>
      </c>
      <c r="BM49" s="242">
        <f t="shared" si="41"/>
        <v>1.1868000000000001</v>
      </c>
      <c r="BN49" s="242">
        <f t="shared" si="41"/>
        <v>1.1265000000000001</v>
      </c>
      <c r="BO49" s="242">
        <f t="shared" si="41"/>
        <v>1.1132</v>
      </c>
      <c r="BP49" s="242">
        <f t="shared" si="41"/>
        <v>1.0589</v>
      </c>
      <c r="BQ49" s="242">
        <f t="shared" si="41"/>
        <v>1.0956999999999999</v>
      </c>
      <c r="BR49" s="242">
        <f t="shared" si="41"/>
        <v>1.0865</v>
      </c>
      <c r="BS49" s="242">
        <f t="shared" si="41"/>
        <v>1.0367999999999999</v>
      </c>
      <c r="BT49" s="242">
        <f t="shared" si="41"/>
        <v>1.0226</v>
      </c>
      <c r="BU49" s="242">
        <f t="shared" si="41"/>
        <v>1.0216000000000001</v>
      </c>
      <c r="BV49" s="242">
        <f t="shared" si="41"/>
        <v>1.0286</v>
      </c>
      <c r="BW49" s="242">
        <f t="shared" si="39"/>
        <v>1.042</v>
      </c>
      <c r="BX49" s="242">
        <f t="shared" si="39"/>
        <v>1.0568</v>
      </c>
      <c r="BY49" s="242">
        <f t="shared" si="39"/>
        <v>1.0306999999999999</v>
      </c>
      <c r="BZ49" s="242">
        <f t="shared" si="39"/>
        <v>1.0067999999999999</v>
      </c>
      <c r="CA49" s="242">
        <f t="shared" si="39"/>
        <v>0.99519999999999997</v>
      </c>
      <c r="CB49" s="242">
        <f t="shared" si="39"/>
        <v>1</v>
      </c>
    </row>
    <row r="50" spans="1:80" outlineLevel="1">
      <c r="A50" s="241">
        <v>4</v>
      </c>
      <c r="B50" s="229" t="s">
        <v>320</v>
      </c>
      <c r="C50" s="190"/>
      <c r="D50" s="156">
        <v>8</v>
      </c>
      <c r="E50" s="285">
        <v>10</v>
      </c>
      <c r="F50" s="233">
        <f t="shared" si="40"/>
        <v>0</v>
      </c>
      <c r="G50" s="233">
        <f t="shared" si="40"/>
        <v>0</v>
      </c>
      <c r="H50" s="233">
        <f t="shared" si="40"/>
        <v>0</v>
      </c>
      <c r="I50" s="233">
        <f t="shared" si="40"/>
        <v>3.7616999999999998</v>
      </c>
      <c r="J50" s="242">
        <f t="shared" si="40"/>
        <v>3.8593000000000002</v>
      </c>
      <c r="K50" s="242">
        <f t="shared" si="41"/>
        <v>3.2563</v>
      </c>
      <c r="L50" s="242">
        <f t="shared" si="41"/>
        <v>3.1865000000000001</v>
      </c>
      <c r="M50" s="242">
        <f t="shared" si="41"/>
        <v>3.2665000000000002</v>
      </c>
      <c r="N50" s="242">
        <f t="shared" si="41"/>
        <v>3.3184999999999998</v>
      </c>
      <c r="O50" s="242">
        <f t="shared" si="41"/>
        <v>3.2563</v>
      </c>
      <c r="P50" s="242">
        <f t="shared" si="41"/>
        <v>3.2061999999999999</v>
      </c>
      <c r="Q50" s="242">
        <f t="shared" si="41"/>
        <v>3.1480000000000001</v>
      </c>
      <c r="R50" s="242">
        <f t="shared" si="41"/>
        <v>3.1671999999999998</v>
      </c>
      <c r="S50" s="242">
        <f t="shared" si="41"/>
        <v>3.1865000000000001</v>
      </c>
      <c r="T50" s="242">
        <f t="shared" si="41"/>
        <v>3.1480000000000001</v>
      </c>
      <c r="U50" s="242">
        <f t="shared" si="41"/>
        <v>3.1103999999999998</v>
      </c>
      <c r="V50" s="242">
        <f t="shared" si="41"/>
        <v>3.0920000000000001</v>
      </c>
      <c r="W50" s="242">
        <f t="shared" si="41"/>
        <v>3.0647000000000002</v>
      </c>
      <c r="X50" s="242">
        <f t="shared" si="41"/>
        <v>3.0203000000000002</v>
      </c>
      <c r="Y50" s="242">
        <f t="shared" si="41"/>
        <v>2.9518</v>
      </c>
      <c r="Z50" s="242">
        <f t="shared" si="41"/>
        <v>2.9106000000000001</v>
      </c>
      <c r="AA50" s="242">
        <f t="shared" si="41"/>
        <v>2.9434999999999998</v>
      </c>
      <c r="AB50" s="242">
        <f t="shared" si="41"/>
        <v>2.9518</v>
      </c>
      <c r="AC50" s="242">
        <f t="shared" si="41"/>
        <v>2.9024999999999999</v>
      </c>
      <c r="AD50" s="242">
        <f t="shared" si="41"/>
        <v>2.7639</v>
      </c>
      <c r="AE50" s="242">
        <f t="shared" si="41"/>
        <v>2.6581999999999999</v>
      </c>
      <c r="AF50" s="242">
        <f t="shared" si="41"/>
        <v>2.5792000000000002</v>
      </c>
      <c r="AG50" s="242">
        <f t="shared" si="41"/>
        <v>2.4232999999999998</v>
      </c>
      <c r="AH50" s="242">
        <f t="shared" si="41"/>
        <v>2.1352000000000002</v>
      </c>
      <c r="AI50" s="242">
        <f t="shared" si="41"/>
        <v>2.0430999999999999</v>
      </c>
      <c r="AJ50" s="242">
        <f t="shared" si="41"/>
        <v>1.9698</v>
      </c>
      <c r="AK50" s="242">
        <f t="shared" si="41"/>
        <v>1.9118999999999999</v>
      </c>
      <c r="AL50" s="242">
        <f t="shared" si="41"/>
        <v>1.8911</v>
      </c>
      <c r="AM50" s="242">
        <f t="shared" si="41"/>
        <v>1.8249</v>
      </c>
      <c r="AN50" s="242">
        <f t="shared" si="41"/>
        <v>1.7110000000000001</v>
      </c>
      <c r="AO50" s="242">
        <f t="shared" si="41"/>
        <v>1.6031</v>
      </c>
      <c r="AP50" s="242">
        <f t="shared" si="41"/>
        <v>1.508</v>
      </c>
      <c r="AQ50" s="242">
        <f t="shared" si="41"/>
        <v>1.4822</v>
      </c>
      <c r="AR50" s="242">
        <f t="shared" si="41"/>
        <v>1.4412</v>
      </c>
      <c r="AS50" s="242">
        <f t="shared" si="41"/>
        <v>1.41</v>
      </c>
      <c r="AT50" s="242">
        <f t="shared" si="41"/>
        <v>1.4216</v>
      </c>
      <c r="AU50" s="242">
        <f t="shared" si="41"/>
        <v>1.4553</v>
      </c>
      <c r="AV50" s="242">
        <f t="shared" si="41"/>
        <v>1.4333</v>
      </c>
      <c r="AW50" s="242">
        <f t="shared" si="41"/>
        <v>1.3968</v>
      </c>
      <c r="AX50" s="242">
        <f t="shared" si="41"/>
        <v>1.3747</v>
      </c>
      <c r="AY50" s="242">
        <f t="shared" si="41"/>
        <v>1.3463000000000001</v>
      </c>
      <c r="AZ50" s="242">
        <f t="shared" si="41"/>
        <v>1.3273999999999999</v>
      </c>
      <c r="BA50" s="242">
        <f t="shared" si="41"/>
        <v>1.3257000000000001</v>
      </c>
      <c r="BB50" s="242">
        <f t="shared" si="41"/>
        <v>1.3223</v>
      </c>
      <c r="BC50" s="242">
        <f t="shared" si="41"/>
        <v>1.2992999999999999</v>
      </c>
      <c r="BD50" s="242">
        <f t="shared" si="41"/>
        <v>1.3207</v>
      </c>
      <c r="BE50" s="242">
        <f t="shared" si="41"/>
        <v>1.3058000000000001</v>
      </c>
      <c r="BF50" s="242">
        <f t="shared" si="41"/>
        <v>1.3058000000000001</v>
      </c>
      <c r="BG50" s="242">
        <f t="shared" si="41"/>
        <v>1.3257000000000001</v>
      </c>
      <c r="BH50" s="242">
        <f t="shared" si="41"/>
        <v>1.3008999999999999</v>
      </c>
      <c r="BI50" s="242">
        <f t="shared" si="41"/>
        <v>1.26</v>
      </c>
      <c r="BJ50" s="242">
        <f t="shared" si="41"/>
        <v>1.2676000000000001</v>
      </c>
      <c r="BK50" s="242">
        <f t="shared" si="41"/>
        <v>1.2494000000000001</v>
      </c>
      <c r="BL50" s="242">
        <f t="shared" si="41"/>
        <v>1.2317</v>
      </c>
      <c r="BM50" s="242">
        <f t="shared" si="41"/>
        <v>1.1868000000000001</v>
      </c>
      <c r="BN50" s="242">
        <f t="shared" si="41"/>
        <v>1.1265000000000001</v>
      </c>
      <c r="BO50" s="242">
        <f t="shared" si="41"/>
        <v>1.1132</v>
      </c>
      <c r="BP50" s="242">
        <f t="shared" si="41"/>
        <v>1.0589</v>
      </c>
      <c r="BQ50" s="242">
        <f t="shared" si="41"/>
        <v>1.0956999999999999</v>
      </c>
      <c r="BR50" s="242">
        <f t="shared" si="41"/>
        <v>1.0865</v>
      </c>
      <c r="BS50" s="242">
        <f t="shared" si="41"/>
        <v>1.0367999999999999</v>
      </c>
      <c r="BT50" s="242">
        <f t="shared" si="41"/>
        <v>1.0226</v>
      </c>
      <c r="BU50" s="242">
        <f t="shared" si="41"/>
        <v>1.0216000000000001</v>
      </c>
      <c r="BV50" s="242">
        <f t="shared" si="41"/>
        <v>1.0286</v>
      </c>
      <c r="BW50" s="242">
        <f t="shared" si="39"/>
        <v>1.042</v>
      </c>
      <c r="BX50" s="242">
        <f t="shared" si="39"/>
        <v>1.0568</v>
      </c>
      <c r="BY50" s="242">
        <f t="shared" si="39"/>
        <v>1.0306999999999999</v>
      </c>
      <c r="BZ50" s="242">
        <f t="shared" si="39"/>
        <v>1.0067999999999999</v>
      </c>
      <c r="CA50" s="242">
        <f t="shared" si="39"/>
        <v>0.99519999999999997</v>
      </c>
      <c r="CB50" s="242">
        <f t="shared" si="39"/>
        <v>1</v>
      </c>
    </row>
    <row r="51" spans="1:80" outlineLevel="1">
      <c r="A51" s="241">
        <v>4</v>
      </c>
      <c r="B51" s="229" t="s">
        <v>321</v>
      </c>
      <c r="C51" s="190"/>
      <c r="D51" s="156">
        <v>14</v>
      </c>
      <c r="E51" s="285">
        <v>18</v>
      </c>
      <c r="F51" s="233">
        <f t="shared" si="40"/>
        <v>0</v>
      </c>
      <c r="G51" s="233">
        <f t="shared" si="40"/>
        <v>0</v>
      </c>
      <c r="H51" s="233">
        <f t="shared" si="40"/>
        <v>0</v>
      </c>
      <c r="I51" s="233">
        <f t="shared" si="40"/>
        <v>3.7616999999999998</v>
      </c>
      <c r="J51" s="242">
        <f t="shared" si="40"/>
        <v>3.8593000000000002</v>
      </c>
      <c r="K51" s="242">
        <f t="shared" si="41"/>
        <v>3.2563</v>
      </c>
      <c r="L51" s="242">
        <f t="shared" si="41"/>
        <v>3.1865000000000001</v>
      </c>
      <c r="M51" s="242">
        <f t="shared" si="41"/>
        <v>3.2665000000000002</v>
      </c>
      <c r="N51" s="242">
        <f t="shared" si="41"/>
        <v>3.3184999999999998</v>
      </c>
      <c r="O51" s="242">
        <f t="shared" si="41"/>
        <v>3.2563</v>
      </c>
      <c r="P51" s="242">
        <f t="shared" si="41"/>
        <v>3.2061999999999999</v>
      </c>
      <c r="Q51" s="242">
        <f t="shared" si="41"/>
        <v>3.1480000000000001</v>
      </c>
      <c r="R51" s="242">
        <f t="shared" si="41"/>
        <v>3.1671999999999998</v>
      </c>
      <c r="S51" s="242">
        <f t="shared" si="41"/>
        <v>3.1865000000000001</v>
      </c>
      <c r="T51" s="242">
        <f t="shared" si="41"/>
        <v>3.1480000000000001</v>
      </c>
      <c r="U51" s="242">
        <f t="shared" si="41"/>
        <v>3.1103999999999998</v>
      </c>
      <c r="V51" s="242">
        <f t="shared" si="41"/>
        <v>3.0920000000000001</v>
      </c>
      <c r="W51" s="242">
        <f t="shared" si="41"/>
        <v>3.0647000000000002</v>
      </c>
      <c r="X51" s="242">
        <f t="shared" si="41"/>
        <v>3.0203000000000002</v>
      </c>
      <c r="Y51" s="242">
        <f t="shared" si="41"/>
        <v>2.9518</v>
      </c>
      <c r="Z51" s="242">
        <f t="shared" si="41"/>
        <v>2.9106000000000001</v>
      </c>
      <c r="AA51" s="242">
        <f t="shared" si="41"/>
        <v>2.9434999999999998</v>
      </c>
      <c r="AB51" s="242">
        <f t="shared" si="41"/>
        <v>2.9518</v>
      </c>
      <c r="AC51" s="242">
        <f t="shared" si="41"/>
        <v>2.9024999999999999</v>
      </c>
      <c r="AD51" s="242">
        <f t="shared" si="41"/>
        <v>2.7639</v>
      </c>
      <c r="AE51" s="242">
        <f t="shared" si="41"/>
        <v>2.6581999999999999</v>
      </c>
      <c r="AF51" s="242">
        <f t="shared" si="41"/>
        <v>2.5792000000000002</v>
      </c>
      <c r="AG51" s="242">
        <f t="shared" si="41"/>
        <v>2.4232999999999998</v>
      </c>
      <c r="AH51" s="242">
        <f t="shared" si="41"/>
        <v>2.1352000000000002</v>
      </c>
      <c r="AI51" s="242">
        <f t="shared" si="41"/>
        <v>2.0430999999999999</v>
      </c>
      <c r="AJ51" s="242">
        <f t="shared" si="41"/>
        <v>1.9698</v>
      </c>
      <c r="AK51" s="242">
        <f t="shared" si="41"/>
        <v>1.9118999999999999</v>
      </c>
      <c r="AL51" s="242">
        <f t="shared" si="41"/>
        <v>1.8911</v>
      </c>
      <c r="AM51" s="242">
        <f t="shared" si="41"/>
        <v>1.8249</v>
      </c>
      <c r="AN51" s="242">
        <f t="shared" si="41"/>
        <v>1.7110000000000001</v>
      </c>
      <c r="AO51" s="242">
        <f t="shared" si="41"/>
        <v>1.6031</v>
      </c>
      <c r="AP51" s="242">
        <f t="shared" si="41"/>
        <v>1.508</v>
      </c>
      <c r="AQ51" s="242">
        <f t="shared" si="41"/>
        <v>1.4822</v>
      </c>
      <c r="AR51" s="242">
        <f t="shared" si="41"/>
        <v>1.4412</v>
      </c>
      <c r="AS51" s="242">
        <f t="shared" si="41"/>
        <v>1.41</v>
      </c>
      <c r="AT51" s="242">
        <f t="shared" si="41"/>
        <v>1.4216</v>
      </c>
      <c r="AU51" s="242">
        <f t="shared" si="41"/>
        <v>1.4553</v>
      </c>
      <c r="AV51" s="242">
        <f t="shared" si="41"/>
        <v>1.4333</v>
      </c>
      <c r="AW51" s="242">
        <f t="shared" si="41"/>
        <v>1.3968</v>
      </c>
      <c r="AX51" s="242">
        <f t="shared" si="41"/>
        <v>1.3747</v>
      </c>
      <c r="AY51" s="242">
        <f t="shared" si="41"/>
        <v>1.3463000000000001</v>
      </c>
      <c r="AZ51" s="242">
        <f t="shared" si="41"/>
        <v>1.3273999999999999</v>
      </c>
      <c r="BA51" s="242">
        <f t="shared" si="41"/>
        <v>1.3257000000000001</v>
      </c>
      <c r="BB51" s="242">
        <f t="shared" si="41"/>
        <v>1.3223</v>
      </c>
      <c r="BC51" s="242">
        <f t="shared" si="41"/>
        <v>1.2992999999999999</v>
      </c>
      <c r="BD51" s="242">
        <f t="shared" si="41"/>
        <v>1.3207</v>
      </c>
      <c r="BE51" s="242">
        <f t="shared" si="41"/>
        <v>1.3058000000000001</v>
      </c>
      <c r="BF51" s="242">
        <f t="shared" si="41"/>
        <v>1.3058000000000001</v>
      </c>
      <c r="BG51" s="242">
        <f t="shared" si="41"/>
        <v>1.3257000000000001</v>
      </c>
      <c r="BH51" s="242">
        <f t="shared" si="41"/>
        <v>1.3008999999999999</v>
      </c>
      <c r="BI51" s="242">
        <f t="shared" si="41"/>
        <v>1.26</v>
      </c>
      <c r="BJ51" s="242">
        <f t="shared" si="41"/>
        <v>1.2676000000000001</v>
      </c>
      <c r="BK51" s="242">
        <f t="shared" si="41"/>
        <v>1.2494000000000001</v>
      </c>
      <c r="BL51" s="242">
        <f t="shared" si="41"/>
        <v>1.2317</v>
      </c>
      <c r="BM51" s="242">
        <f t="shared" si="41"/>
        <v>1.1868000000000001</v>
      </c>
      <c r="BN51" s="242">
        <f t="shared" si="41"/>
        <v>1.1265000000000001</v>
      </c>
      <c r="BO51" s="242">
        <f t="shared" si="41"/>
        <v>1.1132</v>
      </c>
      <c r="BP51" s="242">
        <f t="shared" si="41"/>
        <v>1.0589</v>
      </c>
      <c r="BQ51" s="242">
        <f t="shared" si="41"/>
        <v>1.0956999999999999</v>
      </c>
      <c r="BR51" s="242">
        <f t="shared" si="41"/>
        <v>1.0865</v>
      </c>
      <c r="BS51" s="242">
        <f t="shared" si="41"/>
        <v>1.0367999999999999</v>
      </c>
      <c r="BT51" s="242">
        <f t="shared" si="41"/>
        <v>1.0226</v>
      </c>
      <c r="BU51" s="242">
        <f t="shared" si="41"/>
        <v>1.0216000000000001</v>
      </c>
      <c r="BV51" s="242">
        <f t="shared" si="41"/>
        <v>1.0286</v>
      </c>
      <c r="BW51" s="242">
        <f t="shared" si="39"/>
        <v>1.042</v>
      </c>
      <c r="BX51" s="242">
        <f t="shared" si="39"/>
        <v>1.0568</v>
      </c>
      <c r="BY51" s="242">
        <f t="shared" si="39"/>
        <v>1.0306999999999999</v>
      </c>
      <c r="BZ51" s="242">
        <f t="shared" si="39"/>
        <v>1.0067999999999999</v>
      </c>
      <c r="CA51" s="242">
        <f t="shared" si="39"/>
        <v>0.99519999999999997</v>
      </c>
      <c r="CB51" s="242">
        <f t="shared" si="39"/>
        <v>1</v>
      </c>
    </row>
    <row r="52" spans="1:80" outlineLevel="1">
      <c r="A52" s="241">
        <v>4</v>
      </c>
      <c r="B52" s="229" t="s">
        <v>322</v>
      </c>
      <c r="C52" s="190"/>
      <c r="D52" s="156">
        <v>14</v>
      </c>
      <c r="E52" s="285">
        <v>25</v>
      </c>
      <c r="F52" s="233">
        <f t="shared" si="40"/>
        <v>0</v>
      </c>
      <c r="G52" s="233">
        <f t="shared" si="40"/>
        <v>0</v>
      </c>
      <c r="H52" s="233">
        <f t="shared" si="40"/>
        <v>0</v>
      </c>
      <c r="I52" s="233">
        <f t="shared" si="40"/>
        <v>3.7616999999999998</v>
      </c>
      <c r="J52" s="242">
        <f t="shared" si="40"/>
        <v>3.8593000000000002</v>
      </c>
      <c r="K52" s="242">
        <f t="shared" si="41"/>
        <v>3.2563</v>
      </c>
      <c r="L52" s="242">
        <f t="shared" si="41"/>
        <v>3.1865000000000001</v>
      </c>
      <c r="M52" s="242">
        <f t="shared" si="41"/>
        <v>3.2665000000000002</v>
      </c>
      <c r="N52" s="242">
        <f t="shared" si="41"/>
        <v>3.3184999999999998</v>
      </c>
      <c r="O52" s="242">
        <f t="shared" si="41"/>
        <v>3.2563</v>
      </c>
      <c r="P52" s="242">
        <f t="shared" si="41"/>
        <v>3.2061999999999999</v>
      </c>
      <c r="Q52" s="242">
        <f t="shared" si="41"/>
        <v>3.1480000000000001</v>
      </c>
      <c r="R52" s="242">
        <f t="shared" si="41"/>
        <v>3.1671999999999998</v>
      </c>
      <c r="S52" s="242">
        <f t="shared" si="41"/>
        <v>3.1865000000000001</v>
      </c>
      <c r="T52" s="242">
        <f t="shared" si="41"/>
        <v>3.1480000000000001</v>
      </c>
      <c r="U52" s="242">
        <f t="shared" si="41"/>
        <v>3.1103999999999998</v>
      </c>
      <c r="V52" s="242">
        <f t="shared" si="41"/>
        <v>3.0920000000000001</v>
      </c>
      <c r="W52" s="242">
        <f t="shared" si="41"/>
        <v>3.0647000000000002</v>
      </c>
      <c r="X52" s="242">
        <f t="shared" si="41"/>
        <v>3.0203000000000002</v>
      </c>
      <c r="Y52" s="242">
        <f t="shared" si="41"/>
        <v>2.9518</v>
      </c>
      <c r="Z52" s="242">
        <f t="shared" si="41"/>
        <v>2.9106000000000001</v>
      </c>
      <c r="AA52" s="242">
        <f t="shared" si="41"/>
        <v>2.9434999999999998</v>
      </c>
      <c r="AB52" s="242">
        <f t="shared" si="41"/>
        <v>2.9518</v>
      </c>
      <c r="AC52" s="242">
        <f t="shared" si="41"/>
        <v>2.9024999999999999</v>
      </c>
      <c r="AD52" s="242">
        <f t="shared" si="41"/>
        <v>2.7639</v>
      </c>
      <c r="AE52" s="242">
        <f t="shared" si="41"/>
        <v>2.6581999999999999</v>
      </c>
      <c r="AF52" s="242">
        <f t="shared" si="41"/>
        <v>2.5792000000000002</v>
      </c>
      <c r="AG52" s="242">
        <f t="shared" si="41"/>
        <v>2.4232999999999998</v>
      </c>
      <c r="AH52" s="242">
        <f t="shared" si="41"/>
        <v>2.1352000000000002</v>
      </c>
      <c r="AI52" s="242">
        <f t="shared" si="41"/>
        <v>2.0430999999999999</v>
      </c>
      <c r="AJ52" s="242">
        <f t="shared" si="41"/>
        <v>1.9698</v>
      </c>
      <c r="AK52" s="242">
        <f t="shared" si="41"/>
        <v>1.9118999999999999</v>
      </c>
      <c r="AL52" s="242">
        <f t="shared" si="41"/>
        <v>1.8911</v>
      </c>
      <c r="AM52" s="242">
        <f t="shared" si="41"/>
        <v>1.8249</v>
      </c>
      <c r="AN52" s="242">
        <f t="shared" si="41"/>
        <v>1.7110000000000001</v>
      </c>
      <c r="AO52" s="242">
        <f t="shared" si="41"/>
        <v>1.6031</v>
      </c>
      <c r="AP52" s="242">
        <f t="shared" si="41"/>
        <v>1.508</v>
      </c>
      <c r="AQ52" s="242">
        <f t="shared" si="41"/>
        <v>1.4822</v>
      </c>
      <c r="AR52" s="242">
        <f t="shared" si="41"/>
        <v>1.4412</v>
      </c>
      <c r="AS52" s="242">
        <f t="shared" si="41"/>
        <v>1.41</v>
      </c>
      <c r="AT52" s="242">
        <f t="shared" si="41"/>
        <v>1.4216</v>
      </c>
      <c r="AU52" s="242">
        <f t="shared" si="41"/>
        <v>1.4553</v>
      </c>
      <c r="AV52" s="242">
        <f t="shared" si="41"/>
        <v>1.4333</v>
      </c>
      <c r="AW52" s="242">
        <f t="shared" si="41"/>
        <v>1.3968</v>
      </c>
      <c r="AX52" s="242">
        <f t="shared" si="41"/>
        <v>1.3747</v>
      </c>
      <c r="AY52" s="242">
        <f t="shared" si="41"/>
        <v>1.3463000000000001</v>
      </c>
      <c r="AZ52" s="242">
        <f t="shared" si="41"/>
        <v>1.3273999999999999</v>
      </c>
      <c r="BA52" s="242">
        <f t="shared" si="41"/>
        <v>1.3257000000000001</v>
      </c>
      <c r="BB52" s="242">
        <f t="shared" si="41"/>
        <v>1.3223</v>
      </c>
      <c r="BC52" s="242">
        <f t="shared" si="41"/>
        <v>1.2992999999999999</v>
      </c>
      <c r="BD52" s="242">
        <f t="shared" si="41"/>
        <v>1.3207</v>
      </c>
      <c r="BE52" s="242">
        <f t="shared" si="41"/>
        <v>1.3058000000000001</v>
      </c>
      <c r="BF52" s="242">
        <f t="shared" si="41"/>
        <v>1.3058000000000001</v>
      </c>
      <c r="BG52" s="242">
        <f t="shared" si="41"/>
        <v>1.3257000000000001</v>
      </c>
      <c r="BH52" s="242">
        <f t="shared" si="41"/>
        <v>1.3008999999999999</v>
      </c>
      <c r="BI52" s="242">
        <f t="shared" si="41"/>
        <v>1.26</v>
      </c>
      <c r="BJ52" s="242">
        <f t="shared" si="41"/>
        <v>1.2676000000000001</v>
      </c>
      <c r="BK52" s="242">
        <f t="shared" si="41"/>
        <v>1.2494000000000001</v>
      </c>
      <c r="BL52" s="242">
        <f t="shared" si="41"/>
        <v>1.2317</v>
      </c>
      <c r="BM52" s="242">
        <f t="shared" si="41"/>
        <v>1.1868000000000001</v>
      </c>
      <c r="BN52" s="242">
        <f t="shared" si="41"/>
        <v>1.1265000000000001</v>
      </c>
      <c r="BO52" s="242">
        <f t="shared" si="41"/>
        <v>1.1132</v>
      </c>
      <c r="BP52" s="242">
        <f t="shared" si="41"/>
        <v>1.0589</v>
      </c>
      <c r="BQ52" s="242">
        <f t="shared" si="41"/>
        <v>1.0956999999999999</v>
      </c>
      <c r="BR52" s="242">
        <f t="shared" si="41"/>
        <v>1.0865</v>
      </c>
      <c r="BS52" s="242">
        <f t="shared" si="41"/>
        <v>1.0367999999999999</v>
      </c>
      <c r="BT52" s="242">
        <f t="shared" si="41"/>
        <v>1.0226</v>
      </c>
      <c r="BU52" s="242">
        <f t="shared" si="41"/>
        <v>1.0216000000000001</v>
      </c>
      <c r="BV52" s="242">
        <f t="shared" ref="BV52:CB55" si="42">VLOOKUP($A52,$A$11:$CB$14,BV$44)</f>
        <v>1.0286</v>
      </c>
      <c r="BW52" s="242">
        <f t="shared" si="42"/>
        <v>1.042</v>
      </c>
      <c r="BX52" s="242">
        <f t="shared" si="42"/>
        <v>1.0568</v>
      </c>
      <c r="BY52" s="242">
        <f t="shared" si="42"/>
        <v>1.0306999999999999</v>
      </c>
      <c r="BZ52" s="242">
        <f t="shared" si="42"/>
        <v>1.0067999999999999</v>
      </c>
      <c r="CA52" s="242">
        <f t="shared" si="42"/>
        <v>0.99519999999999997</v>
      </c>
      <c r="CB52" s="242">
        <f t="shared" si="42"/>
        <v>1</v>
      </c>
    </row>
    <row r="53" spans="1:80" outlineLevel="1">
      <c r="A53" s="241">
        <v>4</v>
      </c>
      <c r="B53" s="229" t="s">
        <v>323</v>
      </c>
      <c r="C53" s="190"/>
      <c r="D53" s="156">
        <v>4</v>
      </c>
      <c r="E53" s="285">
        <v>8</v>
      </c>
      <c r="F53" s="233">
        <f t="shared" si="40"/>
        <v>0</v>
      </c>
      <c r="G53" s="233">
        <f t="shared" si="40"/>
        <v>0</v>
      </c>
      <c r="H53" s="233">
        <f t="shared" si="40"/>
        <v>0</v>
      </c>
      <c r="I53" s="233">
        <f t="shared" si="40"/>
        <v>3.7616999999999998</v>
      </c>
      <c r="J53" s="242">
        <f t="shared" si="40"/>
        <v>3.8593000000000002</v>
      </c>
      <c r="K53" s="242">
        <f t="shared" ref="K53:BV56" si="43">VLOOKUP($A53,$A$11:$CB$14,K$44)</f>
        <v>3.2563</v>
      </c>
      <c r="L53" s="242">
        <f t="shared" si="43"/>
        <v>3.1865000000000001</v>
      </c>
      <c r="M53" s="242">
        <f t="shared" si="43"/>
        <v>3.2665000000000002</v>
      </c>
      <c r="N53" s="242">
        <f t="shared" si="43"/>
        <v>3.3184999999999998</v>
      </c>
      <c r="O53" s="242">
        <f t="shared" si="43"/>
        <v>3.2563</v>
      </c>
      <c r="P53" s="242">
        <f t="shared" si="43"/>
        <v>3.2061999999999999</v>
      </c>
      <c r="Q53" s="242">
        <f t="shared" si="43"/>
        <v>3.1480000000000001</v>
      </c>
      <c r="R53" s="242">
        <f t="shared" si="43"/>
        <v>3.1671999999999998</v>
      </c>
      <c r="S53" s="242">
        <f t="shared" si="43"/>
        <v>3.1865000000000001</v>
      </c>
      <c r="T53" s="242">
        <f t="shared" si="43"/>
        <v>3.1480000000000001</v>
      </c>
      <c r="U53" s="242">
        <f t="shared" si="43"/>
        <v>3.1103999999999998</v>
      </c>
      <c r="V53" s="242">
        <f t="shared" si="43"/>
        <v>3.0920000000000001</v>
      </c>
      <c r="W53" s="242">
        <f t="shared" si="43"/>
        <v>3.0647000000000002</v>
      </c>
      <c r="X53" s="242">
        <f t="shared" si="43"/>
        <v>3.0203000000000002</v>
      </c>
      <c r="Y53" s="242">
        <f t="shared" si="43"/>
        <v>2.9518</v>
      </c>
      <c r="Z53" s="242">
        <f t="shared" si="43"/>
        <v>2.9106000000000001</v>
      </c>
      <c r="AA53" s="242">
        <f t="shared" si="43"/>
        <v>2.9434999999999998</v>
      </c>
      <c r="AB53" s="242">
        <f t="shared" si="43"/>
        <v>2.9518</v>
      </c>
      <c r="AC53" s="242">
        <f t="shared" si="43"/>
        <v>2.9024999999999999</v>
      </c>
      <c r="AD53" s="242">
        <f t="shared" si="43"/>
        <v>2.7639</v>
      </c>
      <c r="AE53" s="242">
        <f t="shared" si="43"/>
        <v>2.6581999999999999</v>
      </c>
      <c r="AF53" s="242">
        <f t="shared" si="43"/>
        <v>2.5792000000000002</v>
      </c>
      <c r="AG53" s="242">
        <f t="shared" si="43"/>
        <v>2.4232999999999998</v>
      </c>
      <c r="AH53" s="242">
        <f t="shared" si="43"/>
        <v>2.1352000000000002</v>
      </c>
      <c r="AI53" s="242">
        <f t="shared" si="43"/>
        <v>2.0430999999999999</v>
      </c>
      <c r="AJ53" s="242">
        <f t="shared" si="43"/>
        <v>1.9698</v>
      </c>
      <c r="AK53" s="242">
        <f t="shared" si="43"/>
        <v>1.9118999999999999</v>
      </c>
      <c r="AL53" s="242">
        <f t="shared" si="43"/>
        <v>1.8911</v>
      </c>
      <c r="AM53" s="242">
        <f t="shared" si="43"/>
        <v>1.8249</v>
      </c>
      <c r="AN53" s="242">
        <f t="shared" si="43"/>
        <v>1.7110000000000001</v>
      </c>
      <c r="AO53" s="242">
        <f t="shared" si="43"/>
        <v>1.6031</v>
      </c>
      <c r="AP53" s="242">
        <f t="shared" si="43"/>
        <v>1.508</v>
      </c>
      <c r="AQ53" s="242">
        <f t="shared" si="43"/>
        <v>1.4822</v>
      </c>
      <c r="AR53" s="242">
        <f t="shared" si="43"/>
        <v>1.4412</v>
      </c>
      <c r="AS53" s="242">
        <f t="shared" si="43"/>
        <v>1.41</v>
      </c>
      <c r="AT53" s="242">
        <f t="shared" si="43"/>
        <v>1.4216</v>
      </c>
      <c r="AU53" s="242">
        <f t="shared" si="43"/>
        <v>1.4553</v>
      </c>
      <c r="AV53" s="242">
        <f t="shared" si="43"/>
        <v>1.4333</v>
      </c>
      <c r="AW53" s="242">
        <f t="shared" si="43"/>
        <v>1.3968</v>
      </c>
      <c r="AX53" s="242">
        <f t="shared" si="43"/>
        <v>1.3747</v>
      </c>
      <c r="AY53" s="242">
        <f t="shared" si="43"/>
        <v>1.3463000000000001</v>
      </c>
      <c r="AZ53" s="242">
        <f t="shared" si="43"/>
        <v>1.3273999999999999</v>
      </c>
      <c r="BA53" s="242">
        <f t="shared" si="43"/>
        <v>1.3257000000000001</v>
      </c>
      <c r="BB53" s="242">
        <f t="shared" si="43"/>
        <v>1.3223</v>
      </c>
      <c r="BC53" s="242">
        <f t="shared" si="43"/>
        <v>1.2992999999999999</v>
      </c>
      <c r="BD53" s="242">
        <f t="shared" si="43"/>
        <v>1.3207</v>
      </c>
      <c r="BE53" s="242">
        <f t="shared" si="43"/>
        <v>1.3058000000000001</v>
      </c>
      <c r="BF53" s="242">
        <f t="shared" si="43"/>
        <v>1.3058000000000001</v>
      </c>
      <c r="BG53" s="242">
        <f t="shared" si="43"/>
        <v>1.3257000000000001</v>
      </c>
      <c r="BH53" s="242">
        <f t="shared" si="43"/>
        <v>1.3008999999999999</v>
      </c>
      <c r="BI53" s="242">
        <f t="shared" si="43"/>
        <v>1.26</v>
      </c>
      <c r="BJ53" s="242">
        <f t="shared" si="43"/>
        <v>1.2676000000000001</v>
      </c>
      <c r="BK53" s="242">
        <f t="shared" si="43"/>
        <v>1.2494000000000001</v>
      </c>
      <c r="BL53" s="242">
        <f t="shared" si="43"/>
        <v>1.2317</v>
      </c>
      <c r="BM53" s="242">
        <f t="shared" si="43"/>
        <v>1.1868000000000001</v>
      </c>
      <c r="BN53" s="242">
        <f t="shared" si="43"/>
        <v>1.1265000000000001</v>
      </c>
      <c r="BO53" s="242">
        <f t="shared" si="43"/>
        <v>1.1132</v>
      </c>
      <c r="BP53" s="242">
        <f t="shared" si="43"/>
        <v>1.0589</v>
      </c>
      <c r="BQ53" s="242">
        <f t="shared" si="43"/>
        <v>1.0956999999999999</v>
      </c>
      <c r="BR53" s="242">
        <f t="shared" si="43"/>
        <v>1.0865</v>
      </c>
      <c r="BS53" s="242">
        <f t="shared" si="43"/>
        <v>1.0367999999999999</v>
      </c>
      <c r="BT53" s="242">
        <f t="shared" si="43"/>
        <v>1.0226</v>
      </c>
      <c r="BU53" s="242">
        <f t="shared" si="43"/>
        <v>1.0216000000000001</v>
      </c>
      <c r="BV53" s="242">
        <f t="shared" si="43"/>
        <v>1.0286</v>
      </c>
      <c r="BW53" s="242">
        <f t="shared" si="42"/>
        <v>1.042</v>
      </c>
      <c r="BX53" s="242">
        <f t="shared" si="42"/>
        <v>1.0568</v>
      </c>
      <c r="BY53" s="242">
        <f t="shared" si="42"/>
        <v>1.0306999999999999</v>
      </c>
      <c r="BZ53" s="242">
        <f t="shared" si="42"/>
        <v>1.0067999999999999</v>
      </c>
      <c r="CA53" s="242">
        <f t="shared" si="42"/>
        <v>0.99519999999999997</v>
      </c>
      <c r="CB53" s="242">
        <f t="shared" si="42"/>
        <v>1</v>
      </c>
    </row>
    <row r="54" spans="1:80" outlineLevel="1">
      <c r="A54" s="241">
        <v>4</v>
      </c>
      <c r="B54" s="229" t="s">
        <v>324</v>
      </c>
      <c r="C54" s="190"/>
      <c r="D54" s="156">
        <v>3</v>
      </c>
      <c r="E54" s="285">
        <v>5</v>
      </c>
      <c r="F54" s="233">
        <f t="shared" si="40"/>
        <v>0</v>
      </c>
      <c r="G54" s="233">
        <f t="shared" si="40"/>
        <v>0</v>
      </c>
      <c r="H54" s="233">
        <f t="shared" si="40"/>
        <v>0</v>
      </c>
      <c r="I54" s="233">
        <f t="shared" si="40"/>
        <v>3.7616999999999998</v>
      </c>
      <c r="J54" s="242">
        <f t="shared" si="40"/>
        <v>3.8593000000000002</v>
      </c>
      <c r="K54" s="242">
        <f t="shared" si="43"/>
        <v>3.2563</v>
      </c>
      <c r="L54" s="242">
        <f t="shared" si="43"/>
        <v>3.1865000000000001</v>
      </c>
      <c r="M54" s="242">
        <f t="shared" si="43"/>
        <v>3.2665000000000002</v>
      </c>
      <c r="N54" s="242">
        <f t="shared" si="43"/>
        <v>3.3184999999999998</v>
      </c>
      <c r="O54" s="242">
        <f t="shared" si="43"/>
        <v>3.2563</v>
      </c>
      <c r="P54" s="242">
        <f t="shared" si="43"/>
        <v>3.2061999999999999</v>
      </c>
      <c r="Q54" s="242">
        <f t="shared" si="43"/>
        <v>3.1480000000000001</v>
      </c>
      <c r="R54" s="242">
        <f t="shared" si="43"/>
        <v>3.1671999999999998</v>
      </c>
      <c r="S54" s="242">
        <f t="shared" si="43"/>
        <v>3.1865000000000001</v>
      </c>
      <c r="T54" s="242">
        <f t="shared" si="43"/>
        <v>3.1480000000000001</v>
      </c>
      <c r="U54" s="242">
        <f t="shared" si="43"/>
        <v>3.1103999999999998</v>
      </c>
      <c r="V54" s="242">
        <f t="shared" si="43"/>
        <v>3.0920000000000001</v>
      </c>
      <c r="W54" s="242">
        <f t="shared" si="43"/>
        <v>3.0647000000000002</v>
      </c>
      <c r="X54" s="242">
        <f t="shared" si="43"/>
        <v>3.0203000000000002</v>
      </c>
      <c r="Y54" s="242">
        <f t="shared" si="43"/>
        <v>2.9518</v>
      </c>
      <c r="Z54" s="242">
        <f t="shared" si="43"/>
        <v>2.9106000000000001</v>
      </c>
      <c r="AA54" s="242">
        <f t="shared" si="43"/>
        <v>2.9434999999999998</v>
      </c>
      <c r="AB54" s="242">
        <f t="shared" si="43"/>
        <v>2.9518</v>
      </c>
      <c r="AC54" s="242">
        <f t="shared" si="43"/>
        <v>2.9024999999999999</v>
      </c>
      <c r="AD54" s="242">
        <f t="shared" si="43"/>
        <v>2.7639</v>
      </c>
      <c r="AE54" s="242">
        <f t="shared" si="43"/>
        <v>2.6581999999999999</v>
      </c>
      <c r="AF54" s="242">
        <f t="shared" si="43"/>
        <v>2.5792000000000002</v>
      </c>
      <c r="AG54" s="242">
        <f t="shared" si="43"/>
        <v>2.4232999999999998</v>
      </c>
      <c r="AH54" s="242">
        <f t="shared" si="43"/>
        <v>2.1352000000000002</v>
      </c>
      <c r="AI54" s="242">
        <f t="shared" si="43"/>
        <v>2.0430999999999999</v>
      </c>
      <c r="AJ54" s="242">
        <f t="shared" si="43"/>
        <v>1.9698</v>
      </c>
      <c r="AK54" s="242">
        <f t="shared" si="43"/>
        <v>1.9118999999999999</v>
      </c>
      <c r="AL54" s="242">
        <f t="shared" si="43"/>
        <v>1.8911</v>
      </c>
      <c r="AM54" s="242">
        <f t="shared" si="43"/>
        <v>1.8249</v>
      </c>
      <c r="AN54" s="242">
        <f t="shared" si="43"/>
        <v>1.7110000000000001</v>
      </c>
      <c r="AO54" s="242">
        <f t="shared" si="43"/>
        <v>1.6031</v>
      </c>
      <c r="AP54" s="242">
        <f t="shared" si="43"/>
        <v>1.508</v>
      </c>
      <c r="AQ54" s="242">
        <f t="shared" si="43"/>
        <v>1.4822</v>
      </c>
      <c r="AR54" s="242">
        <f t="shared" si="43"/>
        <v>1.4412</v>
      </c>
      <c r="AS54" s="242">
        <f t="shared" si="43"/>
        <v>1.41</v>
      </c>
      <c r="AT54" s="242">
        <f t="shared" si="43"/>
        <v>1.4216</v>
      </c>
      <c r="AU54" s="242">
        <f t="shared" si="43"/>
        <v>1.4553</v>
      </c>
      <c r="AV54" s="242">
        <f t="shared" si="43"/>
        <v>1.4333</v>
      </c>
      <c r="AW54" s="242">
        <f t="shared" si="43"/>
        <v>1.3968</v>
      </c>
      <c r="AX54" s="242">
        <f t="shared" si="43"/>
        <v>1.3747</v>
      </c>
      <c r="AY54" s="242">
        <f t="shared" si="43"/>
        <v>1.3463000000000001</v>
      </c>
      <c r="AZ54" s="242">
        <f t="shared" si="43"/>
        <v>1.3273999999999999</v>
      </c>
      <c r="BA54" s="242">
        <f t="shared" si="43"/>
        <v>1.3257000000000001</v>
      </c>
      <c r="BB54" s="242">
        <f t="shared" si="43"/>
        <v>1.3223</v>
      </c>
      <c r="BC54" s="242">
        <f t="shared" si="43"/>
        <v>1.2992999999999999</v>
      </c>
      <c r="BD54" s="242">
        <f t="shared" si="43"/>
        <v>1.3207</v>
      </c>
      <c r="BE54" s="242">
        <f t="shared" si="43"/>
        <v>1.3058000000000001</v>
      </c>
      <c r="BF54" s="242">
        <f t="shared" si="43"/>
        <v>1.3058000000000001</v>
      </c>
      <c r="BG54" s="242">
        <f t="shared" si="43"/>
        <v>1.3257000000000001</v>
      </c>
      <c r="BH54" s="242">
        <f t="shared" si="43"/>
        <v>1.3008999999999999</v>
      </c>
      <c r="BI54" s="242">
        <f t="shared" si="43"/>
        <v>1.26</v>
      </c>
      <c r="BJ54" s="242">
        <f t="shared" si="43"/>
        <v>1.2676000000000001</v>
      </c>
      <c r="BK54" s="242">
        <f t="shared" si="43"/>
        <v>1.2494000000000001</v>
      </c>
      <c r="BL54" s="242">
        <f t="shared" si="43"/>
        <v>1.2317</v>
      </c>
      <c r="BM54" s="242">
        <f t="shared" si="43"/>
        <v>1.1868000000000001</v>
      </c>
      <c r="BN54" s="242">
        <f t="shared" si="43"/>
        <v>1.1265000000000001</v>
      </c>
      <c r="BO54" s="242">
        <f t="shared" si="43"/>
        <v>1.1132</v>
      </c>
      <c r="BP54" s="242">
        <f t="shared" si="43"/>
        <v>1.0589</v>
      </c>
      <c r="BQ54" s="242">
        <f t="shared" si="43"/>
        <v>1.0956999999999999</v>
      </c>
      <c r="BR54" s="242">
        <f t="shared" si="43"/>
        <v>1.0865</v>
      </c>
      <c r="BS54" s="242">
        <f t="shared" si="43"/>
        <v>1.0367999999999999</v>
      </c>
      <c r="BT54" s="242">
        <f t="shared" si="43"/>
        <v>1.0226</v>
      </c>
      <c r="BU54" s="242">
        <f t="shared" si="43"/>
        <v>1.0216000000000001</v>
      </c>
      <c r="BV54" s="242">
        <f t="shared" si="43"/>
        <v>1.0286</v>
      </c>
      <c r="BW54" s="242">
        <f t="shared" si="42"/>
        <v>1.042</v>
      </c>
      <c r="BX54" s="242">
        <f t="shared" si="42"/>
        <v>1.0568</v>
      </c>
      <c r="BY54" s="242">
        <f t="shared" si="42"/>
        <v>1.0306999999999999</v>
      </c>
      <c r="BZ54" s="242">
        <f t="shared" si="42"/>
        <v>1.0067999999999999</v>
      </c>
      <c r="CA54" s="242">
        <f t="shared" si="42"/>
        <v>0.99519999999999997</v>
      </c>
      <c r="CB54" s="242">
        <f t="shared" si="42"/>
        <v>1</v>
      </c>
    </row>
    <row r="55" spans="1:80" outlineLevel="1">
      <c r="A55" s="241">
        <v>4</v>
      </c>
      <c r="B55" s="229" t="s">
        <v>325</v>
      </c>
      <c r="C55" s="190"/>
      <c r="D55" s="156">
        <v>5</v>
      </c>
      <c r="E55" s="285">
        <v>5</v>
      </c>
      <c r="F55" s="233">
        <f t="shared" si="40"/>
        <v>0</v>
      </c>
      <c r="G55" s="233">
        <f t="shared" si="40"/>
        <v>0</v>
      </c>
      <c r="H55" s="233">
        <f t="shared" si="40"/>
        <v>0</v>
      </c>
      <c r="I55" s="233">
        <f t="shared" si="40"/>
        <v>3.7616999999999998</v>
      </c>
      <c r="J55" s="242">
        <f t="shared" si="40"/>
        <v>3.8593000000000002</v>
      </c>
      <c r="K55" s="242">
        <f t="shared" si="43"/>
        <v>3.2563</v>
      </c>
      <c r="L55" s="242">
        <f t="shared" si="43"/>
        <v>3.1865000000000001</v>
      </c>
      <c r="M55" s="242">
        <f t="shared" si="43"/>
        <v>3.2665000000000002</v>
      </c>
      <c r="N55" s="242">
        <f t="shared" si="43"/>
        <v>3.3184999999999998</v>
      </c>
      <c r="O55" s="242">
        <f t="shared" si="43"/>
        <v>3.2563</v>
      </c>
      <c r="P55" s="242">
        <f t="shared" si="43"/>
        <v>3.2061999999999999</v>
      </c>
      <c r="Q55" s="242">
        <f t="shared" si="43"/>
        <v>3.1480000000000001</v>
      </c>
      <c r="R55" s="242">
        <f t="shared" si="43"/>
        <v>3.1671999999999998</v>
      </c>
      <c r="S55" s="242">
        <f t="shared" si="43"/>
        <v>3.1865000000000001</v>
      </c>
      <c r="T55" s="242">
        <f t="shared" si="43"/>
        <v>3.1480000000000001</v>
      </c>
      <c r="U55" s="242">
        <f t="shared" si="43"/>
        <v>3.1103999999999998</v>
      </c>
      <c r="V55" s="242">
        <f t="shared" si="43"/>
        <v>3.0920000000000001</v>
      </c>
      <c r="W55" s="242">
        <f t="shared" si="43"/>
        <v>3.0647000000000002</v>
      </c>
      <c r="X55" s="242">
        <f t="shared" si="43"/>
        <v>3.0203000000000002</v>
      </c>
      <c r="Y55" s="242">
        <f t="shared" si="43"/>
        <v>2.9518</v>
      </c>
      <c r="Z55" s="242">
        <f t="shared" si="43"/>
        <v>2.9106000000000001</v>
      </c>
      <c r="AA55" s="242">
        <f t="shared" si="43"/>
        <v>2.9434999999999998</v>
      </c>
      <c r="AB55" s="242">
        <f t="shared" si="43"/>
        <v>2.9518</v>
      </c>
      <c r="AC55" s="242">
        <f t="shared" si="43"/>
        <v>2.9024999999999999</v>
      </c>
      <c r="AD55" s="242">
        <f t="shared" si="43"/>
        <v>2.7639</v>
      </c>
      <c r="AE55" s="242">
        <f t="shared" si="43"/>
        <v>2.6581999999999999</v>
      </c>
      <c r="AF55" s="242">
        <f t="shared" si="43"/>
        <v>2.5792000000000002</v>
      </c>
      <c r="AG55" s="242">
        <f t="shared" si="43"/>
        <v>2.4232999999999998</v>
      </c>
      <c r="AH55" s="242">
        <f t="shared" si="43"/>
        <v>2.1352000000000002</v>
      </c>
      <c r="AI55" s="242">
        <f t="shared" si="43"/>
        <v>2.0430999999999999</v>
      </c>
      <c r="AJ55" s="242">
        <f t="shared" si="43"/>
        <v>1.9698</v>
      </c>
      <c r="AK55" s="242">
        <f t="shared" si="43"/>
        <v>1.9118999999999999</v>
      </c>
      <c r="AL55" s="242">
        <f t="shared" si="43"/>
        <v>1.8911</v>
      </c>
      <c r="AM55" s="242">
        <f t="shared" si="43"/>
        <v>1.8249</v>
      </c>
      <c r="AN55" s="242">
        <f t="shared" si="43"/>
        <v>1.7110000000000001</v>
      </c>
      <c r="AO55" s="242">
        <f t="shared" si="43"/>
        <v>1.6031</v>
      </c>
      <c r="AP55" s="242">
        <f t="shared" si="43"/>
        <v>1.508</v>
      </c>
      <c r="AQ55" s="242">
        <f t="shared" si="43"/>
        <v>1.4822</v>
      </c>
      <c r="AR55" s="242">
        <f t="shared" si="43"/>
        <v>1.4412</v>
      </c>
      <c r="AS55" s="242">
        <f t="shared" si="43"/>
        <v>1.41</v>
      </c>
      <c r="AT55" s="242">
        <f t="shared" si="43"/>
        <v>1.4216</v>
      </c>
      <c r="AU55" s="242">
        <f t="shared" si="43"/>
        <v>1.4553</v>
      </c>
      <c r="AV55" s="242">
        <f t="shared" si="43"/>
        <v>1.4333</v>
      </c>
      <c r="AW55" s="242">
        <f t="shared" si="43"/>
        <v>1.3968</v>
      </c>
      <c r="AX55" s="242">
        <f t="shared" si="43"/>
        <v>1.3747</v>
      </c>
      <c r="AY55" s="242">
        <f t="shared" si="43"/>
        <v>1.3463000000000001</v>
      </c>
      <c r="AZ55" s="242">
        <f t="shared" si="43"/>
        <v>1.3273999999999999</v>
      </c>
      <c r="BA55" s="242">
        <f t="shared" si="43"/>
        <v>1.3257000000000001</v>
      </c>
      <c r="BB55" s="242">
        <f t="shared" si="43"/>
        <v>1.3223</v>
      </c>
      <c r="BC55" s="242">
        <f t="shared" si="43"/>
        <v>1.2992999999999999</v>
      </c>
      <c r="BD55" s="242">
        <f t="shared" si="43"/>
        <v>1.3207</v>
      </c>
      <c r="BE55" s="242">
        <f t="shared" si="43"/>
        <v>1.3058000000000001</v>
      </c>
      <c r="BF55" s="242">
        <f t="shared" si="43"/>
        <v>1.3058000000000001</v>
      </c>
      <c r="BG55" s="242">
        <f t="shared" si="43"/>
        <v>1.3257000000000001</v>
      </c>
      <c r="BH55" s="242">
        <f t="shared" si="43"/>
        <v>1.3008999999999999</v>
      </c>
      <c r="BI55" s="242">
        <f t="shared" si="43"/>
        <v>1.26</v>
      </c>
      <c r="BJ55" s="242">
        <f t="shared" si="43"/>
        <v>1.2676000000000001</v>
      </c>
      <c r="BK55" s="242">
        <f t="shared" si="43"/>
        <v>1.2494000000000001</v>
      </c>
      <c r="BL55" s="242">
        <f t="shared" si="43"/>
        <v>1.2317</v>
      </c>
      <c r="BM55" s="242">
        <f t="shared" si="43"/>
        <v>1.1868000000000001</v>
      </c>
      <c r="BN55" s="242">
        <f t="shared" si="43"/>
        <v>1.1265000000000001</v>
      </c>
      <c r="BO55" s="242">
        <f t="shared" si="43"/>
        <v>1.1132</v>
      </c>
      <c r="BP55" s="242">
        <f t="shared" si="43"/>
        <v>1.0589</v>
      </c>
      <c r="BQ55" s="242">
        <f t="shared" si="43"/>
        <v>1.0956999999999999</v>
      </c>
      <c r="BR55" s="242">
        <f t="shared" si="43"/>
        <v>1.0865</v>
      </c>
      <c r="BS55" s="242">
        <f t="shared" si="43"/>
        <v>1.0367999999999999</v>
      </c>
      <c r="BT55" s="242">
        <f t="shared" si="43"/>
        <v>1.0226</v>
      </c>
      <c r="BU55" s="242">
        <f t="shared" si="43"/>
        <v>1.0216000000000001</v>
      </c>
      <c r="BV55" s="242">
        <f t="shared" si="43"/>
        <v>1.0286</v>
      </c>
      <c r="BW55" s="242">
        <f t="shared" si="42"/>
        <v>1.042</v>
      </c>
      <c r="BX55" s="242">
        <f t="shared" si="42"/>
        <v>1.0568</v>
      </c>
      <c r="BY55" s="242">
        <f t="shared" si="42"/>
        <v>1.0306999999999999</v>
      </c>
      <c r="BZ55" s="242">
        <f t="shared" si="42"/>
        <v>1.0067999999999999</v>
      </c>
      <c r="CA55" s="242">
        <f t="shared" si="42"/>
        <v>0.99519999999999997</v>
      </c>
      <c r="CB55" s="242">
        <f t="shared" si="42"/>
        <v>1</v>
      </c>
    </row>
    <row r="56" spans="1:80" outlineLevel="1">
      <c r="A56" s="241">
        <v>4</v>
      </c>
      <c r="B56" s="229" t="s">
        <v>326</v>
      </c>
      <c r="C56" s="190"/>
      <c r="D56" s="156">
        <v>8</v>
      </c>
      <c r="E56" s="285">
        <v>8</v>
      </c>
      <c r="F56" s="233">
        <f t="shared" si="40"/>
        <v>0</v>
      </c>
      <c r="G56" s="233">
        <f t="shared" si="40"/>
        <v>0</v>
      </c>
      <c r="H56" s="233">
        <f t="shared" si="40"/>
        <v>0</v>
      </c>
      <c r="I56" s="233">
        <f t="shared" si="40"/>
        <v>3.7616999999999998</v>
      </c>
      <c r="J56" s="242">
        <f t="shared" si="40"/>
        <v>3.8593000000000002</v>
      </c>
      <c r="K56" s="242">
        <f t="shared" si="43"/>
        <v>3.2563</v>
      </c>
      <c r="L56" s="242">
        <f t="shared" si="43"/>
        <v>3.1865000000000001</v>
      </c>
      <c r="M56" s="242">
        <f t="shared" si="43"/>
        <v>3.2665000000000002</v>
      </c>
      <c r="N56" s="242">
        <f t="shared" si="43"/>
        <v>3.3184999999999998</v>
      </c>
      <c r="O56" s="242">
        <f t="shared" si="43"/>
        <v>3.2563</v>
      </c>
      <c r="P56" s="242">
        <f t="shared" si="43"/>
        <v>3.2061999999999999</v>
      </c>
      <c r="Q56" s="242">
        <f t="shared" si="43"/>
        <v>3.1480000000000001</v>
      </c>
      <c r="R56" s="242">
        <f t="shared" si="43"/>
        <v>3.1671999999999998</v>
      </c>
      <c r="S56" s="242">
        <f t="shared" si="43"/>
        <v>3.1865000000000001</v>
      </c>
      <c r="T56" s="242">
        <f t="shared" si="43"/>
        <v>3.1480000000000001</v>
      </c>
      <c r="U56" s="242">
        <f t="shared" si="43"/>
        <v>3.1103999999999998</v>
      </c>
      <c r="V56" s="242">
        <f t="shared" si="43"/>
        <v>3.0920000000000001</v>
      </c>
      <c r="W56" s="242">
        <f t="shared" si="43"/>
        <v>3.0647000000000002</v>
      </c>
      <c r="X56" s="242">
        <f t="shared" si="43"/>
        <v>3.0203000000000002</v>
      </c>
      <c r="Y56" s="242">
        <f t="shared" si="43"/>
        <v>2.9518</v>
      </c>
      <c r="Z56" s="242">
        <f t="shared" si="43"/>
        <v>2.9106000000000001</v>
      </c>
      <c r="AA56" s="242">
        <f t="shared" si="43"/>
        <v>2.9434999999999998</v>
      </c>
      <c r="AB56" s="242">
        <f t="shared" si="43"/>
        <v>2.9518</v>
      </c>
      <c r="AC56" s="242">
        <f t="shared" si="43"/>
        <v>2.9024999999999999</v>
      </c>
      <c r="AD56" s="242">
        <f t="shared" si="43"/>
        <v>2.7639</v>
      </c>
      <c r="AE56" s="242">
        <f t="shared" si="43"/>
        <v>2.6581999999999999</v>
      </c>
      <c r="AF56" s="242">
        <f t="shared" si="43"/>
        <v>2.5792000000000002</v>
      </c>
      <c r="AG56" s="242">
        <f t="shared" si="43"/>
        <v>2.4232999999999998</v>
      </c>
      <c r="AH56" s="242">
        <f t="shared" si="43"/>
        <v>2.1352000000000002</v>
      </c>
      <c r="AI56" s="242">
        <f t="shared" si="43"/>
        <v>2.0430999999999999</v>
      </c>
      <c r="AJ56" s="242">
        <f t="shared" si="43"/>
        <v>1.9698</v>
      </c>
      <c r="AK56" s="242">
        <f t="shared" si="43"/>
        <v>1.9118999999999999</v>
      </c>
      <c r="AL56" s="242">
        <f t="shared" si="43"/>
        <v>1.8911</v>
      </c>
      <c r="AM56" s="242">
        <f t="shared" si="43"/>
        <v>1.8249</v>
      </c>
      <c r="AN56" s="242">
        <f t="shared" si="43"/>
        <v>1.7110000000000001</v>
      </c>
      <c r="AO56" s="242">
        <f t="shared" si="43"/>
        <v>1.6031</v>
      </c>
      <c r="AP56" s="242">
        <f t="shared" si="43"/>
        <v>1.508</v>
      </c>
      <c r="AQ56" s="242">
        <f t="shared" si="43"/>
        <v>1.4822</v>
      </c>
      <c r="AR56" s="242">
        <f t="shared" si="43"/>
        <v>1.4412</v>
      </c>
      <c r="AS56" s="242">
        <f t="shared" si="43"/>
        <v>1.41</v>
      </c>
      <c r="AT56" s="242">
        <f t="shared" si="43"/>
        <v>1.4216</v>
      </c>
      <c r="AU56" s="242">
        <f t="shared" si="43"/>
        <v>1.4553</v>
      </c>
      <c r="AV56" s="242">
        <f t="shared" si="43"/>
        <v>1.4333</v>
      </c>
      <c r="AW56" s="242">
        <f t="shared" si="43"/>
        <v>1.3968</v>
      </c>
      <c r="AX56" s="242">
        <f t="shared" si="43"/>
        <v>1.3747</v>
      </c>
      <c r="AY56" s="242">
        <f t="shared" si="43"/>
        <v>1.3463000000000001</v>
      </c>
      <c r="AZ56" s="242">
        <f t="shared" si="43"/>
        <v>1.3273999999999999</v>
      </c>
      <c r="BA56" s="242">
        <f t="shared" si="43"/>
        <v>1.3257000000000001</v>
      </c>
      <c r="BB56" s="242">
        <f t="shared" si="43"/>
        <v>1.3223</v>
      </c>
      <c r="BC56" s="242">
        <f t="shared" si="43"/>
        <v>1.2992999999999999</v>
      </c>
      <c r="BD56" s="242">
        <f t="shared" si="43"/>
        <v>1.3207</v>
      </c>
      <c r="BE56" s="242">
        <f t="shared" si="43"/>
        <v>1.3058000000000001</v>
      </c>
      <c r="BF56" s="242">
        <f t="shared" si="43"/>
        <v>1.3058000000000001</v>
      </c>
      <c r="BG56" s="242">
        <f t="shared" si="43"/>
        <v>1.3257000000000001</v>
      </c>
      <c r="BH56" s="242">
        <f t="shared" si="43"/>
        <v>1.3008999999999999</v>
      </c>
      <c r="BI56" s="242">
        <f t="shared" si="43"/>
        <v>1.26</v>
      </c>
      <c r="BJ56" s="242">
        <f t="shared" si="43"/>
        <v>1.2676000000000001</v>
      </c>
      <c r="BK56" s="242">
        <f t="shared" si="43"/>
        <v>1.2494000000000001</v>
      </c>
      <c r="BL56" s="242">
        <f t="shared" si="43"/>
        <v>1.2317</v>
      </c>
      <c r="BM56" s="242">
        <f t="shared" si="43"/>
        <v>1.1868000000000001</v>
      </c>
      <c r="BN56" s="242">
        <f t="shared" si="43"/>
        <v>1.1265000000000001</v>
      </c>
      <c r="BO56" s="242">
        <f t="shared" si="43"/>
        <v>1.1132</v>
      </c>
      <c r="BP56" s="242">
        <f t="shared" si="43"/>
        <v>1.0589</v>
      </c>
      <c r="BQ56" s="242">
        <f t="shared" si="43"/>
        <v>1.0956999999999999</v>
      </c>
      <c r="BR56" s="242">
        <f t="shared" si="43"/>
        <v>1.0865</v>
      </c>
      <c r="BS56" s="242">
        <f t="shared" si="43"/>
        <v>1.0367999999999999</v>
      </c>
      <c r="BT56" s="242">
        <f t="shared" si="43"/>
        <v>1.0226</v>
      </c>
      <c r="BU56" s="242">
        <f t="shared" si="43"/>
        <v>1.0216000000000001</v>
      </c>
      <c r="BV56" s="242">
        <f t="shared" ref="BV56:CB59" si="44">VLOOKUP($A56,$A$11:$CB$14,BV$44)</f>
        <v>1.0286</v>
      </c>
      <c r="BW56" s="242">
        <f t="shared" si="44"/>
        <v>1.042</v>
      </c>
      <c r="BX56" s="242">
        <f t="shared" si="44"/>
        <v>1.0568</v>
      </c>
      <c r="BY56" s="242">
        <f t="shared" si="44"/>
        <v>1.0306999999999999</v>
      </c>
      <c r="BZ56" s="242">
        <f t="shared" si="44"/>
        <v>1.0067999999999999</v>
      </c>
      <c r="CA56" s="242">
        <f t="shared" si="44"/>
        <v>0.99519999999999997</v>
      </c>
      <c r="CB56" s="242">
        <f t="shared" si="44"/>
        <v>1</v>
      </c>
    </row>
    <row r="57" spans="1:80" outlineLevel="1">
      <c r="A57" s="241">
        <v>4</v>
      </c>
      <c r="B57" s="229" t="s">
        <v>327</v>
      </c>
      <c r="C57" s="190"/>
      <c r="D57" s="156">
        <v>45</v>
      </c>
      <c r="E57" s="285">
        <v>55</v>
      </c>
      <c r="F57" s="233">
        <f t="shared" si="40"/>
        <v>0</v>
      </c>
      <c r="G57" s="233">
        <f t="shared" si="40"/>
        <v>0</v>
      </c>
      <c r="H57" s="233">
        <f t="shared" si="40"/>
        <v>0</v>
      </c>
      <c r="I57" s="233">
        <f t="shared" si="40"/>
        <v>3.7616999999999998</v>
      </c>
      <c r="J57" s="242">
        <f t="shared" si="40"/>
        <v>3.8593000000000002</v>
      </c>
      <c r="K57" s="242">
        <f t="shared" ref="K57:BV60" si="45">VLOOKUP($A57,$A$11:$CB$14,K$44)</f>
        <v>3.2563</v>
      </c>
      <c r="L57" s="242">
        <f t="shared" si="45"/>
        <v>3.1865000000000001</v>
      </c>
      <c r="M57" s="242">
        <f t="shared" si="45"/>
        <v>3.2665000000000002</v>
      </c>
      <c r="N57" s="242">
        <f t="shared" si="45"/>
        <v>3.3184999999999998</v>
      </c>
      <c r="O57" s="242">
        <f t="shared" si="45"/>
        <v>3.2563</v>
      </c>
      <c r="P57" s="242">
        <f t="shared" si="45"/>
        <v>3.2061999999999999</v>
      </c>
      <c r="Q57" s="242">
        <f t="shared" si="45"/>
        <v>3.1480000000000001</v>
      </c>
      <c r="R57" s="242">
        <f t="shared" si="45"/>
        <v>3.1671999999999998</v>
      </c>
      <c r="S57" s="242">
        <f t="shared" si="45"/>
        <v>3.1865000000000001</v>
      </c>
      <c r="T57" s="242">
        <f t="shared" si="45"/>
        <v>3.1480000000000001</v>
      </c>
      <c r="U57" s="242">
        <f t="shared" si="45"/>
        <v>3.1103999999999998</v>
      </c>
      <c r="V57" s="242">
        <f t="shared" si="45"/>
        <v>3.0920000000000001</v>
      </c>
      <c r="W57" s="242">
        <f t="shared" si="45"/>
        <v>3.0647000000000002</v>
      </c>
      <c r="X57" s="242">
        <f t="shared" si="45"/>
        <v>3.0203000000000002</v>
      </c>
      <c r="Y57" s="242">
        <f t="shared" si="45"/>
        <v>2.9518</v>
      </c>
      <c r="Z57" s="242">
        <f t="shared" si="45"/>
        <v>2.9106000000000001</v>
      </c>
      <c r="AA57" s="242">
        <f t="shared" si="45"/>
        <v>2.9434999999999998</v>
      </c>
      <c r="AB57" s="242">
        <f t="shared" si="45"/>
        <v>2.9518</v>
      </c>
      <c r="AC57" s="242">
        <f t="shared" si="45"/>
        <v>2.9024999999999999</v>
      </c>
      <c r="AD57" s="242">
        <f t="shared" si="45"/>
        <v>2.7639</v>
      </c>
      <c r="AE57" s="242">
        <f t="shared" si="45"/>
        <v>2.6581999999999999</v>
      </c>
      <c r="AF57" s="242">
        <f t="shared" si="45"/>
        <v>2.5792000000000002</v>
      </c>
      <c r="AG57" s="242">
        <f t="shared" si="45"/>
        <v>2.4232999999999998</v>
      </c>
      <c r="AH57" s="242">
        <f t="shared" si="45"/>
        <v>2.1352000000000002</v>
      </c>
      <c r="AI57" s="242">
        <f t="shared" si="45"/>
        <v>2.0430999999999999</v>
      </c>
      <c r="AJ57" s="242">
        <f t="shared" si="45"/>
        <v>1.9698</v>
      </c>
      <c r="AK57" s="242">
        <f t="shared" si="45"/>
        <v>1.9118999999999999</v>
      </c>
      <c r="AL57" s="242">
        <f t="shared" si="45"/>
        <v>1.8911</v>
      </c>
      <c r="AM57" s="242">
        <f t="shared" si="45"/>
        <v>1.8249</v>
      </c>
      <c r="AN57" s="242">
        <f t="shared" si="45"/>
        <v>1.7110000000000001</v>
      </c>
      <c r="AO57" s="242">
        <f t="shared" si="45"/>
        <v>1.6031</v>
      </c>
      <c r="AP57" s="242">
        <f t="shared" si="45"/>
        <v>1.508</v>
      </c>
      <c r="AQ57" s="242">
        <f t="shared" si="45"/>
        <v>1.4822</v>
      </c>
      <c r="AR57" s="242">
        <f t="shared" si="45"/>
        <v>1.4412</v>
      </c>
      <c r="AS57" s="242">
        <f t="shared" si="45"/>
        <v>1.41</v>
      </c>
      <c r="AT57" s="242">
        <f t="shared" si="45"/>
        <v>1.4216</v>
      </c>
      <c r="AU57" s="242">
        <f t="shared" si="45"/>
        <v>1.4553</v>
      </c>
      <c r="AV57" s="242">
        <f t="shared" si="45"/>
        <v>1.4333</v>
      </c>
      <c r="AW57" s="242">
        <f t="shared" si="45"/>
        <v>1.3968</v>
      </c>
      <c r="AX57" s="242">
        <f t="shared" si="45"/>
        <v>1.3747</v>
      </c>
      <c r="AY57" s="242">
        <f t="shared" si="45"/>
        <v>1.3463000000000001</v>
      </c>
      <c r="AZ57" s="242">
        <f t="shared" si="45"/>
        <v>1.3273999999999999</v>
      </c>
      <c r="BA57" s="242">
        <f t="shared" si="45"/>
        <v>1.3257000000000001</v>
      </c>
      <c r="BB57" s="242">
        <f t="shared" si="45"/>
        <v>1.3223</v>
      </c>
      <c r="BC57" s="242">
        <f t="shared" si="45"/>
        <v>1.2992999999999999</v>
      </c>
      <c r="BD57" s="242">
        <f t="shared" si="45"/>
        <v>1.3207</v>
      </c>
      <c r="BE57" s="242">
        <f t="shared" si="45"/>
        <v>1.3058000000000001</v>
      </c>
      <c r="BF57" s="242">
        <f t="shared" si="45"/>
        <v>1.3058000000000001</v>
      </c>
      <c r="BG57" s="242">
        <f t="shared" si="45"/>
        <v>1.3257000000000001</v>
      </c>
      <c r="BH57" s="242">
        <f t="shared" si="45"/>
        <v>1.3008999999999999</v>
      </c>
      <c r="BI57" s="242">
        <f t="shared" si="45"/>
        <v>1.26</v>
      </c>
      <c r="BJ57" s="242">
        <f t="shared" si="45"/>
        <v>1.2676000000000001</v>
      </c>
      <c r="BK57" s="242">
        <f t="shared" si="45"/>
        <v>1.2494000000000001</v>
      </c>
      <c r="BL57" s="242">
        <f t="shared" si="45"/>
        <v>1.2317</v>
      </c>
      <c r="BM57" s="242">
        <f t="shared" si="45"/>
        <v>1.1868000000000001</v>
      </c>
      <c r="BN57" s="242">
        <f t="shared" si="45"/>
        <v>1.1265000000000001</v>
      </c>
      <c r="BO57" s="242">
        <f t="shared" si="45"/>
        <v>1.1132</v>
      </c>
      <c r="BP57" s="242">
        <f t="shared" si="45"/>
        <v>1.0589</v>
      </c>
      <c r="BQ57" s="242">
        <f t="shared" si="45"/>
        <v>1.0956999999999999</v>
      </c>
      <c r="BR57" s="242">
        <f t="shared" si="45"/>
        <v>1.0865</v>
      </c>
      <c r="BS57" s="242">
        <f t="shared" si="45"/>
        <v>1.0367999999999999</v>
      </c>
      <c r="BT57" s="242">
        <f t="shared" si="45"/>
        <v>1.0226</v>
      </c>
      <c r="BU57" s="242">
        <f t="shared" si="45"/>
        <v>1.0216000000000001</v>
      </c>
      <c r="BV57" s="242">
        <f t="shared" si="45"/>
        <v>1.0286</v>
      </c>
      <c r="BW57" s="242">
        <f t="shared" si="44"/>
        <v>1.042</v>
      </c>
      <c r="BX57" s="242">
        <f t="shared" si="44"/>
        <v>1.0568</v>
      </c>
      <c r="BY57" s="242">
        <f t="shared" si="44"/>
        <v>1.0306999999999999</v>
      </c>
      <c r="BZ57" s="242">
        <f t="shared" si="44"/>
        <v>1.0067999999999999</v>
      </c>
      <c r="CA57" s="242">
        <f t="shared" si="44"/>
        <v>0.99519999999999997</v>
      </c>
      <c r="CB57" s="242">
        <f t="shared" si="44"/>
        <v>1</v>
      </c>
    </row>
    <row r="58" spans="1:80" outlineLevel="1">
      <c r="A58" s="241">
        <v>4</v>
      </c>
      <c r="B58" s="229" t="s">
        <v>328</v>
      </c>
      <c r="C58" s="190"/>
      <c r="D58" s="156">
        <v>25</v>
      </c>
      <c r="E58" s="285">
        <v>25</v>
      </c>
      <c r="F58" s="233">
        <f t="shared" si="40"/>
        <v>0</v>
      </c>
      <c r="G58" s="233">
        <f t="shared" si="40"/>
        <v>0</v>
      </c>
      <c r="H58" s="233">
        <f t="shared" si="40"/>
        <v>0</v>
      </c>
      <c r="I58" s="233">
        <f t="shared" si="40"/>
        <v>3.7616999999999998</v>
      </c>
      <c r="J58" s="242">
        <f t="shared" si="40"/>
        <v>3.8593000000000002</v>
      </c>
      <c r="K58" s="242">
        <f t="shared" si="45"/>
        <v>3.2563</v>
      </c>
      <c r="L58" s="242">
        <f t="shared" si="45"/>
        <v>3.1865000000000001</v>
      </c>
      <c r="M58" s="242">
        <f t="shared" si="45"/>
        <v>3.2665000000000002</v>
      </c>
      <c r="N58" s="242">
        <f t="shared" si="45"/>
        <v>3.3184999999999998</v>
      </c>
      <c r="O58" s="242">
        <f t="shared" si="45"/>
        <v>3.2563</v>
      </c>
      <c r="P58" s="242">
        <f t="shared" si="45"/>
        <v>3.2061999999999999</v>
      </c>
      <c r="Q58" s="242">
        <f t="shared" si="45"/>
        <v>3.1480000000000001</v>
      </c>
      <c r="R58" s="242">
        <f t="shared" si="45"/>
        <v>3.1671999999999998</v>
      </c>
      <c r="S58" s="242">
        <f t="shared" si="45"/>
        <v>3.1865000000000001</v>
      </c>
      <c r="T58" s="242">
        <f t="shared" si="45"/>
        <v>3.1480000000000001</v>
      </c>
      <c r="U58" s="242">
        <f t="shared" si="45"/>
        <v>3.1103999999999998</v>
      </c>
      <c r="V58" s="242">
        <f t="shared" si="45"/>
        <v>3.0920000000000001</v>
      </c>
      <c r="W58" s="242">
        <f t="shared" si="45"/>
        <v>3.0647000000000002</v>
      </c>
      <c r="X58" s="242">
        <f t="shared" si="45"/>
        <v>3.0203000000000002</v>
      </c>
      <c r="Y58" s="242">
        <f t="shared" si="45"/>
        <v>2.9518</v>
      </c>
      <c r="Z58" s="242">
        <f t="shared" si="45"/>
        <v>2.9106000000000001</v>
      </c>
      <c r="AA58" s="242">
        <f t="shared" si="45"/>
        <v>2.9434999999999998</v>
      </c>
      <c r="AB58" s="242">
        <f t="shared" si="45"/>
        <v>2.9518</v>
      </c>
      <c r="AC58" s="242">
        <f t="shared" si="45"/>
        <v>2.9024999999999999</v>
      </c>
      <c r="AD58" s="242">
        <f t="shared" si="45"/>
        <v>2.7639</v>
      </c>
      <c r="AE58" s="242">
        <f t="shared" si="45"/>
        <v>2.6581999999999999</v>
      </c>
      <c r="AF58" s="242">
        <f t="shared" si="45"/>
        <v>2.5792000000000002</v>
      </c>
      <c r="AG58" s="242">
        <f t="shared" si="45"/>
        <v>2.4232999999999998</v>
      </c>
      <c r="AH58" s="242">
        <f t="shared" si="45"/>
        <v>2.1352000000000002</v>
      </c>
      <c r="AI58" s="242">
        <f t="shared" si="45"/>
        <v>2.0430999999999999</v>
      </c>
      <c r="AJ58" s="242">
        <f t="shared" si="45"/>
        <v>1.9698</v>
      </c>
      <c r="AK58" s="242">
        <f t="shared" si="45"/>
        <v>1.9118999999999999</v>
      </c>
      <c r="AL58" s="242">
        <f t="shared" si="45"/>
        <v>1.8911</v>
      </c>
      <c r="AM58" s="242">
        <f t="shared" si="45"/>
        <v>1.8249</v>
      </c>
      <c r="AN58" s="242">
        <f t="shared" si="45"/>
        <v>1.7110000000000001</v>
      </c>
      <c r="AO58" s="242">
        <f t="shared" si="45"/>
        <v>1.6031</v>
      </c>
      <c r="AP58" s="242">
        <f t="shared" si="45"/>
        <v>1.508</v>
      </c>
      <c r="AQ58" s="242">
        <f t="shared" si="45"/>
        <v>1.4822</v>
      </c>
      <c r="AR58" s="242">
        <f t="shared" si="45"/>
        <v>1.4412</v>
      </c>
      <c r="AS58" s="242">
        <f t="shared" si="45"/>
        <v>1.41</v>
      </c>
      <c r="AT58" s="242">
        <f t="shared" si="45"/>
        <v>1.4216</v>
      </c>
      <c r="AU58" s="242">
        <f t="shared" si="45"/>
        <v>1.4553</v>
      </c>
      <c r="AV58" s="242">
        <f t="shared" si="45"/>
        <v>1.4333</v>
      </c>
      <c r="AW58" s="242">
        <f t="shared" si="45"/>
        <v>1.3968</v>
      </c>
      <c r="AX58" s="242">
        <f t="shared" si="45"/>
        <v>1.3747</v>
      </c>
      <c r="AY58" s="242">
        <f t="shared" si="45"/>
        <v>1.3463000000000001</v>
      </c>
      <c r="AZ58" s="242">
        <f t="shared" si="45"/>
        <v>1.3273999999999999</v>
      </c>
      <c r="BA58" s="242">
        <f t="shared" si="45"/>
        <v>1.3257000000000001</v>
      </c>
      <c r="BB58" s="242">
        <f t="shared" si="45"/>
        <v>1.3223</v>
      </c>
      <c r="BC58" s="242">
        <f t="shared" si="45"/>
        <v>1.2992999999999999</v>
      </c>
      <c r="BD58" s="242">
        <f t="shared" si="45"/>
        <v>1.3207</v>
      </c>
      <c r="BE58" s="242">
        <f t="shared" si="45"/>
        <v>1.3058000000000001</v>
      </c>
      <c r="BF58" s="242">
        <f t="shared" si="45"/>
        <v>1.3058000000000001</v>
      </c>
      <c r="BG58" s="242">
        <f t="shared" si="45"/>
        <v>1.3257000000000001</v>
      </c>
      <c r="BH58" s="242">
        <f t="shared" si="45"/>
        <v>1.3008999999999999</v>
      </c>
      <c r="BI58" s="242">
        <f t="shared" si="45"/>
        <v>1.26</v>
      </c>
      <c r="BJ58" s="242">
        <f t="shared" si="45"/>
        <v>1.2676000000000001</v>
      </c>
      <c r="BK58" s="242">
        <f t="shared" si="45"/>
        <v>1.2494000000000001</v>
      </c>
      <c r="BL58" s="242">
        <f t="shared" si="45"/>
        <v>1.2317</v>
      </c>
      <c r="BM58" s="242">
        <f t="shared" si="45"/>
        <v>1.1868000000000001</v>
      </c>
      <c r="BN58" s="242">
        <f t="shared" si="45"/>
        <v>1.1265000000000001</v>
      </c>
      <c r="BO58" s="242">
        <f t="shared" si="45"/>
        <v>1.1132</v>
      </c>
      <c r="BP58" s="242">
        <f t="shared" si="45"/>
        <v>1.0589</v>
      </c>
      <c r="BQ58" s="242">
        <f t="shared" si="45"/>
        <v>1.0956999999999999</v>
      </c>
      <c r="BR58" s="242">
        <f t="shared" si="45"/>
        <v>1.0865</v>
      </c>
      <c r="BS58" s="242">
        <f t="shared" si="45"/>
        <v>1.0367999999999999</v>
      </c>
      <c r="BT58" s="242">
        <f t="shared" si="45"/>
        <v>1.0226</v>
      </c>
      <c r="BU58" s="242">
        <f t="shared" si="45"/>
        <v>1.0216000000000001</v>
      </c>
      <c r="BV58" s="242">
        <f t="shared" si="45"/>
        <v>1.0286</v>
      </c>
      <c r="BW58" s="242">
        <f t="shared" si="44"/>
        <v>1.042</v>
      </c>
      <c r="BX58" s="242">
        <f t="shared" si="44"/>
        <v>1.0568</v>
      </c>
      <c r="BY58" s="242">
        <f t="shared" si="44"/>
        <v>1.0306999999999999</v>
      </c>
      <c r="BZ58" s="242">
        <f t="shared" si="44"/>
        <v>1.0067999999999999</v>
      </c>
      <c r="CA58" s="242">
        <f t="shared" si="44"/>
        <v>0.99519999999999997</v>
      </c>
      <c r="CB58" s="242">
        <f t="shared" si="44"/>
        <v>1</v>
      </c>
    </row>
    <row r="59" spans="1:80" outlineLevel="1">
      <c r="A59" s="241">
        <v>4</v>
      </c>
      <c r="B59" s="229" t="s">
        <v>329</v>
      </c>
      <c r="C59" s="190"/>
      <c r="D59" s="156">
        <v>25</v>
      </c>
      <c r="E59" s="285">
        <v>25</v>
      </c>
      <c r="F59" s="233">
        <f t="shared" si="40"/>
        <v>0</v>
      </c>
      <c r="G59" s="233">
        <f t="shared" si="40"/>
        <v>0</v>
      </c>
      <c r="H59" s="233">
        <f t="shared" si="40"/>
        <v>0</v>
      </c>
      <c r="I59" s="233">
        <f t="shared" si="40"/>
        <v>3.7616999999999998</v>
      </c>
      <c r="J59" s="242">
        <f t="shared" si="40"/>
        <v>3.8593000000000002</v>
      </c>
      <c r="K59" s="242">
        <f t="shared" si="45"/>
        <v>3.2563</v>
      </c>
      <c r="L59" s="242">
        <f t="shared" si="45"/>
        <v>3.1865000000000001</v>
      </c>
      <c r="M59" s="242">
        <f t="shared" si="45"/>
        <v>3.2665000000000002</v>
      </c>
      <c r="N59" s="242">
        <f t="shared" si="45"/>
        <v>3.3184999999999998</v>
      </c>
      <c r="O59" s="242">
        <f t="shared" si="45"/>
        <v>3.2563</v>
      </c>
      <c r="P59" s="242">
        <f t="shared" si="45"/>
        <v>3.2061999999999999</v>
      </c>
      <c r="Q59" s="242">
        <f t="shared" si="45"/>
        <v>3.1480000000000001</v>
      </c>
      <c r="R59" s="242">
        <f t="shared" si="45"/>
        <v>3.1671999999999998</v>
      </c>
      <c r="S59" s="242">
        <f t="shared" si="45"/>
        <v>3.1865000000000001</v>
      </c>
      <c r="T59" s="242">
        <f t="shared" si="45"/>
        <v>3.1480000000000001</v>
      </c>
      <c r="U59" s="242">
        <f t="shared" si="45"/>
        <v>3.1103999999999998</v>
      </c>
      <c r="V59" s="242">
        <f t="shared" si="45"/>
        <v>3.0920000000000001</v>
      </c>
      <c r="W59" s="242">
        <f t="shared" si="45"/>
        <v>3.0647000000000002</v>
      </c>
      <c r="X59" s="242">
        <f t="shared" si="45"/>
        <v>3.0203000000000002</v>
      </c>
      <c r="Y59" s="242">
        <f t="shared" si="45"/>
        <v>2.9518</v>
      </c>
      <c r="Z59" s="242">
        <f t="shared" si="45"/>
        <v>2.9106000000000001</v>
      </c>
      <c r="AA59" s="242">
        <f t="shared" si="45"/>
        <v>2.9434999999999998</v>
      </c>
      <c r="AB59" s="242">
        <f t="shared" si="45"/>
        <v>2.9518</v>
      </c>
      <c r="AC59" s="242">
        <f t="shared" si="45"/>
        <v>2.9024999999999999</v>
      </c>
      <c r="AD59" s="242">
        <f t="shared" si="45"/>
        <v>2.7639</v>
      </c>
      <c r="AE59" s="242">
        <f t="shared" si="45"/>
        <v>2.6581999999999999</v>
      </c>
      <c r="AF59" s="242">
        <f t="shared" si="45"/>
        <v>2.5792000000000002</v>
      </c>
      <c r="AG59" s="242">
        <f t="shared" si="45"/>
        <v>2.4232999999999998</v>
      </c>
      <c r="AH59" s="242">
        <f t="shared" si="45"/>
        <v>2.1352000000000002</v>
      </c>
      <c r="AI59" s="242">
        <f t="shared" si="45"/>
        <v>2.0430999999999999</v>
      </c>
      <c r="AJ59" s="242">
        <f t="shared" si="45"/>
        <v>1.9698</v>
      </c>
      <c r="AK59" s="242">
        <f t="shared" si="45"/>
        <v>1.9118999999999999</v>
      </c>
      <c r="AL59" s="242">
        <f t="shared" si="45"/>
        <v>1.8911</v>
      </c>
      <c r="AM59" s="242">
        <f t="shared" si="45"/>
        <v>1.8249</v>
      </c>
      <c r="AN59" s="242">
        <f t="shared" si="45"/>
        <v>1.7110000000000001</v>
      </c>
      <c r="AO59" s="242">
        <f t="shared" si="45"/>
        <v>1.6031</v>
      </c>
      <c r="AP59" s="242">
        <f t="shared" si="45"/>
        <v>1.508</v>
      </c>
      <c r="AQ59" s="242">
        <f t="shared" si="45"/>
        <v>1.4822</v>
      </c>
      <c r="AR59" s="242">
        <f t="shared" si="45"/>
        <v>1.4412</v>
      </c>
      <c r="AS59" s="242">
        <f t="shared" si="45"/>
        <v>1.41</v>
      </c>
      <c r="AT59" s="242">
        <f t="shared" si="45"/>
        <v>1.4216</v>
      </c>
      <c r="AU59" s="242">
        <f t="shared" si="45"/>
        <v>1.4553</v>
      </c>
      <c r="AV59" s="242">
        <f t="shared" si="45"/>
        <v>1.4333</v>
      </c>
      <c r="AW59" s="242">
        <f t="shared" si="45"/>
        <v>1.3968</v>
      </c>
      <c r="AX59" s="242">
        <f t="shared" si="45"/>
        <v>1.3747</v>
      </c>
      <c r="AY59" s="242">
        <f t="shared" si="45"/>
        <v>1.3463000000000001</v>
      </c>
      <c r="AZ59" s="242">
        <f t="shared" si="45"/>
        <v>1.3273999999999999</v>
      </c>
      <c r="BA59" s="242">
        <f t="shared" si="45"/>
        <v>1.3257000000000001</v>
      </c>
      <c r="BB59" s="242">
        <f t="shared" si="45"/>
        <v>1.3223</v>
      </c>
      <c r="BC59" s="242">
        <f t="shared" si="45"/>
        <v>1.2992999999999999</v>
      </c>
      <c r="BD59" s="242">
        <f t="shared" si="45"/>
        <v>1.3207</v>
      </c>
      <c r="BE59" s="242">
        <f t="shared" si="45"/>
        <v>1.3058000000000001</v>
      </c>
      <c r="BF59" s="242">
        <f t="shared" si="45"/>
        <v>1.3058000000000001</v>
      </c>
      <c r="BG59" s="242">
        <f t="shared" si="45"/>
        <v>1.3257000000000001</v>
      </c>
      <c r="BH59" s="242">
        <f t="shared" si="45"/>
        <v>1.3008999999999999</v>
      </c>
      <c r="BI59" s="242">
        <f t="shared" si="45"/>
        <v>1.26</v>
      </c>
      <c r="BJ59" s="242">
        <f t="shared" si="45"/>
        <v>1.2676000000000001</v>
      </c>
      <c r="BK59" s="242">
        <f t="shared" si="45"/>
        <v>1.2494000000000001</v>
      </c>
      <c r="BL59" s="242">
        <f t="shared" si="45"/>
        <v>1.2317</v>
      </c>
      <c r="BM59" s="242">
        <f t="shared" si="45"/>
        <v>1.1868000000000001</v>
      </c>
      <c r="BN59" s="242">
        <f t="shared" si="45"/>
        <v>1.1265000000000001</v>
      </c>
      <c r="BO59" s="242">
        <f t="shared" si="45"/>
        <v>1.1132</v>
      </c>
      <c r="BP59" s="242">
        <f t="shared" si="45"/>
        <v>1.0589</v>
      </c>
      <c r="BQ59" s="242">
        <f t="shared" si="45"/>
        <v>1.0956999999999999</v>
      </c>
      <c r="BR59" s="242">
        <f t="shared" si="45"/>
        <v>1.0865</v>
      </c>
      <c r="BS59" s="242">
        <f t="shared" si="45"/>
        <v>1.0367999999999999</v>
      </c>
      <c r="BT59" s="242">
        <f t="shared" si="45"/>
        <v>1.0226</v>
      </c>
      <c r="BU59" s="242">
        <f t="shared" si="45"/>
        <v>1.0216000000000001</v>
      </c>
      <c r="BV59" s="242">
        <f t="shared" si="45"/>
        <v>1.0286</v>
      </c>
      <c r="BW59" s="242">
        <f t="shared" si="44"/>
        <v>1.042</v>
      </c>
      <c r="BX59" s="242">
        <f t="shared" si="44"/>
        <v>1.0568</v>
      </c>
      <c r="BY59" s="242">
        <f t="shared" si="44"/>
        <v>1.0306999999999999</v>
      </c>
      <c r="BZ59" s="242">
        <f t="shared" si="44"/>
        <v>1.0067999999999999</v>
      </c>
      <c r="CA59" s="242">
        <f t="shared" si="44"/>
        <v>0.99519999999999997</v>
      </c>
      <c r="CB59" s="242">
        <f t="shared" si="44"/>
        <v>1</v>
      </c>
    </row>
    <row r="60" spans="1:80" outlineLevel="1">
      <c r="A60" s="241">
        <v>4</v>
      </c>
      <c r="B60" s="229" t="s">
        <v>330</v>
      </c>
      <c r="C60" s="190"/>
      <c r="D60" s="156">
        <v>25</v>
      </c>
      <c r="E60" s="285">
        <v>25</v>
      </c>
      <c r="F60" s="233">
        <f t="shared" si="40"/>
        <v>0</v>
      </c>
      <c r="G60" s="233">
        <f t="shared" si="40"/>
        <v>0</v>
      </c>
      <c r="H60" s="233">
        <f t="shared" si="40"/>
        <v>0</v>
      </c>
      <c r="I60" s="233">
        <f t="shared" si="40"/>
        <v>3.7616999999999998</v>
      </c>
      <c r="J60" s="242">
        <f t="shared" si="40"/>
        <v>3.8593000000000002</v>
      </c>
      <c r="K60" s="242">
        <f t="shared" si="45"/>
        <v>3.2563</v>
      </c>
      <c r="L60" s="242">
        <f t="shared" si="45"/>
        <v>3.1865000000000001</v>
      </c>
      <c r="M60" s="242">
        <f t="shared" si="45"/>
        <v>3.2665000000000002</v>
      </c>
      <c r="N60" s="242">
        <f t="shared" si="45"/>
        <v>3.3184999999999998</v>
      </c>
      <c r="O60" s="242">
        <f t="shared" si="45"/>
        <v>3.2563</v>
      </c>
      <c r="P60" s="242">
        <f t="shared" si="45"/>
        <v>3.2061999999999999</v>
      </c>
      <c r="Q60" s="242">
        <f t="shared" si="45"/>
        <v>3.1480000000000001</v>
      </c>
      <c r="R60" s="242">
        <f t="shared" si="45"/>
        <v>3.1671999999999998</v>
      </c>
      <c r="S60" s="242">
        <f t="shared" si="45"/>
        <v>3.1865000000000001</v>
      </c>
      <c r="T60" s="242">
        <f t="shared" si="45"/>
        <v>3.1480000000000001</v>
      </c>
      <c r="U60" s="242">
        <f t="shared" si="45"/>
        <v>3.1103999999999998</v>
      </c>
      <c r="V60" s="242">
        <f t="shared" si="45"/>
        <v>3.0920000000000001</v>
      </c>
      <c r="W60" s="242">
        <f t="shared" si="45"/>
        <v>3.0647000000000002</v>
      </c>
      <c r="X60" s="242">
        <f t="shared" si="45"/>
        <v>3.0203000000000002</v>
      </c>
      <c r="Y60" s="242">
        <f t="shared" si="45"/>
        <v>2.9518</v>
      </c>
      <c r="Z60" s="242">
        <f t="shared" si="45"/>
        <v>2.9106000000000001</v>
      </c>
      <c r="AA60" s="242">
        <f t="shared" si="45"/>
        <v>2.9434999999999998</v>
      </c>
      <c r="AB60" s="242">
        <f t="shared" si="45"/>
        <v>2.9518</v>
      </c>
      <c r="AC60" s="242">
        <f t="shared" si="45"/>
        <v>2.9024999999999999</v>
      </c>
      <c r="AD60" s="242">
        <f t="shared" si="45"/>
        <v>2.7639</v>
      </c>
      <c r="AE60" s="242">
        <f t="shared" si="45"/>
        <v>2.6581999999999999</v>
      </c>
      <c r="AF60" s="242">
        <f t="shared" si="45"/>
        <v>2.5792000000000002</v>
      </c>
      <c r="AG60" s="242">
        <f t="shared" si="45"/>
        <v>2.4232999999999998</v>
      </c>
      <c r="AH60" s="242">
        <f t="shared" si="45"/>
        <v>2.1352000000000002</v>
      </c>
      <c r="AI60" s="242">
        <f t="shared" si="45"/>
        <v>2.0430999999999999</v>
      </c>
      <c r="AJ60" s="242">
        <f t="shared" si="45"/>
        <v>1.9698</v>
      </c>
      <c r="AK60" s="242">
        <f t="shared" si="45"/>
        <v>1.9118999999999999</v>
      </c>
      <c r="AL60" s="242">
        <f t="shared" si="45"/>
        <v>1.8911</v>
      </c>
      <c r="AM60" s="242">
        <f t="shared" si="45"/>
        <v>1.8249</v>
      </c>
      <c r="AN60" s="242">
        <f t="shared" si="45"/>
        <v>1.7110000000000001</v>
      </c>
      <c r="AO60" s="242">
        <f t="shared" si="45"/>
        <v>1.6031</v>
      </c>
      <c r="AP60" s="242">
        <f t="shared" si="45"/>
        <v>1.508</v>
      </c>
      <c r="AQ60" s="242">
        <f t="shared" si="45"/>
        <v>1.4822</v>
      </c>
      <c r="AR60" s="242">
        <f t="shared" si="45"/>
        <v>1.4412</v>
      </c>
      <c r="AS60" s="242">
        <f t="shared" si="45"/>
        <v>1.41</v>
      </c>
      <c r="AT60" s="242">
        <f t="shared" si="45"/>
        <v>1.4216</v>
      </c>
      <c r="AU60" s="242">
        <f t="shared" si="45"/>
        <v>1.4553</v>
      </c>
      <c r="AV60" s="242">
        <f t="shared" si="45"/>
        <v>1.4333</v>
      </c>
      <c r="AW60" s="242">
        <f t="shared" si="45"/>
        <v>1.3968</v>
      </c>
      <c r="AX60" s="242">
        <f t="shared" si="45"/>
        <v>1.3747</v>
      </c>
      <c r="AY60" s="242">
        <f t="shared" si="45"/>
        <v>1.3463000000000001</v>
      </c>
      <c r="AZ60" s="242">
        <f t="shared" si="45"/>
        <v>1.3273999999999999</v>
      </c>
      <c r="BA60" s="242">
        <f t="shared" si="45"/>
        <v>1.3257000000000001</v>
      </c>
      <c r="BB60" s="242">
        <f t="shared" si="45"/>
        <v>1.3223</v>
      </c>
      <c r="BC60" s="242">
        <f t="shared" si="45"/>
        <v>1.2992999999999999</v>
      </c>
      <c r="BD60" s="242">
        <f t="shared" si="45"/>
        <v>1.3207</v>
      </c>
      <c r="BE60" s="242">
        <f t="shared" si="45"/>
        <v>1.3058000000000001</v>
      </c>
      <c r="BF60" s="242">
        <f t="shared" si="45"/>
        <v>1.3058000000000001</v>
      </c>
      <c r="BG60" s="242">
        <f t="shared" si="45"/>
        <v>1.3257000000000001</v>
      </c>
      <c r="BH60" s="242">
        <f t="shared" si="45"/>
        <v>1.3008999999999999</v>
      </c>
      <c r="BI60" s="242">
        <f t="shared" si="45"/>
        <v>1.26</v>
      </c>
      <c r="BJ60" s="242">
        <f t="shared" si="45"/>
        <v>1.2676000000000001</v>
      </c>
      <c r="BK60" s="242">
        <f t="shared" si="45"/>
        <v>1.2494000000000001</v>
      </c>
      <c r="BL60" s="242">
        <f t="shared" si="45"/>
        <v>1.2317</v>
      </c>
      <c r="BM60" s="242">
        <f t="shared" si="45"/>
        <v>1.1868000000000001</v>
      </c>
      <c r="BN60" s="242">
        <f t="shared" si="45"/>
        <v>1.1265000000000001</v>
      </c>
      <c r="BO60" s="242">
        <f t="shared" si="45"/>
        <v>1.1132</v>
      </c>
      <c r="BP60" s="242">
        <f t="shared" si="45"/>
        <v>1.0589</v>
      </c>
      <c r="BQ60" s="242">
        <f t="shared" si="45"/>
        <v>1.0956999999999999</v>
      </c>
      <c r="BR60" s="242">
        <f t="shared" si="45"/>
        <v>1.0865</v>
      </c>
      <c r="BS60" s="242">
        <f t="shared" si="45"/>
        <v>1.0367999999999999</v>
      </c>
      <c r="BT60" s="242">
        <f t="shared" si="45"/>
        <v>1.0226</v>
      </c>
      <c r="BU60" s="242">
        <f t="shared" si="45"/>
        <v>1.0216000000000001</v>
      </c>
      <c r="BV60" s="242">
        <f t="shared" ref="BV60:CB63" si="46">VLOOKUP($A60,$A$11:$CB$14,BV$44)</f>
        <v>1.0286</v>
      </c>
      <c r="BW60" s="242">
        <f t="shared" si="46"/>
        <v>1.042</v>
      </c>
      <c r="BX60" s="242">
        <f t="shared" si="46"/>
        <v>1.0568</v>
      </c>
      <c r="BY60" s="242">
        <f t="shared" si="46"/>
        <v>1.0306999999999999</v>
      </c>
      <c r="BZ60" s="242">
        <f t="shared" si="46"/>
        <v>1.0067999999999999</v>
      </c>
      <c r="CA60" s="242">
        <f t="shared" si="46"/>
        <v>0.99519999999999997</v>
      </c>
      <c r="CB60" s="242">
        <f t="shared" si="46"/>
        <v>1</v>
      </c>
    </row>
    <row r="61" spans="1:80" outlineLevel="1">
      <c r="A61" s="241">
        <v>4</v>
      </c>
      <c r="B61" s="229" t="s">
        <v>331</v>
      </c>
      <c r="C61" s="190"/>
      <c r="D61" s="156">
        <v>25</v>
      </c>
      <c r="E61" s="285">
        <v>25</v>
      </c>
      <c r="F61" s="233">
        <f t="shared" si="40"/>
        <v>0</v>
      </c>
      <c r="G61" s="233">
        <f t="shared" si="40"/>
        <v>0</v>
      </c>
      <c r="H61" s="233">
        <f t="shared" si="40"/>
        <v>0</v>
      </c>
      <c r="I61" s="233">
        <f t="shared" si="40"/>
        <v>3.7616999999999998</v>
      </c>
      <c r="J61" s="242">
        <f t="shared" si="40"/>
        <v>3.8593000000000002</v>
      </c>
      <c r="K61" s="242">
        <f t="shared" ref="K61:BV64" si="47">VLOOKUP($A61,$A$11:$CB$14,K$44)</f>
        <v>3.2563</v>
      </c>
      <c r="L61" s="242">
        <f t="shared" si="47"/>
        <v>3.1865000000000001</v>
      </c>
      <c r="M61" s="242">
        <f t="shared" si="47"/>
        <v>3.2665000000000002</v>
      </c>
      <c r="N61" s="242">
        <f t="shared" si="47"/>
        <v>3.3184999999999998</v>
      </c>
      <c r="O61" s="242">
        <f t="shared" si="47"/>
        <v>3.2563</v>
      </c>
      <c r="P61" s="242">
        <f t="shared" si="47"/>
        <v>3.2061999999999999</v>
      </c>
      <c r="Q61" s="242">
        <f t="shared" si="47"/>
        <v>3.1480000000000001</v>
      </c>
      <c r="R61" s="242">
        <f t="shared" si="47"/>
        <v>3.1671999999999998</v>
      </c>
      <c r="S61" s="242">
        <f t="shared" si="47"/>
        <v>3.1865000000000001</v>
      </c>
      <c r="T61" s="242">
        <f t="shared" si="47"/>
        <v>3.1480000000000001</v>
      </c>
      <c r="U61" s="242">
        <f t="shared" si="47"/>
        <v>3.1103999999999998</v>
      </c>
      <c r="V61" s="242">
        <f t="shared" si="47"/>
        <v>3.0920000000000001</v>
      </c>
      <c r="W61" s="242">
        <f t="shared" si="47"/>
        <v>3.0647000000000002</v>
      </c>
      <c r="X61" s="242">
        <f t="shared" si="47"/>
        <v>3.0203000000000002</v>
      </c>
      <c r="Y61" s="242">
        <f t="shared" si="47"/>
        <v>2.9518</v>
      </c>
      <c r="Z61" s="242">
        <f t="shared" si="47"/>
        <v>2.9106000000000001</v>
      </c>
      <c r="AA61" s="242">
        <f t="shared" si="47"/>
        <v>2.9434999999999998</v>
      </c>
      <c r="AB61" s="242">
        <f t="shared" si="47"/>
        <v>2.9518</v>
      </c>
      <c r="AC61" s="242">
        <f t="shared" si="47"/>
        <v>2.9024999999999999</v>
      </c>
      <c r="AD61" s="242">
        <f t="shared" si="47"/>
        <v>2.7639</v>
      </c>
      <c r="AE61" s="242">
        <f t="shared" si="47"/>
        <v>2.6581999999999999</v>
      </c>
      <c r="AF61" s="242">
        <f t="shared" si="47"/>
        <v>2.5792000000000002</v>
      </c>
      <c r="AG61" s="242">
        <f t="shared" si="47"/>
        <v>2.4232999999999998</v>
      </c>
      <c r="AH61" s="242">
        <f t="shared" si="47"/>
        <v>2.1352000000000002</v>
      </c>
      <c r="AI61" s="242">
        <f t="shared" si="47"/>
        <v>2.0430999999999999</v>
      </c>
      <c r="AJ61" s="242">
        <f t="shared" si="47"/>
        <v>1.9698</v>
      </c>
      <c r="AK61" s="242">
        <f t="shared" si="47"/>
        <v>1.9118999999999999</v>
      </c>
      <c r="AL61" s="242">
        <f t="shared" si="47"/>
        <v>1.8911</v>
      </c>
      <c r="AM61" s="242">
        <f t="shared" si="47"/>
        <v>1.8249</v>
      </c>
      <c r="AN61" s="242">
        <f t="shared" si="47"/>
        <v>1.7110000000000001</v>
      </c>
      <c r="AO61" s="242">
        <f t="shared" si="47"/>
        <v>1.6031</v>
      </c>
      <c r="AP61" s="242">
        <f t="shared" si="47"/>
        <v>1.508</v>
      </c>
      <c r="AQ61" s="242">
        <f t="shared" si="47"/>
        <v>1.4822</v>
      </c>
      <c r="AR61" s="242">
        <f t="shared" si="47"/>
        <v>1.4412</v>
      </c>
      <c r="AS61" s="242">
        <f t="shared" si="47"/>
        <v>1.41</v>
      </c>
      <c r="AT61" s="242">
        <f t="shared" si="47"/>
        <v>1.4216</v>
      </c>
      <c r="AU61" s="242">
        <f t="shared" si="47"/>
        <v>1.4553</v>
      </c>
      <c r="AV61" s="242">
        <f t="shared" si="47"/>
        <v>1.4333</v>
      </c>
      <c r="AW61" s="242">
        <f t="shared" si="47"/>
        <v>1.3968</v>
      </c>
      <c r="AX61" s="242">
        <f t="shared" si="47"/>
        <v>1.3747</v>
      </c>
      <c r="AY61" s="242">
        <f t="shared" si="47"/>
        <v>1.3463000000000001</v>
      </c>
      <c r="AZ61" s="242">
        <f t="shared" si="47"/>
        <v>1.3273999999999999</v>
      </c>
      <c r="BA61" s="242">
        <f t="shared" si="47"/>
        <v>1.3257000000000001</v>
      </c>
      <c r="BB61" s="242">
        <f t="shared" si="47"/>
        <v>1.3223</v>
      </c>
      <c r="BC61" s="242">
        <f t="shared" si="47"/>
        <v>1.2992999999999999</v>
      </c>
      <c r="BD61" s="242">
        <f t="shared" si="47"/>
        <v>1.3207</v>
      </c>
      <c r="BE61" s="242">
        <f t="shared" si="47"/>
        <v>1.3058000000000001</v>
      </c>
      <c r="BF61" s="242">
        <f t="shared" si="47"/>
        <v>1.3058000000000001</v>
      </c>
      <c r="BG61" s="242">
        <f t="shared" si="47"/>
        <v>1.3257000000000001</v>
      </c>
      <c r="BH61" s="242">
        <f t="shared" si="47"/>
        <v>1.3008999999999999</v>
      </c>
      <c r="BI61" s="242">
        <f t="shared" si="47"/>
        <v>1.26</v>
      </c>
      <c r="BJ61" s="242">
        <f t="shared" si="47"/>
        <v>1.2676000000000001</v>
      </c>
      <c r="BK61" s="242">
        <f t="shared" si="47"/>
        <v>1.2494000000000001</v>
      </c>
      <c r="BL61" s="242">
        <f t="shared" si="47"/>
        <v>1.2317</v>
      </c>
      <c r="BM61" s="242">
        <f t="shared" si="47"/>
        <v>1.1868000000000001</v>
      </c>
      <c r="BN61" s="242">
        <f t="shared" si="47"/>
        <v>1.1265000000000001</v>
      </c>
      <c r="BO61" s="242">
        <f t="shared" si="47"/>
        <v>1.1132</v>
      </c>
      <c r="BP61" s="242">
        <f t="shared" si="47"/>
        <v>1.0589</v>
      </c>
      <c r="BQ61" s="242">
        <f t="shared" si="47"/>
        <v>1.0956999999999999</v>
      </c>
      <c r="BR61" s="242">
        <f t="shared" si="47"/>
        <v>1.0865</v>
      </c>
      <c r="BS61" s="242">
        <f t="shared" si="47"/>
        <v>1.0367999999999999</v>
      </c>
      <c r="BT61" s="242">
        <f t="shared" si="47"/>
        <v>1.0226</v>
      </c>
      <c r="BU61" s="242">
        <f t="shared" si="47"/>
        <v>1.0216000000000001</v>
      </c>
      <c r="BV61" s="242">
        <f t="shared" si="47"/>
        <v>1.0286</v>
      </c>
      <c r="BW61" s="242">
        <f t="shared" si="46"/>
        <v>1.042</v>
      </c>
      <c r="BX61" s="242">
        <f t="shared" si="46"/>
        <v>1.0568</v>
      </c>
      <c r="BY61" s="242">
        <f t="shared" si="46"/>
        <v>1.0306999999999999</v>
      </c>
      <c r="BZ61" s="242">
        <f t="shared" si="46"/>
        <v>1.0067999999999999</v>
      </c>
      <c r="CA61" s="242">
        <f t="shared" si="46"/>
        <v>0.99519999999999997</v>
      </c>
      <c r="CB61" s="242">
        <f t="shared" si="46"/>
        <v>1</v>
      </c>
    </row>
    <row r="62" spans="1:80" outlineLevel="1">
      <c r="A62" s="241">
        <v>4</v>
      </c>
      <c r="B62" s="229" t="s">
        <v>332</v>
      </c>
      <c r="C62" s="190"/>
      <c r="D62" s="156">
        <v>25</v>
      </c>
      <c r="E62" s="285">
        <v>25</v>
      </c>
      <c r="F62" s="233">
        <f t="shared" si="40"/>
        <v>0</v>
      </c>
      <c r="G62" s="233">
        <f t="shared" si="40"/>
        <v>0</v>
      </c>
      <c r="H62" s="233">
        <f t="shared" si="40"/>
        <v>0</v>
      </c>
      <c r="I62" s="233">
        <f t="shared" si="40"/>
        <v>3.7616999999999998</v>
      </c>
      <c r="J62" s="242">
        <f t="shared" si="40"/>
        <v>3.8593000000000002</v>
      </c>
      <c r="K62" s="242">
        <f t="shared" si="47"/>
        <v>3.2563</v>
      </c>
      <c r="L62" s="242">
        <f t="shared" si="47"/>
        <v>3.1865000000000001</v>
      </c>
      <c r="M62" s="242">
        <f t="shared" si="47"/>
        <v>3.2665000000000002</v>
      </c>
      <c r="N62" s="242">
        <f t="shared" si="47"/>
        <v>3.3184999999999998</v>
      </c>
      <c r="O62" s="242">
        <f t="shared" si="47"/>
        <v>3.2563</v>
      </c>
      <c r="P62" s="242">
        <f t="shared" si="47"/>
        <v>3.2061999999999999</v>
      </c>
      <c r="Q62" s="242">
        <f t="shared" si="47"/>
        <v>3.1480000000000001</v>
      </c>
      <c r="R62" s="242">
        <f t="shared" si="47"/>
        <v>3.1671999999999998</v>
      </c>
      <c r="S62" s="242">
        <f t="shared" si="47"/>
        <v>3.1865000000000001</v>
      </c>
      <c r="T62" s="242">
        <f t="shared" si="47"/>
        <v>3.1480000000000001</v>
      </c>
      <c r="U62" s="242">
        <f t="shared" si="47"/>
        <v>3.1103999999999998</v>
      </c>
      <c r="V62" s="242">
        <f t="shared" si="47"/>
        <v>3.0920000000000001</v>
      </c>
      <c r="W62" s="242">
        <f t="shared" si="47"/>
        <v>3.0647000000000002</v>
      </c>
      <c r="X62" s="242">
        <f t="shared" si="47"/>
        <v>3.0203000000000002</v>
      </c>
      <c r="Y62" s="242">
        <f t="shared" si="47"/>
        <v>2.9518</v>
      </c>
      <c r="Z62" s="242">
        <f t="shared" si="47"/>
        <v>2.9106000000000001</v>
      </c>
      <c r="AA62" s="242">
        <f t="shared" si="47"/>
        <v>2.9434999999999998</v>
      </c>
      <c r="AB62" s="242">
        <f t="shared" si="47"/>
        <v>2.9518</v>
      </c>
      <c r="AC62" s="242">
        <f t="shared" si="47"/>
        <v>2.9024999999999999</v>
      </c>
      <c r="AD62" s="242">
        <f t="shared" si="47"/>
        <v>2.7639</v>
      </c>
      <c r="AE62" s="242">
        <f t="shared" si="47"/>
        <v>2.6581999999999999</v>
      </c>
      <c r="AF62" s="242">
        <f t="shared" si="47"/>
        <v>2.5792000000000002</v>
      </c>
      <c r="AG62" s="242">
        <f t="shared" si="47"/>
        <v>2.4232999999999998</v>
      </c>
      <c r="AH62" s="242">
        <f t="shared" si="47"/>
        <v>2.1352000000000002</v>
      </c>
      <c r="AI62" s="242">
        <f t="shared" si="47"/>
        <v>2.0430999999999999</v>
      </c>
      <c r="AJ62" s="242">
        <f t="shared" si="47"/>
        <v>1.9698</v>
      </c>
      <c r="AK62" s="242">
        <f t="shared" si="47"/>
        <v>1.9118999999999999</v>
      </c>
      <c r="AL62" s="242">
        <f t="shared" si="47"/>
        <v>1.8911</v>
      </c>
      <c r="AM62" s="242">
        <f t="shared" si="47"/>
        <v>1.8249</v>
      </c>
      <c r="AN62" s="242">
        <f t="shared" si="47"/>
        <v>1.7110000000000001</v>
      </c>
      <c r="AO62" s="242">
        <f t="shared" si="47"/>
        <v>1.6031</v>
      </c>
      <c r="AP62" s="242">
        <f t="shared" si="47"/>
        <v>1.508</v>
      </c>
      <c r="AQ62" s="242">
        <f t="shared" si="47"/>
        <v>1.4822</v>
      </c>
      <c r="AR62" s="242">
        <f t="shared" si="47"/>
        <v>1.4412</v>
      </c>
      <c r="AS62" s="242">
        <f t="shared" si="47"/>
        <v>1.41</v>
      </c>
      <c r="AT62" s="242">
        <f t="shared" si="47"/>
        <v>1.4216</v>
      </c>
      <c r="AU62" s="242">
        <f t="shared" si="47"/>
        <v>1.4553</v>
      </c>
      <c r="AV62" s="242">
        <f t="shared" si="47"/>
        <v>1.4333</v>
      </c>
      <c r="AW62" s="242">
        <f t="shared" si="47"/>
        <v>1.3968</v>
      </c>
      <c r="AX62" s="242">
        <f t="shared" si="47"/>
        <v>1.3747</v>
      </c>
      <c r="AY62" s="242">
        <f t="shared" si="47"/>
        <v>1.3463000000000001</v>
      </c>
      <c r="AZ62" s="242">
        <f t="shared" si="47"/>
        <v>1.3273999999999999</v>
      </c>
      <c r="BA62" s="242">
        <f t="shared" si="47"/>
        <v>1.3257000000000001</v>
      </c>
      <c r="BB62" s="242">
        <f t="shared" si="47"/>
        <v>1.3223</v>
      </c>
      <c r="BC62" s="242">
        <f t="shared" si="47"/>
        <v>1.2992999999999999</v>
      </c>
      <c r="BD62" s="242">
        <f t="shared" si="47"/>
        <v>1.3207</v>
      </c>
      <c r="BE62" s="242">
        <f t="shared" si="47"/>
        <v>1.3058000000000001</v>
      </c>
      <c r="BF62" s="242">
        <f t="shared" si="47"/>
        <v>1.3058000000000001</v>
      </c>
      <c r="BG62" s="242">
        <f t="shared" si="47"/>
        <v>1.3257000000000001</v>
      </c>
      <c r="BH62" s="242">
        <f t="shared" si="47"/>
        <v>1.3008999999999999</v>
      </c>
      <c r="BI62" s="242">
        <f t="shared" si="47"/>
        <v>1.26</v>
      </c>
      <c r="BJ62" s="242">
        <f t="shared" si="47"/>
        <v>1.2676000000000001</v>
      </c>
      <c r="BK62" s="242">
        <f t="shared" si="47"/>
        <v>1.2494000000000001</v>
      </c>
      <c r="BL62" s="242">
        <f t="shared" si="47"/>
        <v>1.2317</v>
      </c>
      <c r="BM62" s="242">
        <f t="shared" si="47"/>
        <v>1.1868000000000001</v>
      </c>
      <c r="BN62" s="242">
        <f t="shared" si="47"/>
        <v>1.1265000000000001</v>
      </c>
      <c r="BO62" s="242">
        <f t="shared" si="47"/>
        <v>1.1132</v>
      </c>
      <c r="BP62" s="242">
        <f t="shared" si="47"/>
        <v>1.0589</v>
      </c>
      <c r="BQ62" s="242">
        <f t="shared" si="47"/>
        <v>1.0956999999999999</v>
      </c>
      <c r="BR62" s="242">
        <f t="shared" si="47"/>
        <v>1.0865</v>
      </c>
      <c r="BS62" s="242">
        <f t="shared" si="47"/>
        <v>1.0367999999999999</v>
      </c>
      <c r="BT62" s="242">
        <f t="shared" si="47"/>
        <v>1.0226</v>
      </c>
      <c r="BU62" s="242">
        <f t="shared" si="47"/>
        <v>1.0216000000000001</v>
      </c>
      <c r="BV62" s="242">
        <f t="shared" si="47"/>
        <v>1.0286</v>
      </c>
      <c r="BW62" s="242">
        <f t="shared" si="46"/>
        <v>1.042</v>
      </c>
      <c r="BX62" s="242">
        <f t="shared" si="46"/>
        <v>1.0568</v>
      </c>
      <c r="BY62" s="242">
        <f t="shared" si="46"/>
        <v>1.0306999999999999</v>
      </c>
      <c r="BZ62" s="242">
        <f t="shared" si="46"/>
        <v>1.0067999999999999</v>
      </c>
      <c r="CA62" s="242">
        <f t="shared" si="46"/>
        <v>0.99519999999999997</v>
      </c>
      <c r="CB62" s="242">
        <f t="shared" si="46"/>
        <v>1</v>
      </c>
    </row>
    <row r="63" spans="1:80" outlineLevel="1">
      <c r="A63" s="241">
        <v>4</v>
      </c>
      <c r="B63" s="229" t="s">
        <v>333</v>
      </c>
      <c r="C63" s="190"/>
      <c r="D63" s="156">
        <v>20</v>
      </c>
      <c r="E63" s="285">
        <v>20</v>
      </c>
      <c r="F63" s="233">
        <f t="shared" si="40"/>
        <v>0</v>
      </c>
      <c r="G63" s="233">
        <f t="shared" si="40"/>
        <v>0</v>
      </c>
      <c r="H63" s="233">
        <f t="shared" si="40"/>
        <v>0</v>
      </c>
      <c r="I63" s="233">
        <f t="shared" si="40"/>
        <v>3.7616999999999998</v>
      </c>
      <c r="J63" s="242">
        <f t="shared" si="40"/>
        <v>3.8593000000000002</v>
      </c>
      <c r="K63" s="242">
        <f t="shared" si="47"/>
        <v>3.2563</v>
      </c>
      <c r="L63" s="242">
        <f t="shared" si="47"/>
        <v>3.1865000000000001</v>
      </c>
      <c r="M63" s="242">
        <f t="shared" si="47"/>
        <v>3.2665000000000002</v>
      </c>
      <c r="N63" s="242">
        <f t="shared" si="47"/>
        <v>3.3184999999999998</v>
      </c>
      <c r="O63" s="242">
        <f t="shared" si="47"/>
        <v>3.2563</v>
      </c>
      <c r="P63" s="242">
        <f t="shared" si="47"/>
        <v>3.2061999999999999</v>
      </c>
      <c r="Q63" s="242">
        <f t="shared" si="47"/>
        <v>3.1480000000000001</v>
      </c>
      <c r="R63" s="242">
        <f t="shared" si="47"/>
        <v>3.1671999999999998</v>
      </c>
      <c r="S63" s="242">
        <f t="shared" si="47"/>
        <v>3.1865000000000001</v>
      </c>
      <c r="T63" s="242">
        <f t="shared" si="47"/>
        <v>3.1480000000000001</v>
      </c>
      <c r="U63" s="242">
        <f t="shared" si="47"/>
        <v>3.1103999999999998</v>
      </c>
      <c r="V63" s="242">
        <f t="shared" si="47"/>
        <v>3.0920000000000001</v>
      </c>
      <c r="W63" s="242">
        <f t="shared" si="47"/>
        <v>3.0647000000000002</v>
      </c>
      <c r="X63" s="242">
        <f t="shared" si="47"/>
        <v>3.0203000000000002</v>
      </c>
      <c r="Y63" s="242">
        <f t="shared" si="47"/>
        <v>2.9518</v>
      </c>
      <c r="Z63" s="242">
        <f t="shared" si="47"/>
        <v>2.9106000000000001</v>
      </c>
      <c r="AA63" s="242">
        <f t="shared" si="47"/>
        <v>2.9434999999999998</v>
      </c>
      <c r="AB63" s="242">
        <f t="shared" si="47"/>
        <v>2.9518</v>
      </c>
      <c r="AC63" s="242">
        <f t="shared" si="47"/>
        <v>2.9024999999999999</v>
      </c>
      <c r="AD63" s="242">
        <f t="shared" si="47"/>
        <v>2.7639</v>
      </c>
      <c r="AE63" s="242">
        <f t="shared" si="47"/>
        <v>2.6581999999999999</v>
      </c>
      <c r="AF63" s="242">
        <f t="shared" si="47"/>
        <v>2.5792000000000002</v>
      </c>
      <c r="AG63" s="242">
        <f t="shared" si="47"/>
        <v>2.4232999999999998</v>
      </c>
      <c r="AH63" s="242">
        <f t="shared" si="47"/>
        <v>2.1352000000000002</v>
      </c>
      <c r="AI63" s="242">
        <f t="shared" si="47"/>
        <v>2.0430999999999999</v>
      </c>
      <c r="AJ63" s="242">
        <f t="shared" si="47"/>
        <v>1.9698</v>
      </c>
      <c r="AK63" s="242">
        <f t="shared" si="47"/>
        <v>1.9118999999999999</v>
      </c>
      <c r="AL63" s="242">
        <f t="shared" si="47"/>
        <v>1.8911</v>
      </c>
      <c r="AM63" s="242">
        <f t="shared" si="47"/>
        <v>1.8249</v>
      </c>
      <c r="AN63" s="242">
        <f t="shared" si="47"/>
        <v>1.7110000000000001</v>
      </c>
      <c r="AO63" s="242">
        <f t="shared" si="47"/>
        <v>1.6031</v>
      </c>
      <c r="AP63" s="242">
        <f t="shared" si="47"/>
        <v>1.508</v>
      </c>
      <c r="AQ63" s="242">
        <f t="shared" si="47"/>
        <v>1.4822</v>
      </c>
      <c r="AR63" s="242">
        <f t="shared" si="47"/>
        <v>1.4412</v>
      </c>
      <c r="AS63" s="242">
        <f t="shared" si="47"/>
        <v>1.41</v>
      </c>
      <c r="AT63" s="242">
        <f t="shared" si="47"/>
        <v>1.4216</v>
      </c>
      <c r="AU63" s="242">
        <f t="shared" si="47"/>
        <v>1.4553</v>
      </c>
      <c r="AV63" s="242">
        <f t="shared" si="47"/>
        <v>1.4333</v>
      </c>
      <c r="AW63" s="242">
        <f t="shared" si="47"/>
        <v>1.3968</v>
      </c>
      <c r="AX63" s="242">
        <f t="shared" si="47"/>
        <v>1.3747</v>
      </c>
      <c r="AY63" s="242">
        <f t="shared" si="47"/>
        <v>1.3463000000000001</v>
      </c>
      <c r="AZ63" s="242">
        <f t="shared" si="47"/>
        <v>1.3273999999999999</v>
      </c>
      <c r="BA63" s="242">
        <f t="shared" si="47"/>
        <v>1.3257000000000001</v>
      </c>
      <c r="BB63" s="242">
        <f t="shared" si="47"/>
        <v>1.3223</v>
      </c>
      <c r="BC63" s="242">
        <f t="shared" si="47"/>
        <v>1.2992999999999999</v>
      </c>
      <c r="BD63" s="242">
        <f t="shared" si="47"/>
        <v>1.3207</v>
      </c>
      <c r="BE63" s="242">
        <f t="shared" si="47"/>
        <v>1.3058000000000001</v>
      </c>
      <c r="BF63" s="242">
        <f t="shared" si="47"/>
        <v>1.3058000000000001</v>
      </c>
      <c r="BG63" s="242">
        <f t="shared" si="47"/>
        <v>1.3257000000000001</v>
      </c>
      <c r="BH63" s="242">
        <f t="shared" si="47"/>
        <v>1.3008999999999999</v>
      </c>
      <c r="BI63" s="242">
        <f t="shared" si="47"/>
        <v>1.26</v>
      </c>
      <c r="BJ63" s="242">
        <f t="shared" si="47"/>
        <v>1.2676000000000001</v>
      </c>
      <c r="BK63" s="242">
        <f t="shared" si="47"/>
        <v>1.2494000000000001</v>
      </c>
      <c r="BL63" s="242">
        <f t="shared" si="47"/>
        <v>1.2317</v>
      </c>
      <c r="BM63" s="242">
        <f t="shared" si="47"/>
        <v>1.1868000000000001</v>
      </c>
      <c r="BN63" s="242">
        <f t="shared" si="47"/>
        <v>1.1265000000000001</v>
      </c>
      <c r="BO63" s="242">
        <f t="shared" si="47"/>
        <v>1.1132</v>
      </c>
      <c r="BP63" s="242">
        <f t="shared" si="47"/>
        <v>1.0589</v>
      </c>
      <c r="BQ63" s="242">
        <f t="shared" si="47"/>
        <v>1.0956999999999999</v>
      </c>
      <c r="BR63" s="242">
        <f t="shared" si="47"/>
        <v>1.0865</v>
      </c>
      <c r="BS63" s="242">
        <f t="shared" si="47"/>
        <v>1.0367999999999999</v>
      </c>
      <c r="BT63" s="242">
        <f t="shared" si="47"/>
        <v>1.0226</v>
      </c>
      <c r="BU63" s="242">
        <f t="shared" si="47"/>
        <v>1.0216000000000001</v>
      </c>
      <c r="BV63" s="242">
        <f t="shared" si="47"/>
        <v>1.0286</v>
      </c>
      <c r="BW63" s="242">
        <f t="shared" si="46"/>
        <v>1.042</v>
      </c>
      <c r="BX63" s="242">
        <f t="shared" si="46"/>
        <v>1.0568</v>
      </c>
      <c r="BY63" s="242">
        <f t="shared" si="46"/>
        <v>1.0306999999999999</v>
      </c>
      <c r="BZ63" s="242">
        <f t="shared" si="46"/>
        <v>1.0067999999999999</v>
      </c>
      <c r="CA63" s="242">
        <f t="shared" si="46"/>
        <v>0.99519999999999997</v>
      </c>
      <c r="CB63" s="242">
        <f t="shared" si="46"/>
        <v>1</v>
      </c>
    </row>
    <row r="64" spans="1:80" outlineLevel="1">
      <c r="A64" s="241">
        <v>4</v>
      </c>
      <c r="B64" s="229" t="s">
        <v>334</v>
      </c>
      <c r="C64" s="190"/>
      <c r="D64" s="156">
        <v>25</v>
      </c>
      <c r="E64" s="285">
        <v>25</v>
      </c>
      <c r="F64" s="233">
        <f t="shared" si="40"/>
        <v>0</v>
      </c>
      <c r="G64" s="233">
        <f t="shared" si="40"/>
        <v>0</v>
      </c>
      <c r="H64" s="233">
        <f t="shared" si="40"/>
        <v>0</v>
      </c>
      <c r="I64" s="233">
        <f t="shared" si="40"/>
        <v>3.7616999999999998</v>
      </c>
      <c r="J64" s="242">
        <f t="shared" si="40"/>
        <v>3.8593000000000002</v>
      </c>
      <c r="K64" s="242">
        <f t="shared" si="47"/>
        <v>3.2563</v>
      </c>
      <c r="L64" s="242">
        <f t="shared" si="47"/>
        <v>3.1865000000000001</v>
      </c>
      <c r="M64" s="242">
        <f t="shared" si="47"/>
        <v>3.2665000000000002</v>
      </c>
      <c r="N64" s="242">
        <f t="shared" si="47"/>
        <v>3.3184999999999998</v>
      </c>
      <c r="O64" s="242">
        <f t="shared" si="47"/>
        <v>3.2563</v>
      </c>
      <c r="P64" s="242">
        <f t="shared" si="47"/>
        <v>3.2061999999999999</v>
      </c>
      <c r="Q64" s="242">
        <f t="shared" si="47"/>
        <v>3.1480000000000001</v>
      </c>
      <c r="R64" s="242">
        <f t="shared" si="47"/>
        <v>3.1671999999999998</v>
      </c>
      <c r="S64" s="242">
        <f t="shared" si="47"/>
        <v>3.1865000000000001</v>
      </c>
      <c r="T64" s="242">
        <f t="shared" si="47"/>
        <v>3.1480000000000001</v>
      </c>
      <c r="U64" s="242">
        <f t="shared" si="47"/>
        <v>3.1103999999999998</v>
      </c>
      <c r="V64" s="242">
        <f t="shared" si="47"/>
        <v>3.0920000000000001</v>
      </c>
      <c r="W64" s="242">
        <f t="shared" si="47"/>
        <v>3.0647000000000002</v>
      </c>
      <c r="X64" s="242">
        <f t="shared" si="47"/>
        <v>3.0203000000000002</v>
      </c>
      <c r="Y64" s="242">
        <f t="shared" si="47"/>
        <v>2.9518</v>
      </c>
      <c r="Z64" s="242">
        <f t="shared" si="47"/>
        <v>2.9106000000000001</v>
      </c>
      <c r="AA64" s="242">
        <f t="shared" si="47"/>
        <v>2.9434999999999998</v>
      </c>
      <c r="AB64" s="242">
        <f t="shared" si="47"/>
        <v>2.9518</v>
      </c>
      <c r="AC64" s="242">
        <f t="shared" si="47"/>
        <v>2.9024999999999999</v>
      </c>
      <c r="AD64" s="242">
        <f t="shared" si="47"/>
        <v>2.7639</v>
      </c>
      <c r="AE64" s="242">
        <f t="shared" si="47"/>
        <v>2.6581999999999999</v>
      </c>
      <c r="AF64" s="242">
        <f t="shared" si="47"/>
        <v>2.5792000000000002</v>
      </c>
      <c r="AG64" s="242">
        <f t="shared" si="47"/>
        <v>2.4232999999999998</v>
      </c>
      <c r="AH64" s="242">
        <f t="shared" si="47"/>
        <v>2.1352000000000002</v>
      </c>
      <c r="AI64" s="242">
        <f t="shared" si="47"/>
        <v>2.0430999999999999</v>
      </c>
      <c r="AJ64" s="242">
        <f t="shared" si="47"/>
        <v>1.9698</v>
      </c>
      <c r="AK64" s="242">
        <f t="shared" si="47"/>
        <v>1.9118999999999999</v>
      </c>
      <c r="AL64" s="242">
        <f t="shared" si="47"/>
        <v>1.8911</v>
      </c>
      <c r="AM64" s="242">
        <f t="shared" si="47"/>
        <v>1.8249</v>
      </c>
      <c r="AN64" s="242">
        <f t="shared" si="47"/>
        <v>1.7110000000000001</v>
      </c>
      <c r="AO64" s="242">
        <f t="shared" si="47"/>
        <v>1.6031</v>
      </c>
      <c r="AP64" s="242">
        <f t="shared" si="47"/>
        <v>1.508</v>
      </c>
      <c r="AQ64" s="242">
        <f t="shared" si="47"/>
        <v>1.4822</v>
      </c>
      <c r="AR64" s="242">
        <f t="shared" si="47"/>
        <v>1.4412</v>
      </c>
      <c r="AS64" s="242">
        <f t="shared" si="47"/>
        <v>1.41</v>
      </c>
      <c r="AT64" s="242">
        <f t="shared" si="47"/>
        <v>1.4216</v>
      </c>
      <c r="AU64" s="242">
        <f t="shared" si="47"/>
        <v>1.4553</v>
      </c>
      <c r="AV64" s="242">
        <f t="shared" si="47"/>
        <v>1.4333</v>
      </c>
      <c r="AW64" s="242">
        <f t="shared" si="47"/>
        <v>1.3968</v>
      </c>
      <c r="AX64" s="242">
        <f t="shared" si="47"/>
        <v>1.3747</v>
      </c>
      <c r="AY64" s="242">
        <f t="shared" si="47"/>
        <v>1.3463000000000001</v>
      </c>
      <c r="AZ64" s="242">
        <f t="shared" si="47"/>
        <v>1.3273999999999999</v>
      </c>
      <c r="BA64" s="242">
        <f t="shared" si="47"/>
        <v>1.3257000000000001</v>
      </c>
      <c r="BB64" s="242">
        <f t="shared" si="47"/>
        <v>1.3223</v>
      </c>
      <c r="BC64" s="242">
        <f t="shared" si="47"/>
        <v>1.2992999999999999</v>
      </c>
      <c r="BD64" s="242">
        <f t="shared" si="47"/>
        <v>1.3207</v>
      </c>
      <c r="BE64" s="242">
        <f t="shared" si="47"/>
        <v>1.3058000000000001</v>
      </c>
      <c r="BF64" s="242">
        <f t="shared" si="47"/>
        <v>1.3058000000000001</v>
      </c>
      <c r="BG64" s="242">
        <f t="shared" si="47"/>
        <v>1.3257000000000001</v>
      </c>
      <c r="BH64" s="242">
        <f t="shared" si="47"/>
        <v>1.3008999999999999</v>
      </c>
      <c r="BI64" s="242">
        <f t="shared" si="47"/>
        <v>1.26</v>
      </c>
      <c r="BJ64" s="242">
        <f t="shared" si="47"/>
        <v>1.2676000000000001</v>
      </c>
      <c r="BK64" s="242">
        <f t="shared" si="47"/>
        <v>1.2494000000000001</v>
      </c>
      <c r="BL64" s="242">
        <f t="shared" si="47"/>
        <v>1.2317</v>
      </c>
      <c r="BM64" s="242">
        <f t="shared" si="47"/>
        <v>1.1868000000000001</v>
      </c>
      <c r="BN64" s="242">
        <f t="shared" si="47"/>
        <v>1.1265000000000001</v>
      </c>
      <c r="BO64" s="242">
        <f t="shared" si="47"/>
        <v>1.1132</v>
      </c>
      <c r="BP64" s="242">
        <f t="shared" si="47"/>
        <v>1.0589</v>
      </c>
      <c r="BQ64" s="242">
        <f t="shared" si="47"/>
        <v>1.0956999999999999</v>
      </c>
      <c r="BR64" s="242">
        <f t="shared" si="47"/>
        <v>1.0865</v>
      </c>
      <c r="BS64" s="242">
        <f t="shared" si="47"/>
        <v>1.0367999999999999</v>
      </c>
      <c r="BT64" s="242">
        <f t="shared" si="47"/>
        <v>1.0226</v>
      </c>
      <c r="BU64" s="242">
        <f t="shared" si="47"/>
        <v>1.0216000000000001</v>
      </c>
      <c r="BV64" s="242">
        <f t="shared" ref="BV64:CB67" si="48">VLOOKUP($A64,$A$11:$CB$14,BV$44)</f>
        <v>1.0286</v>
      </c>
      <c r="BW64" s="242">
        <f t="shared" si="48"/>
        <v>1.042</v>
      </c>
      <c r="BX64" s="242">
        <f t="shared" si="48"/>
        <v>1.0568</v>
      </c>
      <c r="BY64" s="242">
        <f t="shared" si="48"/>
        <v>1.0306999999999999</v>
      </c>
      <c r="BZ64" s="242">
        <f t="shared" si="48"/>
        <v>1.0067999999999999</v>
      </c>
      <c r="CA64" s="242">
        <f t="shared" si="48"/>
        <v>0.99519999999999997</v>
      </c>
      <c r="CB64" s="242">
        <f t="shared" si="48"/>
        <v>1</v>
      </c>
    </row>
    <row r="65" spans="1:80" outlineLevel="1">
      <c r="A65" s="241">
        <v>1</v>
      </c>
      <c r="B65" s="229" t="s">
        <v>403</v>
      </c>
      <c r="C65" s="190"/>
      <c r="D65" s="156">
        <f>D47</f>
        <v>50</v>
      </c>
      <c r="E65" s="285">
        <f>E47</f>
        <v>60</v>
      </c>
      <c r="F65" s="233">
        <f t="shared" si="40"/>
        <v>16.219200000000001</v>
      </c>
      <c r="G65" s="233">
        <f t="shared" si="40"/>
        <v>13.929399999999999</v>
      </c>
      <c r="H65" s="233">
        <f t="shared" si="40"/>
        <v>12.8696</v>
      </c>
      <c r="I65" s="233">
        <f t="shared" si="40"/>
        <v>11.384600000000001</v>
      </c>
      <c r="J65" s="242">
        <f t="shared" si="40"/>
        <v>11.84</v>
      </c>
      <c r="K65" s="242">
        <f t="shared" ref="K65:BV68" si="49">VLOOKUP($A65,$A$11:$CB$14,K$44)</f>
        <v>10.2957</v>
      </c>
      <c r="L65" s="242">
        <f t="shared" si="49"/>
        <v>9.6259999999999994</v>
      </c>
      <c r="M65" s="242">
        <f t="shared" si="49"/>
        <v>9.9496000000000002</v>
      </c>
      <c r="N65" s="242">
        <f t="shared" si="49"/>
        <v>9.9496000000000002</v>
      </c>
      <c r="O65" s="242">
        <f t="shared" si="49"/>
        <v>9.3968000000000007</v>
      </c>
      <c r="P65" s="242">
        <f t="shared" si="49"/>
        <v>9.1783000000000001</v>
      </c>
      <c r="Q65" s="242">
        <f t="shared" si="49"/>
        <v>8.8358000000000008</v>
      </c>
      <c r="R65" s="242">
        <f t="shared" si="49"/>
        <v>8.5797000000000008</v>
      </c>
      <c r="S65" s="242">
        <f t="shared" si="49"/>
        <v>8.2797000000000001</v>
      </c>
      <c r="T65" s="242">
        <f t="shared" si="49"/>
        <v>7.7385999999999999</v>
      </c>
      <c r="U65" s="242">
        <f t="shared" si="49"/>
        <v>7.2637999999999998</v>
      </c>
      <c r="V65" s="242">
        <f t="shared" si="49"/>
        <v>6.7656999999999998</v>
      </c>
      <c r="W65" s="242">
        <f t="shared" si="49"/>
        <v>6.5054999999999996</v>
      </c>
      <c r="X65" s="242">
        <f t="shared" si="49"/>
        <v>6.2316000000000003</v>
      </c>
      <c r="Y65" s="242">
        <f t="shared" si="49"/>
        <v>5.9798</v>
      </c>
      <c r="Z65" s="242">
        <f t="shared" si="49"/>
        <v>5.8324999999999996</v>
      </c>
      <c r="AA65" s="242">
        <f t="shared" si="49"/>
        <v>6.1346999999999996</v>
      </c>
      <c r="AB65" s="242">
        <f t="shared" si="49"/>
        <v>5.8324999999999996</v>
      </c>
      <c r="AC65" s="242">
        <f t="shared" si="49"/>
        <v>5.4311999999999996</v>
      </c>
      <c r="AD65" s="242">
        <f t="shared" si="49"/>
        <v>4.5891000000000002</v>
      </c>
      <c r="AE65" s="242">
        <f t="shared" si="49"/>
        <v>4.1398999999999999</v>
      </c>
      <c r="AF65" s="242">
        <f t="shared" si="49"/>
        <v>3.9466999999999999</v>
      </c>
      <c r="AG65" s="242">
        <f t="shared" si="49"/>
        <v>3.7115999999999998</v>
      </c>
      <c r="AH65" s="242">
        <f t="shared" si="49"/>
        <v>3.5030000000000001</v>
      </c>
      <c r="AI65" s="242">
        <f t="shared" si="49"/>
        <v>3.4121000000000001</v>
      </c>
      <c r="AJ65" s="242">
        <f t="shared" si="49"/>
        <v>3.2888999999999999</v>
      </c>
      <c r="AK65" s="242">
        <f t="shared" si="49"/>
        <v>3.1573000000000002</v>
      </c>
      <c r="AL65" s="242">
        <f t="shared" si="49"/>
        <v>3.0204</v>
      </c>
      <c r="AM65" s="242">
        <f t="shared" si="49"/>
        <v>2.8123999999999998</v>
      </c>
      <c r="AN65" s="242">
        <f t="shared" si="49"/>
        <v>2.5516999999999999</v>
      </c>
      <c r="AO65" s="242">
        <f t="shared" si="49"/>
        <v>2.4064999999999999</v>
      </c>
      <c r="AP65" s="242">
        <f t="shared" si="49"/>
        <v>2.3125</v>
      </c>
      <c r="AQ65" s="242">
        <f t="shared" si="49"/>
        <v>2.2726000000000002</v>
      </c>
      <c r="AR65" s="242">
        <f t="shared" si="49"/>
        <v>2.2256</v>
      </c>
      <c r="AS65" s="242">
        <f t="shared" si="49"/>
        <v>2.2130999999999998</v>
      </c>
      <c r="AT65" s="242">
        <f t="shared" si="49"/>
        <v>2.1684999999999999</v>
      </c>
      <c r="AU65" s="242">
        <f t="shared" si="49"/>
        <v>2.1219000000000001</v>
      </c>
      <c r="AV65" s="242">
        <f t="shared" si="49"/>
        <v>2.0735999999999999</v>
      </c>
      <c r="AW65" s="242">
        <f t="shared" si="49"/>
        <v>2.0034000000000001</v>
      </c>
      <c r="AX65" s="242">
        <f t="shared" si="49"/>
        <v>1.8884000000000001</v>
      </c>
      <c r="AY65" s="242">
        <f t="shared" si="49"/>
        <v>1.7805</v>
      </c>
      <c r="AZ65" s="242">
        <f t="shared" si="49"/>
        <v>1.6747000000000001</v>
      </c>
      <c r="BA65" s="242">
        <f t="shared" si="49"/>
        <v>1.6196999999999999</v>
      </c>
      <c r="BB65" s="242">
        <f t="shared" si="49"/>
        <v>1.5871</v>
      </c>
      <c r="BC65" s="242">
        <f t="shared" si="49"/>
        <v>1.5518000000000001</v>
      </c>
      <c r="BD65" s="242">
        <f t="shared" si="49"/>
        <v>1.5477000000000001</v>
      </c>
      <c r="BE65" s="242">
        <f t="shared" si="49"/>
        <v>1.5558000000000001</v>
      </c>
      <c r="BF65" s="242">
        <f t="shared" si="49"/>
        <v>1.5641</v>
      </c>
      <c r="BG65" s="242">
        <f t="shared" si="49"/>
        <v>1.5724</v>
      </c>
      <c r="BH65" s="242">
        <f t="shared" si="49"/>
        <v>1.5620000000000001</v>
      </c>
      <c r="BI65" s="242">
        <f t="shared" si="49"/>
        <v>1.5558000000000001</v>
      </c>
      <c r="BJ65" s="242">
        <f t="shared" si="49"/>
        <v>1.5518000000000001</v>
      </c>
      <c r="BK65" s="242">
        <f t="shared" si="49"/>
        <v>1.5477000000000001</v>
      </c>
      <c r="BL65" s="242">
        <f t="shared" si="49"/>
        <v>1.5258</v>
      </c>
      <c r="BM65" s="242">
        <f t="shared" si="49"/>
        <v>1.4948999999999999</v>
      </c>
      <c r="BN65" s="242">
        <f t="shared" si="49"/>
        <v>1.4599</v>
      </c>
      <c r="BO65" s="242">
        <f t="shared" si="49"/>
        <v>1.3995</v>
      </c>
      <c r="BP65" s="242">
        <f t="shared" si="49"/>
        <v>1.3485</v>
      </c>
      <c r="BQ65" s="242">
        <f t="shared" si="49"/>
        <v>1.3348</v>
      </c>
      <c r="BR65" s="242">
        <f t="shared" si="49"/>
        <v>1.32</v>
      </c>
      <c r="BS65" s="242">
        <f t="shared" si="49"/>
        <v>1.28</v>
      </c>
      <c r="BT65" s="242">
        <f t="shared" si="49"/>
        <v>1.2488999999999999</v>
      </c>
      <c r="BU65" s="242">
        <f t="shared" si="49"/>
        <v>1.2257</v>
      </c>
      <c r="BV65" s="242">
        <f t="shared" si="49"/>
        <v>1.2033</v>
      </c>
      <c r="BW65" s="242">
        <f t="shared" si="48"/>
        <v>1.1839999999999999</v>
      </c>
      <c r="BX65" s="242">
        <f t="shared" si="48"/>
        <v>1.1596</v>
      </c>
      <c r="BY65" s="242">
        <f t="shared" si="48"/>
        <v>1.1223000000000001</v>
      </c>
      <c r="BZ65" s="242">
        <f t="shared" si="48"/>
        <v>1.0744</v>
      </c>
      <c r="CA65" s="242">
        <f t="shared" si="48"/>
        <v>1.0286999999999999</v>
      </c>
      <c r="CB65" s="242">
        <f t="shared" si="48"/>
        <v>1</v>
      </c>
    </row>
    <row r="66" spans="1:80" outlineLevel="1">
      <c r="A66" s="241">
        <v>2</v>
      </c>
      <c r="B66" s="229" t="s">
        <v>335</v>
      </c>
      <c r="C66" s="190"/>
      <c r="D66" s="156">
        <v>45</v>
      </c>
      <c r="E66" s="285">
        <v>55</v>
      </c>
      <c r="F66" s="233">
        <f t="shared" si="40"/>
        <v>0</v>
      </c>
      <c r="G66" s="233">
        <f t="shared" si="40"/>
        <v>0</v>
      </c>
      <c r="H66" s="233">
        <f t="shared" si="40"/>
        <v>0</v>
      </c>
      <c r="I66" s="233">
        <f t="shared" si="40"/>
        <v>7.6203000000000003</v>
      </c>
      <c r="J66" s="242">
        <f t="shared" si="40"/>
        <v>7.9734999999999996</v>
      </c>
      <c r="K66" s="242">
        <f t="shared" si="49"/>
        <v>6.88</v>
      </c>
      <c r="L66" s="242">
        <f t="shared" si="49"/>
        <v>6.4730999999999996</v>
      </c>
      <c r="M66" s="242">
        <f t="shared" si="49"/>
        <v>6.6889000000000003</v>
      </c>
      <c r="N66" s="242">
        <f t="shared" si="49"/>
        <v>6.6519000000000004</v>
      </c>
      <c r="O66" s="242">
        <f t="shared" si="49"/>
        <v>6.3037000000000001</v>
      </c>
      <c r="P66" s="242">
        <f t="shared" si="49"/>
        <v>6.1429</v>
      </c>
      <c r="Q66" s="242">
        <f t="shared" si="49"/>
        <v>5.9603999999999999</v>
      </c>
      <c r="R66" s="242">
        <f t="shared" si="49"/>
        <v>5.7607999999999997</v>
      </c>
      <c r="S66" s="242">
        <f t="shared" si="49"/>
        <v>5.3510999999999997</v>
      </c>
      <c r="T66" s="242">
        <f t="shared" si="49"/>
        <v>4.9752000000000001</v>
      </c>
      <c r="U66" s="242">
        <f t="shared" si="49"/>
        <v>4.6130000000000004</v>
      </c>
      <c r="V66" s="242">
        <f t="shared" si="49"/>
        <v>4.3308999999999997</v>
      </c>
      <c r="W66" s="242">
        <f t="shared" si="49"/>
        <v>4.1375000000000002</v>
      </c>
      <c r="X66" s="242">
        <f t="shared" si="49"/>
        <v>4.0814000000000004</v>
      </c>
      <c r="Y66" s="242">
        <f t="shared" si="49"/>
        <v>4.1806000000000001</v>
      </c>
      <c r="Z66" s="242">
        <f t="shared" si="49"/>
        <v>4.1516999999999999</v>
      </c>
      <c r="AA66" s="242">
        <f t="shared" si="49"/>
        <v>4.3308999999999997</v>
      </c>
      <c r="AB66" s="242">
        <f t="shared" si="49"/>
        <v>4.1092000000000004</v>
      </c>
      <c r="AC66" s="242">
        <f t="shared" si="49"/>
        <v>3.9346000000000001</v>
      </c>
      <c r="AD66" s="242">
        <f t="shared" si="49"/>
        <v>3.3631000000000002</v>
      </c>
      <c r="AE66" s="242">
        <f t="shared" si="49"/>
        <v>3.1111</v>
      </c>
      <c r="AF66" s="242">
        <f t="shared" si="49"/>
        <v>3.01</v>
      </c>
      <c r="AG66" s="242">
        <f t="shared" si="49"/>
        <v>2.8942000000000001</v>
      </c>
      <c r="AH66" s="242">
        <f t="shared" si="49"/>
        <v>2.7117</v>
      </c>
      <c r="AI66" s="242">
        <f t="shared" si="49"/>
        <v>2.6637</v>
      </c>
      <c r="AJ66" s="242">
        <f t="shared" si="49"/>
        <v>2.6061000000000001</v>
      </c>
      <c r="AK66" s="242">
        <f t="shared" si="49"/>
        <v>2.5188000000000001</v>
      </c>
      <c r="AL66" s="242">
        <f t="shared" si="49"/>
        <v>2.3841999999999999</v>
      </c>
      <c r="AM66" s="242">
        <f t="shared" si="49"/>
        <v>2.1694</v>
      </c>
      <c r="AN66" s="242">
        <f t="shared" si="49"/>
        <v>1.9609000000000001</v>
      </c>
      <c r="AO66" s="242">
        <f t="shared" si="49"/>
        <v>1.9080999999999999</v>
      </c>
      <c r="AP66" s="242">
        <f t="shared" si="49"/>
        <v>1.9451000000000001</v>
      </c>
      <c r="AQ66" s="242">
        <f t="shared" si="49"/>
        <v>1.9544999999999999</v>
      </c>
      <c r="AR66" s="242">
        <f t="shared" si="49"/>
        <v>1.9295</v>
      </c>
      <c r="AS66" s="242">
        <f t="shared" si="49"/>
        <v>1.9263999999999999</v>
      </c>
      <c r="AT66" s="242">
        <f t="shared" si="49"/>
        <v>1.8842000000000001</v>
      </c>
      <c r="AU66" s="242">
        <f t="shared" si="49"/>
        <v>1.8494999999999999</v>
      </c>
      <c r="AV66" s="242">
        <f t="shared" si="49"/>
        <v>1.8242</v>
      </c>
      <c r="AW66" s="242">
        <f t="shared" si="49"/>
        <v>1.7706</v>
      </c>
      <c r="AX66" s="242">
        <f t="shared" si="49"/>
        <v>1.6584000000000001</v>
      </c>
      <c r="AY66" s="242">
        <f t="shared" si="49"/>
        <v>1.5456000000000001</v>
      </c>
      <c r="AZ66" s="242">
        <f t="shared" si="49"/>
        <v>1.4523999999999999</v>
      </c>
      <c r="BA66" s="242">
        <f t="shared" si="49"/>
        <v>1.4115</v>
      </c>
      <c r="BB66" s="242">
        <f t="shared" si="49"/>
        <v>1.3951</v>
      </c>
      <c r="BC66" s="242">
        <f t="shared" si="49"/>
        <v>1.3823000000000001</v>
      </c>
      <c r="BD66" s="242">
        <f t="shared" si="49"/>
        <v>1.4065000000000001</v>
      </c>
      <c r="BE66" s="242">
        <f t="shared" si="49"/>
        <v>1.4316</v>
      </c>
      <c r="BF66" s="242">
        <f t="shared" si="49"/>
        <v>1.4576</v>
      </c>
      <c r="BG66" s="242">
        <f t="shared" si="49"/>
        <v>1.4646999999999999</v>
      </c>
      <c r="BH66" s="242">
        <f t="shared" si="49"/>
        <v>1.4612000000000001</v>
      </c>
      <c r="BI66" s="242">
        <f t="shared" si="49"/>
        <v>1.4646999999999999</v>
      </c>
      <c r="BJ66" s="242">
        <f t="shared" si="49"/>
        <v>1.4682999999999999</v>
      </c>
      <c r="BK66" s="242">
        <f t="shared" si="49"/>
        <v>1.4737</v>
      </c>
      <c r="BL66" s="242">
        <f t="shared" si="49"/>
        <v>1.4737</v>
      </c>
      <c r="BM66" s="242">
        <f t="shared" si="49"/>
        <v>1.4719</v>
      </c>
      <c r="BN66" s="242">
        <f t="shared" si="49"/>
        <v>1.4368000000000001</v>
      </c>
      <c r="BO66" s="242">
        <f t="shared" si="49"/>
        <v>1.3935</v>
      </c>
      <c r="BP66" s="242">
        <f t="shared" si="49"/>
        <v>1.3528</v>
      </c>
      <c r="BQ66" s="242">
        <f t="shared" si="49"/>
        <v>1.3304</v>
      </c>
      <c r="BR66" s="242">
        <f t="shared" si="49"/>
        <v>1.3230999999999999</v>
      </c>
      <c r="BS66" s="242">
        <f t="shared" si="49"/>
        <v>1.2988</v>
      </c>
      <c r="BT66" s="242">
        <f t="shared" si="49"/>
        <v>1.266</v>
      </c>
      <c r="BU66" s="242">
        <f t="shared" si="49"/>
        <v>1.2451000000000001</v>
      </c>
      <c r="BV66" s="242">
        <f t="shared" si="49"/>
        <v>1.2261</v>
      </c>
      <c r="BW66" s="242">
        <f t="shared" si="48"/>
        <v>1.204</v>
      </c>
      <c r="BX66" s="242">
        <f t="shared" si="48"/>
        <v>1.1839</v>
      </c>
      <c r="BY66" s="242">
        <f t="shared" si="48"/>
        <v>1.1434</v>
      </c>
      <c r="BZ66" s="242">
        <f t="shared" si="48"/>
        <v>1.0798000000000001</v>
      </c>
      <c r="CA66" s="242">
        <f t="shared" si="48"/>
        <v>1.0228999999999999</v>
      </c>
      <c r="CB66" s="242">
        <f t="shared" si="48"/>
        <v>1</v>
      </c>
    </row>
    <row r="67" spans="1:80" outlineLevel="1">
      <c r="A67" s="241">
        <v>3</v>
      </c>
      <c r="B67" s="229" t="s">
        <v>336</v>
      </c>
      <c r="C67" s="190"/>
      <c r="D67" s="156">
        <v>45</v>
      </c>
      <c r="E67" s="285">
        <v>55</v>
      </c>
      <c r="F67" s="233">
        <f t="shared" si="40"/>
        <v>0</v>
      </c>
      <c r="G67" s="233">
        <f t="shared" si="40"/>
        <v>0</v>
      </c>
      <c r="H67" s="233">
        <f t="shared" si="40"/>
        <v>0</v>
      </c>
      <c r="I67" s="233">
        <f t="shared" si="40"/>
        <v>6.4358000000000004</v>
      </c>
      <c r="J67" s="242">
        <f t="shared" si="40"/>
        <v>6.4718999999999998</v>
      </c>
      <c r="K67" s="242">
        <f t="shared" si="49"/>
        <v>5.4596999999999998</v>
      </c>
      <c r="L67" s="242">
        <f t="shared" si="49"/>
        <v>4.4307999999999996</v>
      </c>
      <c r="M67" s="242">
        <f t="shared" si="49"/>
        <v>4.3968999999999996</v>
      </c>
      <c r="N67" s="242">
        <f t="shared" si="49"/>
        <v>4.4650999999999996</v>
      </c>
      <c r="O67" s="242">
        <f t="shared" si="49"/>
        <v>4.2824999999999998</v>
      </c>
      <c r="P67" s="242">
        <f t="shared" si="49"/>
        <v>4.1738999999999997</v>
      </c>
      <c r="Q67" s="242">
        <f t="shared" si="49"/>
        <v>3.9862000000000002</v>
      </c>
      <c r="R67" s="242">
        <f t="shared" si="49"/>
        <v>3.8919000000000001</v>
      </c>
      <c r="S67" s="242">
        <f t="shared" si="49"/>
        <v>3.7770000000000001</v>
      </c>
      <c r="T67" s="242">
        <f t="shared" si="49"/>
        <v>3.6570999999999998</v>
      </c>
      <c r="U67" s="242">
        <f t="shared" si="49"/>
        <v>3.5446</v>
      </c>
      <c r="V67" s="242">
        <f t="shared" si="49"/>
        <v>3.4594999999999998</v>
      </c>
      <c r="W67" s="242">
        <f t="shared" si="49"/>
        <v>3.3982000000000001</v>
      </c>
      <c r="X67" s="242">
        <f t="shared" si="49"/>
        <v>3.3782999999999999</v>
      </c>
      <c r="Y67" s="242">
        <f t="shared" si="49"/>
        <v>3.4285999999999999</v>
      </c>
      <c r="Z67" s="242">
        <f t="shared" si="49"/>
        <v>3.4083000000000001</v>
      </c>
      <c r="AA67" s="242">
        <f t="shared" si="49"/>
        <v>3.6</v>
      </c>
      <c r="AB67" s="242">
        <f t="shared" si="49"/>
        <v>3.5228999999999999</v>
      </c>
      <c r="AC67" s="242">
        <f t="shared" si="49"/>
        <v>3.3982000000000001</v>
      </c>
      <c r="AD67" s="242">
        <f t="shared" si="49"/>
        <v>3.0236000000000001</v>
      </c>
      <c r="AE67" s="242">
        <f t="shared" si="49"/>
        <v>2.8727999999999998</v>
      </c>
      <c r="AF67" s="242">
        <f t="shared" si="49"/>
        <v>2.8166000000000002</v>
      </c>
      <c r="AG67" s="242">
        <f t="shared" si="49"/>
        <v>2.6543999999999999</v>
      </c>
      <c r="AH67" s="242">
        <f t="shared" si="49"/>
        <v>2.4201999999999999</v>
      </c>
      <c r="AI67" s="242">
        <f t="shared" si="49"/>
        <v>2.4355000000000002</v>
      </c>
      <c r="AJ67" s="242">
        <f t="shared" si="49"/>
        <v>2.3801999999999999</v>
      </c>
      <c r="AK67" s="242">
        <f t="shared" si="49"/>
        <v>2.3557999999999999</v>
      </c>
      <c r="AL67" s="242">
        <f t="shared" si="49"/>
        <v>2.2544</v>
      </c>
      <c r="AM67" s="242">
        <f t="shared" si="49"/>
        <v>2.1215000000000002</v>
      </c>
      <c r="AN67" s="242">
        <f t="shared" si="49"/>
        <v>1.9862</v>
      </c>
      <c r="AO67" s="242">
        <f t="shared" si="49"/>
        <v>1.9394</v>
      </c>
      <c r="AP67" s="242">
        <f t="shared" si="49"/>
        <v>1.8611</v>
      </c>
      <c r="AQ67" s="242">
        <f t="shared" si="49"/>
        <v>1.901</v>
      </c>
      <c r="AR67" s="242">
        <f t="shared" si="49"/>
        <v>1.8701000000000001</v>
      </c>
      <c r="AS67" s="242">
        <f t="shared" si="49"/>
        <v>1.8199000000000001</v>
      </c>
      <c r="AT67" s="242">
        <f t="shared" si="49"/>
        <v>1.7805</v>
      </c>
      <c r="AU67" s="242">
        <f t="shared" si="49"/>
        <v>1.7971999999999999</v>
      </c>
      <c r="AV67" s="242">
        <f t="shared" si="49"/>
        <v>1.7723</v>
      </c>
      <c r="AW67" s="242">
        <f t="shared" si="49"/>
        <v>1.7092000000000001</v>
      </c>
      <c r="AX67" s="242">
        <f t="shared" si="49"/>
        <v>1.6339999999999999</v>
      </c>
      <c r="AY67" s="242">
        <f t="shared" si="49"/>
        <v>1.5672999999999999</v>
      </c>
      <c r="AZ67" s="242">
        <f t="shared" si="49"/>
        <v>1.5079</v>
      </c>
      <c r="BA67" s="242">
        <f t="shared" si="49"/>
        <v>1.5299</v>
      </c>
      <c r="BB67" s="242">
        <f t="shared" si="49"/>
        <v>1.5138</v>
      </c>
      <c r="BC67" s="242">
        <f t="shared" si="49"/>
        <v>1.4563999999999999</v>
      </c>
      <c r="BD67" s="242">
        <f t="shared" si="49"/>
        <v>1.4656</v>
      </c>
      <c r="BE67" s="242">
        <f t="shared" si="49"/>
        <v>1.502</v>
      </c>
      <c r="BF67" s="242">
        <f t="shared" si="49"/>
        <v>1.5059</v>
      </c>
      <c r="BG67" s="242">
        <f t="shared" si="49"/>
        <v>1.5299</v>
      </c>
      <c r="BH67" s="242">
        <f t="shared" si="49"/>
        <v>1.502</v>
      </c>
      <c r="BI67" s="242">
        <f t="shared" si="49"/>
        <v>1.4825999999999999</v>
      </c>
      <c r="BJ67" s="242">
        <f t="shared" si="49"/>
        <v>1.4844999999999999</v>
      </c>
      <c r="BK67" s="242">
        <f t="shared" si="49"/>
        <v>1.4713000000000001</v>
      </c>
      <c r="BL67" s="242">
        <f t="shared" si="49"/>
        <v>1.4066000000000001</v>
      </c>
      <c r="BM67" s="242">
        <f t="shared" si="49"/>
        <v>1.3442000000000001</v>
      </c>
      <c r="BN67" s="242">
        <f t="shared" si="49"/>
        <v>1.3136000000000001</v>
      </c>
      <c r="BO67" s="242">
        <f t="shared" si="49"/>
        <v>1.2374000000000001</v>
      </c>
      <c r="BP67" s="242">
        <f t="shared" si="49"/>
        <v>1.1755</v>
      </c>
      <c r="BQ67" s="242">
        <f t="shared" si="49"/>
        <v>1.2164999999999999</v>
      </c>
      <c r="BR67" s="242">
        <f t="shared" si="49"/>
        <v>1.2216</v>
      </c>
      <c r="BS67" s="242">
        <f t="shared" si="49"/>
        <v>1.1648000000000001</v>
      </c>
      <c r="BT67" s="242">
        <f t="shared" si="49"/>
        <v>1.1463000000000001</v>
      </c>
      <c r="BU67" s="242">
        <f t="shared" si="49"/>
        <v>1.1577999999999999</v>
      </c>
      <c r="BV67" s="242">
        <f t="shared" si="49"/>
        <v>1.1532</v>
      </c>
      <c r="BW67" s="242">
        <f t="shared" si="48"/>
        <v>1.1519999999999999</v>
      </c>
      <c r="BX67" s="242">
        <f t="shared" si="48"/>
        <v>1.159</v>
      </c>
      <c r="BY67" s="242">
        <f t="shared" si="48"/>
        <v>1.1012999999999999</v>
      </c>
      <c r="BZ67" s="242">
        <f t="shared" si="48"/>
        <v>1.0349999999999999</v>
      </c>
      <c r="CA67" s="242">
        <f t="shared" si="48"/>
        <v>1.0008999999999999</v>
      </c>
      <c r="CB67" s="242">
        <f t="shared" si="48"/>
        <v>1</v>
      </c>
    </row>
    <row r="68" spans="1:80" outlineLevel="1">
      <c r="A68" s="241">
        <v>2</v>
      </c>
      <c r="B68" s="229" t="s">
        <v>337</v>
      </c>
      <c r="C68" s="190"/>
      <c r="D68" s="156">
        <v>55</v>
      </c>
      <c r="E68" s="285">
        <v>65</v>
      </c>
      <c r="F68" s="233">
        <f t="shared" si="40"/>
        <v>0</v>
      </c>
      <c r="G68" s="233">
        <f t="shared" si="40"/>
        <v>0</v>
      </c>
      <c r="H68" s="233">
        <f t="shared" si="40"/>
        <v>0</v>
      </c>
      <c r="I68" s="233">
        <f t="shared" si="40"/>
        <v>7.6203000000000003</v>
      </c>
      <c r="J68" s="242">
        <f t="shared" si="40"/>
        <v>7.9734999999999996</v>
      </c>
      <c r="K68" s="242">
        <f t="shared" si="49"/>
        <v>6.88</v>
      </c>
      <c r="L68" s="242">
        <f t="shared" si="49"/>
        <v>6.4730999999999996</v>
      </c>
      <c r="M68" s="242">
        <f t="shared" si="49"/>
        <v>6.6889000000000003</v>
      </c>
      <c r="N68" s="242">
        <f t="shared" si="49"/>
        <v>6.6519000000000004</v>
      </c>
      <c r="O68" s="242">
        <f t="shared" si="49"/>
        <v>6.3037000000000001</v>
      </c>
      <c r="P68" s="242">
        <f t="shared" si="49"/>
        <v>6.1429</v>
      </c>
      <c r="Q68" s="242">
        <f t="shared" si="49"/>
        <v>5.9603999999999999</v>
      </c>
      <c r="R68" s="242">
        <f t="shared" si="49"/>
        <v>5.7607999999999997</v>
      </c>
      <c r="S68" s="242">
        <f t="shared" si="49"/>
        <v>5.3510999999999997</v>
      </c>
      <c r="T68" s="242">
        <f t="shared" si="49"/>
        <v>4.9752000000000001</v>
      </c>
      <c r="U68" s="242">
        <f t="shared" si="49"/>
        <v>4.6130000000000004</v>
      </c>
      <c r="V68" s="242">
        <f t="shared" si="49"/>
        <v>4.3308999999999997</v>
      </c>
      <c r="W68" s="242">
        <f t="shared" si="49"/>
        <v>4.1375000000000002</v>
      </c>
      <c r="X68" s="242">
        <f t="shared" si="49"/>
        <v>4.0814000000000004</v>
      </c>
      <c r="Y68" s="242">
        <f t="shared" si="49"/>
        <v>4.1806000000000001</v>
      </c>
      <c r="Z68" s="242">
        <f t="shared" si="49"/>
        <v>4.1516999999999999</v>
      </c>
      <c r="AA68" s="242">
        <f t="shared" si="49"/>
        <v>4.3308999999999997</v>
      </c>
      <c r="AB68" s="242">
        <f t="shared" si="49"/>
        <v>4.1092000000000004</v>
      </c>
      <c r="AC68" s="242">
        <f t="shared" si="49"/>
        <v>3.9346000000000001</v>
      </c>
      <c r="AD68" s="242">
        <f t="shared" si="49"/>
        <v>3.3631000000000002</v>
      </c>
      <c r="AE68" s="242">
        <f t="shared" si="49"/>
        <v>3.1111</v>
      </c>
      <c r="AF68" s="242">
        <f t="shared" si="49"/>
        <v>3.01</v>
      </c>
      <c r="AG68" s="242">
        <f t="shared" si="49"/>
        <v>2.8942000000000001</v>
      </c>
      <c r="AH68" s="242">
        <f t="shared" si="49"/>
        <v>2.7117</v>
      </c>
      <c r="AI68" s="242">
        <f t="shared" si="49"/>
        <v>2.6637</v>
      </c>
      <c r="AJ68" s="242">
        <f t="shared" si="49"/>
        <v>2.6061000000000001</v>
      </c>
      <c r="AK68" s="242">
        <f t="shared" si="49"/>
        <v>2.5188000000000001</v>
      </c>
      <c r="AL68" s="242">
        <f t="shared" si="49"/>
        <v>2.3841999999999999</v>
      </c>
      <c r="AM68" s="242">
        <f t="shared" si="49"/>
        <v>2.1694</v>
      </c>
      <c r="AN68" s="242">
        <f t="shared" si="49"/>
        <v>1.9609000000000001</v>
      </c>
      <c r="AO68" s="242">
        <f t="shared" si="49"/>
        <v>1.9080999999999999</v>
      </c>
      <c r="AP68" s="242">
        <f t="shared" si="49"/>
        <v>1.9451000000000001</v>
      </c>
      <c r="AQ68" s="242">
        <f t="shared" si="49"/>
        <v>1.9544999999999999</v>
      </c>
      <c r="AR68" s="242">
        <f t="shared" si="49"/>
        <v>1.9295</v>
      </c>
      <c r="AS68" s="242">
        <f t="shared" si="49"/>
        <v>1.9263999999999999</v>
      </c>
      <c r="AT68" s="242">
        <f t="shared" si="49"/>
        <v>1.8842000000000001</v>
      </c>
      <c r="AU68" s="242">
        <f t="shared" si="49"/>
        <v>1.8494999999999999</v>
      </c>
      <c r="AV68" s="242">
        <f t="shared" si="49"/>
        <v>1.8242</v>
      </c>
      <c r="AW68" s="242">
        <f t="shared" si="49"/>
        <v>1.7706</v>
      </c>
      <c r="AX68" s="242">
        <f t="shared" si="49"/>
        <v>1.6584000000000001</v>
      </c>
      <c r="AY68" s="242">
        <f t="shared" si="49"/>
        <v>1.5456000000000001</v>
      </c>
      <c r="AZ68" s="242">
        <f t="shared" si="49"/>
        <v>1.4523999999999999</v>
      </c>
      <c r="BA68" s="242">
        <f t="shared" si="49"/>
        <v>1.4115</v>
      </c>
      <c r="BB68" s="242">
        <f t="shared" si="49"/>
        <v>1.3951</v>
      </c>
      <c r="BC68" s="242">
        <f t="shared" si="49"/>
        <v>1.3823000000000001</v>
      </c>
      <c r="BD68" s="242">
        <f t="shared" si="49"/>
        <v>1.4065000000000001</v>
      </c>
      <c r="BE68" s="242">
        <f t="shared" si="49"/>
        <v>1.4316</v>
      </c>
      <c r="BF68" s="242">
        <f t="shared" si="49"/>
        <v>1.4576</v>
      </c>
      <c r="BG68" s="242">
        <f t="shared" si="49"/>
        <v>1.4646999999999999</v>
      </c>
      <c r="BH68" s="242">
        <f t="shared" si="49"/>
        <v>1.4612000000000001</v>
      </c>
      <c r="BI68" s="242">
        <f t="shared" si="49"/>
        <v>1.4646999999999999</v>
      </c>
      <c r="BJ68" s="242">
        <f t="shared" si="49"/>
        <v>1.4682999999999999</v>
      </c>
      <c r="BK68" s="242">
        <f t="shared" si="49"/>
        <v>1.4737</v>
      </c>
      <c r="BL68" s="242">
        <f t="shared" si="49"/>
        <v>1.4737</v>
      </c>
      <c r="BM68" s="242">
        <f t="shared" si="49"/>
        <v>1.4719</v>
      </c>
      <c r="BN68" s="242">
        <f t="shared" si="49"/>
        <v>1.4368000000000001</v>
      </c>
      <c r="BO68" s="242">
        <f t="shared" si="49"/>
        <v>1.3935</v>
      </c>
      <c r="BP68" s="242">
        <f t="shared" si="49"/>
        <v>1.3528</v>
      </c>
      <c r="BQ68" s="242">
        <f t="shared" si="49"/>
        <v>1.3304</v>
      </c>
      <c r="BR68" s="242">
        <f t="shared" si="49"/>
        <v>1.3230999999999999</v>
      </c>
      <c r="BS68" s="242">
        <f t="shared" si="49"/>
        <v>1.2988</v>
      </c>
      <c r="BT68" s="242">
        <f t="shared" si="49"/>
        <v>1.266</v>
      </c>
      <c r="BU68" s="242">
        <f t="shared" si="49"/>
        <v>1.2451000000000001</v>
      </c>
      <c r="BV68" s="242">
        <f t="shared" ref="BV68:CB71" si="50">VLOOKUP($A68,$A$11:$CB$14,BV$44)</f>
        <v>1.2261</v>
      </c>
      <c r="BW68" s="242">
        <f t="shared" si="50"/>
        <v>1.204</v>
      </c>
      <c r="BX68" s="242">
        <f t="shared" si="50"/>
        <v>1.1839</v>
      </c>
      <c r="BY68" s="242">
        <f t="shared" si="50"/>
        <v>1.1434</v>
      </c>
      <c r="BZ68" s="242">
        <f t="shared" si="50"/>
        <v>1.0798000000000001</v>
      </c>
      <c r="CA68" s="242">
        <f t="shared" si="50"/>
        <v>1.0228999999999999</v>
      </c>
      <c r="CB68" s="242">
        <f t="shared" si="50"/>
        <v>1</v>
      </c>
    </row>
    <row r="69" spans="1:80" outlineLevel="1">
      <c r="A69" s="241">
        <v>3</v>
      </c>
      <c r="B69" s="229" t="s">
        <v>338</v>
      </c>
      <c r="C69" s="190"/>
      <c r="D69" s="156">
        <v>55</v>
      </c>
      <c r="E69" s="285">
        <v>65</v>
      </c>
      <c r="F69" s="233">
        <f t="shared" si="40"/>
        <v>0</v>
      </c>
      <c r="G69" s="233">
        <f t="shared" si="40"/>
        <v>0</v>
      </c>
      <c r="H69" s="233">
        <f t="shared" si="40"/>
        <v>0</v>
      </c>
      <c r="I69" s="233">
        <f t="shared" si="40"/>
        <v>6.4358000000000004</v>
      </c>
      <c r="J69" s="242">
        <f t="shared" si="40"/>
        <v>6.4718999999999998</v>
      </c>
      <c r="K69" s="242">
        <f t="shared" ref="K69:BV72" si="51">VLOOKUP($A69,$A$11:$CB$14,K$44)</f>
        <v>5.4596999999999998</v>
      </c>
      <c r="L69" s="242">
        <f t="shared" si="51"/>
        <v>4.4307999999999996</v>
      </c>
      <c r="M69" s="242">
        <f t="shared" si="51"/>
        <v>4.3968999999999996</v>
      </c>
      <c r="N69" s="242">
        <f t="shared" si="51"/>
        <v>4.4650999999999996</v>
      </c>
      <c r="O69" s="242">
        <f t="shared" si="51"/>
        <v>4.2824999999999998</v>
      </c>
      <c r="P69" s="242">
        <f t="shared" si="51"/>
        <v>4.1738999999999997</v>
      </c>
      <c r="Q69" s="242">
        <f t="shared" si="51"/>
        <v>3.9862000000000002</v>
      </c>
      <c r="R69" s="242">
        <f t="shared" si="51"/>
        <v>3.8919000000000001</v>
      </c>
      <c r="S69" s="242">
        <f t="shared" si="51"/>
        <v>3.7770000000000001</v>
      </c>
      <c r="T69" s="242">
        <f t="shared" si="51"/>
        <v>3.6570999999999998</v>
      </c>
      <c r="U69" s="242">
        <f t="shared" si="51"/>
        <v>3.5446</v>
      </c>
      <c r="V69" s="242">
        <f t="shared" si="51"/>
        <v>3.4594999999999998</v>
      </c>
      <c r="W69" s="242">
        <f t="shared" si="51"/>
        <v>3.3982000000000001</v>
      </c>
      <c r="X69" s="242">
        <f t="shared" si="51"/>
        <v>3.3782999999999999</v>
      </c>
      <c r="Y69" s="242">
        <f t="shared" si="51"/>
        <v>3.4285999999999999</v>
      </c>
      <c r="Z69" s="242">
        <f t="shared" si="51"/>
        <v>3.4083000000000001</v>
      </c>
      <c r="AA69" s="242">
        <f t="shared" si="51"/>
        <v>3.6</v>
      </c>
      <c r="AB69" s="242">
        <f t="shared" si="51"/>
        <v>3.5228999999999999</v>
      </c>
      <c r="AC69" s="242">
        <f t="shared" si="51"/>
        <v>3.3982000000000001</v>
      </c>
      <c r="AD69" s="242">
        <f t="shared" si="51"/>
        <v>3.0236000000000001</v>
      </c>
      <c r="AE69" s="242">
        <f t="shared" si="51"/>
        <v>2.8727999999999998</v>
      </c>
      <c r="AF69" s="242">
        <f t="shared" si="51"/>
        <v>2.8166000000000002</v>
      </c>
      <c r="AG69" s="242">
        <f t="shared" si="51"/>
        <v>2.6543999999999999</v>
      </c>
      <c r="AH69" s="242">
        <f t="shared" si="51"/>
        <v>2.4201999999999999</v>
      </c>
      <c r="AI69" s="242">
        <f t="shared" si="51"/>
        <v>2.4355000000000002</v>
      </c>
      <c r="AJ69" s="242">
        <f t="shared" si="51"/>
        <v>2.3801999999999999</v>
      </c>
      <c r="AK69" s="242">
        <f t="shared" si="51"/>
        <v>2.3557999999999999</v>
      </c>
      <c r="AL69" s="242">
        <f t="shared" si="51"/>
        <v>2.2544</v>
      </c>
      <c r="AM69" s="242">
        <f t="shared" si="51"/>
        <v>2.1215000000000002</v>
      </c>
      <c r="AN69" s="242">
        <f t="shared" si="51"/>
        <v>1.9862</v>
      </c>
      <c r="AO69" s="242">
        <f t="shared" si="51"/>
        <v>1.9394</v>
      </c>
      <c r="AP69" s="242">
        <f t="shared" si="51"/>
        <v>1.8611</v>
      </c>
      <c r="AQ69" s="242">
        <f t="shared" si="51"/>
        <v>1.901</v>
      </c>
      <c r="AR69" s="242">
        <f t="shared" si="51"/>
        <v>1.8701000000000001</v>
      </c>
      <c r="AS69" s="242">
        <f t="shared" si="51"/>
        <v>1.8199000000000001</v>
      </c>
      <c r="AT69" s="242">
        <f t="shared" si="51"/>
        <v>1.7805</v>
      </c>
      <c r="AU69" s="242">
        <f t="shared" si="51"/>
        <v>1.7971999999999999</v>
      </c>
      <c r="AV69" s="242">
        <f t="shared" si="51"/>
        <v>1.7723</v>
      </c>
      <c r="AW69" s="242">
        <f t="shared" si="51"/>
        <v>1.7092000000000001</v>
      </c>
      <c r="AX69" s="242">
        <f t="shared" si="51"/>
        <v>1.6339999999999999</v>
      </c>
      <c r="AY69" s="242">
        <f t="shared" si="51"/>
        <v>1.5672999999999999</v>
      </c>
      <c r="AZ69" s="242">
        <f t="shared" si="51"/>
        <v>1.5079</v>
      </c>
      <c r="BA69" s="242">
        <f t="shared" si="51"/>
        <v>1.5299</v>
      </c>
      <c r="BB69" s="242">
        <f t="shared" si="51"/>
        <v>1.5138</v>
      </c>
      <c r="BC69" s="242">
        <f t="shared" si="51"/>
        <v>1.4563999999999999</v>
      </c>
      <c r="BD69" s="242">
        <f t="shared" si="51"/>
        <v>1.4656</v>
      </c>
      <c r="BE69" s="242">
        <f t="shared" si="51"/>
        <v>1.502</v>
      </c>
      <c r="BF69" s="242">
        <f t="shared" si="51"/>
        <v>1.5059</v>
      </c>
      <c r="BG69" s="242">
        <f t="shared" si="51"/>
        <v>1.5299</v>
      </c>
      <c r="BH69" s="242">
        <f t="shared" si="51"/>
        <v>1.502</v>
      </c>
      <c r="BI69" s="242">
        <f t="shared" si="51"/>
        <v>1.4825999999999999</v>
      </c>
      <c r="BJ69" s="242">
        <f t="shared" si="51"/>
        <v>1.4844999999999999</v>
      </c>
      <c r="BK69" s="242">
        <f t="shared" si="51"/>
        <v>1.4713000000000001</v>
      </c>
      <c r="BL69" s="242">
        <f t="shared" si="51"/>
        <v>1.4066000000000001</v>
      </c>
      <c r="BM69" s="242">
        <f t="shared" si="51"/>
        <v>1.3442000000000001</v>
      </c>
      <c r="BN69" s="242">
        <f t="shared" si="51"/>
        <v>1.3136000000000001</v>
      </c>
      <c r="BO69" s="242">
        <f t="shared" si="51"/>
        <v>1.2374000000000001</v>
      </c>
      <c r="BP69" s="242">
        <f t="shared" si="51"/>
        <v>1.1755</v>
      </c>
      <c r="BQ69" s="242">
        <f t="shared" si="51"/>
        <v>1.2164999999999999</v>
      </c>
      <c r="BR69" s="242">
        <f t="shared" si="51"/>
        <v>1.2216</v>
      </c>
      <c r="BS69" s="242">
        <f t="shared" si="51"/>
        <v>1.1648000000000001</v>
      </c>
      <c r="BT69" s="242">
        <f t="shared" si="51"/>
        <v>1.1463000000000001</v>
      </c>
      <c r="BU69" s="242">
        <f t="shared" si="51"/>
        <v>1.1577999999999999</v>
      </c>
      <c r="BV69" s="242">
        <f t="shared" si="51"/>
        <v>1.1532</v>
      </c>
      <c r="BW69" s="242">
        <f t="shared" si="50"/>
        <v>1.1519999999999999</v>
      </c>
      <c r="BX69" s="242">
        <f t="shared" si="50"/>
        <v>1.159</v>
      </c>
      <c r="BY69" s="242">
        <f t="shared" si="50"/>
        <v>1.1012999999999999</v>
      </c>
      <c r="BZ69" s="242">
        <f t="shared" si="50"/>
        <v>1.0349999999999999</v>
      </c>
      <c r="CA69" s="242">
        <f t="shared" si="50"/>
        <v>1.0008999999999999</v>
      </c>
      <c r="CB69" s="242">
        <f t="shared" si="50"/>
        <v>1</v>
      </c>
    </row>
    <row r="70" spans="1:80" outlineLevel="1">
      <c r="A70" s="241">
        <v>2</v>
      </c>
      <c r="B70" s="229" t="s">
        <v>339</v>
      </c>
      <c r="C70" s="190"/>
      <c r="D70" s="156">
        <v>45</v>
      </c>
      <c r="E70" s="285">
        <v>55</v>
      </c>
      <c r="F70" s="233">
        <f t="shared" si="40"/>
        <v>0</v>
      </c>
      <c r="G70" s="233">
        <f t="shared" si="40"/>
        <v>0</v>
      </c>
      <c r="H70" s="233">
        <f t="shared" si="40"/>
        <v>0</v>
      </c>
      <c r="I70" s="233">
        <f t="shared" si="40"/>
        <v>7.6203000000000003</v>
      </c>
      <c r="J70" s="242">
        <f t="shared" si="40"/>
        <v>7.9734999999999996</v>
      </c>
      <c r="K70" s="242">
        <f t="shared" si="51"/>
        <v>6.88</v>
      </c>
      <c r="L70" s="242">
        <f t="shared" si="51"/>
        <v>6.4730999999999996</v>
      </c>
      <c r="M70" s="242">
        <f t="shared" si="51"/>
        <v>6.6889000000000003</v>
      </c>
      <c r="N70" s="242">
        <f t="shared" si="51"/>
        <v>6.6519000000000004</v>
      </c>
      <c r="O70" s="242">
        <f t="shared" si="51"/>
        <v>6.3037000000000001</v>
      </c>
      <c r="P70" s="242">
        <f t="shared" si="51"/>
        <v>6.1429</v>
      </c>
      <c r="Q70" s="242">
        <f t="shared" si="51"/>
        <v>5.9603999999999999</v>
      </c>
      <c r="R70" s="242">
        <f t="shared" si="51"/>
        <v>5.7607999999999997</v>
      </c>
      <c r="S70" s="242">
        <f t="shared" si="51"/>
        <v>5.3510999999999997</v>
      </c>
      <c r="T70" s="242">
        <f t="shared" si="51"/>
        <v>4.9752000000000001</v>
      </c>
      <c r="U70" s="242">
        <f t="shared" si="51"/>
        <v>4.6130000000000004</v>
      </c>
      <c r="V70" s="242">
        <f t="shared" si="51"/>
        <v>4.3308999999999997</v>
      </c>
      <c r="W70" s="242">
        <f t="shared" si="51"/>
        <v>4.1375000000000002</v>
      </c>
      <c r="X70" s="242">
        <f t="shared" si="51"/>
        <v>4.0814000000000004</v>
      </c>
      <c r="Y70" s="242">
        <f t="shared" si="51"/>
        <v>4.1806000000000001</v>
      </c>
      <c r="Z70" s="242">
        <f t="shared" si="51"/>
        <v>4.1516999999999999</v>
      </c>
      <c r="AA70" s="242">
        <f t="shared" si="51"/>
        <v>4.3308999999999997</v>
      </c>
      <c r="AB70" s="242">
        <f t="shared" si="51"/>
        <v>4.1092000000000004</v>
      </c>
      <c r="AC70" s="242">
        <f t="shared" si="51"/>
        <v>3.9346000000000001</v>
      </c>
      <c r="AD70" s="242">
        <f t="shared" si="51"/>
        <v>3.3631000000000002</v>
      </c>
      <c r="AE70" s="242">
        <f t="shared" si="51"/>
        <v>3.1111</v>
      </c>
      <c r="AF70" s="242">
        <f t="shared" si="51"/>
        <v>3.01</v>
      </c>
      <c r="AG70" s="242">
        <f t="shared" si="51"/>
        <v>2.8942000000000001</v>
      </c>
      <c r="AH70" s="242">
        <f t="shared" si="51"/>
        <v>2.7117</v>
      </c>
      <c r="AI70" s="242">
        <f t="shared" si="51"/>
        <v>2.6637</v>
      </c>
      <c r="AJ70" s="242">
        <f t="shared" si="51"/>
        <v>2.6061000000000001</v>
      </c>
      <c r="AK70" s="242">
        <f t="shared" si="51"/>
        <v>2.5188000000000001</v>
      </c>
      <c r="AL70" s="242">
        <f t="shared" si="51"/>
        <v>2.3841999999999999</v>
      </c>
      <c r="AM70" s="242">
        <f t="shared" si="51"/>
        <v>2.1694</v>
      </c>
      <c r="AN70" s="242">
        <f t="shared" si="51"/>
        <v>1.9609000000000001</v>
      </c>
      <c r="AO70" s="242">
        <f t="shared" si="51"/>
        <v>1.9080999999999999</v>
      </c>
      <c r="AP70" s="242">
        <f t="shared" si="51"/>
        <v>1.9451000000000001</v>
      </c>
      <c r="AQ70" s="242">
        <f t="shared" si="51"/>
        <v>1.9544999999999999</v>
      </c>
      <c r="AR70" s="242">
        <f t="shared" si="51"/>
        <v>1.9295</v>
      </c>
      <c r="AS70" s="242">
        <f t="shared" si="51"/>
        <v>1.9263999999999999</v>
      </c>
      <c r="AT70" s="242">
        <f t="shared" si="51"/>
        <v>1.8842000000000001</v>
      </c>
      <c r="AU70" s="242">
        <f t="shared" si="51"/>
        <v>1.8494999999999999</v>
      </c>
      <c r="AV70" s="242">
        <f t="shared" si="51"/>
        <v>1.8242</v>
      </c>
      <c r="AW70" s="242">
        <f t="shared" si="51"/>
        <v>1.7706</v>
      </c>
      <c r="AX70" s="242">
        <f t="shared" si="51"/>
        <v>1.6584000000000001</v>
      </c>
      <c r="AY70" s="242">
        <f t="shared" si="51"/>
        <v>1.5456000000000001</v>
      </c>
      <c r="AZ70" s="242">
        <f t="shared" si="51"/>
        <v>1.4523999999999999</v>
      </c>
      <c r="BA70" s="242">
        <f t="shared" si="51"/>
        <v>1.4115</v>
      </c>
      <c r="BB70" s="242">
        <f t="shared" si="51"/>
        <v>1.3951</v>
      </c>
      <c r="BC70" s="242">
        <f t="shared" si="51"/>
        <v>1.3823000000000001</v>
      </c>
      <c r="BD70" s="242">
        <f t="shared" si="51"/>
        <v>1.4065000000000001</v>
      </c>
      <c r="BE70" s="242">
        <f t="shared" si="51"/>
        <v>1.4316</v>
      </c>
      <c r="BF70" s="242">
        <f t="shared" si="51"/>
        <v>1.4576</v>
      </c>
      <c r="BG70" s="242">
        <f t="shared" si="51"/>
        <v>1.4646999999999999</v>
      </c>
      <c r="BH70" s="242">
        <f t="shared" si="51"/>
        <v>1.4612000000000001</v>
      </c>
      <c r="BI70" s="242">
        <f t="shared" si="51"/>
        <v>1.4646999999999999</v>
      </c>
      <c r="BJ70" s="242">
        <f t="shared" si="51"/>
        <v>1.4682999999999999</v>
      </c>
      <c r="BK70" s="242">
        <f t="shared" si="51"/>
        <v>1.4737</v>
      </c>
      <c r="BL70" s="242">
        <f t="shared" si="51"/>
        <v>1.4737</v>
      </c>
      <c r="BM70" s="242">
        <f t="shared" si="51"/>
        <v>1.4719</v>
      </c>
      <c r="BN70" s="242">
        <f t="shared" si="51"/>
        <v>1.4368000000000001</v>
      </c>
      <c r="BO70" s="242">
        <f t="shared" si="51"/>
        <v>1.3935</v>
      </c>
      <c r="BP70" s="242">
        <f t="shared" si="51"/>
        <v>1.3528</v>
      </c>
      <c r="BQ70" s="242">
        <f t="shared" si="51"/>
        <v>1.3304</v>
      </c>
      <c r="BR70" s="242">
        <f t="shared" si="51"/>
        <v>1.3230999999999999</v>
      </c>
      <c r="BS70" s="242">
        <f t="shared" si="51"/>
        <v>1.2988</v>
      </c>
      <c r="BT70" s="242">
        <f t="shared" si="51"/>
        <v>1.266</v>
      </c>
      <c r="BU70" s="242">
        <f t="shared" si="51"/>
        <v>1.2451000000000001</v>
      </c>
      <c r="BV70" s="242">
        <f t="shared" si="51"/>
        <v>1.2261</v>
      </c>
      <c r="BW70" s="242">
        <f t="shared" si="50"/>
        <v>1.204</v>
      </c>
      <c r="BX70" s="242">
        <f t="shared" si="50"/>
        <v>1.1839</v>
      </c>
      <c r="BY70" s="242">
        <f t="shared" si="50"/>
        <v>1.1434</v>
      </c>
      <c r="BZ70" s="242">
        <f t="shared" si="50"/>
        <v>1.0798000000000001</v>
      </c>
      <c r="CA70" s="242">
        <f t="shared" si="50"/>
        <v>1.0228999999999999</v>
      </c>
      <c r="CB70" s="242">
        <f t="shared" si="50"/>
        <v>1</v>
      </c>
    </row>
    <row r="71" spans="1:80" outlineLevel="1">
      <c r="A71" s="241">
        <v>3</v>
      </c>
      <c r="B71" s="229" t="s">
        <v>340</v>
      </c>
      <c r="C71" s="190"/>
      <c r="D71" s="156">
        <v>45</v>
      </c>
      <c r="E71" s="285">
        <v>55</v>
      </c>
      <c r="F71" s="233">
        <f t="shared" si="40"/>
        <v>0</v>
      </c>
      <c r="G71" s="233">
        <f t="shared" si="40"/>
        <v>0</v>
      </c>
      <c r="H71" s="233">
        <f t="shared" si="40"/>
        <v>0</v>
      </c>
      <c r="I71" s="233">
        <f t="shared" si="40"/>
        <v>6.4358000000000004</v>
      </c>
      <c r="J71" s="242">
        <f t="shared" si="40"/>
        <v>6.4718999999999998</v>
      </c>
      <c r="K71" s="242">
        <f t="shared" si="51"/>
        <v>5.4596999999999998</v>
      </c>
      <c r="L71" s="242">
        <f t="shared" si="51"/>
        <v>4.4307999999999996</v>
      </c>
      <c r="M71" s="242">
        <f t="shared" si="51"/>
        <v>4.3968999999999996</v>
      </c>
      <c r="N71" s="242">
        <f t="shared" si="51"/>
        <v>4.4650999999999996</v>
      </c>
      <c r="O71" s="242">
        <f t="shared" si="51"/>
        <v>4.2824999999999998</v>
      </c>
      <c r="P71" s="242">
        <f t="shared" si="51"/>
        <v>4.1738999999999997</v>
      </c>
      <c r="Q71" s="242">
        <f t="shared" si="51"/>
        <v>3.9862000000000002</v>
      </c>
      <c r="R71" s="242">
        <f t="shared" si="51"/>
        <v>3.8919000000000001</v>
      </c>
      <c r="S71" s="242">
        <f t="shared" si="51"/>
        <v>3.7770000000000001</v>
      </c>
      <c r="T71" s="242">
        <f t="shared" si="51"/>
        <v>3.6570999999999998</v>
      </c>
      <c r="U71" s="242">
        <f t="shared" si="51"/>
        <v>3.5446</v>
      </c>
      <c r="V71" s="242">
        <f t="shared" si="51"/>
        <v>3.4594999999999998</v>
      </c>
      <c r="W71" s="242">
        <f t="shared" si="51"/>
        <v>3.3982000000000001</v>
      </c>
      <c r="X71" s="242">
        <f t="shared" si="51"/>
        <v>3.3782999999999999</v>
      </c>
      <c r="Y71" s="242">
        <f t="shared" si="51"/>
        <v>3.4285999999999999</v>
      </c>
      <c r="Z71" s="242">
        <f t="shared" si="51"/>
        <v>3.4083000000000001</v>
      </c>
      <c r="AA71" s="242">
        <f t="shared" si="51"/>
        <v>3.6</v>
      </c>
      <c r="AB71" s="242">
        <f t="shared" si="51"/>
        <v>3.5228999999999999</v>
      </c>
      <c r="AC71" s="242">
        <f t="shared" si="51"/>
        <v>3.3982000000000001</v>
      </c>
      <c r="AD71" s="242">
        <f t="shared" si="51"/>
        <v>3.0236000000000001</v>
      </c>
      <c r="AE71" s="242">
        <f t="shared" si="51"/>
        <v>2.8727999999999998</v>
      </c>
      <c r="AF71" s="242">
        <f t="shared" si="51"/>
        <v>2.8166000000000002</v>
      </c>
      <c r="AG71" s="242">
        <f t="shared" si="51"/>
        <v>2.6543999999999999</v>
      </c>
      <c r="AH71" s="242">
        <f t="shared" si="51"/>
        <v>2.4201999999999999</v>
      </c>
      <c r="AI71" s="242">
        <f t="shared" si="51"/>
        <v>2.4355000000000002</v>
      </c>
      <c r="AJ71" s="242">
        <f t="shared" si="51"/>
        <v>2.3801999999999999</v>
      </c>
      <c r="AK71" s="242">
        <f t="shared" si="51"/>
        <v>2.3557999999999999</v>
      </c>
      <c r="AL71" s="242">
        <f t="shared" si="51"/>
        <v>2.2544</v>
      </c>
      <c r="AM71" s="242">
        <f t="shared" si="51"/>
        <v>2.1215000000000002</v>
      </c>
      <c r="AN71" s="242">
        <f t="shared" si="51"/>
        <v>1.9862</v>
      </c>
      <c r="AO71" s="242">
        <f t="shared" si="51"/>
        <v>1.9394</v>
      </c>
      <c r="AP71" s="242">
        <f t="shared" si="51"/>
        <v>1.8611</v>
      </c>
      <c r="AQ71" s="242">
        <f t="shared" si="51"/>
        <v>1.901</v>
      </c>
      <c r="AR71" s="242">
        <f t="shared" si="51"/>
        <v>1.8701000000000001</v>
      </c>
      <c r="AS71" s="242">
        <f t="shared" si="51"/>
        <v>1.8199000000000001</v>
      </c>
      <c r="AT71" s="242">
        <f t="shared" si="51"/>
        <v>1.7805</v>
      </c>
      <c r="AU71" s="242">
        <f t="shared" si="51"/>
        <v>1.7971999999999999</v>
      </c>
      <c r="AV71" s="242">
        <f t="shared" si="51"/>
        <v>1.7723</v>
      </c>
      <c r="AW71" s="242">
        <f t="shared" si="51"/>
        <v>1.7092000000000001</v>
      </c>
      <c r="AX71" s="242">
        <f t="shared" si="51"/>
        <v>1.6339999999999999</v>
      </c>
      <c r="AY71" s="242">
        <f t="shared" si="51"/>
        <v>1.5672999999999999</v>
      </c>
      <c r="AZ71" s="242">
        <f t="shared" si="51"/>
        <v>1.5079</v>
      </c>
      <c r="BA71" s="242">
        <f t="shared" si="51"/>
        <v>1.5299</v>
      </c>
      <c r="BB71" s="242">
        <f t="shared" si="51"/>
        <v>1.5138</v>
      </c>
      <c r="BC71" s="242">
        <f t="shared" si="51"/>
        <v>1.4563999999999999</v>
      </c>
      <c r="BD71" s="242">
        <f t="shared" si="51"/>
        <v>1.4656</v>
      </c>
      <c r="BE71" s="242">
        <f t="shared" si="51"/>
        <v>1.502</v>
      </c>
      <c r="BF71" s="242">
        <f t="shared" si="51"/>
        <v>1.5059</v>
      </c>
      <c r="BG71" s="242">
        <f t="shared" si="51"/>
        <v>1.5299</v>
      </c>
      <c r="BH71" s="242">
        <f t="shared" si="51"/>
        <v>1.502</v>
      </c>
      <c r="BI71" s="242">
        <f t="shared" si="51"/>
        <v>1.4825999999999999</v>
      </c>
      <c r="BJ71" s="242">
        <f t="shared" si="51"/>
        <v>1.4844999999999999</v>
      </c>
      <c r="BK71" s="242">
        <f t="shared" si="51"/>
        <v>1.4713000000000001</v>
      </c>
      <c r="BL71" s="242">
        <f t="shared" si="51"/>
        <v>1.4066000000000001</v>
      </c>
      <c r="BM71" s="242">
        <f t="shared" si="51"/>
        <v>1.3442000000000001</v>
      </c>
      <c r="BN71" s="242">
        <f t="shared" si="51"/>
        <v>1.3136000000000001</v>
      </c>
      <c r="BO71" s="242">
        <f t="shared" si="51"/>
        <v>1.2374000000000001</v>
      </c>
      <c r="BP71" s="242">
        <f t="shared" si="51"/>
        <v>1.1755</v>
      </c>
      <c r="BQ71" s="242">
        <f t="shared" si="51"/>
        <v>1.2164999999999999</v>
      </c>
      <c r="BR71" s="242">
        <f t="shared" si="51"/>
        <v>1.2216</v>
      </c>
      <c r="BS71" s="242">
        <f t="shared" si="51"/>
        <v>1.1648000000000001</v>
      </c>
      <c r="BT71" s="242">
        <f t="shared" si="51"/>
        <v>1.1463000000000001</v>
      </c>
      <c r="BU71" s="242">
        <f t="shared" si="51"/>
        <v>1.1577999999999999</v>
      </c>
      <c r="BV71" s="242">
        <f t="shared" si="51"/>
        <v>1.1532</v>
      </c>
      <c r="BW71" s="242">
        <f t="shared" si="50"/>
        <v>1.1519999999999999</v>
      </c>
      <c r="BX71" s="242">
        <f t="shared" si="50"/>
        <v>1.159</v>
      </c>
      <c r="BY71" s="242">
        <f t="shared" si="50"/>
        <v>1.1012999999999999</v>
      </c>
      <c r="BZ71" s="242">
        <f t="shared" si="50"/>
        <v>1.0349999999999999</v>
      </c>
      <c r="CA71" s="242">
        <f t="shared" si="50"/>
        <v>1.0008999999999999</v>
      </c>
      <c r="CB71" s="242">
        <f t="shared" si="50"/>
        <v>1</v>
      </c>
    </row>
    <row r="72" spans="1:80" outlineLevel="1">
      <c r="A72" s="241">
        <v>2</v>
      </c>
      <c r="B72" s="229" t="s">
        <v>341</v>
      </c>
      <c r="C72" s="190"/>
      <c r="D72" s="156">
        <v>45</v>
      </c>
      <c r="E72" s="285">
        <v>55</v>
      </c>
      <c r="F72" s="233">
        <f t="shared" si="40"/>
        <v>0</v>
      </c>
      <c r="G72" s="233">
        <f t="shared" si="40"/>
        <v>0</v>
      </c>
      <c r="H72" s="233">
        <f t="shared" si="40"/>
        <v>0</v>
      </c>
      <c r="I72" s="233">
        <f t="shared" si="40"/>
        <v>7.6203000000000003</v>
      </c>
      <c r="J72" s="242">
        <f t="shared" si="40"/>
        <v>7.9734999999999996</v>
      </c>
      <c r="K72" s="242">
        <f t="shared" si="51"/>
        <v>6.88</v>
      </c>
      <c r="L72" s="242">
        <f t="shared" si="51"/>
        <v>6.4730999999999996</v>
      </c>
      <c r="M72" s="242">
        <f t="shared" si="51"/>
        <v>6.6889000000000003</v>
      </c>
      <c r="N72" s="242">
        <f t="shared" si="51"/>
        <v>6.6519000000000004</v>
      </c>
      <c r="O72" s="242">
        <f t="shared" si="51"/>
        <v>6.3037000000000001</v>
      </c>
      <c r="P72" s="242">
        <f t="shared" si="51"/>
        <v>6.1429</v>
      </c>
      <c r="Q72" s="242">
        <f t="shared" si="51"/>
        <v>5.9603999999999999</v>
      </c>
      <c r="R72" s="242">
        <f t="shared" si="51"/>
        <v>5.7607999999999997</v>
      </c>
      <c r="S72" s="242">
        <f t="shared" si="51"/>
        <v>5.3510999999999997</v>
      </c>
      <c r="T72" s="242">
        <f t="shared" si="51"/>
        <v>4.9752000000000001</v>
      </c>
      <c r="U72" s="242">
        <f t="shared" si="51"/>
        <v>4.6130000000000004</v>
      </c>
      <c r="V72" s="242">
        <f t="shared" si="51"/>
        <v>4.3308999999999997</v>
      </c>
      <c r="W72" s="242">
        <f t="shared" si="51"/>
        <v>4.1375000000000002</v>
      </c>
      <c r="X72" s="242">
        <f t="shared" si="51"/>
        <v>4.0814000000000004</v>
      </c>
      <c r="Y72" s="242">
        <f t="shared" si="51"/>
        <v>4.1806000000000001</v>
      </c>
      <c r="Z72" s="242">
        <f t="shared" si="51"/>
        <v>4.1516999999999999</v>
      </c>
      <c r="AA72" s="242">
        <f t="shared" si="51"/>
        <v>4.3308999999999997</v>
      </c>
      <c r="AB72" s="242">
        <f t="shared" si="51"/>
        <v>4.1092000000000004</v>
      </c>
      <c r="AC72" s="242">
        <f t="shared" si="51"/>
        <v>3.9346000000000001</v>
      </c>
      <c r="AD72" s="242">
        <f t="shared" si="51"/>
        <v>3.3631000000000002</v>
      </c>
      <c r="AE72" s="242">
        <f t="shared" si="51"/>
        <v>3.1111</v>
      </c>
      <c r="AF72" s="242">
        <f t="shared" si="51"/>
        <v>3.01</v>
      </c>
      <c r="AG72" s="242">
        <f t="shared" si="51"/>
        <v>2.8942000000000001</v>
      </c>
      <c r="AH72" s="242">
        <f t="shared" si="51"/>
        <v>2.7117</v>
      </c>
      <c r="AI72" s="242">
        <f t="shared" si="51"/>
        <v>2.6637</v>
      </c>
      <c r="AJ72" s="242">
        <f t="shared" si="51"/>
        <v>2.6061000000000001</v>
      </c>
      <c r="AK72" s="242">
        <f t="shared" si="51"/>
        <v>2.5188000000000001</v>
      </c>
      <c r="AL72" s="242">
        <f t="shared" si="51"/>
        <v>2.3841999999999999</v>
      </c>
      <c r="AM72" s="242">
        <f t="shared" si="51"/>
        <v>2.1694</v>
      </c>
      <c r="AN72" s="242">
        <f t="shared" si="51"/>
        <v>1.9609000000000001</v>
      </c>
      <c r="AO72" s="242">
        <f t="shared" si="51"/>
        <v>1.9080999999999999</v>
      </c>
      <c r="AP72" s="242">
        <f t="shared" si="51"/>
        <v>1.9451000000000001</v>
      </c>
      <c r="AQ72" s="242">
        <f t="shared" si="51"/>
        <v>1.9544999999999999</v>
      </c>
      <c r="AR72" s="242">
        <f t="shared" si="51"/>
        <v>1.9295</v>
      </c>
      <c r="AS72" s="242">
        <f t="shared" si="51"/>
        <v>1.9263999999999999</v>
      </c>
      <c r="AT72" s="242">
        <f t="shared" si="51"/>
        <v>1.8842000000000001</v>
      </c>
      <c r="AU72" s="242">
        <f t="shared" si="51"/>
        <v>1.8494999999999999</v>
      </c>
      <c r="AV72" s="242">
        <f t="shared" si="51"/>
        <v>1.8242</v>
      </c>
      <c r="AW72" s="242">
        <f t="shared" si="51"/>
        <v>1.7706</v>
      </c>
      <c r="AX72" s="242">
        <f t="shared" si="51"/>
        <v>1.6584000000000001</v>
      </c>
      <c r="AY72" s="242">
        <f t="shared" si="51"/>
        <v>1.5456000000000001</v>
      </c>
      <c r="AZ72" s="242">
        <f t="shared" si="51"/>
        <v>1.4523999999999999</v>
      </c>
      <c r="BA72" s="242">
        <f t="shared" si="51"/>
        <v>1.4115</v>
      </c>
      <c r="BB72" s="242">
        <f t="shared" si="51"/>
        <v>1.3951</v>
      </c>
      <c r="BC72" s="242">
        <f t="shared" si="51"/>
        <v>1.3823000000000001</v>
      </c>
      <c r="BD72" s="242">
        <f t="shared" si="51"/>
        <v>1.4065000000000001</v>
      </c>
      <c r="BE72" s="242">
        <f t="shared" si="51"/>
        <v>1.4316</v>
      </c>
      <c r="BF72" s="242">
        <f t="shared" si="51"/>
        <v>1.4576</v>
      </c>
      <c r="BG72" s="242">
        <f t="shared" si="51"/>
        <v>1.4646999999999999</v>
      </c>
      <c r="BH72" s="242">
        <f t="shared" si="51"/>
        <v>1.4612000000000001</v>
      </c>
      <c r="BI72" s="242">
        <f t="shared" si="51"/>
        <v>1.4646999999999999</v>
      </c>
      <c r="BJ72" s="242">
        <f t="shared" si="51"/>
        <v>1.4682999999999999</v>
      </c>
      <c r="BK72" s="242">
        <f t="shared" si="51"/>
        <v>1.4737</v>
      </c>
      <c r="BL72" s="242">
        <f t="shared" si="51"/>
        <v>1.4737</v>
      </c>
      <c r="BM72" s="242">
        <f t="shared" si="51"/>
        <v>1.4719</v>
      </c>
      <c r="BN72" s="242">
        <f t="shared" si="51"/>
        <v>1.4368000000000001</v>
      </c>
      <c r="BO72" s="242">
        <f t="shared" si="51"/>
        <v>1.3935</v>
      </c>
      <c r="BP72" s="242">
        <f t="shared" si="51"/>
        <v>1.3528</v>
      </c>
      <c r="BQ72" s="242">
        <f t="shared" si="51"/>
        <v>1.3304</v>
      </c>
      <c r="BR72" s="242">
        <f t="shared" si="51"/>
        <v>1.3230999999999999</v>
      </c>
      <c r="BS72" s="242">
        <f t="shared" si="51"/>
        <v>1.2988</v>
      </c>
      <c r="BT72" s="242">
        <f t="shared" si="51"/>
        <v>1.266</v>
      </c>
      <c r="BU72" s="242">
        <f t="shared" si="51"/>
        <v>1.2451000000000001</v>
      </c>
      <c r="BV72" s="242">
        <f t="shared" ref="BV72:CB75" si="52">VLOOKUP($A72,$A$11:$CB$14,BV$44)</f>
        <v>1.2261</v>
      </c>
      <c r="BW72" s="242">
        <f t="shared" si="52"/>
        <v>1.204</v>
      </c>
      <c r="BX72" s="242">
        <f t="shared" si="52"/>
        <v>1.1839</v>
      </c>
      <c r="BY72" s="242">
        <f t="shared" si="52"/>
        <v>1.1434</v>
      </c>
      <c r="BZ72" s="242">
        <f t="shared" si="52"/>
        <v>1.0798000000000001</v>
      </c>
      <c r="CA72" s="242">
        <f t="shared" si="52"/>
        <v>1.0228999999999999</v>
      </c>
      <c r="CB72" s="242">
        <f t="shared" si="52"/>
        <v>1</v>
      </c>
    </row>
    <row r="73" spans="1:80" outlineLevel="1">
      <c r="A73" s="241">
        <v>2</v>
      </c>
      <c r="B73" s="229" t="s">
        <v>342</v>
      </c>
      <c r="C73" s="190"/>
      <c r="D73" s="156">
        <v>45</v>
      </c>
      <c r="E73" s="285">
        <v>55</v>
      </c>
      <c r="F73" s="233">
        <f t="shared" si="40"/>
        <v>0</v>
      </c>
      <c r="G73" s="233">
        <f t="shared" si="40"/>
        <v>0</v>
      </c>
      <c r="H73" s="233">
        <f t="shared" si="40"/>
        <v>0</v>
      </c>
      <c r="I73" s="233">
        <f t="shared" si="40"/>
        <v>7.6203000000000003</v>
      </c>
      <c r="J73" s="242">
        <f t="shared" si="40"/>
        <v>7.9734999999999996</v>
      </c>
      <c r="K73" s="242">
        <f t="shared" ref="K73:BV76" si="53">VLOOKUP($A73,$A$11:$CB$14,K$44)</f>
        <v>6.88</v>
      </c>
      <c r="L73" s="242">
        <f t="shared" si="53"/>
        <v>6.4730999999999996</v>
      </c>
      <c r="M73" s="242">
        <f t="shared" si="53"/>
        <v>6.6889000000000003</v>
      </c>
      <c r="N73" s="242">
        <f t="shared" si="53"/>
        <v>6.6519000000000004</v>
      </c>
      <c r="O73" s="242">
        <f t="shared" si="53"/>
        <v>6.3037000000000001</v>
      </c>
      <c r="P73" s="242">
        <f t="shared" si="53"/>
        <v>6.1429</v>
      </c>
      <c r="Q73" s="242">
        <f t="shared" si="53"/>
        <v>5.9603999999999999</v>
      </c>
      <c r="R73" s="242">
        <f t="shared" si="53"/>
        <v>5.7607999999999997</v>
      </c>
      <c r="S73" s="242">
        <f t="shared" si="53"/>
        <v>5.3510999999999997</v>
      </c>
      <c r="T73" s="242">
        <f t="shared" si="53"/>
        <v>4.9752000000000001</v>
      </c>
      <c r="U73" s="242">
        <f t="shared" si="53"/>
        <v>4.6130000000000004</v>
      </c>
      <c r="V73" s="242">
        <f t="shared" si="53"/>
        <v>4.3308999999999997</v>
      </c>
      <c r="W73" s="242">
        <f t="shared" si="53"/>
        <v>4.1375000000000002</v>
      </c>
      <c r="X73" s="242">
        <f t="shared" si="53"/>
        <v>4.0814000000000004</v>
      </c>
      <c r="Y73" s="242">
        <f t="shared" si="53"/>
        <v>4.1806000000000001</v>
      </c>
      <c r="Z73" s="242">
        <f t="shared" si="53"/>
        <v>4.1516999999999999</v>
      </c>
      <c r="AA73" s="242">
        <f t="shared" si="53"/>
        <v>4.3308999999999997</v>
      </c>
      <c r="AB73" s="242">
        <f t="shared" si="53"/>
        <v>4.1092000000000004</v>
      </c>
      <c r="AC73" s="242">
        <f t="shared" si="53"/>
        <v>3.9346000000000001</v>
      </c>
      <c r="AD73" s="242">
        <f t="shared" si="53"/>
        <v>3.3631000000000002</v>
      </c>
      <c r="AE73" s="242">
        <f t="shared" si="53"/>
        <v>3.1111</v>
      </c>
      <c r="AF73" s="242">
        <f t="shared" si="53"/>
        <v>3.01</v>
      </c>
      <c r="AG73" s="242">
        <f t="shared" si="53"/>
        <v>2.8942000000000001</v>
      </c>
      <c r="AH73" s="242">
        <f t="shared" si="53"/>
        <v>2.7117</v>
      </c>
      <c r="AI73" s="242">
        <f t="shared" si="53"/>
        <v>2.6637</v>
      </c>
      <c r="AJ73" s="242">
        <f t="shared" si="53"/>
        <v>2.6061000000000001</v>
      </c>
      <c r="AK73" s="242">
        <f t="shared" si="53"/>
        <v>2.5188000000000001</v>
      </c>
      <c r="AL73" s="242">
        <f t="shared" si="53"/>
        <v>2.3841999999999999</v>
      </c>
      <c r="AM73" s="242">
        <f t="shared" si="53"/>
        <v>2.1694</v>
      </c>
      <c r="AN73" s="242">
        <f t="shared" si="53"/>
        <v>1.9609000000000001</v>
      </c>
      <c r="AO73" s="242">
        <f t="shared" si="53"/>
        <v>1.9080999999999999</v>
      </c>
      <c r="AP73" s="242">
        <f t="shared" si="53"/>
        <v>1.9451000000000001</v>
      </c>
      <c r="AQ73" s="242">
        <f t="shared" si="53"/>
        <v>1.9544999999999999</v>
      </c>
      <c r="AR73" s="242">
        <f t="shared" si="53"/>
        <v>1.9295</v>
      </c>
      <c r="AS73" s="242">
        <f t="shared" si="53"/>
        <v>1.9263999999999999</v>
      </c>
      <c r="AT73" s="242">
        <f t="shared" si="53"/>
        <v>1.8842000000000001</v>
      </c>
      <c r="AU73" s="242">
        <f t="shared" si="53"/>
        <v>1.8494999999999999</v>
      </c>
      <c r="AV73" s="242">
        <f t="shared" si="53"/>
        <v>1.8242</v>
      </c>
      <c r="AW73" s="242">
        <f t="shared" si="53"/>
        <v>1.7706</v>
      </c>
      <c r="AX73" s="242">
        <f t="shared" si="53"/>
        <v>1.6584000000000001</v>
      </c>
      <c r="AY73" s="242">
        <f t="shared" si="53"/>
        <v>1.5456000000000001</v>
      </c>
      <c r="AZ73" s="242">
        <f t="shared" si="53"/>
        <v>1.4523999999999999</v>
      </c>
      <c r="BA73" s="242">
        <f t="shared" si="53"/>
        <v>1.4115</v>
      </c>
      <c r="BB73" s="242">
        <f t="shared" si="53"/>
        <v>1.3951</v>
      </c>
      <c r="BC73" s="242">
        <f t="shared" si="53"/>
        <v>1.3823000000000001</v>
      </c>
      <c r="BD73" s="242">
        <f t="shared" si="53"/>
        <v>1.4065000000000001</v>
      </c>
      <c r="BE73" s="242">
        <f t="shared" si="53"/>
        <v>1.4316</v>
      </c>
      <c r="BF73" s="242">
        <f t="shared" si="53"/>
        <v>1.4576</v>
      </c>
      <c r="BG73" s="242">
        <f t="shared" si="53"/>
        <v>1.4646999999999999</v>
      </c>
      <c r="BH73" s="242">
        <f t="shared" si="53"/>
        <v>1.4612000000000001</v>
      </c>
      <c r="BI73" s="242">
        <f t="shared" si="53"/>
        <v>1.4646999999999999</v>
      </c>
      <c r="BJ73" s="242">
        <f t="shared" si="53"/>
        <v>1.4682999999999999</v>
      </c>
      <c r="BK73" s="242">
        <f t="shared" si="53"/>
        <v>1.4737</v>
      </c>
      <c r="BL73" s="242">
        <f t="shared" si="53"/>
        <v>1.4737</v>
      </c>
      <c r="BM73" s="242">
        <f t="shared" si="53"/>
        <v>1.4719</v>
      </c>
      <c r="BN73" s="242">
        <f t="shared" si="53"/>
        <v>1.4368000000000001</v>
      </c>
      <c r="BO73" s="242">
        <f t="shared" si="53"/>
        <v>1.3935</v>
      </c>
      <c r="BP73" s="242">
        <f t="shared" si="53"/>
        <v>1.3528</v>
      </c>
      <c r="BQ73" s="242">
        <f t="shared" si="53"/>
        <v>1.3304</v>
      </c>
      <c r="BR73" s="242">
        <f t="shared" si="53"/>
        <v>1.3230999999999999</v>
      </c>
      <c r="BS73" s="242">
        <f t="shared" si="53"/>
        <v>1.2988</v>
      </c>
      <c r="BT73" s="242">
        <f t="shared" si="53"/>
        <v>1.266</v>
      </c>
      <c r="BU73" s="242">
        <f t="shared" si="53"/>
        <v>1.2451000000000001</v>
      </c>
      <c r="BV73" s="242">
        <f t="shared" si="53"/>
        <v>1.2261</v>
      </c>
      <c r="BW73" s="242">
        <f t="shared" si="52"/>
        <v>1.204</v>
      </c>
      <c r="BX73" s="242">
        <f t="shared" si="52"/>
        <v>1.1839</v>
      </c>
      <c r="BY73" s="242">
        <f t="shared" si="52"/>
        <v>1.1434</v>
      </c>
      <c r="BZ73" s="242">
        <f t="shared" si="52"/>
        <v>1.0798000000000001</v>
      </c>
      <c r="CA73" s="242">
        <f t="shared" si="52"/>
        <v>1.0228999999999999</v>
      </c>
      <c r="CB73" s="242">
        <f t="shared" si="52"/>
        <v>1</v>
      </c>
    </row>
    <row r="74" spans="1:80" outlineLevel="1">
      <c r="A74" s="241">
        <v>2</v>
      </c>
      <c r="B74" s="229" t="s">
        <v>343</v>
      </c>
      <c r="C74" s="190"/>
      <c r="D74" s="156">
        <v>45</v>
      </c>
      <c r="E74" s="285">
        <v>55</v>
      </c>
      <c r="F74" s="233">
        <f t="shared" si="40"/>
        <v>0</v>
      </c>
      <c r="G74" s="233">
        <f t="shared" si="40"/>
        <v>0</v>
      </c>
      <c r="H74" s="233">
        <f t="shared" si="40"/>
        <v>0</v>
      </c>
      <c r="I74" s="233">
        <f t="shared" si="40"/>
        <v>7.6203000000000003</v>
      </c>
      <c r="J74" s="242">
        <f t="shared" si="40"/>
        <v>7.9734999999999996</v>
      </c>
      <c r="K74" s="242">
        <f t="shared" si="53"/>
        <v>6.88</v>
      </c>
      <c r="L74" s="242">
        <f t="shared" si="53"/>
        <v>6.4730999999999996</v>
      </c>
      <c r="M74" s="242">
        <f t="shared" si="53"/>
        <v>6.6889000000000003</v>
      </c>
      <c r="N74" s="242">
        <f t="shared" si="53"/>
        <v>6.6519000000000004</v>
      </c>
      <c r="O74" s="242">
        <f t="shared" si="53"/>
        <v>6.3037000000000001</v>
      </c>
      <c r="P74" s="242">
        <f t="shared" si="53"/>
        <v>6.1429</v>
      </c>
      <c r="Q74" s="242">
        <f t="shared" si="53"/>
        <v>5.9603999999999999</v>
      </c>
      <c r="R74" s="242">
        <f t="shared" si="53"/>
        <v>5.7607999999999997</v>
      </c>
      <c r="S74" s="242">
        <f t="shared" si="53"/>
        <v>5.3510999999999997</v>
      </c>
      <c r="T74" s="242">
        <f t="shared" si="53"/>
        <v>4.9752000000000001</v>
      </c>
      <c r="U74" s="242">
        <f t="shared" si="53"/>
        <v>4.6130000000000004</v>
      </c>
      <c r="V74" s="242">
        <f t="shared" si="53"/>
        <v>4.3308999999999997</v>
      </c>
      <c r="W74" s="242">
        <f t="shared" si="53"/>
        <v>4.1375000000000002</v>
      </c>
      <c r="X74" s="242">
        <f t="shared" si="53"/>
        <v>4.0814000000000004</v>
      </c>
      <c r="Y74" s="242">
        <f t="shared" si="53"/>
        <v>4.1806000000000001</v>
      </c>
      <c r="Z74" s="242">
        <f t="shared" si="53"/>
        <v>4.1516999999999999</v>
      </c>
      <c r="AA74" s="242">
        <f t="shared" si="53"/>
        <v>4.3308999999999997</v>
      </c>
      <c r="AB74" s="242">
        <f t="shared" si="53"/>
        <v>4.1092000000000004</v>
      </c>
      <c r="AC74" s="242">
        <f t="shared" si="53"/>
        <v>3.9346000000000001</v>
      </c>
      <c r="AD74" s="242">
        <f t="shared" si="53"/>
        <v>3.3631000000000002</v>
      </c>
      <c r="AE74" s="242">
        <f t="shared" si="53"/>
        <v>3.1111</v>
      </c>
      <c r="AF74" s="242">
        <f t="shared" si="53"/>
        <v>3.01</v>
      </c>
      <c r="AG74" s="242">
        <f t="shared" si="53"/>
        <v>2.8942000000000001</v>
      </c>
      <c r="AH74" s="242">
        <f t="shared" si="53"/>
        <v>2.7117</v>
      </c>
      <c r="AI74" s="242">
        <f t="shared" si="53"/>
        <v>2.6637</v>
      </c>
      <c r="AJ74" s="242">
        <f t="shared" si="53"/>
        <v>2.6061000000000001</v>
      </c>
      <c r="AK74" s="242">
        <f t="shared" si="53"/>
        <v>2.5188000000000001</v>
      </c>
      <c r="AL74" s="242">
        <f t="shared" si="53"/>
        <v>2.3841999999999999</v>
      </c>
      <c r="AM74" s="242">
        <f t="shared" si="53"/>
        <v>2.1694</v>
      </c>
      <c r="AN74" s="242">
        <f t="shared" si="53"/>
        <v>1.9609000000000001</v>
      </c>
      <c r="AO74" s="242">
        <f t="shared" si="53"/>
        <v>1.9080999999999999</v>
      </c>
      <c r="AP74" s="242">
        <f t="shared" si="53"/>
        <v>1.9451000000000001</v>
      </c>
      <c r="AQ74" s="242">
        <f t="shared" si="53"/>
        <v>1.9544999999999999</v>
      </c>
      <c r="AR74" s="242">
        <f t="shared" si="53"/>
        <v>1.9295</v>
      </c>
      <c r="AS74" s="242">
        <f t="shared" si="53"/>
        <v>1.9263999999999999</v>
      </c>
      <c r="AT74" s="242">
        <f t="shared" si="53"/>
        <v>1.8842000000000001</v>
      </c>
      <c r="AU74" s="242">
        <f t="shared" si="53"/>
        <v>1.8494999999999999</v>
      </c>
      <c r="AV74" s="242">
        <f t="shared" si="53"/>
        <v>1.8242</v>
      </c>
      <c r="AW74" s="242">
        <f t="shared" si="53"/>
        <v>1.7706</v>
      </c>
      <c r="AX74" s="242">
        <f t="shared" si="53"/>
        <v>1.6584000000000001</v>
      </c>
      <c r="AY74" s="242">
        <f t="shared" si="53"/>
        <v>1.5456000000000001</v>
      </c>
      <c r="AZ74" s="242">
        <f t="shared" si="53"/>
        <v>1.4523999999999999</v>
      </c>
      <c r="BA74" s="242">
        <f t="shared" si="53"/>
        <v>1.4115</v>
      </c>
      <c r="BB74" s="242">
        <f t="shared" si="53"/>
        <v>1.3951</v>
      </c>
      <c r="BC74" s="242">
        <f t="shared" si="53"/>
        <v>1.3823000000000001</v>
      </c>
      <c r="BD74" s="242">
        <f t="shared" si="53"/>
        <v>1.4065000000000001</v>
      </c>
      <c r="BE74" s="242">
        <f t="shared" si="53"/>
        <v>1.4316</v>
      </c>
      <c r="BF74" s="242">
        <f t="shared" si="53"/>
        <v>1.4576</v>
      </c>
      <c r="BG74" s="242">
        <f t="shared" si="53"/>
        <v>1.4646999999999999</v>
      </c>
      <c r="BH74" s="242">
        <f t="shared" si="53"/>
        <v>1.4612000000000001</v>
      </c>
      <c r="BI74" s="242">
        <f t="shared" si="53"/>
        <v>1.4646999999999999</v>
      </c>
      <c r="BJ74" s="242">
        <f t="shared" si="53"/>
        <v>1.4682999999999999</v>
      </c>
      <c r="BK74" s="242">
        <f t="shared" si="53"/>
        <v>1.4737</v>
      </c>
      <c r="BL74" s="242">
        <f t="shared" si="53"/>
        <v>1.4737</v>
      </c>
      <c r="BM74" s="242">
        <f t="shared" si="53"/>
        <v>1.4719</v>
      </c>
      <c r="BN74" s="242">
        <f t="shared" si="53"/>
        <v>1.4368000000000001</v>
      </c>
      <c r="BO74" s="242">
        <f t="shared" si="53"/>
        <v>1.3935</v>
      </c>
      <c r="BP74" s="242">
        <f t="shared" si="53"/>
        <v>1.3528</v>
      </c>
      <c r="BQ74" s="242">
        <f t="shared" si="53"/>
        <v>1.3304</v>
      </c>
      <c r="BR74" s="242">
        <f t="shared" si="53"/>
        <v>1.3230999999999999</v>
      </c>
      <c r="BS74" s="242">
        <f t="shared" si="53"/>
        <v>1.2988</v>
      </c>
      <c r="BT74" s="242">
        <f t="shared" si="53"/>
        <v>1.266</v>
      </c>
      <c r="BU74" s="242">
        <f t="shared" si="53"/>
        <v>1.2451000000000001</v>
      </c>
      <c r="BV74" s="242">
        <f t="shared" si="53"/>
        <v>1.2261</v>
      </c>
      <c r="BW74" s="242">
        <f t="shared" si="52"/>
        <v>1.204</v>
      </c>
      <c r="BX74" s="242">
        <f t="shared" si="52"/>
        <v>1.1839</v>
      </c>
      <c r="BY74" s="242">
        <f t="shared" si="52"/>
        <v>1.1434</v>
      </c>
      <c r="BZ74" s="242">
        <f t="shared" si="52"/>
        <v>1.0798000000000001</v>
      </c>
      <c r="CA74" s="242">
        <f t="shared" si="52"/>
        <v>1.0228999999999999</v>
      </c>
      <c r="CB74" s="242">
        <f t="shared" si="52"/>
        <v>1</v>
      </c>
    </row>
    <row r="75" spans="1:80" outlineLevel="1">
      <c r="A75" s="241">
        <v>2</v>
      </c>
      <c r="B75" s="229" t="s">
        <v>344</v>
      </c>
      <c r="C75" s="190"/>
      <c r="D75" s="156">
        <v>30</v>
      </c>
      <c r="E75" s="285">
        <v>40</v>
      </c>
      <c r="F75" s="233">
        <f t="shared" si="40"/>
        <v>0</v>
      </c>
      <c r="G75" s="233">
        <f t="shared" si="40"/>
        <v>0</v>
      </c>
      <c r="H75" s="233">
        <f t="shared" si="40"/>
        <v>0</v>
      </c>
      <c r="I75" s="233">
        <f t="shared" si="40"/>
        <v>7.6203000000000003</v>
      </c>
      <c r="J75" s="242">
        <f t="shared" si="40"/>
        <v>7.9734999999999996</v>
      </c>
      <c r="K75" s="242">
        <f t="shared" si="53"/>
        <v>6.88</v>
      </c>
      <c r="L75" s="242">
        <f t="shared" si="53"/>
        <v>6.4730999999999996</v>
      </c>
      <c r="M75" s="242">
        <f t="shared" si="53"/>
        <v>6.6889000000000003</v>
      </c>
      <c r="N75" s="242">
        <f t="shared" si="53"/>
        <v>6.6519000000000004</v>
      </c>
      <c r="O75" s="242">
        <f t="shared" si="53"/>
        <v>6.3037000000000001</v>
      </c>
      <c r="P75" s="242">
        <f t="shared" si="53"/>
        <v>6.1429</v>
      </c>
      <c r="Q75" s="242">
        <f t="shared" si="53"/>
        <v>5.9603999999999999</v>
      </c>
      <c r="R75" s="242">
        <f t="shared" si="53"/>
        <v>5.7607999999999997</v>
      </c>
      <c r="S75" s="242">
        <f t="shared" si="53"/>
        <v>5.3510999999999997</v>
      </c>
      <c r="T75" s="242">
        <f t="shared" si="53"/>
        <v>4.9752000000000001</v>
      </c>
      <c r="U75" s="242">
        <f t="shared" si="53"/>
        <v>4.6130000000000004</v>
      </c>
      <c r="V75" s="242">
        <f t="shared" si="53"/>
        <v>4.3308999999999997</v>
      </c>
      <c r="W75" s="242">
        <f t="shared" si="53"/>
        <v>4.1375000000000002</v>
      </c>
      <c r="X75" s="242">
        <f t="shared" si="53"/>
        <v>4.0814000000000004</v>
      </c>
      <c r="Y75" s="242">
        <f t="shared" si="53"/>
        <v>4.1806000000000001</v>
      </c>
      <c r="Z75" s="242">
        <f t="shared" si="53"/>
        <v>4.1516999999999999</v>
      </c>
      <c r="AA75" s="242">
        <f t="shared" si="53"/>
        <v>4.3308999999999997</v>
      </c>
      <c r="AB75" s="242">
        <f t="shared" si="53"/>
        <v>4.1092000000000004</v>
      </c>
      <c r="AC75" s="242">
        <f t="shared" si="53"/>
        <v>3.9346000000000001</v>
      </c>
      <c r="AD75" s="242">
        <f t="shared" si="53"/>
        <v>3.3631000000000002</v>
      </c>
      <c r="AE75" s="242">
        <f t="shared" si="53"/>
        <v>3.1111</v>
      </c>
      <c r="AF75" s="242">
        <f t="shared" si="53"/>
        <v>3.01</v>
      </c>
      <c r="AG75" s="242">
        <f t="shared" si="53"/>
        <v>2.8942000000000001</v>
      </c>
      <c r="AH75" s="242">
        <f t="shared" si="53"/>
        <v>2.7117</v>
      </c>
      <c r="AI75" s="242">
        <f t="shared" si="53"/>
        <v>2.6637</v>
      </c>
      <c r="AJ75" s="242">
        <f t="shared" si="53"/>
        <v>2.6061000000000001</v>
      </c>
      <c r="AK75" s="242">
        <f t="shared" si="53"/>
        <v>2.5188000000000001</v>
      </c>
      <c r="AL75" s="242">
        <f t="shared" si="53"/>
        <v>2.3841999999999999</v>
      </c>
      <c r="AM75" s="242">
        <f t="shared" si="53"/>
        <v>2.1694</v>
      </c>
      <c r="AN75" s="242">
        <f t="shared" si="53"/>
        <v>1.9609000000000001</v>
      </c>
      <c r="AO75" s="242">
        <f t="shared" si="53"/>
        <v>1.9080999999999999</v>
      </c>
      <c r="AP75" s="242">
        <f t="shared" si="53"/>
        <v>1.9451000000000001</v>
      </c>
      <c r="AQ75" s="242">
        <f t="shared" si="53"/>
        <v>1.9544999999999999</v>
      </c>
      <c r="AR75" s="242">
        <f t="shared" si="53"/>
        <v>1.9295</v>
      </c>
      <c r="AS75" s="242">
        <f t="shared" si="53"/>
        <v>1.9263999999999999</v>
      </c>
      <c r="AT75" s="242">
        <f t="shared" si="53"/>
        <v>1.8842000000000001</v>
      </c>
      <c r="AU75" s="242">
        <f t="shared" si="53"/>
        <v>1.8494999999999999</v>
      </c>
      <c r="AV75" s="242">
        <f t="shared" si="53"/>
        <v>1.8242</v>
      </c>
      <c r="AW75" s="242">
        <f t="shared" si="53"/>
        <v>1.7706</v>
      </c>
      <c r="AX75" s="242">
        <f t="shared" si="53"/>
        <v>1.6584000000000001</v>
      </c>
      <c r="AY75" s="242">
        <f t="shared" si="53"/>
        <v>1.5456000000000001</v>
      </c>
      <c r="AZ75" s="242">
        <f t="shared" si="53"/>
        <v>1.4523999999999999</v>
      </c>
      <c r="BA75" s="242">
        <f t="shared" si="53"/>
        <v>1.4115</v>
      </c>
      <c r="BB75" s="242">
        <f t="shared" si="53"/>
        <v>1.3951</v>
      </c>
      <c r="BC75" s="242">
        <f t="shared" si="53"/>
        <v>1.3823000000000001</v>
      </c>
      <c r="BD75" s="242">
        <f t="shared" si="53"/>
        <v>1.4065000000000001</v>
      </c>
      <c r="BE75" s="242">
        <f t="shared" si="53"/>
        <v>1.4316</v>
      </c>
      <c r="BF75" s="242">
        <f t="shared" si="53"/>
        <v>1.4576</v>
      </c>
      <c r="BG75" s="242">
        <f t="shared" si="53"/>
        <v>1.4646999999999999</v>
      </c>
      <c r="BH75" s="242">
        <f t="shared" si="53"/>
        <v>1.4612000000000001</v>
      </c>
      <c r="BI75" s="242">
        <f t="shared" si="53"/>
        <v>1.4646999999999999</v>
      </c>
      <c r="BJ75" s="242">
        <f t="shared" si="53"/>
        <v>1.4682999999999999</v>
      </c>
      <c r="BK75" s="242">
        <f t="shared" si="53"/>
        <v>1.4737</v>
      </c>
      <c r="BL75" s="242">
        <f t="shared" si="53"/>
        <v>1.4737</v>
      </c>
      <c r="BM75" s="242">
        <f t="shared" si="53"/>
        <v>1.4719</v>
      </c>
      <c r="BN75" s="242">
        <f t="shared" si="53"/>
        <v>1.4368000000000001</v>
      </c>
      <c r="BO75" s="242">
        <f t="shared" si="53"/>
        <v>1.3935</v>
      </c>
      <c r="BP75" s="242">
        <f t="shared" si="53"/>
        <v>1.3528</v>
      </c>
      <c r="BQ75" s="242">
        <f t="shared" si="53"/>
        <v>1.3304</v>
      </c>
      <c r="BR75" s="242">
        <f t="shared" si="53"/>
        <v>1.3230999999999999</v>
      </c>
      <c r="BS75" s="242">
        <f t="shared" si="53"/>
        <v>1.2988</v>
      </c>
      <c r="BT75" s="242">
        <f t="shared" si="53"/>
        <v>1.266</v>
      </c>
      <c r="BU75" s="242">
        <f t="shared" si="53"/>
        <v>1.2451000000000001</v>
      </c>
      <c r="BV75" s="242">
        <f t="shared" si="53"/>
        <v>1.2261</v>
      </c>
      <c r="BW75" s="242">
        <f t="shared" si="52"/>
        <v>1.204</v>
      </c>
      <c r="BX75" s="242">
        <f t="shared" si="52"/>
        <v>1.1839</v>
      </c>
      <c r="BY75" s="242">
        <f t="shared" si="52"/>
        <v>1.1434</v>
      </c>
      <c r="BZ75" s="242">
        <f t="shared" si="52"/>
        <v>1.0798000000000001</v>
      </c>
      <c r="CA75" s="242">
        <f t="shared" si="52"/>
        <v>1.0228999999999999</v>
      </c>
      <c r="CB75" s="242">
        <f t="shared" si="52"/>
        <v>1</v>
      </c>
    </row>
    <row r="76" spans="1:80" outlineLevel="1">
      <c r="A76" s="241">
        <v>4</v>
      </c>
      <c r="B76" s="229" t="s">
        <v>345</v>
      </c>
      <c r="C76" s="190"/>
      <c r="D76" s="156">
        <v>45</v>
      </c>
      <c r="E76" s="285">
        <v>45</v>
      </c>
      <c r="F76" s="233">
        <f t="shared" si="40"/>
        <v>0</v>
      </c>
      <c r="G76" s="233">
        <f t="shared" si="40"/>
        <v>0</v>
      </c>
      <c r="H76" s="233">
        <f t="shared" si="40"/>
        <v>0</v>
      </c>
      <c r="I76" s="233">
        <f t="shared" si="40"/>
        <v>3.7616999999999998</v>
      </c>
      <c r="J76" s="242">
        <f t="shared" si="40"/>
        <v>3.8593000000000002</v>
      </c>
      <c r="K76" s="242">
        <f t="shared" si="53"/>
        <v>3.2563</v>
      </c>
      <c r="L76" s="242">
        <f t="shared" si="53"/>
        <v>3.1865000000000001</v>
      </c>
      <c r="M76" s="242">
        <f t="shared" si="53"/>
        <v>3.2665000000000002</v>
      </c>
      <c r="N76" s="242">
        <f t="shared" si="53"/>
        <v>3.3184999999999998</v>
      </c>
      <c r="O76" s="242">
        <f t="shared" si="53"/>
        <v>3.2563</v>
      </c>
      <c r="P76" s="242">
        <f t="shared" si="53"/>
        <v>3.2061999999999999</v>
      </c>
      <c r="Q76" s="242">
        <f t="shared" si="53"/>
        <v>3.1480000000000001</v>
      </c>
      <c r="R76" s="242">
        <f t="shared" si="53"/>
        <v>3.1671999999999998</v>
      </c>
      <c r="S76" s="242">
        <f t="shared" si="53"/>
        <v>3.1865000000000001</v>
      </c>
      <c r="T76" s="242">
        <f t="shared" si="53"/>
        <v>3.1480000000000001</v>
      </c>
      <c r="U76" s="242">
        <f t="shared" si="53"/>
        <v>3.1103999999999998</v>
      </c>
      <c r="V76" s="242">
        <f t="shared" si="53"/>
        <v>3.0920000000000001</v>
      </c>
      <c r="W76" s="242">
        <f t="shared" si="53"/>
        <v>3.0647000000000002</v>
      </c>
      <c r="X76" s="242">
        <f t="shared" si="53"/>
        <v>3.0203000000000002</v>
      </c>
      <c r="Y76" s="242">
        <f t="shared" si="53"/>
        <v>2.9518</v>
      </c>
      <c r="Z76" s="242">
        <f t="shared" si="53"/>
        <v>2.9106000000000001</v>
      </c>
      <c r="AA76" s="242">
        <f t="shared" si="53"/>
        <v>2.9434999999999998</v>
      </c>
      <c r="AB76" s="242">
        <f t="shared" si="53"/>
        <v>2.9518</v>
      </c>
      <c r="AC76" s="242">
        <f t="shared" si="53"/>
        <v>2.9024999999999999</v>
      </c>
      <c r="AD76" s="242">
        <f t="shared" si="53"/>
        <v>2.7639</v>
      </c>
      <c r="AE76" s="242">
        <f t="shared" si="53"/>
        <v>2.6581999999999999</v>
      </c>
      <c r="AF76" s="242">
        <f t="shared" si="53"/>
        <v>2.5792000000000002</v>
      </c>
      <c r="AG76" s="242">
        <f t="shared" si="53"/>
        <v>2.4232999999999998</v>
      </c>
      <c r="AH76" s="242">
        <f t="shared" si="53"/>
        <v>2.1352000000000002</v>
      </c>
      <c r="AI76" s="242">
        <f t="shared" si="53"/>
        <v>2.0430999999999999</v>
      </c>
      <c r="AJ76" s="242">
        <f t="shared" si="53"/>
        <v>1.9698</v>
      </c>
      <c r="AK76" s="242">
        <f t="shared" si="53"/>
        <v>1.9118999999999999</v>
      </c>
      <c r="AL76" s="242">
        <f t="shared" si="53"/>
        <v>1.8911</v>
      </c>
      <c r="AM76" s="242">
        <f t="shared" si="53"/>
        <v>1.8249</v>
      </c>
      <c r="AN76" s="242">
        <f t="shared" si="53"/>
        <v>1.7110000000000001</v>
      </c>
      <c r="AO76" s="242">
        <f t="shared" si="53"/>
        <v>1.6031</v>
      </c>
      <c r="AP76" s="242">
        <f t="shared" si="53"/>
        <v>1.508</v>
      </c>
      <c r="AQ76" s="242">
        <f t="shared" si="53"/>
        <v>1.4822</v>
      </c>
      <c r="AR76" s="242">
        <f t="shared" si="53"/>
        <v>1.4412</v>
      </c>
      <c r="AS76" s="242">
        <f t="shared" si="53"/>
        <v>1.41</v>
      </c>
      <c r="AT76" s="242">
        <f t="shared" si="53"/>
        <v>1.4216</v>
      </c>
      <c r="AU76" s="242">
        <f t="shared" si="53"/>
        <v>1.4553</v>
      </c>
      <c r="AV76" s="242">
        <f t="shared" si="53"/>
        <v>1.4333</v>
      </c>
      <c r="AW76" s="242">
        <f t="shared" si="53"/>
        <v>1.3968</v>
      </c>
      <c r="AX76" s="242">
        <f t="shared" si="53"/>
        <v>1.3747</v>
      </c>
      <c r="AY76" s="242">
        <f t="shared" si="53"/>
        <v>1.3463000000000001</v>
      </c>
      <c r="AZ76" s="242">
        <f t="shared" si="53"/>
        <v>1.3273999999999999</v>
      </c>
      <c r="BA76" s="242">
        <f t="shared" si="53"/>
        <v>1.3257000000000001</v>
      </c>
      <c r="BB76" s="242">
        <f t="shared" si="53"/>
        <v>1.3223</v>
      </c>
      <c r="BC76" s="242">
        <f t="shared" si="53"/>
        <v>1.2992999999999999</v>
      </c>
      <c r="BD76" s="242">
        <f t="shared" si="53"/>
        <v>1.3207</v>
      </c>
      <c r="BE76" s="242">
        <f t="shared" si="53"/>
        <v>1.3058000000000001</v>
      </c>
      <c r="BF76" s="242">
        <f t="shared" si="53"/>
        <v>1.3058000000000001</v>
      </c>
      <c r="BG76" s="242">
        <f t="shared" si="53"/>
        <v>1.3257000000000001</v>
      </c>
      <c r="BH76" s="242">
        <f t="shared" si="53"/>
        <v>1.3008999999999999</v>
      </c>
      <c r="BI76" s="242">
        <f t="shared" si="53"/>
        <v>1.26</v>
      </c>
      <c r="BJ76" s="242">
        <f t="shared" si="53"/>
        <v>1.2676000000000001</v>
      </c>
      <c r="BK76" s="242">
        <f t="shared" si="53"/>
        <v>1.2494000000000001</v>
      </c>
      <c r="BL76" s="242">
        <f t="shared" si="53"/>
        <v>1.2317</v>
      </c>
      <c r="BM76" s="242">
        <f t="shared" si="53"/>
        <v>1.1868000000000001</v>
      </c>
      <c r="BN76" s="242">
        <f t="shared" si="53"/>
        <v>1.1265000000000001</v>
      </c>
      <c r="BO76" s="242">
        <f t="shared" si="53"/>
        <v>1.1132</v>
      </c>
      <c r="BP76" s="242">
        <f t="shared" si="53"/>
        <v>1.0589</v>
      </c>
      <c r="BQ76" s="242">
        <f t="shared" si="53"/>
        <v>1.0956999999999999</v>
      </c>
      <c r="BR76" s="242">
        <f t="shared" si="53"/>
        <v>1.0865</v>
      </c>
      <c r="BS76" s="242">
        <f t="shared" si="53"/>
        <v>1.0367999999999999</v>
      </c>
      <c r="BT76" s="242">
        <f t="shared" si="53"/>
        <v>1.0226</v>
      </c>
      <c r="BU76" s="242">
        <f t="shared" si="53"/>
        <v>1.0216000000000001</v>
      </c>
      <c r="BV76" s="242">
        <f t="shared" ref="BV76:CB79" si="54">VLOOKUP($A76,$A$11:$CB$14,BV$44)</f>
        <v>1.0286</v>
      </c>
      <c r="BW76" s="242">
        <f t="shared" si="54"/>
        <v>1.042</v>
      </c>
      <c r="BX76" s="242">
        <f t="shared" si="54"/>
        <v>1.0568</v>
      </c>
      <c r="BY76" s="242">
        <f t="shared" si="54"/>
        <v>1.0306999999999999</v>
      </c>
      <c r="BZ76" s="242">
        <f t="shared" si="54"/>
        <v>1.0067999999999999</v>
      </c>
      <c r="CA76" s="242">
        <f t="shared" si="54"/>
        <v>0.99519999999999997</v>
      </c>
      <c r="CB76" s="242">
        <f t="shared" si="54"/>
        <v>1</v>
      </c>
    </row>
    <row r="77" spans="1:80" outlineLevel="1">
      <c r="A77" s="241">
        <v>4</v>
      </c>
      <c r="B77" s="229" t="s">
        <v>346</v>
      </c>
      <c r="C77" s="190"/>
      <c r="D77" s="156">
        <v>45</v>
      </c>
      <c r="E77" s="285">
        <v>45</v>
      </c>
      <c r="F77" s="233">
        <f t="shared" si="40"/>
        <v>0</v>
      </c>
      <c r="G77" s="233">
        <f t="shared" si="40"/>
        <v>0</v>
      </c>
      <c r="H77" s="233">
        <f t="shared" si="40"/>
        <v>0</v>
      </c>
      <c r="I77" s="233">
        <f t="shared" si="40"/>
        <v>3.7616999999999998</v>
      </c>
      <c r="J77" s="242">
        <f t="shared" si="40"/>
        <v>3.8593000000000002</v>
      </c>
      <c r="K77" s="242">
        <f t="shared" ref="K77:BV80" si="55">VLOOKUP($A77,$A$11:$CB$14,K$44)</f>
        <v>3.2563</v>
      </c>
      <c r="L77" s="242">
        <f t="shared" si="55"/>
        <v>3.1865000000000001</v>
      </c>
      <c r="M77" s="242">
        <f t="shared" si="55"/>
        <v>3.2665000000000002</v>
      </c>
      <c r="N77" s="242">
        <f t="shared" si="55"/>
        <v>3.3184999999999998</v>
      </c>
      <c r="O77" s="242">
        <f t="shared" si="55"/>
        <v>3.2563</v>
      </c>
      <c r="P77" s="242">
        <f t="shared" si="55"/>
        <v>3.2061999999999999</v>
      </c>
      <c r="Q77" s="242">
        <f t="shared" si="55"/>
        <v>3.1480000000000001</v>
      </c>
      <c r="R77" s="242">
        <f t="shared" si="55"/>
        <v>3.1671999999999998</v>
      </c>
      <c r="S77" s="242">
        <f t="shared" si="55"/>
        <v>3.1865000000000001</v>
      </c>
      <c r="T77" s="242">
        <f t="shared" si="55"/>
        <v>3.1480000000000001</v>
      </c>
      <c r="U77" s="242">
        <f t="shared" si="55"/>
        <v>3.1103999999999998</v>
      </c>
      <c r="V77" s="242">
        <f t="shared" si="55"/>
        <v>3.0920000000000001</v>
      </c>
      <c r="W77" s="242">
        <f t="shared" si="55"/>
        <v>3.0647000000000002</v>
      </c>
      <c r="X77" s="242">
        <f t="shared" si="55"/>
        <v>3.0203000000000002</v>
      </c>
      <c r="Y77" s="242">
        <f t="shared" si="55"/>
        <v>2.9518</v>
      </c>
      <c r="Z77" s="242">
        <f t="shared" si="55"/>
        <v>2.9106000000000001</v>
      </c>
      <c r="AA77" s="242">
        <f t="shared" si="55"/>
        <v>2.9434999999999998</v>
      </c>
      <c r="AB77" s="242">
        <f t="shared" si="55"/>
        <v>2.9518</v>
      </c>
      <c r="AC77" s="242">
        <f t="shared" si="55"/>
        <v>2.9024999999999999</v>
      </c>
      <c r="AD77" s="242">
        <f t="shared" si="55"/>
        <v>2.7639</v>
      </c>
      <c r="AE77" s="242">
        <f t="shared" si="55"/>
        <v>2.6581999999999999</v>
      </c>
      <c r="AF77" s="242">
        <f t="shared" si="55"/>
        <v>2.5792000000000002</v>
      </c>
      <c r="AG77" s="242">
        <f t="shared" si="55"/>
        <v>2.4232999999999998</v>
      </c>
      <c r="AH77" s="242">
        <f t="shared" si="55"/>
        <v>2.1352000000000002</v>
      </c>
      <c r="AI77" s="242">
        <f t="shared" si="55"/>
        <v>2.0430999999999999</v>
      </c>
      <c r="AJ77" s="242">
        <f t="shared" si="55"/>
        <v>1.9698</v>
      </c>
      <c r="AK77" s="242">
        <f t="shared" si="55"/>
        <v>1.9118999999999999</v>
      </c>
      <c r="AL77" s="242">
        <f t="shared" si="55"/>
        <v>1.8911</v>
      </c>
      <c r="AM77" s="242">
        <f t="shared" si="55"/>
        <v>1.8249</v>
      </c>
      <c r="AN77" s="242">
        <f t="shared" si="55"/>
        <v>1.7110000000000001</v>
      </c>
      <c r="AO77" s="242">
        <f t="shared" si="55"/>
        <v>1.6031</v>
      </c>
      <c r="AP77" s="242">
        <f t="shared" si="55"/>
        <v>1.508</v>
      </c>
      <c r="AQ77" s="242">
        <f t="shared" si="55"/>
        <v>1.4822</v>
      </c>
      <c r="AR77" s="242">
        <f t="shared" si="55"/>
        <v>1.4412</v>
      </c>
      <c r="AS77" s="242">
        <f t="shared" si="55"/>
        <v>1.41</v>
      </c>
      <c r="AT77" s="242">
        <f t="shared" si="55"/>
        <v>1.4216</v>
      </c>
      <c r="AU77" s="242">
        <f t="shared" si="55"/>
        <v>1.4553</v>
      </c>
      <c r="AV77" s="242">
        <f t="shared" si="55"/>
        <v>1.4333</v>
      </c>
      <c r="AW77" s="242">
        <f t="shared" si="55"/>
        <v>1.3968</v>
      </c>
      <c r="AX77" s="242">
        <f t="shared" si="55"/>
        <v>1.3747</v>
      </c>
      <c r="AY77" s="242">
        <f t="shared" si="55"/>
        <v>1.3463000000000001</v>
      </c>
      <c r="AZ77" s="242">
        <f t="shared" si="55"/>
        <v>1.3273999999999999</v>
      </c>
      <c r="BA77" s="242">
        <f t="shared" si="55"/>
        <v>1.3257000000000001</v>
      </c>
      <c r="BB77" s="242">
        <f t="shared" si="55"/>
        <v>1.3223</v>
      </c>
      <c r="BC77" s="242">
        <f t="shared" si="55"/>
        <v>1.2992999999999999</v>
      </c>
      <c r="BD77" s="242">
        <f t="shared" si="55"/>
        <v>1.3207</v>
      </c>
      <c r="BE77" s="242">
        <f t="shared" si="55"/>
        <v>1.3058000000000001</v>
      </c>
      <c r="BF77" s="242">
        <f t="shared" si="55"/>
        <v>1.3058000000000001</v>
      </c>
      <c r="BG77" s="242">
        <f t="shared" si="55"/>
        <v>1.3257000000000001</v>
      </c>
      <c r="BH77" s="242">
        <f t="shared" si="55"/>
        <v>1.3008999999999999</v>
      </c>
      <c r="BI77" s="242">
        <f t="shared" si="55"/>
        <v>1.26</v>
      </c>
      <c r="BJ77" s="242">
        <f t="shared" si="55"/>
        <v>1.2676000000000001</v>
      </c>
      <c r="BK77" s="242">
        <f t="shared" si="55"/>
        <v>1.2494000000000001</v>
      </c>
      <c r="BL77" s="242">
        <f t="shared" si="55"/>
        <v>1.2317</v>
      </c>
      <c r="BM77" s="242">
        <f t="shared" si="55"/>
        <v>1.1868000000000001</v>
      </c>
      <c r="BN77" s="242">
        <f t="shared" si="55"/>
        <v>1.1265000000000001</v>
      </c>
      <c r="BO77" s="242">
        <f t="shared" si="55"/>
        <v>1.1132</v>
      </c>
      <c r="BP77" s="242">
        <f t="shared" si="55"/>
        <v>1.0589</v>
      </c>
      <c r="BQ77" s="242">
        <f t="shared" si="55"/>
        <v>1.0956999999999999</v>
      </c>
      <c r="BR77" s="242">
        <f t="shared" si="55"/>
        <v>1.0865</v>
      </c>
      <c r="BS77" s="242">
        <f t="shared" si="55"/>
        <v>1.0367999999999999</v>
      </c>
      <c r="BT77" s="242">
        <f t="shared" si="55"/>
        <v>1.0226</v>
      </c>
      <c r="BU77" s="242">
        <f t="shared" si="55"/>
        <v>1.0216000000000001</v>
      </c>
      <c r="BV77" s="242">
        <f t="shared" si="55"/>
        <v>1.0286</v>
      </c>
      <c r="BW77" s="242">
        <f t="shared" si="54"/>
        <v>1.042</v>
      </c>
      <c r="BX77" s="242">
        <f t="shared" si="54"/>
        <v>1.0568</v>
      </c>
      <c r="BY77" s="242">
        <f t="shared" si="54"/>
        <v>1.0306999999999999</v>
      </c>
      <c r="BZ77" s="242">
        <f t="shared" si="54"/>
        <v>1.0067999999999999</v>
      </c>
      <c r="CA77" s="242">
        <f t="shared" si="54"/>
        <v>0.99519999999999997</v>
      </c>
      <c r="CB77" s="242">
        <f t="shared" si="54"/>
        <v>1</v>
      </c>
    </row>
    <row r="78" spans="1:80" outlineLevel="1">
      <c r="A78" s="241">
        <v>4</v>
      </c>
      <c r="B78" s="229" t="s">
        <v>347</v>
      </c>
      <c r="C78" s="190"/>
      <c r="D78" s="156">
        <v>45</v>
      </c>
      <c r="E78" s="285">
        <v>45</v>
      </c>
      <c r="F78" s="233">
        <f t="shared" si="40"/>
        <v>0</v>
      </c>
      <c r="G78" s="233">
        <f t="shared" si="40"/>
        <v>0</v>
      </c>
      <c r="H78" s="233">
        <f t="shared" si="40"/>
        <v>0</v>
      </c>
      <c r="I78" s="233">
        <f t="shared" si="40"/>
        <v>3.7616999999999998</v>
      </c>
      <c r="J78" s="242">
        <f t="shared" si="40"/>
        <v>3.8593000000000002</v>
      </c>
      <c r="K78" s="242">
        <f t="shared" si="55"/>
        <v>3.2563</v>
      </c>
      <c r="L78" s="242">
        <f t="shared" si="55"/>
        <v>3.1865000000000001</v>
      </c>
      <c r="M78" s="242">
        <f t="shared" si="55"/>
        <v>3.2665000000000002</v>
      </c>
      <c r="N78" s="242">
        <f t="shared" si="55"/>
        <v>3.3184999999999998</v>
      </c>
      <c r="O78" s="242">
        <f t="shared" si="55"/>
        <v>3.2563</v>
      </c>
      <c r="P78" s="242">
        <f t="shared" si="55"/>
        <v>3.2061999999999999</v>
      </c>
      <c r="Q78" s="242">
        <f t="shared" si="55"/>
        <v>3.1480000000000001</v>
      </c>
      <c r="R78" s="242">
        <f t="shared" si="55"/>
        <v>3.1671999999999998</v>
      </c>
      <c r="S78" s="242">
        <f t="shared" si="55"/>
        <v>3.1865000000000001</v>
      </c>
      <c r="T78" s="242">
        <f t="shared" si="55"/>
        <v>3.1480000000000001</v>
      </c>
      <c r="U78" s="242">
        <f t="shared" si="55"/>
        <v>3.1103999999999998</v>
      </c>
      <c r="V78" s="242">
        <f t="shared" si="55"/>
        <v>3.0920000000000001</v>
      </c>
      <c r="W78" s="242">
        <f t="shared" si="55"/>
        <v>3.0647000000000002</v>
      </c>
      <c r="X78" s="242">
        <f t="shared" si="55"/>
        <v>3.0203000000000002</v>
      </c>
      <c r="Y78" s="242">
        <f t="shared" si="55"/>
        <v>2.9518</v>
      </c>
      <c r="Z78" s="242">
        <f t="shared" si="55"/>
        <v>2.9106000000000001</v>
      </c>
      <c r="AA78" s="242">
        <f t="shared" si="55"/>
        <v>2.9434999999999998</v>
      </c>
      <c r="AB78" s="242">
        <f t="shared" si="55"/>
        <v>2.9518</v>
      </c>
      <c r="AC78" s="242">
        <f t="shared" si="55"/>
        <v>2.9024999999999999</v>
      </c>
      <c r="AD78" s="242">
        <f t="shared" si="55"/>
        <v>2.7639</v>
      </c>
      <c r="AE78" s="242">
        <f t="shared" si="55"/>
        <v>2.6581999999999999</v>
      </c>
      <c r="AF78" s="242">
        <f t="shared" si="55"/>
        <v>2.5792000000000002</v>
      </c>
      <c r="AG78" s="242">
        <f t="shared" si="55"/>
        <v>2.4232999999999998</v>
      </c>
      <c r="AH78" s="242">
        <f t="shared" si="55"/>
        <v>2.1352000000000002</v>
      </c>
      <c r="AI78" s="242">
        <f t="shared" si="55"/>
        <v>2.0430999999999999</v>
      </c>
      <c r="AJ78" s="242">
        <f t="shared" si="55"/>
        <v>1.9698</v>
      </c>
      <c r="AK78" s="242">
        <f t="shared" si="55"/>
        <v>1.9118999999999999</v>
      </c>
      <c r="AL78" s="242">
        <f t="shared" si="55"/>
        <v>1.8911</v>
      </c>
      <c r="AM78" s="242">
        <f t="shared" si="55"/>
        <v>1.8249</v>
      </c>
      <c r="AN78" s="242">
        <f t="shared" si="55"/>
        <v>1.7110000000000001</v>
      </c>
      <c r="AO78" s="242">
        <f t="shared" si="55"/>
        <v>1.6031</v>
      </c>
      <c r="AP78" s="242">
        <f t="shared" si="55"/>
        <v>1.508</v>
      </c>
      <c r="AQ78" s="242">
        <f t="shared" si="55"/>
        <v>1.4822</v>
      </c>
      <c r="AR78" s="242">
        <f t="shared" si="55"/>
        <v>1.4412</v>
      </c>
      <c r="AS78" s="242">
        <f t="shared" si="55"/>
        <v>1.41</v>
      </c>
      <c r="AT78" s="242">
        <f t="shared" si="55"/>
        <v>1.4216</v>
      </c>
      <c r="AU78" s="242">
        <f t="shared" si="55"/>
        <v>1.4553</v>
      </c>
      <c r="AV78" s="242">
        <f t="shared" si="55"/>
        <v>1.4333</v>
      </c>
      <c r="AW78" s="242">
        <f t="shared" si="55"/>
        <v>1.3968</v>
      </c>
      <c r="AX78" s="242">
        <f t="shared" si="55"/>
        <v>1.3747</v>
      </c>
      <c r="AY78" s="242">
        <f t="shared" si="55"/>
        <v>1.3463000000000001</v>
      </c>
      <c r="AZ78" s="242">
        <f t="shared" si="55"/>
        <v>1.3273999999999999</v>
      </c>
      <c r="BA78" s="242">
        <f t="shared" si="55"/>
        <v>1.3257000000000001</v>
      </c>
      <c r="BB78" s="242">
        <f t="shared" si="55"/>
        <v>1.3223</v>
      </c>
      <c r="BC78" s="242">
        <f t="shared" si="55"/>
        <v>1.2992999999999999</v>
      </c>
      <c r="BD78" s="242">
        <f t="shared" si="55"/>
        <v>1.3207</v>
      </c>
      <c r="BE78" s="242">
        <f t="shared" si="55"/>
        <v>1.3058000000000001</v>
      </c>
      <c r="BF78" s="242">
        <f t="shared" si="55"/>
        <v>1.3058000000000001</v>
      </c>
      <c r="BG78" s="242">
        <f t="shared" si="55"/>
        <v>1.3257000000000001</v>
      </c>
      <c r="BH78" s="242">
        <f t="shared" si="55"/>
        <v>1.3008999999999999</v>
      </c>
      <c r="BI78" s="242">
        <f t="shared" si="55"/>
        <v>1.26</v>
      </c>
      <c r="BJ78" s="242">
        <f t="shared" si="55"/>
        <v>1.2676000000000001</v>
      </c>
      <c r="BK78" s="242">
        <f t="shared" si="55"/>
        <v>1.2494000000000001</v>
      </c>
      <c r="BL78" s="242">
        <f t="shared" si="55"/>
        <v>1.2317</v>
      </c>
      <c r="BM78" s="242">
        <f t="shared" si="55"/>
        <v>1.1868000000000001</v>
      </c>
      <c r="BN78" s="242">
        <f t="shared" si="55"/>
        <v>1.1265000000000001</v>
      </c>
      <c r="BO78" s="242">
        <f t="shared" si="55"/>
        <v>1.1132</v>
      </c>
      <c r="BP78" s="242">
        <f t="shared" si="55"/>
        <v>1.0589</v>
      </c>
      <c r="BQ78" s="242">
        <f t="shared" si="55"/>
        <v>1.0956999999999999</v>
      </c>
      <c r="BR78" s="242">
        <f t="shared" si="55"/>
        <v>1.0865</v>
      </c>
      <c r="BS78" s="242">
        <f t="shared" si="55"/>
        <v>1.0367999999999999</v>
      </c>
      <c r="BT78" s="242">
        <f t="shared" si="55"/>
        <v>1.0226</v>
      </c>
      <c r="BU78" s="242">
        <f t="shared" si="55"/>
        <v>1.0216000000000001</v>
      </c>
      <c r="BV78" s="242">
        <f t="shared" si="55"/>
        <v>1.0286</v>
      </c>
      <c r="BW78" s="242">
        <f t="shared" si="54"/>
        <v>1.042</v>
      </c>
      <c r="BX78" s="242">
        <f t="shared" si="54"/>
        <v>1.0568</v>
      </c>
      <c r="BY78" s="242">
        <f t="shared" si="54"/>
        <v>1.0306999999999999</v>
      </c>
      <c r="BZ78" s="242">
        <f t="shared" si="54"/>
        <v>1.0067999999999999</v>
      </c>
      <c r="CA78" s="242">
        <f t="shared" si="54"/>
        <v>0.99519999999999997</v>
      </c>
      <c r="CB78" s="242">
        <f t="shared" si="54"/>
        <v>1</v>
      </c>
    </row>
    <row r="79" spans="1:80" outlineLevel="1">
      <c r="A79" s="241">
        <v>4</v>
      </c>
      <c r="B79" s="229" t="s">
        <v>348</v>
      </c>
      <c r="C79" s="190"/>
      <c r="D79" s="156">
        <v>8</v>
      </c>
      <c r="E79" s="285">
        <v>16</v>
      </c>
      <c r="F79" s="233">
        <f t="shared" si="40"/>
        <v>0</v>
      </c>
      <c r="G79" s="233">
        <f t="shared" si="40"/>
        <v>0</v>
      </c>
      <c r="H79" s="233">
        <f t="shared" si="40"/>
        <v>0</v>
      </c>
      <c r="I79" s="233">
        <f t="shared" si="40"/>
        <v>3.7616999999999998</v>
      </c>
      <c r="J79" s="242">
        <f t="shared" si="40"/>
        <v>3.8593000000000002</v>
      </c>
      <c r="K79" s="242">
        <f t="shared" si="55"/>
        <v>3.2563</v>
      </c>
      <c r="L79" s="242">
        <f t="shared" si="55"/>
        <v>3.1865000000000001</v>
      </c>
      <c r="M79" s="242">
        <f t="shared" si="55"/>
        <v>3.2665000000000002</v>
      </c>
      <c r="N79" s="242">
        <f t="shared" si="55"/>
        <v>3.3184999999999998</v>
      </c>
      <c r="O79" s="242">
        <f t="shared" si="55"/>
        <v>3.2563</v>
      </c>
      <c r="P79" s="242">
        <f t="shared" si="55"/>
        <v>3.2061999999999999</v>
      </c>
      <c r="Q79" s="242">
        <f t="shared" si="55"/>
        <v>3.1480000000000001</v>
      </c>
      <c r="R79" s="242">
        <f t="shared" si="55"/>
        <v>3.1671999999999998</v>
      </c>
      <c r="S79" s="242">
        <f t="shared" si="55"/>
        <v>3.1865000000000001</v>
      </c>
      <c r="T79" s="242">
        <f t="shared" si="55"/>
        <v>3.1480000000000001</v>
      </c>
      <c r="U79" s="242">
        <f t="shared" si="55"/>
        <v>3.1103999999999998</v>
      </c>
      <c r="V79" s="242">
        <f t="shared" si="55"/>
        <v>3.0920000000000001</v>
      </c>
      <c r="W79" s="242">
        <f t="shared" si="55"/>
        <v>3.0647000000000002</v>
      </c>
      <c r="X79" s="242">
        <f t="shared" si="55"/>
        <v>3.0203000000000002</v>
      </c>
      <c r="Y79" s="242">
        <f t="shared" si="55"/>
        <v>2.9518</v>
      </c>
      <c r="Z79" s="242">
        <f t="shared" si="55"/>
        <v>2.9106000000000001</v>
      </c>
      <c r="AA79" s="242">
        <f t="shared" si="55"/>
        <v>2.9434999999999998</v>
      </c>
      <c r="AB79" s="242">
        <f t="shared" si="55"/>
        <v>2.9518</v>
      </c>
      <c r="AC79" s="242">
        <f t="shared" si="55"/>
        <v>2.9024999999999999</v>
      </c>
      <c r="AD79" s="242">
        <f t="shared" si="55"/>
        <v>2.7639</v>
      </c>
      <c r="AE79" s="242">
        <f t="shared" si="55"/>
        <v>2.6581999999999999</v>
      </c>
      <c r="AF79" s="242">
        <f t="shared" si="55"/>
        <v>2.5792000000000002</v>
      </c>
      <c r="AG79" s="242">
        <f t="shared" si="55"/>
        <v>2.4232999999999998</v>
      </c>
      <c r="AH79" s="242">
        <f t="shared" si="55"/>
        <v>2.1352000000000002</v>
      </c>
      <c r="AI79" s="242">
        <f t="shared" si="55"/>
        <v>2.0430999999999999</v>
      </c>
      <c r="AJ79" s="242">
        <f t="shared" si="55"/>
        <v>1.9698</v>
      </c>
      <c r="AK79" s="242">
        <f t="shared" si="55"/>
        <v>1.9118999999999999</v>
      </c>
      <c r="AL79" s="242">
        <f t="shared" si="55"/>
        <v>1.8911</v>
      </c>
      <c r="AM79" s="242">
        <f t="shared" si="55"/>
        <v>1.8249</v>
      </c>
      <c r="AN79" s="242">
        <f t="shared" si="55"/>
        <v>1.7110000000000001</v>
      </c>
      <c r="AO79" s="242">
        <f t="shared" si="55"/>
        <v>1.6031</v>
      </c>
      <c r="AP79" s="242">
        <f t="shared" si="55"/>
        <v>1.508</v>
      </c>
      <c r="AQ79" s="242">
        <f t="shared" si="55"/>
        <v>1.4822</v>
      </c>
      <c r="AR79" s="242">
        <f t="shared" si="55"/>
        <v>1.4412</v>
      </c>
      <c r="AS79" s="242">
        <f t="shared" si="55"/>
        <v>1.41</v>
      </c>
      <c r="AT79" s="242">
        <f t="shared" si="55"/>
        <v>1.4216</v>
      </c>
      <c r="AU79" s="242">
        <f t="shared" si="55"/>
        <v>1.4553</v>
      </c>
      <c r="AV79" s="242">
        <f t="shared" si="55"/>
        <v>1.4333</v>
      </c>
      <c r="AW79" s="242">
        <f t="shared" si="55"/>
        <v>1.3968</v>
      </c>
      <c r="AX79" s="242">
        <f t="shared" si="55"/>
        <v>1.3747</v>
      </c>
      <c r="AY79" s="242">
        <f t="shared" si="55"/>
        <v>1.3463000000000001</v>
      </c>
      <c r="AZ79" s="242">
        <f t="shared" si="55"/>
        <v>1.3273999999999999</v>
      </c>
      <c r="BA79" s="242">
        <f t="shared" si="55"/>
        <v>1.3257000000000001</v>
      </c>
      <c r="BB79" s="242">
        <f t="shared" si="55"/>
        <v>1.3223</v>
      </c>
      <c r="BC79" s="242">
        <f t="shared" si="55"/>
        <v>1.2992999999999999</v>
      </c>
      <c r="BD79" s="242">
        <f t="shared" si="55"/>
        <v>1.3207</v>
      </c>
      <c r="BE79" s="242">
        <f t="shared" si="55"/>
        <v>1.3058000000000001</v>
      </c>
      <c r="BF79" s="242">
        <f t="shared" si="55"/>
        <v>1.3058000000000001</v>
      </c>
      <c r="BG79" s="242">
        <f t="shared" si="55"/>
        <v>1.3257000000000001</v>
      </c>
      <c r="BH79" s="242">
        <f t="shared" si="55"/>
        <v>1.3008999999999999</v>
      </c>
      <c r="BI79" s="242">
        <f t="shared" si="55"/>
        <v>1.26</v>
      </c>
      <c r="BJ79" s="242">
        <f t="shared" si="55"/>
        <v>1.2676000000000001</v>
      </c>
      <c r="BK79" s="242">
        <f t="shared" si="55"/>
        <v>1.2494000000000001</v>
      </c>
      <c r="BL79" s="242">
        <f t="shared" si="55"/>
        <v>1.2317</v>
      </c>
      <c r="BM79" s="242">
        <f t="shared" si="55"/>
        <v>1.1868000000000001</v>
      </c>
      <c r="BN79" s="242">
        <f t="shared" si="55"/>
        <v>1.1265000000000001</v>
      </c>
      <c r="BO79" s="242">
        <f t="shared" si="55"/>
        <v>1.1132</v>
      </c>
      <c r="BP79" s="242">
        <f t="shared" si="55"/>
        <v>1.0589</v>
      </c>
      <c r="BQ79" s="242">
        <f t="shared" si="55"/>
        <v>1.0956999999999999</v>
      </c>
      <c r="BR79" s="242">
        <f t="shared" si="55"/>
        <v>1.0865</v>
      </c>
      <c r="BS79" s="242">
        <f t="shared" si="55"/>
        <v>1.0367999999999999</v>
      </c>
      <c r="BT79" s="242">
        <f t="shared" si="55"/>
        <v>1.0226</v>
      </c>
      <c r="BU79" s="242">
        <f t="shared" si="55"/>
        <v>1.0216000000000001</v>
      </c>
      <c r="BV79" s="242">
        <f t="shared" si="55"/>
        <v>1.0286</v>
      </c>
      <c r="BW79" s="242">
        <f t="shared" si="54"/>
        <v>1.042</v>
      </c>
      <c r="BX79" s="242">
        <f t="shared" si="54"/>
        <v>1.0568</v>
      </c>
      <c r="BY79" s="242">
        <f t="shared" si="54"/>
        <v>1.0306999999999999</v>
      </c>
      <c r="BZ79" s="242">
        <f t="shared" si="54"/>
        <v>1.0067999999999999</v>
      </c>
      <c r="CA79" s="242">
        <f t="shared" si="54"/>
        <v>0.99519999999999997</v>
      </c>
      <c r="CB79" s="242">
        <f t="shared" si="54"/>
        <v>1</v>
      </c>
    </row>
    <row r="80" spans="1:80" outlineLevel="1">
      <c r="A80" s="241">
        <v>4</v>
      </c>
      <c r="B80" s="229" t="s">
        <v>349</v>
      </c>
      <c r="C80" s="190"/>
      <c r="D80" s="156">
        <v>15</v>
      </c>
      <c r="E80" s="285">
        <v>25</v>
      </c>
      <c r="F80" s="233">
        <f t="shared" si="40"/>
        <v>0</v>
      </c>
      <c r="G80" s="233">
        <f t="shared" si="40"/>
        <v>0</v>
      </c>
      <c r="H80" s="233">
        <f t="shared" si="40"/>
        <v>0</v>
      </c>
      <c r="I80" s="233">
        <f t="shared" si="40"/>
        <v>3.7616999999999998</v>
      </c>
      <c r="J80" s="242">
        <f t="shared" si="40"/>
        <v>3.8593000000000002</v>
      </c>
      <c r="K80" s="242">
        <f t="shared" si="55"/>
        <v>3.2563</v>
      </c>
      <c r="L80" s="242">
        <f t="shared" si="55"/>
        <v>3.1865000000000001</v>
      </c>
      <c r="M80" s="242">
        <f t="shared" si="55"/>
        <v>3.2665000000000002</v>
      </c>
      <c r="N80" s="242">
        <f t="shared" si="55"/>
        <v>3.3184999999999998</v>
      </c>
      <c r="O80" s="242">
        <f t="shared" si="55"/>
        <v>3.2563</v>
      </c>
      <c r="P80" s="242">
        <f t="shared" si="55"/>
        <v>3.2061999999999999</v>
      </c>
      <c r="Q80" s="242">
        <f t="shared" si="55"/>
        <v>3.1480000000000001</v>
      </c>
      <c r="R80" s="242">
        <f t="shared" si="55"/>
        <v>3.1671999999999998</v>
      </c>
      <c r="S80" s="242">
        <f t="shared" si="55"/>
        <v>3.1865000000000001</v>
      </c>
      <c r="T80" s="242">
        <f t="shared" si="55"/>
        <v>3.1480000000000001</v>
      </c>
      <c r="U80" s="242">
        <f t="shared" si="55"/>
        <v>3.1103999999999998</v>
      </c>
      <c r="V80" s="242">
        <f t="shared" si="55"/>
        <v>3.0920000000000001</v>
      </c>
      <c r="W80" s="242">
        <f t="shared" si="55"/>
        <v>3.0647000000000002</v>
      </c>
      <c r="X80" s="242">
        <f t="shared" si="55"/>
        <v>3.0203000000000002</v>
      </c>
      <c r="Y80" s="242">
        <f t="shared" si="55"/>
        <v>2.9518</v>
      </c>
      <c r="Z80" s="242">
        <f t="shared" si="55"/>
        <v>2.9106000000000001</v>
      </c>
      <c r="AA80" s="242">
        <f t="shared" si="55"/>
        <v>2.9434999999999998</v>
      </c>
      <c r="AB80" s="242">
        <f t="shared" si="55"/>
        <v>2.9518</v>
      </c>
      <c r="AC80" s="242">
        <f t="shared" si="55"/>
        <v>2.9024999999999999</v>
      </c>
      <c r="AD80" s="242">
        <f t="shared" si="55"/>
        <v>2.7639</v>
      </c>
      <c r="AE80" s="242">
        <f t="shared" si="55"/>
        <v>2.6581999999999999</v>
      </c>
      <c r="AF80" s="242">
        <f t="shared" si="55"/>
        <v>2.5792000000000002</v>
      </c>
      <c r="AG80" s="242">
        <f t="shared" si="55"/>
        <v>2.4232999999999998</v>
      </c>
      <c r="AH80" s="242">
        <f t="shared" si="55"/>
        <v>2.1352000000000002</v>
      </c>
      <c r="AI80" s="242">
        <f t="shared" si="55"/>
        <v>2.0430999999999999</v>
      </c>
      <c r="AJ80" s="242">
        <f t="shared" si="55"/>
        <v>1.9698</v>
      </c>
      <c r="AK80" s="242">
        <f t="shared" si="55"/>
        <v>1.9118999999999999</v>
      </c>
      <c r="AL80" s="242">
        <f t="shared" si="55"/>
        <v>1.8911</v>
      </c>
      <c r="AM80" s="242">
        <f t="shared" si="55"/>
        <v>1.8249</v>
      </c>
      <c r="AN80" s="242">
        <f t="shared" si="55"/>
        <v>1.7110000000000001</v>
      </c>
      <c r="AO80" s="242">
        <f t="shared" si="55"/>
        <v>1.6031</v>
      </c>
      <c r="AP80" s="242">
        <f t="shared" si="55"/>
        <v>1.508</v>
      </c>
      <c r="AQ80" s="242">
        <f t="shared" si="55"/>
        <v>1.4822</v>
      </c>
      <c r="AR80" s="242">
        <f t="shared" si="55"/>
        <v>1.4412</v>
      </c>
      <c r="AS80" s="242">
        <f t="shared" si="55"/>
        <v>1.41</v>
      </c>
      <c r="AT80" s="242">
        <f t="shared" si="55"/>
        <v>1.4216</v>
      </c>
      <c r="AU80" s="242">
        <f t="shared" si="55"/>
        <v>1.4553</v>
      </c>
      <c r="AV80" s="242">
        <f t="shared" si="55"/>
        <v>1.4333</v>
      </c>
      <c r="AW80" s="242">
        <f t="shared" si="55"/>
        <v>1.3968</v>
      </c>
      <c r="AX80" s="242">
        <f t="shared" si="55"/>
        <v>1.3747</v>
      </c>
      <c r="AY80" s="242">
        <f t="shared" si="55"/>
        <v>1.3463000000000001</v>
      </c>
      <c r="AZ80" s="242">
        <f t="shared" si="55"/>
        <v>1.3273999999999999</v>
      </c>
      <c r="BA80" s="242">
        <f t="shared" si="55"/>
        <v>1.3257000000000001</v>
      </c>
      <c r="BB80" s="242">
        <f t="shared" si="55"/>
        <v>1.3223</v>
      </c>
      <c r="BC80" s="242">
        <f t="shared" si="55"/>
        <v>1.2992999999999999</v>
      </c>
      <c r="BD80" s="242">
        <f t="shared" si="55"/>
        <v>1.3207</v>
      </c>
      <c r="BE80" s="242">
        <f t="shared" si="55"/>
        <v>1.3058000000000001</v>
      </c>
      <c r="BF80" s="242">
        <f t="shared" si="55"/>
        <v>1.3058000000000001</v>
      </c>
      <c r="BG80" s="242">
        <f t="shared" si="55"/>
        <v>1.3257000000000001</v>
      </c>
      <c r="BH80" s="242">
        <f t="shared" si="55"/>
        <v>1.3008999999999999</v>
      </c>
      <c r="BI80" s="242">
        <f t="shared" si="55"/>
        <v>1.26</v>
      </c>
      <c r="BJ80" s="242">
        <f t="shared" si="55"/>
        <v>1.2676000000000001</v>
      </c>
      <c r="BK80" s="242">
        <f t="shared" si="55"/>
        <v>1.2494000000000001</v>
      </c>
      <c r="BL80" s="242">
        <f t="shared" si="55"/>
        <v>1.2317</v>
      </c>
      <c r="BM80" s="242">
        <f t="shared" si="55"/>
        <v>1.1868000000000001</v>
      </c>
      <c r="BN80" s="242">
        <f t="shared" si="55"/>
        <v>1.1265000000000001</v>
      </c>
      <c r="BO80" s="242">
        <f t="shared" si="55"/>
        <v>1.1132</v>
      </c>
      <c r="BP80" s="242">
        <f t="shared" si="55"/>
        <v>1.0589</v>
      </c>
      <c r="BQ80" s="242">
        <f t="shared" si="55"/>
        <v>1.0956999999999999</v>
      </c>
      <c r="BR80" s="242">
        <f t="shared" si="55"/>
        <v>1.0865</v>
      </c>
      <c r="BS80" s="242">
        <f t="shared" si="55"/>
        <v>1.0367999999999999</v>
      </c>
      <c r="BT80" s="242">
        <f t="shared" si="55"/>
        <v>1.0226</v>
      </c>
      <c r="BU80" s="242">
        <f t="shared" si="55"/>
        <v>1.0216000000000001</v>
      </c>
      <c r="BV80" s="242">
        <f t="shared" ref="BV80:CB83" si="56">VLOOKUP($A80,$A$11:$CB$14,BV$44)</f>
        <v>1.0286</v>
      </c>
      <c r="BW80" s="242">
        <f t="shared" si="56"/>
        <v>1.042</v>
      </c>
      <c r="BX80" s="242">
        <f t="shared" si="56"/>
        <v>1.0568</v>
      </c>
      <c r="BY80" s="242">
        <f t="shared" si="56"/>
        <v>1.0306999999999999</v>
      </c>
      <c r="BZ80" s="242">
        <f t="shared" si="56"/>
        <v>1.0067999999999999</v>
      </c>
      <c r="CA80" s="242">
        <f t="shared" si="56"/>
        <v>0.99519999999999997</v>
      </c>
      <c r="CB80" s="242">
        <f t="shared" si="56"/>
        <v>1</v>
      </c>
    </row>
    <row r="81" spans="1:80" outlineLevel="1">
      <c r="A81" s="241">
        <v>4</v>
      </c>
      <c r="B81" s="229" t="s">
        <v>350</v>
      </c>
      <c r="C81" s="190"/>
      <c r="D81" s="156">
        <v>45</v>
      </c>
      <c r="E81" s="285">
        <v>45</v>
      </c>
      <c r="F81" s="233">
        <f t="shared" si="40"/>
        <v>0</v>
      </c>
      <c r="G81" s="233">
        <f t="shared" si="40"/>
        <v>0</v>
      </c>
      <c r="H81" s="233">
        <f t="shared" si="40"/>
        <v>0</v>
      </c>
      <c r="I81" s="233">
        <f t="shared" si="40"/>
        <v>3.7616999999999998</v>
      </c>
      <c r="J81" s="242">
        <f t="shared" si="40"/>
        <v>3.8593000000000002</v>
      </c>
      <c r="K81" s="242">
        <f t="shared" ref="K81:BV84" si="57">VLOOKUP($A81,$A$11:$CB$14,K$44)</f>
        <v>3.2563</v>
      </c>
      <c r="L81" s="242">
        <f t="shared" si="57"/>
        <v>3.1865000000000001</v>
      </c>
      <c r="M81" s="242">
        <f t="shared" si="57"/>
        <v>3.2665000000000002</v>
      </c>
      <c r="N81" s="242">
        <f t="shared" si="57"/>
        <v>3.3184999999999998</v>
      </c>
      <c r="O81" s="242">
        <f t="shared" si="57"/>
        <v>3.2563</v>
      </c>
      <c r="P81" s="242">
        <f t="shared" si="57"/>
        <v>3.2061999999999999</v>
      </c>
      <c r="Q81" s="242">
        <f t="shared" si="57"/>
        <v>3.1480000000000001</v>
      </c>
      <c r="R81" s="242">
        <f t="shared" si="57"/>
        <v>3.1671999999999998</v>
      </c>
      <c r="S81" s="242">
        <f t="shared" si="57"/>
        <v>3.1865000000000001</v>
      </c>
      <c r="T81" s="242">
        <f t="shared" si="57"/>
        <v>3.1480000000000001</v>
      </c>
      <c r="U81" s="242">
        <f t="shared" si="57"/>
        <v>3.1103999999999998</v>
      </c>
      <c r="V81" s="242">
        <f t="shared" si="57"/>
        <v>3.0920000000000001</v>
      </c>
      <c r="W81" s="242">
        <f t="shared" si="57"/>
        <v>3.0647000000000002</v>
      </c>
      <c r="X81" s="242">
        <f t="shared" si="57"/>
        <v>3.0203000000000002</v>
      </c>
      <c r="Y81" s="242">
        <f t="shared" si="57"/>
        <v>2.9518</v>
      </c>
      <c r="Z81" s="242">
        <f t="shared" si="57"/>
        <v>2.9106000000000001</v>
      </c>
      <c r="AA81" s="242">
        <f t="shared" si="57"/>
        <v>2.9434999999999998</v>
      </c>
      <c r="AB81" s="242">
        <f t="shared" si="57"/>
        <v>2.9518</v>
      </c>
      <c r="AC81" s="242">
        <f t="shared" si="57"/>
        <v>2.9024999999999999</v>
      </c>
      <c r="AD81" s="242">
        <f t="shared" si="57"/>
        <v>2.7639</v>
      </c>
      <c r="AE81" s="242">
        <f t="shared" si="57"/>
        <v>2.6581999999999999</v>
      </c>
      <c r="AF81" s="242">
        <f t="shared" si="57"/>
        <v>2.5792000000000002</v>
      </c>
      <c r="AG81" s="242">
        <f t="shared" si="57"/>
        <v>2.4232999999999998</v>
      </c>
      <c r="AH81" s="242">
        <f t="shared" si="57"/>
        <v>2.1352000000000002</v>
      </c>
      <c r="AI81" s="242">
        <f t="shared" si="57"/>
        <v>2.0430999999999999</v>
      </c>
      <c r="AJ81" s="242">
        <f t="shared" si="57"/>
        <v>1.9698</v>
      </c>
      <c r="AK81" s="242">
        <f t="shared" si="57"/>
        <v>1.9118999999999999</v>
      </c>
      <c r="AL81" s="242">
        <f t="shared" si="57"/>
        <v>1.8911</v>
      </c>
      <c r="AM81" s="242">
        <f t="shared" si="57"/>
        <v>1.8249</v>
      </c>
      <c r="AN81" s="242">
        <f t="shared" si="57"/>
        <v>1.7110000000000001</v>
      </c>
      <c r="AO81" s="242">
        <f t="shared" si="57"/>
        <v>1.6031</v>
      </c>
      <c r="AP81" s="242">
        <f t="shared" si="57"/>
        <v>1.508</v>
      </c>
      <c r="AQ81" s="242">
        <f t="shared" si="57"/>
        <v>1.4822</v>
      </c>
      <c r="AR81" s="242">
        <f t="shared" si="57"/>
        <v>1.4412</v>
      </c>
      <c r="AS81" s="242">
        <f t="shared" si="57"/>
        <v>1.41</v>
      </c>
      <c r="AT81" s="242">
        <f t="shared" si="57"/>
        <v>1.4216</v>
      </c>
      <c r="AU81" s="242">
        <f t="shared" si="57"/>
        <v>1.4553</v>
      </c>
      <c r="AV81" s="242">
        <f t="shared" si="57"/>
        <v>1.4333</v>
      </c>
      <c r="AW81" s="242">
        <f t="shared" si="57"/>
        <v>1.3968</v>
      </c>
      <c r="AX81" s="242">
        <f t="shared" si="57"/>
        <v>1.3747</v>
      </c>
      <c r="AY81" s="242">
        <f t="shared" si="57"/>
        <v>1.3463000000000001</v>
      </c>
      <c r="AZ81" s="242">
        <f t="shared" si="57"/>
        <v>1.3273999999999999</v>
      </c>
      <c r="BA81" s="242">
        <f t="shared" si="57"/>
        <v>1.3257000000000001</v>
      </c>
      <c r="BB81" s="242">
        <f t="shared" si="57"/>
        <v>1.3223</v>
      </c>
      <c r="BC81" s="242">
        <f t="shared" si="57"/>
        <v>1.2992999999999999</v>
      </c>
      <c r="BD81" s="242">
        <f t="shared" si="57"/>
        <v>1.3207</v>
      </c>
      <c r="BE81" s="242">
        <f t="shared" si="57"/>
        <v>1.3058000000000001</v>
      </c>
      <c r="BF81" s="242">
        <f t="shared" si="57"/>
        <v>1.3058000000000001</v>
      </c>
      <c r="BG81" s="242">
        <f t="shared" si="57"/>
        <v>1.3257000000000001</v>
      </c>
      <c r="BH81" s="242">
        <f t="shared" si="57"/>
        <v>1.3008999999999999</v>
      </c>
      <c r="BI81" s="242">
        <f t="shared" si="57"/>
        <v>1.26</v>
      </c>
      <c r="BJ81" s="242">
        <f t="shared" si="57"/>
        <v>1.2676000000000001</v>
      </c>
      <c r="BK81" s="242">
        <f t="shared" si="57"/>
        <v>1.2494000000000001</v>
      </c>
      <c r="BL81" s="242">
        <f t="shared" si="57"/>
        <v>1.2317</v>
      </c>
      <c r="BM81" s="242">
        <f t="shared" si="57"/>
        <v>1.1868000000000001</v>
      </c>
      <c r="BN81" s="242">
        <f t="shared" si="57"/>
        <v>1.1265000000000001</v>
      </c>
      <c r="BO81" s="242">
        <f t="shared" si="57"/>
        <v>1.1132</v>
      </c>
      <c r="BP81" s="242">
        <f t="shared" si="57"/>
        <v>1.0589</v>
      </c>
      <c r="BQ81" s="242">
        <f t="shared" si="57"/>
        <v>1.0956999999999999</v>
      </c>
      <c r="BR81" s="242">
        <f t="shared" si="57"/>
        <v>1.0865</v>
      </c>
      <c r="BS81" s="242">
        <f t="shared" si="57"/>
        <v>1.0367999999999999</v>
      </c>
      <c r="BT81" s="242">
        <f t="shared" si="57"/>
        <v>1.0226</v>
      </c>
      <c r="BU81" s="242">
        <f t="shared" si="57"/>
        <v>1.0216000000000001</v>
      </c>
      <c r="BV81" s="242">
        <f t="shared" si="57"/>
        <v>1.0286</v>
      </c>
      <c r="BW81" s="242">
        <f t="shared" si="56"/>
        <v>1.042</v>
      </c>
      <c r="BX81" s="242">
        <f t="shared" si="56"/>
        <v>1.0568</v>
      </c>
      <c r="BY81" s="242">
        <f t="shared" si="56"/>
        <v>1.0306999999999999</v>
      </c>
      <c r="BZ81" s="242">
        <f t="shared" si="56"/>
        <v>1.0067999999999999</v>
      </c>
      <c r="CA81" s="242">
        <f t="shared" si="56"/>
        <v>0.99519999999999997</v>
      </c>
      <c r="CB81" s="242">
        <f t="shared" si="56"/>
        <v>1</v>
      </c>
    </row>
    <row r="82" spans="1:80" outlineLevel="1">
      <c r="A82" s="241">
        <v>4</v>
      </c>
      <c r="B82" s="229" t="s">
        <v>351</v>
      </c>
      <c r="C82" s="190"/>
      <c r="D82" s="156">
        <v>45</v>
      </c>
      <c r="E82" s="285">
        <v>45</v>
      </c>
      <c r="F82" s="233">
        <f t="shared" si="40"/>
        <v>0</v>
      </c>
      <c r="G82" s="233">
        <f t="shared" si="40"/>
        <v>0</v>
      </c>
      <c r="H82" s="233">
        <f t="shared" si="40"/>
        <v>0</v>
      </c>
      <c r="I82" s="233">
        <f t="shared" si="40"/>
        <v>3.7616999999999998</v>
      </c>
      <c r="J82" s="242">
        <f t="shared" si="40"/>
        <v>3.8593000000000002</v>
      </c>
      <c r="K82" s="242">
        <f t="shared" si="57"/>
        <v>3.2563</v>
      </c>
      <c r="L82" s="242">
        <f t="shared" si="57"/>
        <v>3.1865000000000001</v>
      </c>
      <c r="M82" s="242">
        <f t="shared" si="57"/>
        <v>3.2665000000000002</v>
      </c>
      <c r="N82" s="242">
        <f t="shared" si="57"/>
        <v>3.3184999999999998</v>
      </c>
      <c r="O82" s="242">
        <f t="shared" si="57"/>
        <v>3.2563</v>
      </c>
      <c r="P82" s="242">
        <f t="shared" si="57"/>
        <v>3.2061999999999999</v>
      </c>
      <c r="Q82" s="242">
        <f t="shared" si="57"/>
        <v>3.1480000000000001</v>
      </c>
      <c r="R82" s="242">
        <f t="shared" si="57"/>
        <v>3.1671999999999998</v>
      </c>
      <c r="S82" s="242">
        <f t="shared" si="57"/>
        <v>3.1865000000000001</v>
      </c>
      <c r="T82" s="242">
        <f t="shared" si="57"/>
        <v>3.1480000000000001</v>
      </c>
      <c r="U82" s="242">
        <f t="shared" si="57"/>
        <v>3.1103999999999998</v>
      </c>
      <c r="V82" s="242">
        <f t="shared" si="57"/>
        <v>3.0920000000000001</v>
      </c>
      <c r="W82" s="242">
        <f t="shared" si="57"/>
        <v>3.0647000000000002</v>
      </c>
      <c r="X82" s="242">
        <f t="shared" si="57"/>
        <v>3.0203000000000002</v>
      </c>
      <c r="Y82" s="242">
        <f t="shared" si="57"/>
        <v>2.9518</v>
      </c>
      <c r="Z82" s="242">
        <f t="shared" si="57"/>
        <v>2.9106000000000001</v>
      </c>
      <c r="AA82" s="242">
        <f t="shared" si="57"/>
        <v>2.9434999999999998</v>
      </c>
      <c r="AB82" s="242">
        <f t="shared" si="57"/>
        <v>2.9518</v>
      </c>
      <c r="AC82" s="242">
        <f t="shared" si="57"/>
        <v>2.9024999999999999</v>
      </c>
      <c r="AD82" s="242">
        <f t="shared" si="57"/>
        <v>2.7639</v>
      </c>
      <c r="AE82" s="242">
        <f t="shared" si="57"/>
        <v>2.6581999999999999</v>
      </c>
      <c r="AF82" s="242">
        <f t="shared" si="57"/>
        <v>2.5792000000000002</v>
      </c>
      <c r="AG82" s="242">
        <f t="shared" si="57"/>
        <v>2.4232999999999998</v>
      </c>
      <c r="AH82" s="242">
        <f t="shared" si="57"/>
        <v>2.1352000000000002</v>
      </c>
      <c r="AI82" s="242">
        <f t="shared" si="57"/>
        <v>2.0430999999999999</v>
      </c>
      <c r="AJ82" s="242">
        <f t="shared" si="57"/>
        <v>1.9698</v>
      </c>
      <c r="AK82" s="242">
        <f t="shared" si="57"/>
        <v>1.9118999999999999</v>
      </c>
      <c r="AL82" s="242">
        <f t="shared" si="57"/>
        <v>1.8911</v>
      </c>
      <c r="AM82" s="242">
        <f t="shared" si="57"/>
        <v>1.8249</v>
      </c>
      <c r="AN82" s="242">
        <f t="shared" si="57"/>
        <v>1.7110000000000001</v>
      </c>
      <c r="AO82" s="242">
        <f t="shared" si="57"/>
        <v>1.6031</v>
      </c>
      <c r="AP82" s="242">
        <f t="shared" si="57"/>
        <v>1.508</v>
      </c>
      <c r="AQ82" s="242">
        <f t="shared" si="57"/>
        <v>1.4822</v>
      </c>
      <c r="AR82" s="242">
        <f t="shared" si="57"/>
        <v>1.4412</v>
      </c>
      <c r="AS82" s="242">
        <f t="shared" si="57"/>
        <v>1.41</v>
      </c>
      <c r="AT82" s="242">
        <f t="shared" si="57"/>
        <v>1.4216</v>
      </c>
      <c r="AU82" s="242">
        <f t="shared" si="57"/>
        <v>1.4553</v>
      </c>
      <c r="AV82" s="242">
        <f t="shared" si="57"/>
        <v>1.4333</v>
      </c>
      <c r="AW82" s="242">
        <f t="shared" si="57"/>
        <v>1.3968</v>
      </c>
      <c r="AX82" s="242">
        <f t="shared" si="57"/>
        <v>1.3747</v>
      </c>
      <c r="AY82" s="242">
        <f t="shared" si="57"/>
        <v>1.3463000000000001</v>
      </c>
      <c r="AZ82" s="242">
        <f t="shared" si="57"/>
        <v>1.3273999999999999</v>
      </c>
      <c r="BA82" s="242">
        <f t="shared" si="57"/>
        <v>1.3257000000000001</v>
      </c>
      <c r="BB82" s="242">
        <f t="shared" si="57"/>
        <v>1.3223</v>
      </c>
      <c r="BC82" s="242">
        <f t="shared" si="57"/>
        <v>1.2992999999999999</v>
      </c>
      <c r="BD82" s="242">
        <f t="shared" si="57"/>
        <v>1.3207</v>
      </c>
      <c r="BE82" s="242">
        <f t="shared" si="57"/>
        <v>1.3058000000000001</v>
      </c>
      <c r="BF82" s="242">
        <f t="shared" si="57"/>
        <v>1.3058000000000001</v>
      </c>
      <c r="BG82" s="242">
        <f t="shared" si="57"/>
        <v>1.3257000000000001</v>
      </c>
      <c r="BH82" s="242">
        <f t="shared" si="57"/>
        <v>1.3008999999999999</v>
      </c>
      <c r="BI82" s="242">
        <f t="shared" si="57"/>
        <v>1.26</v>
      </c>
      <c r="BJ82" s="242">
        <f t="shared" si="57"/>
        <v>1.2676000000000001</v>
      </c>
      <c r="BK82" s="242">
        <f t="shared" si="57"/>
        <v>1.2494000000000001</v>
      </c>
      <c r="BL82" s="242">
        <f t="shared" si="57"/>
        <v>1.2317</v>
      </c>
      <c r="BM82" s="242">
        <f t="shared" si="57"/>
        <v>1.1868000000000001</v>
      </c>
      <c r="BN82" s="242">
        <f t="shared" si="57"/>
        <v>1.1265000000000001</v>
      </c>
      <c r="BO82" s="242">
        <f t="shared" si="57"/>
        <v>1.1132</v>
      </c>
      <c r="BP82" s="242">
        <f t="shared" si="57"/>
        <v>1.0589</v>
      </c>
      <c r="BQ82" s="242">
        <f t="shared" si="57"/>
        <v>1.0956999999999999</v>
      </c>
      <c r="BR82" s="242">
        <f t="shared" si="57"/>
        <v>1.0865</v>
      </c>
      <c r="BS82" s="242">
        <f t="shared" si="57"/>
        <v>1.0367999999999999</v>
      </c>
      <c r="BT82" s="242">
        <f t="shared" si="57"/>
        <v>1.0226</v>
      </c>
      <c r="BU82" s="242">
        <f t="shared" si="57"/>
        <v>1.0216000000000001</v>
      </c>
      <c r="BV82" s="242">
        <f t="shared" si="57"/>
        <v>1.0286</v>
      </c>
      <c r="BW82" s="242">
        <f t="shared" si="56"/>
        <v>1.042</v>
      </c>
      <c r="BX82" s="242">
        <f t="shared" si="56"/>
        <v>1.0568</v>
      </c>
      <c r="BY82" s="242">
        <f t="shared" si="56"/>
        <v>1.0306999999999999</v>
      </c>
      <c r="BZ82" s="242">
        <f t="shared" si="56"/>
        <v>1.0067999999999999</v>
      </c>
      <c r="CA82" s="242">
        <f t="shared" si="56"/>
        <v>0.99519999999999997</v>
      </c>
      <c r="CB82" s="242">
        <f t="shared" si="56"/>
        <v>1</v>
      </c>
    </row>
    <row r="83" spans="1:80" outlineLevel="1">
      <c r="A83" s="241">
        <v>4</v>
      </c>
      <c r="B83" s="229" t="s">
        <v>352</v>
      </c>
      <c r="C83" s="190"/>
      <c r="D83" s="156">
        <v>20</v>
      </c>
      <c r="E83" s="285">
        <v>30</v>
      </c>
      <c r="F83" s="233">
        <f t="shared" si="40"/>
        <v>0</v>
      </c>
      <c r="G83" s="233">
        <f t="shared" si="40"/>
        <v>0</v>
      </c>
      <c r="H83" s="233">
        <f t="shared" si="40"/>
        <v>0</v>
      </c>
      <c r="I83" s="233">
        <f t="shared" si="40"/>
        <v>3.7616999999999998</v>
      </c>
      <c r="J83" s="242">
        <f t="shared" si="40"/>
        <v>3.8593000000000002</v>
      </c>
      <c r="K83" s="242">
        <f t="shared" si="57"/>
        <v>3.2563</v>
      </c>
      <c r="L83" s="242">
        <f t="shared" si="57"/>
        <v>3.1865000000000001</v>
      </c>
      <c r="M83" s="242">
        <f t="shared" si="57"/>
        <v>3.2665000000000002</v>
      </c>
      <c r="N83" s="242">
        <f t="shared" si="57"/>
        <v>3.3184999999999998</v>
      </c>
      <c r="O83" s="242">
        <f t="shared" si="57"/>
        <v>3.2563</v>
      </c>
      <c r="P83" s="242">
        <f t="shared" si="57"/>
        <v>3.2061999999999999</v>
      </c>
      <c r="Q83" s="242">
        <f t="shared" si="57"/>
        <v>3.1480000000000001</v>
      </c>
      <c r="R83" s="242">
        <f t="shared" si="57"/>
        <v>3.1671999999999998</v>
      </c>
      <c r="S83" s="242">
        <f t="shared" si="57"/>
        <v>3.1865000000000001</v>
      </c>
      <c r="T83" s="242">
        <f t="shared" si="57"/>
        <v>3.1480000000000001</v>
      </c>
      <c r="U83" s="242">
        <f t="shared" si="57"/>
        <v>3.1103999999999998</v>
      </c>
      <c r="V83" s="242">
        <f t="shared" si="57"/>
        <v>3.0920000000000001</v>
      </c>
      <c r="W83" s="242">
        <f t="shared" si="57"/>
        <v>3.0647000000000002</v>
      </c>
      <c r="X83" s="242">
        <f t="shared" si="57"/>
        <v>3.0203000000000002</v>
      </c>
      <c r="Y83" s="242">
        <f t="shared" si="57"/>
        <v>2.9518</v>
      </c>
      <c r="Z83" s="242">
        <f t="shared" si="57"/>
        <v>2.9106000000000001</v>
      </c>
      <c r="AA83" s="242">
        <f t="shared" si="57"/>
        <v>2.9434999999999998</v>
      </c>
      <c r="AB83" s="242">
        <f t="shared" si="57"/>
        <v>2.9518</v>
      </c>
      <c r="AC83" s="242">
        <f t="shared" si="57"/>
        <v>2.9024999999999999</v>
      </c>
      <c r="AD83" s="242">
        <f t="shared" si="57"/>
        <v>2.7639</v>
      </c>
      <c r="AE83" s="242">
        <f t="shared" si="57"/>
        <v>2.6581999999999999</v>
      </c>
      <c r="AF83" s="242">
        <f t="shared" si="57"/>
        <v>2.5792000000000002</v>
      </c>
      <c r="AG83" s="242">
        <f t="shared" si="57"/>
        <v>2.4232999999999998</v>
      </c>
      <c r="AH83" s="242">
        <f t="shared" si="57"/>
        <v>2.1352000000000002</v>
      </c>
      <c r="AI83" s="242">
        <f t="shared" si="57"/>
        <v>2.0430999999999999</v>
      </c>
      <c r="AJ83" s="242">
        <f t="shared" si="57"/>
        <v>1.9698</v>
      </c>
      <c r="AK83" s="242">
        <f t="shared" si="57"/>
        <v>1.9118999999999999</v>
      </c>
      <c r="AL83" s="242">
        <f t="shared" si="57"/>
        <v>1.8911</v>
      </c>
      <c r="AM83" s="242">
        <f t="shared" si="57"/>
        <v>1.8249</v>
      </c>
      <c r="AN83" s="242">
        <f t="shared" si="57"/>
        <v>1.7110000000000001</v>
      </c>
      <c r="AO83" s="242">
        <f t="shared" si="57"/>
        <v>1.6031</v>
      </c>
      <c r="AP83" s="242">
        <f t="shared" si="57"/>
        <v>1.508</v>
      </c>
      <c r="AQ83" s="242">
        <f t="shared" si="57"/>
        <v>1.4822</v>
      </c>
      <c r="AR83" s="242">
        <f t="shared" si="57"/>
        <v>1.4412</v>
      </c>
      <c r="AS83" s="242">
        <f t="shared" si="57"/>
        <v>1.41</v>
      </c>
      <c r="AT83" s="242">
        <f t="shared" si="57"/>
        <v>1.4216</v>
      </c>
      <c r="AU83" s="242">
        <f t="shared" si="57"/>
        <v>1.4553</v>
      </c>
      <c r="AV83" s="242">
        <f t="shared" si="57"/>
        <v>1.4333</v>
      </c>
      <c r="AW83" s="242">
        <f t="shared" si="57"/>
        <v>1.3968</v>
      </c>
      <c r="AX83" s="242">
        <f t="shared" si="57"/>
        <v>1.3747</v>
      </c>
      <c r="AY83" s="242">
        <f t="shared" si="57"/>
        <v>1.3463000000000001</v>
      </c>
      <c r="AZ83" s="242">
        <f t="shared" si="57"/>
        <v>1.3273999999999999</v>
      </c>
      <c r="BA83" s="242">
        <f t="shared" si="57"/>
        <v>1.3257000000000001</v>
      </c>
      <c r="BB83" s="242">
        <f t="shared" si="57"/>
        <v>1.3223</v>
      </c>
      <c r="BC83" s="242">
        <f t="shared" si="57"/>
        <v>1.2992999999999999</v>
      </c>
      <c r="BD83" s="242">
        <f t="shared" si="57"/>
        <v>1.3207</v>
      </c>
      <c r="BE83" s="242">
        <f t="shared" si="57"/>
        <v>1.3058000000000001</v>
      </c>
      <c r="BF83" s="242">
        <f t="shared" si="57"/>
        <v>1.3058000000000001</v>
      </c>
      <c r="BG83" s="242">
        <f t="shared" si="57"/>
        <v>1.3257000000000001</v>
      </c>
      <c r="BH83" s="242">
        <f t="shared" si="57"/>
        <v>1.3008999999999999</v>
      </c>
      <c r="BI83" s="242">
        <f t="shared" si="57"/>
        <v>1.26</v>
      </c>
      <c r="BJ83" s="242">
        <f t="shared" si="57"/>
        <v>1.2676000000000001</v>
      </c>
      <c r="BK83" s="242">
        <f t="shared" si="57"/>
        <v>1.2494000000000001</v>
      </c>
      <c r="BL83" s="242">
        <f t="shared" si="57"/>
        <v>1.2317</v>
      </c>
      <c r="BM83" s="242">
        <f t="shared" si="57"/>
        <v>1.1868000000000001</v>
      </c>
      <c r="BN83" s="242">
        <f t="shared" si="57"/>
        <v>1.1265000000000001</v>
      </c>
      <c r="BO83" s="242">
        <f t="shared" si="57"/>
        <v>1.1132</v>
      </c>
      <c r="BP83" s="242">
        <f t="shared" si="57"/>
        <v>1.0589</v>
      </c>
      <c r="BQ83" s="242">
        <f t="shared" si="57"/>
        <v>1.0956999999999999</v>
      </c>
      <c r="BR83" s="242">
        <f t="shared" si="57"/>
        <v>1.0865</v>
      </c>
      <c r="BS83" s="242">
        <f t="shared" si="57"/>
        <v>1.0367999999999999</v>
      </c>
      <c r="BT83" s="242">
        <f t="shared" si="57"/>
        <v>1.0226</v>
      </c>
      <c r="BU83" s="242">
        <f t="shared" si="57"/>
        <v>1.0216000000000001</v>
      </c>
      <c r="BV83" s="242">
        <f t="shared" si="57"/>
        <v>1.0286</v>
      </c>
      <c r="BW83" s="242">
        <f t="shared" si="56"/>
        <v>1.042</v>
      </c>
      <c r="BX83" s="242">
        <f t="shared" si="56"/>
        <v>1.0568</v>
      </c>
      <c r="BY83" s="242">
        <f t="shared" si="56"/>
        <v>1.0306999999999999</v>
      </c>
      <c r="BZ83" s="242">
        <f t="shared" si="56"/>
        <v>1.0067999999999999</v>
      </c>
      <c r="CA83" s="242">
        <f t="shared" si="56"/>
        <v>0.99519999999999997</v>
      </c>
      <c r="CB83" s="242">
        <f t="shared" si="56"/>
        <v>1</v>
      </c>
    </row>
    <row r="84" spans="1:80" outlineLevel="1">
      <c r="A84" s="241">
        <v>4</v>
      </c>
      <c r="B84" s="229" t="s">
        <v>353</v>
      </c>
      <c r="C84" s="190"/>
      <c r="D84" s="156">
        <v>10</v>
      </c>
      <c r="E84" s="285">
        <v>30</v>
      </c>
      <c r="F84" s="233">
        <f t="shared" si="40"/>
        <v>0</v>
      </c>
      <c r="G84" s="233">
        <f t="shared" si="40"/>
        <v>0</v>
      </c>
      <c r="H84" s="233">
        <f t="shared" si="40"/>
        <v>0</v>
      </c>
      <c r="I84" s="233">
        <f t="shared" si="40"/>
        <v>3.7616999999999998</v>
      </c>
      <c r="J84" s="242">
        <f t="shared" si="40"/>
        <v>3.8593000000000002</v>
      </c>
      <c r="K84" s="242">
        <f t="shared" si="57"/>
        <v>3.2563</v>
      </c>
      <c r="L84" s="242">
        <f t="shared" si="57"/>
        <v>3.1865000000000001</v>
      </c>
      <c r="M84" s="242">
        <f t="shared" si="57"/>
        <v>3.2665000000000002</v>
      </c>
      <c r="N84" s="242">
        <f t="shared" si="57"/>
        <v>3.3184999999999998</v>
      </c>
      <c r="O84" s="242">
        <f t="shared" si="57"/>
        <v>3.2563</v>
      </c>
      <c r="P84" s="242">
        <f t="shared" si="57"/>
        <v>3.2061999999999999</v>
      </c>
      <c r="Q84" s="242">
        <f t="shared" si="57"/>
        <v>3.1480000000000001</v>
      </c>
      <c r="R84" s="242">
        <f t="shared" si="57"/>
        <v>3.1671999999999998</v>
      </c>
      <c r="S84" s="242">
        <f t="shared" si="57"/>
        <v>3.1865000000000001</v>
      </c>
      <c r="T84" s="242">
        <f t="shared" si="57"/>
        <v>3.1480000000000001</v>
      </c>
      <c r="U84" s="242">
        <f t="shared" si="57"/>
        <v>3.1103999999999998</v>
      </c>
      <c r="V84" s="242">
        <f t="shared" si="57"/>
        <v>3.0920000000000001</v>
      </c>
      <c r="W84" s="242">
        <f t="shared" si="57"/>
        <v>3.0647000000000002</v>
      </c>
      <c r="X84" s="242">
        <f t="shared" si="57"/>
        <v>3.0203000000000002</v>
      </c>
      <c r="Y84" s="242">
        <f t="shared" si="57"/>
        <v>2.9518</v>
      </c>
      <c r="Z84" s="242">
        <f t="shared" si="57"/>
        <v>2.9106000000000001</v>
      </c>
      <c r="AA84" s="242">
        <f t="shared" si="57"/>
        <v>2.9434999999999998</v>
      </c>
      <c r="AB84" s="242">
        <f t="shared" si="57"/>
        <v>2.9518</v>
      </c>
      <c r="AC84" s="242">
        <f t="shared" si="57"/>
        <v>2.9024999999999999</v>
      </c>
      <c r="AD84" s="242">
        <f t="shared" si="57"/>
        <v>2.7639</v>
      </c>
      <c r="AE84" s="242">
        <f t="shared" si="57"/>
        <v>2.6581999999999999</v>
      </c>
      <c r="AF84" s="242">
        <f t="shared" si="57"/>
        <v>2.5792000000000002</v>
      </c>
      <c r="AG84" s="242">
        <f t="shared" si="57"/>
        <v>2.4232999999999998</v>
      </c>
      <c r="AH84" s="242">
        <f t="shared" si="57"/>
        <v>2.1352000000000002</v>
      </c>
      <c r="AI84" s="242">
        <f t="shared" si="57"/>
        <v>2.0430999999999999</v>
      </c>
      <c r="AJ84" s="242">
        <f t="shared" si="57"/>
        <v>1.9698</v>
      </c>
      <c r="AK84" s="242">
        <f t="shared" si="57"/>
        <v>1.9118999999999999</v>
      </c>
      <c r="AL84" s="242">
        <f t="shared" si="57"/>
        <v>1.8911</v>
      </c>
      <c r="AM84" s="242">
        <f t="shared" si="57"/>
        <v>1.8249</v>
      </c>
      <c r="AN84" s="242">
        <f t="shared" si="57"/>
        <v>1.7110000000000001</v>
      </c>
      <c r="AO84" s="242">
        <f t="shared" si="57"/>
        <v>1.6031</v>
      </c>
      <c r="AP84" s="242">
        <f t="shared" si="57"/>
        <v>1.508</v>
      </c>
      <c r="AQ84" s="242">
        <f t="shared" si="57"/>
        <v>1.4822</v>
      </c>
      <c r="AR84" s="242">
        <f t="shared" si="57"/>
        <v>1.4412</v>
      </c>
      <c r="AS84" s="242">
        <f t="shared" si="57"/>
        <v>1.41</v>
      </c>
      <c r="AT84" s="242">
        <f t="shared" si="57"/>
        <v>1.4216</v>
      </c>
      <c r="AU84" s="242">
        <f t="shared" si="57"/>
        <v>1.4553</v>
      </c>
      <c r="AV84" s="242">
        <f t="shared" si="57"/>
        <v>1.4333</v>
      </c>
      <c r="AW84" s="242">
        <f t="shared" si="57"/>
        <v>1.3968</v>
      </c>
      <c r="AX84" s="242">
        <f t="shared" si="57"/>
        <v>1.3747</v>
      </c>
      <c r="AY84" s="242">
        <f t="shared" si="57"/>
        <v>1.3463000000000001</v>
      </c>
      <c r="AZ84" s="242">
        <f t="shared" si="57"/>
        <v>1.3273999999999999</v>
      </c>
      <c r="BA84" s="242">
        <f t="shared" si="57"/>
        <v>1.3257000000000001</v>
      </c>
      <c r="BB84" s="242">
        <f t="shared" si="57"/>
        <v>1.3223</v>
      </c>
      <c r="BC84" s="242">
        <f t="shared" si="57"/>
        <v>1.2992999999999999</v>
      </c>
      <c r="BD84" s="242">
        <f t="shared" si="57"/>
        <v>1.3207</v>
      </c>
      <c r="BE84" s="242">
        <f t="shared" si="57"/>
        <v>1.3058000000000001</v>
      </c>
      <c r="BF84" s="242">
        <f t="shared" si="57"/>
        <v>1.3058000000000001</v>
      </c>
      <c r="BG84" s="242">
        <f t="shared" si="57"/>
        <v>1.3257000000000001</v>
      </c>
      <c r="BH84" s="242">
        <f t="shared" si="57"/>
        <v>1.3008999999999999</v>
      </c>
      <c r="BI84" s="242">
        <f t="shared" si="57"/>
        <v>1.26</v>
      </c>
      <c r="BJ84" s="242">
        <f t="shared" si="57"/>
        <v>1.2676000000000001</v>
      </c>
      <c r="BK84" s="242">
        <f t="shared" si="57"/>
        <v>1.2494000000000001</v>
      </c>
      <c r="BL84" s="242">
        <f t="shared" si="57"/>
        <v>1.2317</v>
      </c>
      <c r="BM84" s="242">
        <f t="shared" si="57"/>
        <v>1.1868000000000001</v>
      </c>
      <c r="BN84" s="242">
        <f t="shared" si="57"/>
        <v>1.1265000000000001</v>
      </c>
      <c r="BO84" s="242">
        <f t="shared" si="57"/>
        <v>1.1132</v>
      </c>
      <c r="BP84" s="242">
        <f t="shared" si="57"/>
        <v>1.0589</v>
      </c>
      <c r="BQ84" s="242">
        <f t="shared" si="57"/>
        <v>1.0956999999999999</v>
      </c>
      <c r="BR84" s="242">
        <f t="shared" si="57"/>
        <v>1.0865</v>
      </c>
      <c r="BS84" s="242">
        <f t="shared" si="57"/>
        <v>1.0367999999999999</v>
      </c>
      <c r="BT84" s="242">
        <f t="shared" si="57"/>
        <v>1.0226</v>
      </c>
      <c r="BU84" s="242">
        <f t="shared" si="57"/>
        <v>1.0216000000000001</v>
      </c>
      <c r="BV84" s="242">
        <f t="shared" ref="BV84:CB87" si="58">VLOOKUP($A84,$A$11:$CB$14,BV$44)</f>
        <v>1.0286</v>
      </c>
      <c r="BW84" s="242">
        <f t="shared" si="58"/>
        <v>1.042</v>
      </c>
      <c r="BX84" s="242">
        <f t="shared" si="58"/>
        <v>1.0568</v>
      </c>
      <c r="BY84" s="242">
        <f t="shared" si="58"/>
        <v>1.0306999999999999</v>
      </c>
      <c r="BZ84" s="242">
        <f t="shared" si="58"/>
        <v>1.0067999999999999</v>
      </c>
      <c r="CA84" s="242">
        <f t="shared" si="58"/>
        <v>0.99519999999999997</v>
      </c>
      <c r="CB84" s="242">
        <f t="shared" si="58"/>
        <v>1</v>
      </c>
    </row>
    <row r="85" spans="1:80" outlineLevel="1">
      <c r="A85" s="241">
        <v>4</v>
      </c>
      <c r="B85" s="229" t="s">
        <v>354</v>
      </c>
      <c r="C85" s="190"/>
      <c r="D85" s="156">
        <v>15</v>
      </c>
      <c r="E85" s="285">
        <v>30</v>
      </c>
      <c r="F85" s="233">
        <f t="shared" si="40"/>
        <v>0</v>
      </c>
      <c r="G85" s="233">
        <f t="shared" si="40"/>
        <v>0</v>
      </c>
      <c r="H85" s="233">
        <f t="shared" si="40"/>
        <v>0</v>
      </c>
      <c r="I85" s="233">
        <f t="shared" si="40"/>
        <v>3.7616999999999998</v>
      </c>
      <c r="J85" s="242">
        <f t="shared" si="40"/>
        <v>3.8593000000000002</v>
      </c>
      <c r="K85" s="242">
        <f t="shared" ref="K85:BV88" si="59">VLOOKUP($A85,$A$11:$CB$14,K$44)</f>
        <v>3.2563</v>
      </c>
      <c r="L85" s="242">
        <f t="shared" si="59"/>
        <v>3.1865000000000001</v>
      </c>
      <c r="M85" s="242">
        <f t="shared" si="59"/>
        <v>3.2665000000000002</v>
      </c>
      <c r="N85" s="242">
        <f t="shared" si="59"/>
        <v>3.3184999999999998</v>
      </c>
      <c r="O85" s="242">
        <f t="shared" si="59"/>
        <v>3.2563</v>
      </c>
      <c r="P85" s="242">
        <f t="shared" si="59"/>
        <v>3.2061999999999999</v>
      </c>
      <c r="Q85" s="242">
        <f t="shared" si="59"/>
        <v>3.1480000000000001</v>
      </c>
      <c r="R85" s="242">
        <f t="shared" si="59"/>
        <v>3.1671999999999998</v>
      </c>
      <c r="S85" s="242">
        <f t="shared" si="59"/>
        <v>3.1865000000000001</v>
      </c>
      <c r="T85" s="242">
        <f t="shared" si="59"/>
        <v>3.1480000000000001</v>
      </c>
      <c r="U85" s="242">
        <f t="shared" si="59"/>
        <v>3.1103999999999998</v>
      </c>
      <c r="V85" s="242">
        <f t="shared" si="59"/>
        <v>3.0920000000000001</v>
      </c>
      <c r="W85" s="242">
        <f t="shared" si="59"/>
        <v>3.0647000000000002</v>
      </c>
      <c r="X85" s="242">
        <f t="shared" si="59"/>
        <v>3.0203000000000002</v>
      </c>
      <c r="Y85" s="242">
        <f t="shared" si="59"/>
        <v>2.9518</v>
      </c>
      <c r="Z85" s="242">
        <f t="shared" si="59"/>
        <v>2.9106000000000001</v>
      </c>
      <c r="AA85" s="242">
        <f t="shared" si="59"/>
        <v>2.9434999999999998</v>
      </c>
      <c r="AB85" s="242">
        <f t="shared" si="59"/>
        <v>2.9518</v>
      </c>
      <c r="AC85" s="242">
        <f t="shared" si="59"/>
        <v>2.9024999999999999</v>
      </c>
      <c r="AD85" s="242">
        <f t="shared" si="59"/>
        <v>2.7639</v>
      </c>
      <c r="AE85" s="242">
        <f t="shared" si="59"/>
        <v>2.6581999999999999</v>
      </c>
      <c r="AF85" s="242">
        <f t="shared" si="59"/>
        <v>2.5792000000000002</v>
      </c>
      <c r="AG85" s="242">
        <f t="shared" si="59"/>
        <v>2.4232999999999998</v>
      </c>
      <c r="AH85" s="242">
        <f t="shared" si="59"/>
        <v>2.1352000000000002</v>
      </c>
      <c r="AI85" s="242">
        <f t="shared" si="59"/>
        <v>2.0430999999999999</v>
      </c>
      <c r="AJ85" s="242">
        <f t="shared" si="59"/>
        <v>1.9698</v>
      </c>
      <c r="AK85" s="242">
        <f t="shared" si="59"/>
        <v>1.9118999999999999</v>
      </c>
      <c r="AL85" s="242">
        <f t="shared" si="59"/>
        <v>1.8911</v>
      </c>
      <c r="AM85" s="242">
        <f t="shared" si="59"/>
        <v>1.8249</v>
      </c>
      <c r="AN85" s="242">
        <f t="shared" si="59"/>
        <v>1.7110000000000001</v>
      </c>
      <c r="AO85" s="242">
        <f t="shared" si="59"/>
        <v>1.6031</v>
      </c>
      <c r="AP85" s="242">
        <f t="shared" si="59"/>
        <v>1.508</v>
      </c>
      <c r="AQ85" s="242">
        <f t="shared" si="59"/>
        <v>1.4822</v>
      </c>
      <c r="AR85" s="242">
        <f t="shared" si="59"/>
        <v>1.4412</v>
      </c>
      <c r="AS85" s="242">
        <f t="shared" si="59"/>
        <v>1.41</v>
      </c>
      <c r="AT85" s="242">
        <f t="shared" si="59"/>
        <v>1.4216</v>
      </c>
      <c r="AU85" s="242">
        <f t="shared" si="59"/>
        <v>1.4553</v>
      </c>
      <c r="AV85" s="242">
        <f t="shared" si="59"/>
        <v>1.4333</v>
      </c>
      <c r="AW85" s="242">
        <f t="shared" si="59"/>
        <v>1.3968</v>
      </c>
      <c r="AX85" s="242">
        <f t="shared" si="59"/>
        <v>1.3747</v>
      </c>
      <c r="AY85" s="242">
        <f t="shared" si="59"/>
        <v>1.3463000000000001</v>
      </c>
      <c r="AZ85" s="242">
        <f t="shared" si="59"/>
        <v>1.3273999999999999</v>
      </c>
      <c r="BA85" s="242">
        <f t="shared" si="59"/>
        <v>1.3257000000000001</v>
      </c>
      <c r="BB85" s="242">
        <f t="shared" si="59"/>
        <v>1.3223</v>
      </c>
      <c r="BC85" s="242">
        <f t="shared" si="59"/>
        <v>1.2992999999999999</v>
      </c>
      <c r="BD85" s="242">
        <f t="shared" si="59"/>
        <v>1.3207</v>
      </c>
      <c r="BE85" s="242">
        <f t="shared" si="59"/>
        <v>1.3058000000000001</v>
      </c>
      <c r="BF85" s="242">
        <f t="shared" si="59"/>
        <v>1.3058000000000001</v>
      </c>
      <c r="BG85" s="242">
        <f t="shared" si="59"/>
        <v>1.3257000000000001</v>
      </c>
      <c r="BH85" s="242">
        <f t="shared" si="59"/>
        <v>1.3008999999999999</v>
      </c>
      <c r="BI85" s="242">
        <f t="shared" si="59"/>
        <v>1.26</v>
      </c>
      <c r="BJ85" s="242">
        <f t="shared" si="59"/>
        <v>1.2676000000000001</v>
      </c>
      <c r="BK85" s="242">
        <f t="shared" si="59"/>
        <v>1.2494000000000001</v>
      </c>
      <c r="BL85" s="242">
        <f t="shared" si="59"/>
        <v>1.2317</v>
      </c>
      <c r="BM85" s="242">
        <f t="shared" si="59"/>
        <v>1.1868000000000001</v>
      </c>
      <c r="BN85" s="242">
        <f t="shared" si="59"/>
        <v>1.1265000000000001</v>
      </c>
      <c r="BO85" s="242">
        <f t="shared" si="59"/>
        <v>1.1132</v>
      </c>
      <c r="BP85" s="242">
        <f t="shared" si="59"/>
        <v>1.0589</v>
      </c>
      <c r="BQ85" s="242">
        <f t="shared" si="59"/>
        <v>1.0956999999999999</v>
      </c>
      <c r="BR85" s="242">
        <f t="shared" si="59"/>
        <v>1.0865</v>
      </c>
      <c r="BS85" s="242">
        <f t="shared" si="59"/>
        <v>1.0367999999999999</v>
      </c>
      <c r="BT85" s="242">
        <f t="shared" si="59"/>
        <v>1.0226</v>
      </c>
      <c r="BU85" s="242">
        <f t="shared" si="59"/>
        <v>1.0216000000000001</v>
      </c>
      <c r="BV85" s="242">
        <f t="shared" si="59"/>
        <v>1.0286</v>
      </c>
      <c r="BW85" s="242">
        <f t="shared" si="58"/>
        <v>1.042</v>
      </c>
      <c r="BX85" s="242">
        <f t="shared" si="58"/>
        <v>1.0568</v>
      </c>
      <c r="BY85" s="242">
        <f t="shared" si="58"/>
        <v>1.0306999999999999</v>
      </c>
      <c r="BZ85" s="242">
        <f t="shared" si="58"/>
        <v>1.0067999999999999</v>
      </c>
      <c r="CA85" s="242">
        <f t="shared" si="58"/>
        <v>0.99519999999999997</v>
      </c>
      <c r="CB85" s="242">
        <f t="shared" si="58"/>
        <v>1</v>
      </c>
    </row>
    <row r="86" spans="1:80" outlineLevel="1">
      <c r="A86" s="241">
        <v>4</v>
      </c>
      <c r="B86" s="229" t="s">
        <v>355</v>
      </c>
      <c r="C86" s="190"/>
      <c r="D86" s="156">
        <v>15</v>
      </c>
      <c r="E86" s="285">
        <v>30</v>
      </c>
      <c r="F86" s="233">
        <f t="shared" si="40"/>
        <v>0</v>
      </c>
      <c r="G86" s="233">
        <f t="shared" si="40"/>
        <v>0</v>
      </c>
      <c r="H86" s="233">
        <f t="shared" si="40"/>
        <v>0</v>
      </c>
      <c r="I86" s="233">
        <f t="shared" si="40"/>
        <v>3.7616999999999998</v>
      </c>
      <c r="J86" s="242">
        <f t="shared" si="40"/>
        <v>3.8593000000000002</v>
      </c>
      <c r="K86" s="242">
        <f t="shared" si="59"/>
        <v>3.2563</v>
      </c>
      <c r="L86" s="242">
        <f t="shared" si="59"/>
        <v>3.1865000000000001</v>
      </c>
      <c r="M86" s="242">
        <f t="shared" si="59"/>
        <v>3.2665000000000002</v>
      </c>
      <c r="N86" s="242">
        <f t="shared" si="59"/>
        <v>3.3184999999999998</v>
      </c>
      <c r="O86" s="242">
        <f t="shared" si="59"/>
        <v>3.2563</v>
      </c>
      <c r="P86" s="242">
        <f t="shared" si="59"/>
        <v>3.2061999999999999</v>
      </c>
      <c r="Q86" s="242">
        <f t="shared" si="59"/>
        <v>3.1480000000000001</v>
      </c>
      <c r="R86" s="242">
        <f t="shared" si="59"/>
        <v>3.1671999999999998</v>
      </c>
      <c r="S86" s="242">
        <f t="shared" si="59"/>
        <v>3.1865000000000001</v>
      </c>
      <c r="T86" s="242">
        <f t="shared" si="59"/>
        <v>3.1480000000000001</v>
      </c>
      <c r="U86" s="242">
        <f t="shared" si="59"/>
        <v>3.1103999999999998</v>
      </c>
      <c r="V86" s="242">
        <f t="shared" si="59"/>
        <v>3.0920000000000001</v>
      </c>
      <c r="W86" s="242">
        <f t="shared" si="59"/>
        <v>3.0647000000000002</v>
      </c>
      <c r="X86" s="242">
        <f t="shared" si="59"/>
        <v>3.0203000000000002</v>
      </c>
      <c r="Y86" s="242">
        <f t="shared" si="59"/>
        <v>2.9518</v>
      </c>
      <c r="Z86" s="242">
        <f t="shared" si="59"/>
        <v>2.9106000000000001</v>
      </c>
      <c r="AA86" s="242">
        <f t="shared" si="59"/>
        <v>2.9434999999999998</v>
      </c>
      <c r="AB86" s="242">
        <f t="shared" si="59"/>
        <v>2.9518</v>
      </c>
      <c r="AC86" s="242">
        <f t="shared" si="59"/>
        <v>2.9024999999999999</v>
      </c>
      <c r="AD86" s="242">
        <f t="shared" si="59"/>
        <v>2.7639</v>
      </c>
      <c r="AE86" s="242">
        <f t="shared" si="59"/>
        <v>2.6581999999999999</v>
      </c>
      <c r="AF86" s="242">
        <f t="shared" si="59"/>
        <v>2.5792000000000002</v>
      </c>
      <c r="AG86" s="242">
        <f t="shared" si="59"/>
        <v>2.4232999999999998</v>
      </c>
      <c r="AH86" s="242">
        <f t="shared" si="59"/>
        <v>2.1352000000000002</v>
      </c>
      <c r="AI86" s="242">
        <f t="shared" si="59"/>
        <v>2.0430999999999999</v>
      </c>
      <c r="AJ86" s="242">
        <f t="shared" si="59"/>
        <v>1.9698</v>
      </c>
      <c r="AK86" s="242">
        <f t="shared" si="59"/>
        <v>1.9118999999999999</v>
      </c>
      <c r="AL86" s="242">
        <f t="shared" si="59"/>
        <v>1.8911</v>
      </c>
      <c r="AM86" s="242">
        <f t="shared" si="59"/>
        <v>1.8249</v>
      </c>
      <c r="AN86" s="242">
        <f t="shared" si="59"/>
        <v>1.7110000000000001</v>
      </c>
      <c r="AO86" s="242">
        <f t="shared" si="59"/>
        <v>1.6031</v>
      </c>
      <c r="AP86" s="242">
        <f t="shared" si="59"/>
        <v>1.508</v>
      </c>
      <c r="AQ86" s="242">
        <f t="shared" si="59"/>
        <v>1.4822</v>
      </c>
      <c r="AR86" s="242">
        <f t="shared" si="59"/>
        <v>1.4412</v>
      </c>
      <c r="AS86" s="242">
        <f t="shared" si="59"/>
        <v>1.41</v>
      </c>
      <c r="AT86" s="242">
        <f t="shared" si="59"/>
        <v>1.4216</v>
      </c>
      <c r="AU86" s="242">
        <f t="shared" si="59"/>
        <v>1.4553</v>
      </c>
      <c r="AV86" s="242">
        <f t="shared" si="59"/>
        <v>1.4333</v>
      </c>
      <c r="AW86" s="242">
        <f t="shared" si="59"/>
        <v>1.3968</v>
      </c>
      <c r="AX86" s="242">
        <f t="shared" si="59"/>
        <v>1.3747</v>
      </c>
      <c r="AY86" s="242">
        <f t="shared" si="59"/>
        <v>1.3463000000000001</v>
      </c>
      <c r="AZ86" s="242">
        <f t="shared" si="59"/>
        <v>1.3273999999999999</v>
      </c>
      <c r="BA86" s="242">
        <f t="shared" si="59"/>
        <v>1.3257000000000001</v>
      </c>
      <c r="BB86" s="242">
        <f t="shared" si="59"/>
        <v>1.3223</v>
      </c>
      <c r="BC86" s="242">
        <f t="shared" si="59"/>
        <v>1.2992999999999999</v>
      </c>
      <c r="BD86" s="242">
        <f t="shared" si="59"/>
        <v>1.3207</v>
      </c>
      <c r="BE86" s="242">
        <f t="shared" si="59"/>
        <v>1.3058000000000001</v>
      </c>
      <c r="BF86" s="242">
        <f t="shared" si="59"/>
        <v>1.3058000000000001</v>
      </c>
      <c r="BG86" s="242">
        <f t="shared" si="59"/>
        <v>1.3257000000000001</v>
      </c>
      <c r="BH86" s="242">
        <f t="shared" si="59"/>
        <v>1.3008999999999999</v>
      </c>
      <c r="BI86" s="242">
        <f t="shared" si="59"/>
        <v>1.26</v>
      </c>
      <c r="BJ86" s="242">
        <f t="shared" si="59"/>
        <v>1.2676000000000001</v>
      </c>
      <c r="BK86" s="242">
        <f t="shared" si="59"/>
        <v>1.2494000000000001</v>
      </c>
      <c r="BL86" s="242">
        <f t="shared" si="59"/>
        <v>1.2317</v>
      </c>
      <c r="BM86" s="242">
        <f t="shared" si="59"/>
        <v>1.1868000000000001</v>
      </c>
      <c r="BN86" s="242">
        <f t="shared" si="59"/>
        <v>1.1265000000000001</v>
      </c>
      <c r="BO86" s="242">
        <f t="shared" si="59"/>
        <v>1.1132</v>
      </c>
      <c r="BP86" s="242">
        <f t="shared" si="59"/>
        <v>1.0589</v>
      </c>
      <c r="BQ86" s="242">
        <f t="shared" si="59"/>
        <v>1.0956999999999999</v>
      </c>
      <c r="BR86" s="242">
        <f t="shared" si="59"/>
        <v>1.0865</v>
      </c>
      <c r="BS86" s="242">
        <f t="shared" si="59"/>
        <v>1.0367999999999999</v>
      </c>
      <c r="BT86" s="242">
        <f t="shared" si="59"/>
        <v>1.0226</v>
      </c>
      <c r="BU86" s="242">
        <f t="shared" si="59"/>
        <v>1.0216000000000001</v>
      </c>
      <c r="BV86" s="242">
        <f t="shared" si="59"/>
        <v>1.0286</v>
      </c>
      <c r="BW86" s="242">
        <f t="shared" si="58"/>
        <v>1.042</v>
      </c>
      <c r="BX86" s="242">
        <f t="shared" si="58"/>
        <v>1.0568</v>
      </c>
      <c r="BY86" s="242">
        <f t="shared" si="58"/>
        <v>1.0306999999999999</v>
      </c>
      <c r="BZ86" s="242">
        <f t="shared" si="58"/>
        <v>1.0067999999999999</v>
      </c>
      <c r="CA86" s="242">
        <f t="shared" si="58"/>
        <v>0.99519999999999997</v>
      </c>
      <c r="CB86" s="242">
        <f t="shared" si="58"/>
        <v>1</v>
      </c>
    </row>
    <row r="87" spans="1:80" outlineLevel="1">
      <c r="A87" s="241">
        <v>1</v>
      </c>
      <c r="B87" s="229" t="s">
        <v>356</v>
      </c>
      <c r="C87" s="190"/>
      <c r="D87" s="156">
        <v>60</v>
      </c>
      <c r="E87" s="285">
        <v>60</v>
      </c>
      <c r="F87" s="233">
        <f t="shared" si="40"/>
        <v>16.219200000000001</v>
      </c>
      <c r="G87" s="233">
        <f t="shared" si="40"/>
        <v>13.929399999999999</v>
      </c>
      <c r="H87" s="233">
        <f t="shared" si="40"/>
        <v>12.8696</v>
      </c>
      <c r="I87" s="233">
        <f t="shared" si="40"/>
        <v>11.384600000000001</v>
      </c>
      <c r="J87" s="242">
        <f t="shared" si="40"/>
        <v>11.84</v>
      </c>
      <c r="K87" s="242">
        <f t="shared" si="59"/>
        <v>10.2957</v>
      </c>
      <c r="L87" s="242">
        <f t="shared" si="59"/>
        <v>9.6259999999999994</v>
      </c>
      <c r="M87" s="242">
        <f t="shared" si="59"/>
        <v>9.9496000000000002</v>
      </c>
      <c r="N87" s="242">
        <f t="shared" si="59"/>
        <v>9.9496000000000002</v>
      </c>
      <c r="O87" s="242">
        <f t="shared" si="59"/>
        <v>9.3968000000000007</v>
      </c>
      <c r="P87" s="242">
        <f t="shared" si="59"/>
        <v>9.1783000000000001</v>
      </c>
      <c r="Q87" s="242">
        <f t="shared" si="59"/>
        <v>8.8358000000000008</v>
      </c>
      <c r="R87" s="242">
        <f t="shared" si="59"/>
        <v>8.5797000000000008</v>
      </c>
      <c r="S87" s="242">
        <f t="shared" si="59"/>
        <v>8.2797000000000001</v>
      </c>
      <c r="T87" s="242">
        <f t="shared" si="59"/>
        <v>7.7385999999999999</v>
      </c>
      <c r="U87" s="242">
        <f t="shared" si="59"/>
        <v>7.2637999999999998</v>
      </c>
      <c r="V87" s="242">
        <f t="shared" si="59"/>
        <v>6.7656999999999998</v>
      </c>
      <c r="W87" s="242">
        <f t="shared" si="59"/>
        <v>6.5054999999999996</v>
      </c>
      <c r="X87" s="242">
        <f t="shared" si="59"/>
        <v>6.2316000000000003</v>
      </c>
      <c r="Y87" s="242">
        <f t="shared" si="59"/>
        <v>5.9798</v>
      </c>
      <c r="Z87" s="242">
        <f t="shared" si="59"/>
        <v>5.8324999999999996</v>
      </c>
      <c r="AA87" s="242">
        <f t="shared" si="59"/>
        <v>6.1346999999999996</v>
      </c>
      <c r="AB87" s="242">
        <f t="shared" si="59"/>
        <v>5.8324999999999996</v>
      </c>
      <c r="AC87" s="242">
        <f t="shared" si="59"/>
        <v>5.4311999999999996</v>
      </c>
      <c r="AD87" s="242">
        <f t="shared" si="59"/>
        <v>4.5891000000000002</v>
      </c>
      <c r="AE87" s="242">
        <f t="shared" si="59"/>
        <v>4.1398999999999999</v>
      </c>
      <c r="AF87" s="242">
        <f t="shared" si="59"/>
        <v>3.9466999999999999</v>
      </c>
      <c r="AG87" s="242">
        <f t="shared" si="59"/>
        <v>3.7115999999999998</v>
      </c>
      <c r="AH87" s="242">
        <f t="shared" si="59"/>
        <v>3.5030000000000001</v>
      </c>
      <c r="AI87" s="242">
        <f t="shared" si="59"/>
        <v>3.4121000000000001</v>
      </c>
      <c r="AJ87" s="242">
        <f t="shared" si="59"/>
        <v>3.2888999999999999</v>
      </c>
      <c r="AK87" s="242">
        <f t="shared" si="59"/>
        <v>3.1573000000000002</v>
      </c>
      <c r="AL87" s="242">
        <f t="shared" si="59"/>
        <v>3.0204</v>
      </c>
      <c r="AM87" s="242">
        <f t="shared" si="59"/>
        <v>2.8123999999999998</v>
      </c>
      <c r="AN87" s="242">
        <f t="shared" si="59"/>
        <v>2.5516999999999999</v>
      </c>
      <c r="AO87" s="242">
        <f t="shared" si="59"/>
        <v>2.4064999999999999</v>
      </c>
      <c r="AP87" s="242">
        <f t="shared" si="59"/>
        <v>2.3125</v>
      </c>
      <c r="AQ87" s="242">
        <f t="shared" si="59"/>
        <v>2.2726000000000002</v>
      </c>
      <c r="AR87" s="242">
        <f t="shared" si="59"/>
        <v>2.2256</v>
      </c>
      <c r="AS87" s="242">
        <f t="shared" si="59"/>
        <v>2.2130999999999998</v>
      </c>
      <c r="AT87" s="242">
        <f t="shared" si="59"/>
        <v>2.1684999999999999</v>
      </c>
      <c r="AU87" s="242">
        <f t="shared" si="59"/>
        <v>2.1219000000000001</v>
      </c>
      <c r="AV87" s="242">
        <f t="shared" si="59"/>
        <v>2.0735999999999999</v>
      </c>
      <c r="AW87" s="242">
        <f t="shared" si="59"/>
        <v>2.0034000000000001</v>
      </c>
      <c r="AX87" s="242">
        <f t="shared" si="59"/>
        <v>1.8884000000000001</v>
      </c>
      <c r="AY87" s="242">
        <f t="shared" si="59"/>
        <v>1.7805</v>
      </c>
      <c r="AZ87" s="242">
        <f t="shared" si="59"/>
        <v>1.6747000000000001</v>
      </c>
      <c r="BA87" s="242">
        <f t="shared" si="59"/>
        <v>1.6196999999999999</v>
      </c>
      <c r="BB87" s="242">
        <f t="shared" si="59"/>
        <v>1.5871</v>
      </c>
      <c r="BC87" s="242">
        <f t="shared" si="59"/>
        <v>1.5518000000000001</v>
      </c>
      <c r="BD87" s="242">
        <f t="shared" si="59"/>
        <v>1.5477000000000001</v>
      </c>
      <c r="BE87" s="242">
        <f t="shared" si="59"/>
        <v>1.5558000000000001</v>
      </c>
      <c r="BF87" s="242">
        <f t="shared" si="59"/>
        <v>1.5641</v>
      </c>
      <c r="BG87" s="242">
        <f t="shared" si="59"/>
        <v>1.5724</v>
      </c>
      <c r="BH87" s="242">
        <f t="shared" si="59"/>
        <v>1.5620000000000001</v>
      </c>
      <c r="BI87" s="242">
        <f t="shared" si="59"/>
        <v>1.5558000000000001</v>
      </c>
      <c r="BJ87" s="242">
        <f t="shared" si="59"/>
        <v>1.5518000000000001</v>
      </c>
      <c r="BK87" s="242">
        <f t="shared" si="59"/>
        <v>1.5477000000000001</v>
      </c>
      <c r="BL87" s="242">
        <f t="shared" si="59"/>
        <v>1.5258</v>
      </c>
      <c r="BM87" s="242">
        <f t="shared" si="59"/>
        <v>1.4948999999999999</v>
      </c>
      <c r="BN87" s="242">
        <f t="shared" si="59"/>
        <v>1.4599</v>
      </c>
      <c r="BO87" s="242">
        <f t="shared" si="59"/>
        <v>1.3995</v>
      </c>
      <c r="BP87" s="242">
        <f t="shared" si="59"/>
        <v>1.3485</v>
      </c>
      <c r="BQ87" s="242">
        <f t="shared" si="59"/>
        <v>1.3348</v>
      </c>
      <c r="BR87" s="242">
        <f t="shared" si="59"/>
        <v>1.32</v>
      </c>
      <c r="BS87" s="242">
        <f t="shared" si="59"/>
        <v>1.28</v>
      </c>
      <c r="BT87" s="242">
        <f t="shared" si="59"/>
        <v>1.2488999999999999</v>
      </c>
      <c r="BU87" s="242">
        <f t="shared" si="59"/>
        <v>1.2257</v>
      </c>
      <c r="BV87" s="242">
        <f t="shared" si="59"/>
        <v>1.2033</v>
      </c>
      <c r="BW87" s="242">
        <f t="shared" si="58"/>
        <v>1.1839999999999999</v>
      </c>
      <c r="BX87" s="242">
        <f t="shared" si="58"/>
        <v>1.1596</v>
      </c>
      <c r="BY87" s="242">
        <f t="shared" si="58"/>
        <v>1.1223000000000001</v>
      </c>
      <c r="BZ87" s="242">
        <f t="shared" si="58"/>
        <v>1.0744</v>
      </c>
      <c r="CA87" s="242">
        <f t="shared" si="58"/>
        <v>1.0286999999999999</v>
      </c>
      <c r="CB87" s="242">
        <f t="shared" si="58"/>
        <v>1</v>
      </c>
    </row>
    <row r="88" spans="1:80" outlineLevel="1">
      <c r="A88" s="237">
        <v>4</v>
      </c>
      <c r="B88" s="231" t="s">
        <v>357</v>
      </c>
      <c r="C88" s="225"/>
      <c r="D88" s="244">
        <v>15</v>
      </c>
      <c r="E88" s="286">
        <v>20</v>
      </c>
      <c r="F88" s="401">
        <f t="shared" si="40"/>
        <v>0</v>
      </c>
      <c r="G88" s="238">
        <f t="shared" si="40"/>
        <v>0</v>
      </c>
      <c r="H88" s="238">
        <f t="shared" si="40"/>
        <v>0</v>
      </c>
      <c r="I88" s="238">
        <f t="shared" si="40"/>
        <v>3.7616999999999998</v>
      </c>
      <c r="J88" s="236">
        <f t="shared" si="40"/>
        <v>3.8593000000000002</v>
      </c>
      <c r="K88" s="236">
        <f t="shared" si="59"/>
        <v>3.2563</v>
      </c>
      <c r="L88" s="236">
        <f t="shared" si="59"/>
        <v>3.1865000000000001</v>
      </c>
      <c r="M88" s="236">
        <f t="shared" si="59"/>
        <v>3.2665000000000002</v>
      </c>
      <c r="N88" s="236">
        <f t="shared" si="59"/>
        <v>3.3184999999999998</v>
      </c>
      <c r="O88" s="236">
        <f t="shared" si="59"/>
        <v>3.2563</v>
      </c>
      <c r="P88" s="236">
        <f t="shared" si="59"/>
        <v>3.2061999999999999</v>
      </c>
      <c r="Q88" s="236">
        <f t="shared" si="59"/>
        <v>3.1480000000000001</v>
      </c>
      <c r="R88" s="236">
        <f t="shared" si="59"/>
        <v>3.1671999999999998</v>
      </c>
      <c r="S88" s="236">
        <f t="shared" si="59"/>
        <v>3.1865000000000001</v>
      </c>
      <c r="T88" s="236">
        <f t="shared" si="59"/>
        <v>3.1480000000000001</v>
      </c>
      <c r="U88" s="236">
        <f t="shared" si="59"/>
        <v>3.1103999999999998</v>
      </c>
      <c r="V88" s="236">
        <f t="shared" si="59"/>
        <v>3.0920000000000001</v>
      </c>
      <c r="W88" s="236">
        <f t="shared" si="59"/>
        <v>3.0647000000000002</v>
      </c>
      <c r="X88" s="236">
        <f t="shared" si="59"/>
        <v>3.0203000000000002</v>
      </c>
      <c r="Y88" s="236">
        <f t="shared" si="59"/>
        <v>2.9518</v>
      </c>
      <c r="Z88" s="236">
        <f t="shared" si="59"/>
        <v>2.9106000000000001</v>
      </c>
      <c r="AA88" s="236">
        <f t="shared" si="59"/>
        <v>2.9434999999999998</v>
      </c>
      <c r="AB88" s="236">
        <f t="shared" si="59"/>
        <v>2.9518</v>
      </c>
      <c r="AC88" s="236">
        <f t="shared" si="59"/>
        <v>2.9024999999999999</v>
      </c>
      <c r="AD88" s="236">
        <f t="shared" si="59"/>
        <v>2.7639</v>
      </c>
      <c r="AE88" s="236">
        <f t="shared" si="59"/>
        <v>2.6581999999999999</v>
      </c>
      <c r="AF88" s="236">
        <f t="shared" si="59"/>
        <v>2.5792000000000002</v>
      </c>
      <c r="AG88" s="236">
        <f t="shared" si="59"/>
        <v>2.4232999999999998</v>
      </c>
      <c r="AH88" s="236">
        <f t="shared" si="59"/>
        <v>2.1352000000000002</v>
      </c>
      <c r="AI88" s="236">
        <f t="shared" si="59"/>
        <v>2.0430999999999999</v>
      </c>
      <c r="AJ88" s="236">
        <f t="shared" si="59"/>
        <v>1.9698</v>
      </c>
      <c r="AK88" s="236">
        <f t="shared" si="59"/>
        <v>1.9118999999999999</v>
      </c>
      <c r="AL88" s="236">
        <f t="shared" si="59"/>
        <v>1.8911</v>
      </c>
      <c r="AM88" s="236">
        <f t="shared" si="59"/>
        <v>1.8249</v>
      </c>
      <c r="AN88" s="236">
        <f t="shared" si="59"/>
        <v>1.7110000000000001</v>
      </c>
      <c r="AO88" s="236">
        <f t="shared" si="59"/>
        <v>1.6031</v>
      </c>
      <c r="AP88" s="236">
        <f t="shared" si="59"/>
        <v>1.508</v>
      </c>
      <c r="AQ88" s="236">
        <f t="shared" si="59"/>
        <v>1.4822</v>
      </c>
      <c r="AR88" s="236">
        <f t="shared" si="59"/>
        <v>1.4412</v>
      </c>
      <c r="AS88" s="236">
        <f t="shared" si="59"/>
        <v>1.41</v>
      </c>
      <c r="AT88" s="236">
        <f t="shared" si="59"/>
        <v>1.4216</v>
      </c>
      <c r="AU88" s="236">
        <f t="shared" si="59"/>
        <v>1.4553</v>
      </c>
      <c r="AV88" s="236">
        <f t="shared" si="59"/>
        <v>1.4333</v>
      </c>
      <c r="AW88" s="236">
        <f t="shared" si="59"/>
        <v>1.3968</v>
      </c>
      <c r="AX88" s="236">
        <f t="shared" si="59"/>
        <v>1.3747</v>
      </c>
      <c r="AY88" s="236">
        <f t="shared" si="59"/>
        <v>1.3463000000000001</v>
      </c>
      <c r="AZ88" s="236">
        <f t="shared" si="59"/>
        <v>1.3273999999999999</v>
      </c>
      <c r="BA88" s="236">
        <f t="shared" si="59"/>
        <v>1.3257000000000001</v>
      </c>
      <c r="BB88" s="236">
        <f t="shared" si="59"/>
        <v>1.3223</v>
      </c>
      <c r="BC88" s="236">
        <f t="shared" si="59"/>
        <v>1.2992999999999999</v>
      </c>
      <c r="BD88" s="236">
        <f t="shared" si="59"/>
        <v>1.3207</v>
      </c>
      <c r="BE88" s="236">
        <f t="shared" si="59"/>
        <v>1.3058000000000001</v>
      </c>
      <c r="BF88" s="236">
        <f t="shared" si="59"/>
        <v>1.3058000000000001</v>
      </c>
      <c r="BG88" s="236">
        <f t="shared" si="59"/>
        <v>1.3257000000000001</v>
      </c>
      <c r="BH88" s="236">
        <f t="shared" si="59"/>
        <v>1.3008999999999999</v>
      </c>
      <c r="BI88" s="236">
        <f t="shared" si="59"/>
        <v>1.26</v>
      </c>
      <c r="BJ88" s="236">
        <f t="shared" si="59"/>
        <v>1.2676000000000001</v>
      </c>
      <c r="BK88" s="236">
        <f t="shared" si="59"/>
        <v>1.2494000000000001</v>
      </c>
      <c r="BL88" s="236">
        <f t="shared" si="59"/>
        <v>1.2317</v>
      </c>
      <c r="BM88" s="236">
        <f t="shared" si="59"/>
        <v>1.1868000000000001</v>
      </c>
      <c r="BN88" s="236">
        <f t="shared" si="59"/>
        <v>1.1265000000000001</v>
      </c>
      <c r="BO88" s="236">
        <f t="shared" si="59"/>
        <v>1.1132</v>
      </c>
      <c r="BP88" s="236">
        <f t="shared" si="59"/>
        <v>1.0589</v>
      </c>
      <c r="BQ88" s="236">
        <f t="shared" si="59"/>
        <v>1.0956999999999999</v>
      </c>
      <c r="BR88" s="236">
        <f t="shared" si="59"/>
        <v>1.0865</v>
      </c>
      <c r="BS88" s="236">
        <f t="shared" si="59"/>
        <v>1.0367999999999999</v>
      </c>
      <c r="BT88" s="236">
        <f t="shared" si="59"/>
        <v>1.0226</v>
      </c>
      <c r="BU88" s="236">
        <f t="shared" si="59"/>
        <v>1.0216000000000001</v>
      </c>
      <c r="BV88" s="236">
        <f t="shared" ref="BV88:CB88" si="60">VLOOKUP($A88,$A$11:$CB$14,BV$44)</f>
        <v>1.0286</v>
      </c>
      <c r="BW88" s="236">
        <f t="shared" si="60"/>
        <v>1.042</v>
      </c>
      <c r="BX88" s="236">
        <f t="shared" si="60"/>
        <v>1.0568</v>
      </c>
      <c r="BY88" s="236">
        <f t="shared" si="60"/>
        <v>1.0306999999999999</v>
      </c>
      <c r="BZ88" s="236">
        <f t="shared" si="60"/>
        <v>1.0067999999999999</v>
      </c>
      <c r="CA88" s="236">
        <f t="shared" si="60"/>
        <v>0.99519999999999997</v>
      </c>
      <c r="CB88" s="236">
        <f t="shared" si="60"/>
        <v>1</v>
      </c>
    </row>
    <row r="89" spans="1:80" outlineLevel="1">
      <c r="B89" s="279" t="s">
        <v>443</v>
      </c>
      <c r="K89" s="276" t="s">
        <v>407</v>
      </c>
      <c r="P89" s="276" t="s">
        <v>408</v>
      </c>
      <c r="U89" s="276" t="s">
        <v>409</v>
      </c>
      <c r="Z89" s="276" t="s">
        <v>410</v>
      </c>
      <c r="AE89" s="276" t="s">
        <v>411</v>
      </c>
      <c r="AJ89" s="276" t="s">
        <v>412</v>
      </c>
    </row>
    <row r="90" spans="1:80" outlineLevel="1"/>
    <row r="93" spans="1:80">
      <c r="B93" s="162" t="s">
        <v>218</v>
      </c>
    </row>
    <row r="95" spans="1:80">
      <c r="B95" s="158" t="s">
        <v>432</v>
      </c>
      <c r="C95" s="158"/>
      <c r="D95" s="155">
        <f>D$10</f>
        <v>1944</v>
      </c>
      <c r="E95" s="155">
        <f t="shared" ref="E95:BP95" si="61">E$10</f>
        <v>1945</v>
      </c>
      <c r="F95" s="155">
        <f t="shared" si="61"/>
        <v>1946</v>
      </c>
      <c r="G95" s="155">
        <f t="shared" si="61"/>
        <v>1947</v>
      </c>
      <c r="H95" s="155">
        <f t="shared" si="61"/>
        <v>1948</v>
      </c>
      <c r="I95" s="155">
        <f t="shared" si="61"/>
        <v>1949</v>
      </c>
      <c r="J95" s="155">
        <f t="shared" si="61"/>
        <v>1950</v>
      </c>
      <c r="K95" s="155">
        <f t="shared" si="61"/>
        <v>1951</v>
      </c>
      <c r="L95" s="155">
        <f t="shared" si="61"/>
        <v>1952</v>
      </c>
      <c r="M95" s="155">
        <f t="shared" si="61"/>
        <v>1953</v>
      </c>
      <c r="N95" s="155">
        <f t="shared" si="61"/>
        <v>1954</v>
      </c>
      <c r="O95" s="155">
        <f t="shared" si="61"/>
        <v>1955</v>
      </c>
      <c r="P95" s="155">
        <f t="shared" si="61"/>
        <v>1956</v>
      </c>
      <c r="Q95" s="155">
        <f t="shared" si="61"/>
        <v>1957</v>
      </c>
      <c r="R95" s="155">
        <f t="shared" si="61"/>
        <v>1958</v>
      </c>
      <c r="S95" s="155">
        <f t="shared" si="61"/>
        <v>1959</v>
      </c>
      <c r="T95" s="155">
        <f t="shared" si="61"/>
        <v>1960</v>
      </c>
      <c r="U95" s="155">
        <f t="shared" si="61"/>
        <v>1961</v>
      </c>
      <c r="V95" s="155">
        <f t="shared" si="61"/>
        <v>1962</v>
      </c>
      <c r="W95" s="155">
        <f t="shared" si="61"/>
        <v>1963</v>
      </c>
      <c r="X95" s="155">
        <f t="shared" si="61"/>
        <v>1964</v>
      </c>
      <c r="Y95" s="155">
        <f t="shared" si="61"/>
        <v>1965</v>
      </c>
      <c r="Z95" s="155">
        <f t="shared" si="61"/>
        <v>1966</v>
      </c>
      <c r="AA95" s="155">
        <f t="shared" si="61"/>
        <v>1967</v>
      </c>
      <c r="AB95" s="155">
        <f t="shared" si="61"/>
        <v>1968</v>
      </c>
      <c r="AC95" s="155">
        <f t="shared" si="61"/>
        <v>1969</v>
      </c>
      <c r="AD95" s="155">
        <f t="shared" si="61"/>
        <v>1970</v>
      </c>
      <c r="AE95" s="155">
        <f t="shared" si="61"/>
        <v>1971</v>
      </c>
      <c r="AF95" s="155">
        <f t="shared" si="61"/>
        <v>1972</v>
      </c>
      <c r="AG95" s="155">
        <f t="shared" si="61"/>
        <v>1973</v>
      </c>
      <c r="AH95" s="155">
        <f t="shared" si="61"/>
        <v>1974</v>
      </c>
      <c r="AI95" s="155">
        <f t="shared" si="61"/>
        <v>1975</v>
      </c>
      <c r="AJ95" s="155">
        <f t="shared" si="61"/>
        <v>1976</v>
      </c>
      <c r="AK95" s="155">
        <f t="shared" si="61"/>
        <v>1977</v>
      </c>
      <c r="AL95" s="155">
        <f t="shared" si="61"/>
        <v>1978</v>
      </c>
      <c r="AM95" s="155">
        <f t="shared" si="61"/>
        <v>1979</v>
      </c>
      <c r="AN95" s="155">
        <f t="shared" si="61"/>
        <v>1980</v>
      </c>
      <c r="AO95" s="155">
        <f t="shared" si="61"/>
        <v>1981</v>
      </c>
      <c r="AP95" s="155">
        <f t="shared" si="61"/>
        <v>1982</v>
      </c>
      <c r="AQ95" s="155">
        <f t="shared" si="61"/>
        <v>1983</v>
      </c>
      <c r="AR95" s="155">
        <f t="shared" si="61"/>
        <v>1984</v>
      </c>
      <c r="AS95" s="155">
        <f t="shared" si="61"/>
        <v>1985</v>
      </c>
      <c r="AT95" s="155">
        <f t="shared" si="61"/>
        <v>1986</v>
      </c>
      <c r="AU95" s="155">
        <f t="shared" si="61"/>
        <v>1987</v>
      </c>
      <c r="AV95" s="155">
        <f t="shared" si="61"/>
        <v>1988</v>
      </c>
      <c r="AW95" s="155">
        <f t="shared" si="61"/>
        <v>1989</v>
      </c>
      <c r="AX95" s="155">
        <f t="shared" si="61"/>
        <v>1990</v>
      </c>
      <c r="AY95" s="155">
        <f t="shared" si="61"/>
        <v>1991</v>
      </c>
      <c r="AZ95" s="155">
        <f t="shared" si="61"/>
        <v>1992</v>
      </c>
      <c r="BA95" s="155">
        <f t="shared" si="61"/>
        <v>1993</v>
      </c>
      <c r="BB95" s="155">
        <f t="shared" si="61"/>
        <v>1994</v>
      </c>
      <c r="BC95" s="155">
        <f t="shared" si="61"/>
        <v>1995</v>
      </c>
      <c r="BD95" s="155">
        <f t="shared" si="61"/>
        <v>1996</v>
      </c>
      <c r="BE95" s="155">
        <f t="shared" si="61"/>
        <v>1997</v>
      </c>
      <c r="BF95" s="155">
        <f t="shared" si="61"/>
        <v>1998</v>
      </c>
      <c r="BG95" s="155">
        <f t="shared" si="61"/>
        <v>1999</v>
      </c>
      <c r="BH95" s="155">
        <f t="shared" si="61"/>
        <v>2000</v>
      </c>
      <c r="BI95" s="155">
        <f t="shared" si="61"/>
        <v>2001</v>
      </c>
      <c r="BJ95" s="155">
        <f t="shared" si="61"/>
        <v>2002</v>
      </c>
      <c r="BK95" s="155">
        <f t="shared" si="61"/>
        <v>2003</v>
      </c>
      <c r="BL95" s="155">
        <f t="shared" si="61"/>
        <v>2004</v>
      </c>
      <c r="BM95" s="155">
        <f t="shared" si="61"/>
        <v>2005</v>
      </c>
      <c r="BN95" s="155">
        <f t="shared" si="61"/>
        <v>2006</v>
      </c>
      <c r="BO95" s="155">
        <f t="shared" si="61"/>
        <v>2007</v>
      </c>
      <c r="BP95" s="155">
        <f t="shared" si="61"/>
        <v>2008</v>
      </c>
      <c r="BQ95" s="155">
        <f t="shared" ref="BQ95:CB95" si="62">BQ$10</f>
        <v>2009</v>
      </c>
      <c r="BR95" s="155">
        <f t="shared" si="62"/>
        <v>2010</v>
      </c>
      <c r="BS95" s="155">
        <f t="shared" si="62"/>
        <v>2011</v>
      </c>
      <c r="BT95" s="155">
        <f t="shared" si="62"/>
        <v>2012</v>
      </c>
      <c r="BU95" s="155">
        <f t="shared" si="62"/>
        <v>2013</v>
      </c>
      <c r="BV95" s="155">
        <f t="shared" si="62"/>
        <v>2014</v>
      </c>
      <c r="BW95" s="155">
        <f t="shared" si="62"/>
        <v>2015</v>
      </c>
      <c r="BX95" s="155">
        <f t="shared" si="62"/>
        <v>2016</v>
      </c>
      <c r="BY95" s="155">
        <f t="shared" si="62"/>
        <v>2017</v>
      </c>
      <c r="BZ95" s="155">
        <f t="shared" si="62"/>
        <v>2018</v>
      </c>
      <c r="CA95" s="155">
        <f t="shared" si="62"/>
        <v>2019</v>
      </c>
      <c r="CB95" s="155">
        <f t="shared" si="62"/>
        <v>2020</v>
      </c>
    </row>
    <row r="96" spans="1:80">
      <c r="B96" s="178" t="s">
        <v>135</v>
      </c>
      <c r="D96" s="179">
        <f>D$11</f>
        <v>17.939399999999999</v>
      </c>
      <c r="E96" s="179">
        <f t="shared" ref="E96:BP96" si="63">E$11</f>
        <v>17.411799999999999</v>
      </c>
      <c r="F96" s="179">
        <f t="shared" si="63"/>
        <v>16.219200000000001</v>
      </c>
      <c r="G96" s="179">
        <f t="shared" si="63"/>
        <v>13.929399999999999</v>
      </c>
      <c r="H96" s="179">
        <f t="shared" si="63"/>
        <v>12.8696</v>
      </c>
      <c r="I96" s="179">
        <f t="shared" si="63"/>
        <v>11.384600000000001</v>
      </c>
      <c r="J96" s="179">
        <f t="shared" si="63"/>
        <v>11.84</v>
      </c>
      <c r="K96" s="179">
        <f t="shared" si="63"/>
        <v>10.2957</v>
      </c>
      <c r="L96" s="179">
        <f t="shared" si="63"/>
        <v>9.6259999999999994</v>
      </c>
      <c r="M96" s="179">
        <f t="shared" si="63"/>
        <v>9.9496000000000002</v>
      </c>
      <c r="N96" s="179">
        <f t="shared" si="63"/>
        <v>9.9496000000000002</v>
      </c>
      <c r="O96" s="179">
        <f t="shared" si="63"/>
        <v>9.3968000000000007</v>
      </c>
      <c r="P96" s="179">
        <f t="shared" si="63"/>
        <v>9.1783000000000001</v>
      </c>
      <c r="Q96" s="179">
        <f t="shared" si="63"/>
        <v>8.8358000000000008</v>
      </c>
      <c r="R96" s="179">
        <f t="shared" si="63"/>
        <v>8.5797000000000008</v>
      </c>
      <c r="S96" s="179">
        <f t="shared" si="63"/>
        <v>8.2797000000000001</v>
      </c>
      <c r="T96" s="179">
        <f t="shared" si="63"/>
        <v>7.7385999999999999</v>
      </c>
      <c r="U96" s="179">
        <f t="shared" si="63"/>
        <v>7.2637999999999998</v>
      </c>
      <c r="V96" s="179">
        <f t="shared" si="63"/>
        <v>6.7656999999999998</v>
      </c>
      <c r="W96" s="179">
        <f t="shared" si="63"/>
        <v>6.5054999999999996</v>
      </c>
      <c r="X96" s="179">
        <f t="shared" si="63"/>
        <v>6.2316000000000003</v>
      </c>
      <c r="Y96" s="179">
        <f t="shared" si="63"/>
        <v>5.9798</v>
      </c>
      <c r="Z96" s="179">
        <f t="shared" si="63"/>
        <v>5.8324999999999996</v>
      </c>
      <c r="AA96" s="179">
        <f t="shared" si="63"/>
        <v>6.1346999999999996</v>
      </c>
      <c r="AB96" s="179">
        <f t="shared" si="63"/>
        <v>5.8324999999999996</v>
      </c>
      <c r="AC96" s="179">
        <f t="shared" si="63"/>
        <v>5.4311999999999996</v>
      </c>
      <c r="AD96" s="179">
        <f t="shared" si="63"/>
        <v>4.5891000000000002</v>
      </c>
      <c r="AE96" s="179">
        <f t="shared" si="63"/>
        <v>4.1398999999999999</v>
      </c>
      <c r="AF96" s="179">
        <f t="shared" si="63"/>
        <v>3.9466999999999999</v>
      </c>
      <c r="AG96" s="179">
        <f t="shared" si="63"/>
        <v>3.7115999999999998</v>
      </c>
      <c r="AH96" s="179">
        <f t="shared" si="63"/>
        <v>3.5030000000000001</v>
      </c>
      <c r="AI96" s="179">
        <f t="shared" si="63"/>
        <v>3.4121000000000001</v>
      </c>
      <c r="AJ96" s="179">
        <f t="shared" si="63"/>
        <v>3.2888999999999999</v>
      </c>
      <c r="AK96" s="179">
        <f t="shared" si="63"/>
        <v>3.1573000000000002</v>
      </c>
      <c r="AL96" s="179">
        <f t="shared" si="63"/>
        <v>3.0204</v>
      </c>
      <c r="AM96" s="179">
        <f t="shared" si="63"/>
        <v>2.8123999999999998</v>
      </c>
      <c r="AN96" s="179">
        <f t="shared" si="63"/>
        <v>2.5516999999999999</v>
      </c>
      <c r="AO96" s="179">
        <f t="shared" si="63"/>
        <v>2.4064999999999999</v>
      </c>
      <c r="AP96" s="179">
        <f t="shared" si="63"/>
        <v>2.3125</v>
      </c>
      <c r="AQ96" s="179">
        <f t="shared" si="63"/>
        <v>2.2726000000000002</v>
      </c>
      <c r="AR96" s="179">
        <f t="shared" si="63"/>
        <v>2.2256</v>
      </c>
      <c r="AS96" s="179">
        <f t="shared" si="63"/>
        <v>2.2130999999999998</v>
      </c>
      <c r="AT96" s="179">
        <f t="shared" si="63"/>
        <v>2.1684999999999999</v>
      </c>
      <c r="AU96" s="179">
        <f t="shared" si="63"/>
        <v>2.1219000000000001</v>
      </c>
      <c r="AV96" s="179">
        <f t="shared" si="63"/>
        <v>2.0735999999999999</v>
      </c>
      <c r="AW96" s="179">
        <f t="shared" si="63"/>
        <v>2.0034000000000001</v>
      </c>
      <c r="AX96" s="179">
        <f t="shared" si="63"/>
        <v>1.8884000000000001</v>
      </c>
      <c r="AY96" s="179">
        <f t="shared" si="63"/>
        <v>1.7805</v>
      </c>
      <c r="AZ96" s="179">
        <f t="shared" si="63"/>
        <v>1.6747000000000001</v>
      </c>
      <c r="BA96" s="179">
        <f t="shared" si="63"/>
        <v>1.6196999999999999</v>
      </c>
      <c r="BB96" s="179">
        <f t="shared" si="63"/>
        <v>1.5871</v>
      </c>
      <c r="BC96" s="179">
        <f t="shared" si="63"/>
        <v>1.5518000000000001</v>
      </c>
      <c r="BD96" s="179">
        <f t="shared" si="63"/>
        <v>1.5477000000000001</v>
      </c>
      <c r="BE96" s="179">
        <f t="shared" si="63"/>
        <v>1.5558000000000001</v>
      </c>
      <c r="BF96" s="179">
        <f t="shared" si="63"/>
        <v>1.5641</v>
      </c>
      <c r="BG96" s="179">
        <f t="shared" si="63"/>
        <v>1.5724</v>
      </c>
      <c r="BH96" s="179">
        <f t="shared" si="63"/>
        <v>1.5620000000000001</v>
      </c>
      <c r="BI96" s="179">
        <f t="shared" si="63"/>
        <v>1.5558000000000001</v>
      </c>
      <c r="BJ96" s="179">
        <f t="shared" si="63"/>
        <v>1.5518000000000001</v>
      </c>
      <c r="BK96" s="179">
        <f t="shared" si="63"/>
        <v>1.5477000000000001</v>
      </c>
      <c r="BL96" s="179">
        <f t="shared" si="63"/>
        <v>1.5258</v>
      </c>
      <c r="BM96" s="179">
        <f t="shared" si="63"/>
        <v>1.4948999999999999</v>
      </c>
      <c r="BN96" s="179">
        <f t="shared" si="63"/>
        <v>1.4599</v>
      </c>
      <c r="BO96" s="179">
        <f t="shared" si="63"/>
        <v>1.3995</v>
      </c>
      <c r="BP96" s="179">
        <f t="shared" si="63"/>
        <v>1.3485</v>
      </c>
      <c r="BQ96" s="179">
        <f t="shared" ref="BQ96:CB96" si="64">BQ$11</f>
        <v>1.3348</v>
      </c>
      <c r="BR96" s="179">
        <f t="shared" si="64"/>
        <v>1.32</v>
      </c>
      <c r="BS96" s="179">
        <f t="shared" si="64"/>
        <v>1.28</v>
      </c>
      <c r="BT96" s="179">
        <f t="shared" si="64"/>
        <v>1.2488999999999999</v>
      </c>
      <c r="BU96" s="179">
        <f t="shared" si="64"/>
        <v>1.2257</v>
      </c>
      <c r="BV96" s="179">
        <f t="shared" si="64"/>
        <v>1.2033</v>
      </c>
      <c r="BW96" s="179">
        <f t="shared" si="64"/>
        <v>1.1839999999999999</v>
      </c>
      <c r="BX96" s="179">
        <f t="shared" si="64"/>
        <v>1.1596</v>
      </c>
      <c r="BY96" s="179">
        <f t="shared" si="64"/>
        <v>1.1223000000000001</v>
      </c>
      <c r="BZ96" s="179">
        <f t="shared" si="64"/>
        <v>1.0744</v>
      </c>
      <c r="CA96" s="179">
        <f t="shared" si="64"/>
        <v>1.0286999999999999</v>
      </c>
      <c r="CB96" s="179">
        <f t="shared" si="64"/>
        <v>1</v>
      </c>
    </row>
    <row r="97" spans="2:80">
      <c r="B97" s="178" t="s">
        <v>394</v>
      </c>
      <c r="D97" s="179"/>
      <c r="E97" s="179"/>
      <c r="F97" s="179"/>
      <c r="G97" s="179"/>
      <c r="H97" s="179"/>
      <c r="I97" s="179">
        <f t="shared" ref="I97:BP97" si="65">I$12</f>
        <v>7.6203000000000003</v>
      </c>
      <c r="J97" s="179">
        <f t="shared" si="65"/>
        <v>7.9734999999999996</v>
      </c>
      <c r="K97" s="179">
        <f t="shared" si="65"/>
        <v>6.88</v>
      </c>
      <c r="L97" s="179">
        <f t="shared" si="65"/>
        <v>6.4730999999999996</v>
      </c>
      <c r="M97" s="179">
        <f t="shared" si="65"/>
        <v>6.6889000000000003</v>
      </c>
      <c r="N97" s="179">
        <f t="shared" si="65"/>
        <v>6.6519000000000004</v>
      </c>
      <c r="O97" s="179">
        <f t="shared" si="65"/>
        <v>6.3037000000000001</v>
      </c>
      <c r="P97" s="179">
        <f t="shared" si="65"/>
        <v>6.1429</v>
      </c>
      <c r="Q97" s="179">
        <f t="shared" si="65"/>
        <v>5.9603999999999999</v>
      </c>
      <c r="R97" s="179">
        <f t="shared" si="65"/>
        <v>5.7607999999999997</v>
      </c>
      <c r="S97" s="179">
        <f t="shared" si="65"/>
        <v>5.3510999999999997</v>
      </c>
      <c r="T97" s="179">
        <f t="shared" si="65"/>
        <v>4.9752000000000001</v>
      </c>
      <c r="U97" s="179">
        <f t="shared" si="65"/>
        <v>4.6130000000000004</v>
      </c>
      <c r="V97" s="179">
        <f t="shared" si="65"/>
        <v>4.3308999999999997</v>
      </c>
      <c r="W97" s="179">
        <f t="shared" si="65"/>
        <v>4.1375000000000002</v>
      </c>
      <c r="X97" s="179">
        <f t="shared" si="65"/>
        <v>4.0814000000000004</v>
      </c>
      <c r="Y97" s="179">
        <f t="shared" si="65"/>
        <v>4.1806000000000001</v>
      </c>
      <c r="Z97" s="179">
        <f t="shared" si="65"/>
        <v>4.1516999999999999</v>
      </c>
      <c r="AA97" s="179">
        <f t="shared" si="65"/>
        <v>4.3308999999999997</v>
      </c>
      <c r="AB97" s="179">
        <f t="shared" si="65"/>
        <v>4.1092000000000004</v>
      </c>
      <c r="AC97" s="179">
        <f t="shared" si="65"/>
        <v>3.9346000000000001</v>
      </c>
      <c r="AD97" s="179">
        <f t="shared" si="65"/>
        <v>3.3631000000000002</v>
      </c>
      <c r="AE97" s="179">
        <f t="shared" si="65"/>
        <v>3.1111</v>
      </c>
      <c r="AF97" s="179">
        <f t="shared" si="65"/>
        <v>3.01</v>
      </c>
      <c r="AG97" s="179">
        <f t="shared" si="65"/>
        <v>2.8942000000000001</v>
      </c>
      <c r="AH97" s="179">
        <f t="shared" si="65"/>
        <v>2.7117</v>
      </c>
      <c r="AI97" s="179">
        <f t="shared" si="65"/>
        <v>2.6637</v>
      </c>
      <c r="AJ97" s="179">
        <f t="shared" si="65"/>
        <v>2.6061000000000001</v>
      </c>
      <c r="AK97" s="179">
        <f t="shared" si="65"/>
        <v>2.5188000000000001</v>
      </c>
      <c r="AL97" s="179">
        <f t="shared" si="65"/>
        <v>2.3841999999999999</v>
      </c>
      <c r="AM97" s="179">
        <f t="shared" si="65"/>
        <v>2.1694</v>
      </c>
      <c r="AN97" s="179">
        <f t="shared" si="65"/>
        <v>1.9609000000000001</v>
      </c>
      <c r="AO97" s="179">
        <f t="shared" si="65"/>
        <v>1.9080999999999999</v>
      </c>
      <c r="AP97" s="179">
        <f t="shared" si="65"/>
        <v>1.9451000000000001</v>
      </c>
      <c r="AQ97" s="179">
        <f t="shared" si="65"/>
        <v>1.9544999999999999</v>
      </c>
      <c r="AR97" s="179">
        <f t="shared" si="65"/>
        <v>1.9295</v>
      </c>
      <c r="AS97" s="179">
        <f t="shared" si="65"/>
        <v>1.9263999999999999</v>
      </c>
      <c r="AT97" s="179">
        <f t="shared" si="65"/>
        <v>1.8842000000000001</v>
      </c>
      <c r="AU97" s="179">
        <f t="shared" si="65"/>
        <v>1.8494999999999999</v>
      </c>
      <c r="AV97" s="179">
        <f t="shared" si="65"/>
        <v>1.8242</v>
      </c>
      <c r="AW97" s="179">
        <f t="shared" si="65"/>
        <v>1.7706</v>
      </c>
      <c r="AX97" s="179">
        <f t="shared" si="65"/>
        <v>1.6584000000000001</v>
      </c>
      <c r="AY97" s="179">
        <f t="shared" si="65"/>
        <v>1.5456000000000001</v>
      </c>
      <c r="AZ97" s="179">
        <f t="shared" si="65"/>
        <v>1.4523999999999999</v>
      </c>
      <c r="BA97" s="179">
        <f t="shared" si="65"/>
        <v>1.4115</v>
      </c>
      <c r="BB97" s="179">
        <f t="shared" si="65"/>
        <v>1.3951</v>
      </c>
      <c r="BC97" s="179">
        <f t="shared" si="65"/>
        <v>1.3823000000000001</v>
      </c>
      <c r="BD97" s="179">
        <f t="shared" si="65"/>
        <v>1.4065000000000001</v>
      </c>
      <c r="BE97" s="179">
        <f t="shared" si="65"/>
        <v>1.4316</v>
      </c>
      <c r="BF97" s="179">
        <f t="shared" si="65"/>
        <v>1.4576</v>
      </c>
      <c r="BG97" s="179">
        <f t="shared" si="65"/>
        <v>1.4646999999999999</v>
      </c>
      <c r="BH97" s="179">
        <f t="shared" si="65"/>
        <v>1.4612000000000001</v>
      </c>
      <c r="BI97" s="179">
        <f t="shared" si="65"/>
        <v>1.4646999999999999</v>
      </c>
      <c r="BJ97" s="179">
        <f t="shared" si="65"/>
        <v>1.4682999999999999</v>
      </c>
      <c r="BK97" s="179">
        <f t="shared" si="65"/>
        <v>1.4737</v>
      </c>
      <c r="BL97" s="179">
        <f t="shared" si="65"/>
        <v>1.4737</v>
      </c>
      <c r="BM97" s="179">
        <f t="shared" si="65"/>
        <v>1.4719</v>
      </c>
      <c r="BN97" s="179">
        <f t="shared" si="65"/>
        <v>1.4368000000000001</v>
      </c>
      <c r="BO97" s="179">
        <f t="shared" si="65"/>
        <v>1.3935</v>
      </c>
      <c r="BP97" s="179">
        <f t="shared" si="65"/>
        <v>1.3528</v>
      </c>
      <c r="BQ97" s="179">
        <f t="shared" ref="BQ97:CB97" si="66">BQ$12</f>
        <v>1.3304</v>
      </c>
      <c r="BR97" s="179">
        <f t="shared" si="66"/>
        <v>1.3230999999999999</v>
      </c>
      <c r="BS97" s="179">
        <f t="shared" si="66"/>
        <v>1.2988</v>
      </c>
      <c r="BT97" s="179">
        <f t="shared" si="66"/>
        <v>1.266</v>
      </c>
      <c r="BU97" s="179">
        <f t="shared" si="66"/>
        <v>1.2451000000000001</v>
      </c>
      <c r="BV97" s="179">
        <f t="shared" si="66"/>
        <v>1.2261</v>
      </c>
      <c r="BW97" s="179">
        <f t="shared" si="66"/>
        <v>1.204</v>
      </c>
      <c r="BX97" s="179">
        <f t="shared" si="66"/>
        <v>1.1839</v>
      </c>
      <c r="BY97" s="179">
        <f t="shared" si="66"/>
        <v>1.1434</v>
      </c>
      <c r="BZ97" s="179">
        <f t="shared" si="66"/>
        <v>1.0798000000000001</v>
      </c>
      <c r="CA97" s="179">
        <f t="shared" si="66"/>
        <v>1.0228999999999999</v>
      </c>
      <c r="CB97" s="179">
        <f t="shared" si="66"/>
        <v>1</v>
      </c>
    </row>
    <row r="98" spans="2:80">
      <c r="B98" s="178" t="s">
        <v>136</v>
      </c>
      <c r="D98" s="179"/>
      <c r="E98" s="179"/>
      <c r="F98" s="179"/>
      <c r="G98" s="179"/>
      <c r="H98" s="179"/>
      <c r="I98" s="179">
        <f t="shared" ref="I98:BP98" si="67">I$13</f>
        <v>6.4358000000000004</v>
      </c>
      <c r="J98" s="179">
        <f t="shared" si="67"/>
        <v>6.4718999999999998</v>
      </c>
      <c r="K98" s="179">
        <f t="shared" si="67"/>
        <v>5.4596999999999998</v>
      </c>
      <c r="L98" s="179">
        <f t="shared" si="67"/>
        <v>4.4307999999999996</v>
      </c>
      <c r="M98" s="179">
        <f t="shared" si="67"/>
        <v>4.3968999999999996</v>
      </c>
      <c r="N98" s="179">
        <f t="shared" si="67"/>
        <v>4.4650999999999996</v>
      </c>
      <c r="O98" s="179">
        <f t="shared" si="67"/>
        <v>4.2824999999999998</v>
      </c>
      <c r="P98" s="179">
        <f t="shared" si="67"/>
        <v>4.1738999999999997</v>
      </c>
      <c r="Q98" s="179">
        <f t="shared" si="67"/>
        <v>3.9862000000000002</v>
      </c>
      <c r="R98" s="179">
        <f t="shared" si="67"/>
        <v>3.8919000000000001</v>
      </c>
      <c r="S98" s="179">
        <f t="shared" si="67"/>
        <v>3.7770000000000001</v>
      </c>
      <c r="T98" s="179">
        <f t="shared" si="67"/>
        <v>3.6570999999999998</v>
      </c>
      <c r="U98" s="179">
        <f t="shared" si="67"/>
        <v>3.5446</v>
      </c>
      <c r="V98" s="179">
        <f t="shared" si="67"/>
        <v>3.4594999999999998</v>
      </c>
      <c r="W98" s="179">
        <f t="shared" si="67"/>
        <v>3.3982000000000001</v>
      </c>
      <c r="X98" s="179">
        <f t="shared" si="67"/>
        <v>3.3782999999999999</v>
      </c>
      <c r="Y98" s="179">
        <f t="shared" si="67"/>
        <v>3.4285999999999999</v>
      </c>
      <c r="Z98" s="179">
        <f t="shared" si="67"/>
        <v>3.4083000000000001</v>
      </c>
      <c r="AA98" s="179">
        <f t="shared" si="67"/>
        <v>3.6</v>
      </c>
      <c r="AB98" s="179">
        <f t="shared" si="67"/>
        <v>3.5228999999999999</v>
      </c>
      <c r="AC98" s="179">
        <f t="shared" si="67"/>
        <v>3.3982000000000001</v>
      </c>
      <c r="AD98" s="179">
        <f t="shared" si="67"/>
        <v>3.0236000000000001</v>
      </c>
      <c r="AE98" s="179">
        <f t="shared" si="67"/>
        <v>2.8727999999999998</v>
      </c>
      <c r="AF98" s="179">
        <f t="shared" si="67"/>
        <v>2.8166000000000002</v>
      </c>
      <c r="AG98" s="179">
        <f t="shared" si="67"/>
        <v>2.6543999999999999</v>
      </c>
      <c r="AH98" s="179">
        <f t="shared" si="67"/>
        <v>2.4201999999999999</v>
      </c>
      <c r="AI98" s="179">
        <f t="shared" si="67"/>
        <v>2.4355000000000002</v>
      </c>
      <c r="AJ98" s="179">
        <f t="shared" si="67"/>
        <v>2.3801999999999999</v>
      </c>
      <c r="AK98" s="179">
        <f t="shared" si="67"/>
        <v>2.3557999999999999</v>
      </c>
      <c r="AL98" s="179">
        <f t="shared" si="67"/>
        <v>2.2544</v>
      </c>
      <c r="AM98" s="179">
        <f t="shared" si="67"/>
        <v>2.1215000000000002</v>
      </c>
      <c r="AN98" s="179">
        <f t="shared" si="67"/>
        <v>1.9862</v>
      </c>
      <c r="AO98" s="179">
        <f t="shared" si="67"/>
        <v>1.9394</v>
      </c>
      <c r="AP98" s="179">
        <f t="shared" si="67"/>
        <v>1.8611</v>
      </c>
      <c r="AQ98" s="179">
        <f t="shared" si="67"/>
        <v>1.901</v>
      </c>
      <c r="AR98" s="179">
        <f t="shared" si="67"/>
        <v>1.8701000000000001</v>
      </c>
      <c r="AS98" s="179">
        <f t="shared" si="67"/>
        <v>1.8199000000000001</v>
      </c>
      <c r="AT98" s="179">
        <f t="shared" si="67"/>
        <v>1.7805</v>
      </c>
      <c r="AU98" s="179">
        <f t="shared" si="67"/>
        <v>1.7971999999999999</v>
      </c>
      <c r="AV98" s="179">
        <f t="shared" si="67"/>
        <v>1.7723</v>
      </c>
      <c r="AW98" s="179">
        <f t="shared" si="67"/>
        <v>1.7092000000000001</v>
      </c>
      <c r="AX98" s="179">
        <f t="shared" si="67"/>
        <v>1.6339999999999999</v>
      </c>
      <c r="AY98" s="179">
        <f t="shared" si="67"/>
        <v>1.5672999999999999</v>
      </c>
      <c r="AZ98" s="179">
        <f t="shared" si="67"/>
        <v>1.5079</v>
      </c>
      <c r="BA98" s="179">
        <f t="shared" si="67"/>
        <v>1.5299</v>
      </c>
      <c r="BB98" s="179">
        <f t="shared" si="67"/>
        <v>1.5138</v>
      </c>
      <c r="BC98" s="179">
        <f t="shared" si="67"/>
        <v>1.4563999999999999</v>
      </c>
      <c r="BD98" s="179">
        <f t="shared" si="67"/>
        <v>1.4656</v>
      </c>
      <c r="BE98" s="179">
        <f t="shared" si="67"/>
        <v>1.502</v>
      </c>
      <c r="BF98" s="179">
        <f t="shared" si="67"/>
        <v>1.5059</v>
      </c>
      <c r="BG98" s="179">
        <f t="shared" si="67"/>
        <v>1.5299</v>
      </c>
      <c r="BH98" s="179">
        <f t="shared" si="67"/>
        <v>1.502</v>
      </c>
      <c r="BI98" s="179">
        <f t="shared" si="67"/>
        <v>1.4825999999999999</v>
      </c>
      <c r="BJ98" s="179">
        <f t="shared" si="67"/>
        <v>1.4844999999999999</v>
      </c>
      <c r="BK98" s="179">
        <f t="shared" si="67"/>
        <v>1.4713000000000001</v>
      </c>
      <c r="BL98" s="179">
        <f t="shared" si="67"/>
        <v>1.4066000000000001</v>
      </c>
      <c r="BM98" s="179">
        <f t="shared" si="67"/>
        <v>1.3442000000000001</v>
      </c>
      <c r="BN98" s="179">
        <f t="shared" si="67"/>
        <v>1.3136000000000001</v>
      </c>
      <c r="BO98" s="179">
        <f t="shared" si="67"/>
        <v>1.2374000000000001</v>
      </c>
      <c r="BP98" s="179">
        <f t="shared" si="67"/>
        <v>1.1755</v>
      </c>
      <c r="BQ98" s="179">
        <f t="shared" ref="BQ98:CB98" si="68">BQ$13</f>
        <v>1.2164999999999999</v>
      </c>
      <c r="BR98" s="179">
        <f t="shared" si="68"/>
        <v>1.2216</v>
      </c>
      <c r="BS98" s="179">
        <f t="shared" si="68"/>
        <v>1.1648000000000001</v>
      </c>
      <c r="BT98" s="179">
        <f t="shared" si="68"/>
        <v>1.1463000000000001</v>
      </c>
      <c r="BU98" s="179">
        <f t="shared" si="68"/>
        <v>1.1577999999999999</v>
      </c>
      <c r="BV98" s="179">
        <f t="shared" si="68"/>
        <v>1.1532</v>
      </c>
      <c r="BW98" s="179">
        <f t="shared" si="68"/>
        <v>1.1519999999999999</v>
      </c>
      <c r="BX98" s="179">
        <f t="shared" si="68"/>
        <v>1.159</v>
      </c>
      <c r="BY98" s="179">
        <f t="shared" si="68"/>
        <v>1.1012999999999999</v>
      </c>
      <c r="BZ98" s="179">
        <f t="shared" si="68"/>
        <v>1.0349999999999999</v>
      </c>
      <c r="CA98" s="179">
        <f t="shared" si="68"/>
        <v>1.0008999999999999</v>
      </c>
      <c r="CB98" s="179">
        <f t="shared" si="68"/>
        <v>1</v>
      </c>
    </row>
    <row r="99" spans="2:80">
      <c r="B99" s="178" t="s">
        <v>137</v>
      </c>
      <c r="D99" s="179"/>
      <c r="E99" s="179"/>
      <c r="F99" s="179"/>
      <c r="G99" s="179"/>
      <c r="H99" s="179"/>
      <c r="I99" s="179">
        <f t="shared" ref="I99:BP99" si="69">I$14</f>
        <v>3.7616999999999998</v>
      </c>
      <c r="J99" s="179">
        <f t="shared" si="69"/>
        <v>3.8593000000000002</v>
      </c>
      <c r="K99" s="179">
        <f t="shared" si="69"/>
        <v>3.2563</v>
      </c>
      <c r="L99" s="179">
        <f t="shared" si="69"/>
        <v>3.1865000000000001</v>
      </c>
      <c r="M99" s="179">
        <f t="shared" si="69"/>
        <v>3.2665000000000002</v>
      </c>
      <c r="N99" s="179">
        <f t="shared" si="69"/>
        <v>3.3184999999999998</v>
      </c>
      <c r="O99" s="179">
        <f t="shared" si="69"/>
        <v>3.2563</v>
      </c>
      <c r="P99" s="179">
        <f t="shared" si="69"/>
        <v>3.2061999999999999</v>
      </c>
      <c r="Q99" s="179">
        <f t="shared" si="69"/>
        <v>3.1480000000000001</v>
      </c>
      <c r="R99" s="179">
        <f t="shared" si="69"/>
        <v>3.1671999999999998</v>
      </c>
      <c r="S99" s="179">
        <f t="shared" si="69"/>
        <v>3.1865000000000001</v>
      </c>
      <c r="T99" s="179">
        <f t="shared" si="69"/>
        <v>3.1480000000000001</v>
      </c>
      <c r="U99" s="179">
        <f t="shared" si="69"/>
        <v>3.1103999999999998</v>
      </c>
      <c r="V99" s="179">
        <f t="shared" si="69"/>
        <v>3.0920000000000001</v>
      </c>
      <c r="W99" s="179">
        <f t="shared" si="69"/>
        <v>3.0647000000000002</v>
      </c>
      <c r="X99" s="179">
        <f t="shared" si="69"/>
        <v>3.0203000000000002</v>
      </c>
      <c r="Y99" s="179">
        <f t="shared" si="69"/>
        <v>2.9518</v>
      </c>
      <c r="Z99" s="179">
        <f t="shared" si="69"/>
        <v>2.9106000000000001</v>
      </c>
      <c r="AA99" s="179">
        <f t="shared" si="69"/>
        <v>2.9434999999999998</v>
      </c>
      <c r="AB99" s="179">
        <f t="shared" si="69"/>
        <v>2.9518</v>
      </c>
      <c r="AC99" s="179">
        <f t="shared" si="69"/>
        <v>2.9024999999999999</v>
      </c>
      <c r="AD99" s="179">
        <f t="shared" si="69"/>
        <v>2.7639</v>
      </c>
      <c r="AE99" s="179">
        <f t="shared" si="69"/>
        <v>2.6581999999999999</v>
      </c>
      <c r="AF99" s="179">
        <f t="shared" si="69"/>
        <v>2.5792000000000002</v>
      </c>
      <c r="AG99" s="179">
        <f t="shared" si="69"/>
        <v>2.4232999999999998</v>
      </c>
      <c r="AH99" s="179">
        <f t="shared" si="69"/>
        <v>2.1352000000000002</v>
      </c>
      <c r="AI99" s="179">
        <f t="shared" si="69"/>
        <v>2.0430999999999999</v>
      </c>
      <c r="AJ99" s="179">
        <f t="shared" si="69"/>
        <v>1.9698</v>
      </c>
      <c r="AK99" s="179">
        <f t="shared" si="69"/>
        <v>1.9118999999999999</v>
      </c>
      <c r="AL99" s="179">
        <f t="shared" si="69"/>
        <v>1.8911</v>
      </c>
      <c r="AM99" s="179">
        <f t="shared" si="69"/>
        <v>1.8249</v>
      </c>
      <c r="AN99" s="179">
        <f t="shared" si="69"/>
        <v>1.7110000000000001</v>
      </c>
      <c r="AO99" s="179">
        <f t="shared" si="69"/>
        <v>1.6031</v>
      </c>
      <c r="AP99" s="179">
        <f t="shared" si="69"/>
        <v>1.508</v>
      </c>
      <c r="AQ99" s="179">
        <f t="shared" si="69"/>
        <v>1.4822</v>
      </c>
      <c r="AR99" s="179">
        <f t="shared" si="69"/>
        <v>1.4412</v>
      </c>
      <c r="AS99" s="179">
        <f t="shared" si="69"/>
        <v>1.41</v>
      </c>
      <c r="AT99" s="179">
        <f t="shared" si="69"/>
        <v>1.4216</v>
      </c>
      <c r="AU99" s="179">
        <f t="shared" si="69"/>
        <v>1.4553</v>
      </c>
      <c r="AV99" s="179">
        <f t="shared" si="69"/>
        <v>1.4333</v>
      </c>
      <c r="AW99" s="179">
        <f t="shared" si="69"/>
        <v>1.3968</v>
      </c>
      <c r="AX99" s="179">
        <f t="shared" si="69"/>
        <v>1.3747</v>
      </c>
      <c r="AY99" s="179">
        <f t="shared" si="69"/>
        <v>1.3463000000000001</v>
      </c>
      <c r="AZ99" s="179">
        <f t="shared" si="69"/>
        <v>1.3273999999999999</v>
      </c>
      <c r="BA99" s="179">
        <f t="shared" si="69"/>
        <v>1.3257000000000001</v>
      </c>
      <c r="BB99" s="179">
        <f t="shared" si="69"/>
        <v>1.3223</v>
      </c>
      <c r="BC99" s="179">
        <f t="shared" si="69"/>
        <v>1.2992999999999999</v>
      </c>
      <c r="BD99" s="179">
        <f t="shared" si="69"/>
        <v>1.3207</v>
      </c>
      <c r="BE99" s="179">
        <f t="shared" si="69"/>
        <v>1.3058000000000001</v>
      </c>
      <c r="BF99" s="179">
        <f t="shared" si="69"/>
        <v>1.3058000000000001</v>
      </c>
      <c r="BG99" s="179">
        <f t="shared" si="69"/>
        <v>1.3257000000000001</v>
      </c>
      <c r="BH99" s="179">
        <f t="shared" si="69"/>
        <v>1.3008999999999999</v>
      </c>
      <c r="BI99" s="179">
        <f t="shared" si="69"/>
        <v>1.26</v>
      </c>
      <c r="BJ99" s="179">
        <f t="shared" si="69"/>
        <v>1.2676000000000001</v>
      </c>
      <c r="BK99" s="179">
        <f t="shared" si="69"/>
        <v>1.2494000000000001</v>
      </c>
      <c r="BL99" s="179">
        <f t="shared" si="69"/>
        <v>1.2317</v>
      </c>
      <c r="BM99" s="179">
        <f t="shared" si="69"/>
        <v>1.1868000000000001</v>
      </c>
      <c r="BN99" s="179">
        <f t="shared" si="69"/>
        <v>1.1265000000000001</v>
      </c>
      <c r="BO99" s="179">
        <f t="shared" si="69"/>
        <v>1.1132</v>
      </c>
      <c r="BP99" s="179">
        <f t="shared" si="69"/>
        <v>1.0589</v>
      </c>
      <c r="BQ99" s="179">
        <f t="shared" ref="BQ99:CB99" si="70">BQ$14</f>
        <v>1.0956999999999999</v>
      </c>
      <c r="BR99" s="179">
        <f t="shared" si="70"/>
        <v>1.0865</v>
      </c>
      <c r="BS99" s="179">
        <f t="shared" si="70"/>
        <v>1.0367999999999999</v>
      </c>
      <c r="BT99" s="179">
        <f t="shared" si="70"/>
        <v>1.0226</v>
      </c>
      <c r="BU99" s="179">
        <f t="shared" si="70"/>
        <v>1.0216000000000001</v>
      </c>
      <c r="BV99" s="179">
        <f t="shared" si="70"/>
        <v>1.0286</v>
      </c>
      <c r="BW99" s="179">
        <f t="shared" si="70"/>
        <v>1.042</v>
      </c>
      <c r="BX99" s="179">
        <f t="shared" si="70"/>
        <v>1.0568</v>
      </c>
      <c r="BY99" s="179">
        <f t="shared" si="70"/>
        <v>1.0306999999999999</v>
      </c>
      <c r="BZ99" s="179">
        <f t="shared" si="70"/>
        <v>1.0067999999999999</v>
      </c>
      <c r="CA99" s="179">
        <f t="shared" si="70"/>
        <v>0.99519999999999997</v>
      </c>
      <c r="CB99" s="179">
        <f t="shared" si="70"/>
        <v>1</v>
      </c>
    </row>
  </sheetData>
  <sheetProtection algorithmName="SHA-512" hashValue="tcg9LAqFiePJ7aPcgJavoddqnVOlTpt4TkaoTt1A4hDV1kKj7gfmtAhbQ7BfpkcBM2L8tLmYoe5ve7+MEp+Eng==" saltValue="pnkOs4wTSHoT895+yyS7qw==" spinCount="100000" sheet="1" objects="1" scenarios="1"/>
  <mergeCells count="1">
    <mergeCell ref="A1:A2"/>
  </mergeCells>
  <phoneticPr fontId="37" type="noConversion"/>
  <conditionalFormatting sqref="D24:BZ27">
    <cfRule type="cellIs" dxfId="4" priority="6" operator="notEqual">
      <formula>0</formula>
    </cfRule>
  </conditionalFormatting>
  <conditionalFormatting sqref="H37:BW40">
    <cfRule type="cellIs" dxfId="3" priority="5" operator="notEqual">
      <formula>0</formula>
    </cfRule>
  </conditionalFormatting>
  <conditionalFormatting sqref="D37:BZ40">
    <cfRule type="cellIs" dxfId="2" priority="3" operator="notEqual">
      <formula>0</formula>
    </cfRule>
  </conditionalFormatting>
  <conditionalFormatting sqref="CA24:CB27">
    <cfRule type="cellIs" dxfId="1" priority="2" operator="notEqual">
      <formula>0</formula>
    </cfRule>
  </conditionalFormatting>
  <conditionalFormatting sqref="CA37:CB40">
    <cfRule type="cellIs" dxfId="0"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fitToPage="1"/>
  </sheetPr>
  <dimension ref="A1:AL108"/>
  <sheetViews>
    <sheetView zoomScale="80" zoomScaleNormal="80" zoomScalePageLayoutView="80" workbookViewId="0">
      <pane xSplit="2" ySplit="8" topLeftCell="C15"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5" width="20.7109375" style="156" customWidth="1"/>
    <col min="16" max="16" width="9.7109375" style="156" customWidth="1"/>
    <col min="17" max="17" width="6.7109375" style="156" customWidth="1"/>
    <col min="18" max="18" width="9.7109375" style="4" customWidth="1"/>
    <col min="19" max="29" width="20.7109375" style="156" customWidth="1"/>
    <col min="30" max="30" width="9.7109375" style="156" customWidth="1"/>
    <col min="31" max="31" width="6.7109375" style="156" customWidth="1"/>
    <col min="32" max="32" width="9.7109375" style="4" customWidth="1"/>
    <col min="33" max="35" width="20.7109375" style="156" customWidth="1"/>
    <col min="36" max="36" width="9.7109375" style="156" customWidth="1"/>
    <col min="37" max="16384" width="9.140625" style="156"/>
  </cols>
  <sheetData>
    <row r="1" spans="1:38">
      <c r="A1" s="595" t="s">
        <v>71</v>
      </c>
    </row>
    <row r="2" spans="1:38">
      <c r="A2" s="595"/>
    </row>
    <row r="3" spans="1:38">
      <c r="A3" s="172"/>
    </row>
    <row r="4" spans="1:38">
      <c r="A4" s="173"/>
    </row>
    <row r="5" spans="1:38">
      <c r="B5" s="2" t="s">
        <v>428</v>
      </c>
    </row>
    <row r="7" spans="1:38" s="161" customFormat="1">
      <c r="B7" s="326"/>
      <c r="C7" s="327"/>
      <c r="D7" s="328"/>
      <c r="E7" s="329" t="s">
        <v>190</v>
      </c>
      <c r="F7" s="327"/>
      <c r="G7" s="327"/>
      <c r="H7" s="330"/>
      <c r="J7" s="326"/>
      <c r="K7" s="327"/>
      <c r="L7" s="328"/>
      <c r="M7" s="329" t="s">
        <v>192</v>
      </c>
      <c r="N7" s="327"/>
      <c r="O7" s="327"/>
      <c r="P7" s="330"/>
      <c r="R7" s="326"/>
      <c r="S7" s="351"/>
      <c r="T7" s="351"/>
      <c r="U7" s="351"/>
      <c r="V7" s="351"/>
      <c r="W7" s="351"/>
      <c r="X7" s="351"/>
      <c r="Y7" s="352" t="s">
        <v>191</v>
      </c>
      <c r="Z7" s="351"/>
      <c r="AA7" s="351"/>
      <c r="AB7" s="351"/>
      <c r="AC7" s="351"/>
      <c r="AD7" s="330"/>
      <c r="AE7" s="156"/>
      <c r="AF7" s="326"/>
      <c r="AG7" s="328"/>
      <c r="AH7" s="329" t="s">
        <v>193</v>
      </c>
      <c r="AI7" s="327"/>
      <c r="AJ7" s="330"/>
      <c r="AL7" s="156"/>
    </row>
    <row r="8" spans="1:38" s="159" customFormat="1" ht="79.900000000000006" customHeight="1">
      <c r="B8" s="346" t="s">
        <v>5</v>
      </c>
      <c r="C8" s="298" t="str">
        <f>Übersicht!$B$10</f>
        <v>Gewerbliche Betriebsgebäude, Bauleistungen am Bauwerk ohne USt</v>
      </c>
      <c r="D8" s="289" t="str">
        <f>Übersicht!$B$20</f>
        <v>Gewerbliche Betriebsgebäude, Bauleistungen am Bauwerk, mit USt</v>
      </c>
      <c r="E8" s="289" t="s">
        <v>205</v>
      </c>
      <c r="F8" s="289" t="str">
        <f>Übersicht!$B$22</f>
        <v>Wiederherstellungswerte für 1913/1914 erstellte Wohngebäude</v>
      </c>
      <c r="G8" s="299" t="s">
        <v>206</v>
      </c>
      <c r="H8" s="347" t="s">
        <v>8</v>
      </c>
      <c r="I8" s="174"/>
      <c r="J8" s="350" t="s">
        <v>5</v>
      </c>
      <c r="K8" s="298" t="str">
        <f>Übersicht!$B$11</f>
        <v>Ortskanäle, Bauleistungen am Bauwerk (Tiefbau), ohne USt</v>
      </c>
      <c r="L8" s="289" t="str">
        <f>Übersicht!$B$21</f>
        <v>Ortskanäle, Bauleistungen am Bauwerk (Tiefbau), mit USt</v>
      </c>
      <c r="M8" s="289" t="s">
        <v>201</v>
      </c>
      <c r="N8" s="289" t="str">
        <f>Übersicht!$B$22</f>
        <v>Wiederherstellungswerte für 1913/1914 erstellte Wohngebäude</v>
      </c>
      <c r="O8" s="299" t="s">
        <v>204</v>
      </c>
      <c r="P8" s="347" t="s">
        <v>8</v>
      </c>
      <c r="R8" s="350" t="s">
        <v>5</v>
      </c>
      <c r="S8" s="298" t="str">
        <f>Übersicht!$B$15</f>
        <v>Stahlrohre, Rohrform-, Rohrverschluss- und Rohrverbindungsstücke aus Eisen und Stahl</v>
      </c>
      <c r="T8" s="289" t="str">
        <f>Übersicht!$B$26</f>
        <v>Präzisionsstahlrohre, nahtlos und geschweißt</v>
      </c>
      <c r="U8" s="289" t="s">
        <v>16</v>
      </c>
      <c r="V8" s="289" t="str">
        <f>Übersicht!$B$27</f>
        <v>Eisen und Stahl</v>
      </c>
      <c r="W8" s="289" t="str">
        <f>Übersicht!$B$15</f>
        <v>Stahlrohre, Rohrform-, Rohrverschluss- und Rohrverbindungsstücke aus Eisen und Stahl</v>
      </c>
      <c r="X8" s="289" t="str">
        <f>Übersicht!$B$11</f>
        <v>Ortskanäle, Bauleistungen am Bauwerk (Tiefbau), ohne USt</v>
      </c>
      <c r="Y8" s="289" t="str">
        <f>Übersicht!$B$21</f>
        <v>Ortskanäle, Bauleistungen am Bauwerk (Tiefbau), mit USt</v>
      </c>
      <c r="Z8" s="289" t="s">
        <v>201</v>
      </c>
      <c r="AA8" s="289" t="str">
        <f>Übersicht!$B$22</f>
        <v>Wiederherstellungswerte für 1913/1914 erstellte Wohngebäude</v>
      </c>
      <c r="AB8" s="289" t="s">
        <v>204</v>
      </c>
      <c r="AC8" s="299" t="s">
        <v>69</v>
      </c>
      <c r="AD8" s="347" t="s">
        <v>8</v>
      </c>
      <c r="AF8" s="350" t="s">
        <v>5</v>
      </c>
      <c r="AG8" s="298" t="str">
        <f>Übersicht!$B$14</f>
        <v>Erzeugerpreise gewerblicher Produkte gesamt (ohne Mineralölerz.)</v>
      </c>
      <c r="AH8" s="289" t="str">
        <f>Übersicht!$B$31</f>
        <v>Erzeugerpreise gewerblicher Produkte gesamt</v>
      </c>
      <c r="AI8" s="299" t="s">
        <v>15</v>
      </c>
      <c r="AJ8" s="355" t="s">
        <v>8</v>
      </c>
    </row>
    <row r="9" spans="1:38" ht="15" hidden="1" customHeight="1">
      <c r="B9" s="348">
        <v>2026</v>
      </c>
      <c r="C9" s="294">
        <f>VLOOKUP(B9,'Basisreihen Destatis 2020 "alt"'!$B$7:$H$90,2,FALSE)</f>
        <v>0</v>
      </c>
      <c r="D9" s="290"/>
      <c r="E9" s="290">
        <f t="shared" ref="E9:E66" si="0">ROUND(IF(C9&gt;0,C9,D9*$C$67/$D$67),1)</f>
        <v>0</v>
      </c>
      <c r="F9" s="290"/>
      <c r="G9" s="295">
        <f t="shared" ref="G9:G16" si="1">ROUND(IF(E9&gt;0,E9,F9*$E$77/$F$77),1)</f>
        <v>0</v>
      </c>
      <c r="H9" s="334"/>
      <c r="I9" s="175"/>
      <c r="J9" s="344">
        <v>2026</v>
      </c>
      <c r="K9" s="294">
        <f>VLOOKUP(J9,'Basisreihen Destatis 2020 "alt"'!$B$7:$H$90,3,FALSE)</f>
        <v>0</v>
      </c>
      <c r="L9" s="290"/>
      <c r="M9" s="290">
        <f t="shared" ref="M9:M16" si="2">ROUND(IF(K9&gt;0,K9,L9*$K$67/$L$67),1)</f>
        <v>0</v>
      </c>
      <c r="N9" s="290"/>
      <c r="O9" s="295">
        <f t="shared" ref="O9:O16" si="3">ROUND(IF(M9&gt;0,M9,N9*$M$77/$N$77),1)</f>
        <v>0</v>
      </c>
      <c r="P9" s="334"/>
      <c r="R9" s="344">
        <v>2026</v>
      </c>
      <c r="S9" s="303">
        <f>VLOOKUP(R9,'Basisreihen Destatis 2020 "alt"'!$B$7:$H$90,7,FALSE)</f>
        <v>0</v>
      </c>
      <c r="T9" s="300"/>
      <c r="U9" s="300">
        <f t="shared" ref="U9:U14" si="4">ROUND(IF(S9&gt;0,S9,T9*$S$40/$T$40),1)</f>
        <v>0</v>
      </c>
      <c r="V9" s="300"/>
      <c r="W9" s="300">
        <f t="shared" ref="W9:W16" si="5">ROUND(IF(U9&gt;0,U9,V9*$U$67/$V$67),1)</f>
        <v>0</v>
      </c>
      <c r="X9" s="300">
        <f>VLOOKUP(R9,'Basisreihen Destatis 2020 "alt"'!$B$7:$H$90,3,FALSE)</f>
        <v>0</v>
      </c>
      <c r="Y9" s="300"/>
      <c r="Z9" s="300">
        <f t="shared" ref="Z9:Z16" si="6">ROUND(IF(X9&gt;0,X9,Y9*$X$67/$Y$67),1)</f>
        <v>0</v>
      </c>
      <c r="AA9" s="300"/>
      <c r="AB9" s="300">
        <f t="shared" ref="AB9:AB16" si="7">ROUND(IF(Z9&gt;0,Z9,AA9*$Z$77/$AA$77),1)</f>
        <v>0</v>
      </c>
      <c r="AC9" s="304">
        <f t="shared" ref="AC9:AC16" si="8">ROUND(0.4*W9+0.6*AB9,1)</f>
        <v>0</v>
      </c>
      <c r="AD9" s="334"/>
      <c r="AF9" s="344">
        <v>2026</v>
      </c>
      <c r="AG9" s="303">
        <f>VLOOKUP(AF9,'Basisreihen Destatis 2020 "alt"'!$B$7:$H$90,6,FALSE)</f>
        <v>0</v>
      </c>
      <c r="AH9" s="300"/>
      <c r="AI9" s="304">
        <f t="shared" ref="AI9:AI72" si="9">ROUND(IF(AG9&gt;0,AG9,AH9*$AG$59/$AH$59),1)</f>
        <v>0</v>
      </c>
      <c r="AJ9" s="334"/>
    </row>
    <row r="10" spans="1:38" ht="15" hidden="1" customHeight="1">
      <c r="B10" s="349">
        <v>2025</v>
      </c>
      <c r="C10" s="296">
        <f>VLOOKUP(B10,'Basisreihen Destatis 2020 "alt"'!$B$7:$H$90,2,FALSE)</f>
        <v>0</v>
      </c>
      <c r="D10" s="292"/>
      <c r="E10" s="292">
        <f t="shared" si="0"/>
        <v>0</v>
      </c>
      <c r="F10" s="292"/>
      <c r="G10" s="297">
        <f t="shared" si="1"/>
        <v>0</v>
      </c>
      <c r="H10" s="336"/>
      <c r="I10" s="175"/>
      <c r="J10" s="345">
        <v>2025</v>
      </c>
      <c r="K10" s="296">
        <f>VLOOKUP(J10,'Basisreihen Destatis 2020 "alt"'!$B$7:$H$90,3,FALSE)</f>
        <v>0</v>
      </c>
      <c r="L10" s="292"/>
      <c r="M10" s="292">
        <f t="shared" si="2"/>
        <v>0</v>
      </c>
      <c r="N10" s="292"/>
      <c r="O10" s="297">
        <f t="shared" si="3"/>
        <v>0</v>
      </c>
      <c r="P10" s="336"/>
      <c r="R10" s="345">
        <v>2025</v>
      </c>
      <c r="S10" s="305">
        <f>VLOOKUP(R10,'Basisreihen Destatis 2020 "alt"'!$B$7:$H$90,7,FALSE)</f>
        <v>0</v>
      </c>
      <c r="T10" s="301"/>
      <c r="U10" s="301">
        <f t="shared" si="4"/>
        <v>0</v>
      </c>
      <c r="V10" s="301"/>
      <c r="W10" s="301">
        <f t="shared" si="5"/>
        <v>0</v>
      </c>
      <c r="X10" s="301">
        <f>VLOOKUP(R10,'Basisreihen Destatis 2020 "alt"'!$B$7:$H$90,3,FALSE)</f>
        <v>0</v>
      </c>
      <c r="Y10" s="301"/>
      <c r="Z10" s="301">
        <f t="shared" si="6"/>
        <v>0</v>
      </c>
      <c r="AA10" s="301"/>
      <c r="AB10" s="301">
        <f t="shared" si="7"/>
        <v>0</v>
      </c>
      <c r="AC10" s="306">
        <f t="shared" si="8"/>
        <v>0</v>
      </c>
      <c r="AD10" s="336"/>
      <c r="AF10" s="345">
        <v>2025</v>
      </c>
      <c r="AG10" s="305">
        <f>VLOOKUP(AF10,'Basisreihen Destatis 2020 "alt"'!$B$7:$H$90,6,FALSE)</f>
        <v>0</v>
      </c>
      <c r="AH10" s="301"/>
      <c r="AI10" s="306">
        <f t="shared" si="9"/>
        <v>0</v>
      </c>
      <c r="AJ10" s="336"/>
    </row>
    <row r="11" spans="1:38" ht="15" hidden="1" customHeight="1">
      <c r="B11" s="349">
        <v>2024</v>
      </c>
      <c r="C11" s="296">
        <f>VLOOKUP(B11,'Basisreihen Destatis 2020 "alt"'!$B$7:$H$90,2,FALSE)</f>
        <v>0</v>
      </c>
      <c r="D11" s="292"/>
      <c r="E11" s="292">
        <f t="shared" si="0"/>
        <v>0</v>
      </c>
      <c r="F11" s="292"/>
      <c r="G11" s="297">
        <f t="shared" si="1"/>
        <v>0</v>
      </c>
      <c r="H11" s="336"/>
      <c r="I11" s="175"/>
      <c r="J11" s="345">
        <v>2024</v>
      </c>
      <c r="K11" s="296">
        <f>VLOOKUP(J11,'Basisreihen Destatis 2020 "alt"'!$B$7:$H$90,3,FALSE)</f>
        <v>0</v>
      </c>
      <c r="L11" s="292"/>
      <c r="M11" s="292">
        <f t="shared" si="2"/>
        <v>0</v>
      </c>
      <c r="N11" s="292"/>
      <c r="O11" s="297">
        <f t="shared" si="3"/>
        <v>0</v>
      </c>
      <c r="P11" s="336"/>
      <c r="R11" s="345">
        <v>2024</v>
      </c>
      <c r="S11" s="305">
        <f>VLOOKUP(R11,'Basisreihen Destatis 2020 "alt"'!$B$7:$H$90,7,FALSE)</f>
        <v>0</v>
      </c>
      <c r="T11" s="301"/>
      <c r="U11" s="301">
        <f t="shared" si="4"/>
        <v>0</v>
      </c>
      <c r="V11" s="301"/>
      <c r="W11" s="301">
        <f t="shared" si="5"/>
        <v>0</v>
      </c>
      <c r="X11" s="301">
        <f>VLOOKUP(R11,'Basisreihen Destatis 2020 "alt"'!$B$7:$H$90,3,FALSE)</f>
        <v>0</v>
      </c>
      <c r="Y11" s="301"/>
      <c r="Z11" s="301">
        <f t="shared" si="6"/>
        <v>0</v>
      </c>
      <c r="AA11" s="301"/>
      <c r="AB11" s="301">
        <f t="shared" si="7"/>
        <v>0</v>
      </c>
      <c r="AC11" s="306">
        <f t="shared" si="8"/>
        <v>0</v>
      </c>
      <c r="AD11" s="336"/>
      <c r="AF11" s="345">
        <v>2024</v>
      </c>
      <c r="AG11" s="305">
        <f>VLOOKUP(AF11,'Basisreihen Destatis 2020 "alt"'!$B$7:$H$90,6,FALSE)</f>
        <v>0</v>
      </c>
      <c r="AH11" s="301"/>
      <c r="AI11" s="306">
        <f t="shared" si="9"/>
        <v>0</v>
      </c>
      <c r="AJ11" s="336"/>
    </row>
    <row r="12" spans="1:38" ht="15" hidden="1" customHeight="1">
      <c r="B12" s="349">
        <v>2023</v>
      </c>
      <c r="C12" s="296">
        <f>VLOOKUP(B12,'Basisreihen Destatis 2020 "alt"'!$B$7:$H$90,2,FALSE)</f>
        <v>0</v>
      </c>
      <c r="D12" s="292"/>
      <c r="E12" s="292">
        <f t="shared" si="0"/>
        <v>0</v>
      </c>
      <c r="F12" s="292"/>
      <c r="G12" s="297">
        <f t="shared" si="1"/>
        <v>0</v>
      </c>
      <c r="H12" s="336"/>
      <c r="I12" s="175"/>
      <c r="J12" s="345">
        <v>2023</v>
      </c>
      <c r="K12" s="296">
        <f>VLOOKUP(J12,'Basisreihen Destatis 2020 "alt"'!$B$7:$H$90,3,FALSE)</f>
        <v>0</v>
      </c>
      <c r="L12" s="292"/>
      <c r="M12" s="292">
        <f t="shared" si="2"/>
        <v>0</v>
      </c>
      <c r="N12" s="292"/>
      <c r="O12" s="297">
        <f t="shared" si="3"/>
        <v>0</v>
      </c>
      <c r="P12" s="336"/>
      <c r="R12" s="345">
        <v>2023</v>
      </c>
      <c r="S12" s="305">
        <f>VLOOKUP(R12,'Basisreihen Destatis 2020 "alt"'!$B$7:$H$90,7,FALSE)</f>
        <v>0</v>
      </c>
      <c r="T12" s="301"/>
      <c r="U12" s="301">
        <f t="shared" si="4"/>
        <v>0</v>
      </c>
      <c r="V12" s="301"/>
      <c r="W12" s="301">
        <f t="shared" si="5"/>
        <v>0</v>
      </c>
      <c r="X12" s="301">
        <f>VLOOKUP(R12,'Basisreihen Destatis 2020 "alt"'!$B$7:$H$90,3,FALSE)</f>
        <v>0</v>
      </c>
      <c r="Y12" s="301"/>
      <c r="Z12" s="301">
        <f t="shared" si="6"/>
        <v>0</v>
      </c>
      <c r="AA12" s="301"/>
      <c r="AB12" s="301">
        <f t="shared" si="7"/>
        <v>0</v>
      </c>
      <c r="AC12" s="306">
        <f t="shared" si="8"/>
        <v>0</v>
      </c>
      <c r="AD12" s="336"/>
      <c r="AF12" s="345">
        <v>2023</v>
      </c>
      <c r="AG12" s="305">
        <f>VLOOKUP(AF12,'Basisreihen Destatis 2020 "alt"'!$B$7:$H$90,6,FALSE)</f>
        <v>0</v>
      </c>
      <c r="AH12" s="301"/>
      <c r="AI12" s="306">
        <f t="shared" si="9"/>
        <v>0</v>
      </c>
      <c r="AJ12" s="336"/>
    </row>
    <row r="13" spans="1:38" ht="15" hidden="1" customHeight="1">
      <c r="B13" s="349">
        <v>2022</v>
      </c>
      <c r="C13" s="296">
        <f>VLOOKUP(B13,'Basisreihen Destatis 2020 "alt"'!$B$7:$H$90,2,FALSE)</f>
        <v>0</v>
      </c>
      <c r="D13" s="292"/>
      <c r="E13" s="292">
        <f t="shared" si="0"/>
        <v>0</v>
      </c>
      <c r="F13" s="292"/>
      <c r="G13" s="297">
        <f>ROUND(IF(E13&gt;0,E13,F13*$E$77/$F$77),1)</f>
        <v>0</v>
      </c>
      <c r="H13" s="336"/>
      <c r="I13" s="175"/>
      <c r="J13" s="345">
        <v>2022</v>
      </c>
      <c r="K13" s="296">
        <f>VLOOKUP(J13,'Basisreihen Destatis 2020 "alt"'!$B$7:$H$90,3,FALSE)</f>
        <v>0</v>
      </c>
      <c r="L13" s="292"/>
      <c r="M13" s="292">
        <f t="shared" si="2"/>
        <v>0</v>
      </c>
      <c r="N13" s="292"/>
      <c r="O13" s="297">
        <f t="shared" si="3"/>
        <v>0</v>
      </c>
      <c r="P13" s="336"/>
      <c r="R13" s="345">
        <v>2022</v>
      </c>
      <c r="S13" s="305">
        <f>VLOOKUP(R13,'Basisreihen Destatis 2020 "alt"'!$B$7:$H$90,7,FALSE)</f>
        <v>0</v>
      </c>
      <c r="T13" s="301"/>
      <c r="U13" s="301">
        <f t="shared" si="4"/>
        <v>0</v>
      </c>
      <c r="V13" s="301"/>
      <c r="W13" s="301">
        <f t="shared" si="5"/>
        <v>0</v>
      </c>
      <c r="X13" s="301">
        <f>VLOOKUP(R13,'Basisreihen Destatis 2020 "alt"'!$B$7:$H$90,3,FALSE)</f>
        <v>0</v>
      </c>
      <c r="Y13" s="301"/>
      <c r="Z13" s="301">
        <f t="shared" si="6"/>
        <v>0</v>
      </c>
      <c r="AA13" s="301"/>
      <c r="AB13" s="301">
        <f t="shared" si="7"/>
        <v>0</v>
      </c>
      <c r="AC13" s="306">
        <f t="shared" si="8"/>
        <v>0</v>
      </c>
      <c r="AD13" s="336"/>
      <c r="AF13" s="345">
        <v>2022</v>
      </c>
      <c r="AG13" s="305">
        <f>VLOOKUP(AF13,'Basisreihen Destatis 2020 "alt"'!$B$7:$H$90,6,FALSE)</f>
        <v>0</v>
      </c>
      <c r="AH13" s="301"/>
      <c r="AI13" s="306">
        <f t="shared" si="9"/>
        <v>0</v>
      </c>
      <c r="AJ13" s="336"/>
    </row>
    <row r="14" spans="1:38" ht="15" hidden="1" customHeight="1">
      <c r="B14" s="349">
        <v>2021</v>
      </c>
      <c r="C14" s="296">
        <f>VLOOKUP(B14,'Basisreihen Destatis 2020 "alt"'!$B$7:$H$90,2,FALSE)</f>
        <v>0</v>
      </c>
      <c r="D14" s="292"/>
      <c r="E14" s="292">
        <f t="shared" si="0"/>
        <v>0</v>
      </c>
      <c r="F14" s="292"/>
      <c r="G14" s="297">
        <f t="shared" si="1"/>
        <v>0</v>
      </c>
      <c r="H14" s="336"/>
      <c r="I14" s="175"/>
      <c r="J14" s="345">
        <v>2021</v>
      </c>
      <c r="K14" s="296">
        <f>VLOOKUP(J14,'Basisreihen Destatis 2020 "alt"'!$B$7:$H$90,3,FALSE)</f>
        <v>0</v>
      </c>
      <c r="L14" s="292"/>
      <c r="M14" s="292">
        <f t="shared" si="2"/>
        <v>0</v>
      </c>
      <c r="N14" s="292"/>
      <c r="O14" s="297">
        <f t="shared" si="3"/>
        <v>0</v>
      </c>
      <c r="P14" s="336"/>
      <c r="R14" s="345">
        <v>2021</v>
      </c>
      <c r="S14" s="305">
        <f>VLOOKUP(R14,'Basisreihen Destatis 2020 "alt"'!$B$7:$H$90,7,FALSE)</f>
        <v>0</v>
      </c>
      <c r="T14" s="301"/>
      <c r="U14" s="301">
        <f t="shared" si="4"/>
        <v>0</v>
      </c>
      <c r="V14" s="301"/>
      <c r="W14" s="301">
        <f t="shared" si="5"/>
        <v>0</v>
      </c>
      <c r="X14" s="301">
        <f>VLOOKUP(R14,'Basisreihen Destatis 2020 "alt"'!$B$7:$H$90,3,FALSE)</f>
        <v>0</v>
      </c>
      <c r="Y14" s="301"/>
      <c r="Z14" s="301">
        <f t="shared" si="6"/>
        <v>0</v>
      </c>
      <c r="AA14" s="301"/>
      <c r="AB14" s="301">
        <f t="shared" si="7"/>
        <v>0</v>
      </c>
      <c r="AC14" s="306">
        <f t="shared" si="8"/>
        <v>0</v>
      </c>
      <c r="AD14" s="336"/>
      <c r="AF14" s="345">
        <v>2021</v>
      </c>
      <c r="AG14" s="305">
        <f>VLOOKUP(AF14,'Basisreihen Destatis 2020 "alt"'!$B$7:$H$90,6,FALSE)</f>
        <v>0</v>
      </c>
      <c r="AH14" s="301"/>
      <c r="AI14" s="306">
        <f t="shared" si="9"/>
        <v>0</v>
      </c>
      <c r="AJ14" s="336"/>
    </row>
    <row r="15" spans="1:38">
      <c r="B15" s="349">
        <v>2020</v>
      </c>
      <c r="C15" s="296">
        <f>VLOOKUP(B15,'Basisreihen Destatis 2020 "alt"'!$B$7:$H$90,2,FALSE)</f>
        <v>118.4</v>
      </c>
      <c r="D15" s="292"/>
      <c r="E15" s="292">
        <f t="shared" si="0"/>
        <v>118.4</v>
      </c>
      <c r="F15" s="292"/>
      <c r="G15" s="297">
        <f t="shared" si="1"/>
        <v>118.4</v>
      </c>
      <c r="H15" s="336">
        <f>ROUND($G$15/G15,4)</f>
        <v>1</v>
      </c>
      <c r="I15" s="175"/>
      <c r="J15" s="345">
        <v>2020</v>
      </c>
      <c r="K15" s="296">
        <f>VLOOKUP(J15,'Basisreihen Destatis 2020 "alt"'!$B$7:$H$90,3,FALSE)</f>
        <v>120.4</v>
      </c>
      <c r="L15" s="292"/>
      <c r="M15" s="292">
        <f t="shared" si="2"/>
        <v>120.4</v>
      </c>
      <c r="N15" s="292"/>
      <c r="O15" s="297">
        <f t="shared" si="3"/>
        <v>120.4</v>
      </c>
      <c r="P15" s="336">
        <f>ROUND($O$15/O15,4)</f>
        <v>1</v>
      </c>
      <c r="R15" s="345">
        <v>2020</v>
      </c>
      <c r="S15" s="305">
        <f>VLOOKUP(R15,'Basisreihen Destatis 2020 "alt"'!$B$7:$H$90,7,FALSE)</f>
        <v>107.4</v>
      </c>
      <c r="T15" s="301"/>
      <c r="U15" s="301">
        <f t="shared" ref="U15:U29" si="10">ROUND(IF(S15&gt;0,S15,T15*$S$40/$T$40),1)</f>
        <v>107.4</v>
      </c>
      <c r="V15" s="301"/>
      <c r="W15" s="301">
        <f t="shared" si="5"/>
        <v>107.4</v>
      </c>
      <c r="X15" s="301">
        <f>VLOOKUP(R15,'Basisreihen Destatis 2020 "alt"'!$B$7:$H$90,3,FALSE)</f>
        <v>120.4</v>
      </c>
      <c r="Y15" s="301"/>
      <c r="Z15" s="301">
        <f t="shared" si="6"/>
        <v>120.4</v>
      </c>
      <c r="AA15" s="301"/>
      <c r="AB15" s="301">
        <f t="shared" si="7"/>
        <v>120.4</v>
      </c>
      <c r="AC15" s="306">
        <f t="shared" si="8"/>
        <v>115.2</v>
      </c>
      <c r="AD15" s="336">
        <f>ROUND($AC$15/AC15,4)</f>
        <v>1</v>
      </c>
      <c r="AF15" s="345">
        <v>2020</v>
      </c>
      <c r="AG15" s="305">
        <f>VLOOKUP(AF15,'Basisreihen Destatis 2020 "alt"'!$B$7:$H$90,6,FALSE)</f>
        <v>104.2</v>
      </c>
      <c r="AH15" s="301"/>
      <c r="AI15" s="306">
        <f t="shared" si="9"/>
        <v>104.2</v>
      </c>
      <c r="AJ15" s="336">
        <f>ROUND($AI$15/AI15,4)</f>
        <v>1</v>
      </c>
    </row>
    <row r="16" spans="1:38" ht="15" customHeight="1">
      <c r="B16" s="349">
        <v>2019</v>
      </c>
      <c r="C16" s="296">
        <f>VLOOKUP(B16,'Basisreihen Destatis 2020 "alt"'!$B$7:$H$90,2,FALSE)</f>
        <v>115.1</v>
      </c>
      <c r="D16" s="292"/>
      <c r="E16" s="292">
        <f t="shared" si="0"/>
        <v>115.1</v>
      </c>
      <c r="F16" s="292"/>
      <c r="G16" s="297">
        <f t="shared" si="1"/>
        <v>115.1</v>
      </c>
      <c r="H16" s="336">
        <f>ROUND($G$15/G16,4)</f>
        <v>1.0286999999999999</v>
      </c>
      <c r="I16" s="175"/>
      <c r="J16" s="345">
        <v>2019</v>
      </c>
      <c r="K16" s="296">
        <f>VLOOKUP(J16,'Basisreihen Destatis 2020 "alt"'!$B$7:$H$90,3,FALSE)</f>
        <v>117.7</v>
      </c>
      <c r="L16" s="292"/>
      <c r="M16" s="292">
        <f t="shared" si="2"/>
        <v>117.7</v>
      </c>
      <c r="N16" s="292"/>
      <c r="O16" s="297">
        <f t="shared" si="3"/>
        <v>117.7</v>
      </c>
      <c r="P16" s="336">
        <f>ROUND($O$15/O16,4)</f>
        <v>1.0228999999999999</v>
      </c>
      <c r="R16" s="345">
        <v>2019</v>
      </c>
      <c r="S16" s="305">
        <f>VLOOKUP(R16,'Basisreihen Destatis 2020 "alt"'!$B$7:$H$90,7,FALSE)</f>
        <v>111.1</v>
      </c>
      <c r="T16" s="301"/>
      <c r="U16" s="301">
        <f t="shared" si="10"/>
        <v>111.1</v>
      </c>
      <c r="V16" s="301"/>
      <c r="W16" s="301">
        <f t="shared" si="5"/>
        <v>111.1</v>
      </c>
      <c r="X16" s="301">
        <f>VLOOKUP(R16,'Basisreihen Destatis 2020 "alt"'!$B$7:$H$90,3,FALSE)</f>
        <v>117.7</v>
      </c>
      <c r="Y16" s="301"/>
      <c r="Z16" s="301">
        <f t="shared" si="6"/>
        <v>117.7</v>
      </c>
      <c r="AA16" s="301"/>
      <c r="AB16" s="301">
        <f t="shared" si="7"/>
        <v>117.7</v>
      </c>
      <c r="AC16" s="306">
        <f t="shared" si="8"/>
        <v>115.1</v>
      </c>
      <c r="AD16" s="336">
        <f>ROUND($AC$15/AC16,4)</f>
        <v>1.0008999999999999</v>
      </c>
      <c r="AF16" s="345">
        <v>2019</v>
      </c>
      <c r="AG16" s="305">
        <f>VLOOKUP(AF16,'Basisreihen Destatis 2020 "alt"'!$B$7:$H$90,6,FALSE)</f>
        <v>104.7</v>
      </c>
      <c r="AH16" s="301"/>
      <c r="AI16" s="306">
        <f t="shared" si="9"/>
        <v>104.7</v>
      </c>
      <c r="AJ16" s="336">
        <f>ROUND($AI$15/AI16,4)</f>
        <v>0.99519999999999997</v>
      </c>
    </row>
    <row r="17" spans="2:36" ht="15" customHeight="1">
      <c r="B17" s="349">
        <v>2018</v>
      </c>
      <c r="C17" s="296">
        <f>VLOOKUP(B17,'Basisreihen Destatis 2020 "alt"'!$B$7:$H$90,2,FALSE)</f>
        <v>110.2</v>
      </c>
      <c r="D17" s="292"/>
      <c r="E17" s="292">
        <f t="shared" si="0"/>
        <v>110.2</v>
      </c>
      <c r="F17" s="292"/>
      <c r="G17" s="297">
        <f>ROUND(IF(E17&gt;0,E17,F17*$E$77/$F$77),1)</f>
        <v>110.2</v>
      </c>
      <c r="H17" s="336">
        <f t="shared" ref="H17:H80" si="11">ROUND($G$15/G17,4)</f>
        <v>1.0744</v>
      </c>
      <c r="I17" s="175"/>
      <c r="J17" s="345">
        <v>2018</v>
      </c>
      <c r="K17" s="296">
        <f>VLOOKUP(J17,'Basisreihen Destatis 2020 "alt"'!$B$7:$H$90,3,FALSE)</f>
        <v>111.5</v>
      </c>
      <c r="L17" s="292"/>
      <c r="M17" s="292">
        <f>ROUND(IF(K17&gt;0,K17,L17*$K$67/$L$67),1)</f>
        <v>111.5</v>
      </c>
      <c r="N17" s="292" t="s">
        <v>70</v>
      </c>
      <c r="O17" s="297">
        <f>ROUND(IF(M17&gt;0,M17,N17*$M$77/$N$77),1)</f>
        <v>111.5</v>
      </c>
      <c r="P17" s="336">
        <f t="shared" ref="P17:P80" si="12">ROUND($O$15/O17,4)</f>
        <v>1.0798000000000001</v>
      </c>
      <c r="R17" s="345">
        <v>2018</v>
      </c>
      <c r="S17" s="305">
        <f>VLOOKUP(R17,'Basisreihen Destatis 2020 "alt"'!$B$7:$H$90,7,FALSE)</f>
        <v>111</v>
      </c>
      <c r="T17" s="301"/>
      <c r="U17" s="301">
        <f t="shared" si="10"/>
        <v>111</v>
      </c>
      <c r="V17" s="301"/>
      <c r="W17" s="301">
        <f>ROUND(IF(U17&gt;0,U17,V17*$U$67/$V$67),1)</f>
        <v>111</v>
      </c>
      <c r="X17" s="301">
        <f>VLOOKUP(R17,'Basisreihen Destatis 2020 "alt"'!$B$7:$H$90,3,FALSE)</f>
        <v>111.5</v>
      </c>
      <c r="Y17" s="301"/>
      <c r="Z17" s="301">
        <f>ROUND(IF(X17&gt;0,X17,Y17*$X$67/$Y$67),1)</f>
        <v>111.5</v>
      </c>
      <c r="AA17" s="301"/>
      <c r="AB17" s="301">
        <f>ROUND(IF(Z17&gt;0,Z17,AA17*$Z$77/$AA$77),1)</f>
        <v>111.5</v>
      </c>
      <c r="AC17" s="306">
        <f>ROUND(0.4*W17+0.6*AB17,1)</f>
        <v>111.3</v>
      </c>
      <c r="AD17" s="336">
        <f t="shared" ref="AD17:AD80" si="13">ROUND($AC$15/AC17,4)</f>
        <v>1.0349999999999999</v>
      </c>
      <c r="AF17" s="345">
        <v>2018</v>
      </c>
      <c r="AG17" s="305">
        <f>VLOOKUP(AF17,'Basisreihen Destatis 2020 "alt"'!$B$7:$H$90,6,FALSE)</f>
        <v>103.5</v>
      </c>
      <c r="AH17" s="301"/>
      <c r="AI17" s="306">
        <f t="shared" si="9"/>
        <v>103.5</v>
      </c>
      <c r="AJ17" s="336">
        <f t="shared" ref="AJ17:AJ80" si="14">ROUND($AI$15/AI17,4)</f>
        <v>1.0067999999999999</v>
      </c>
    </row>
    <row r="18" spans="2:36" ht="15" customHeight="1">
      <c r="B18" s="349">
        <v>2017</v>
      </c>
      <c r="C18" s="296">
        <f>VLOOKUP(B18,'Basisreihen Destatis 2020 "alt"'!$B$7:$H$90,2,FALSE)</f>
        <v>105.5</v>
      </c>
      <c r="D18" s="292"/>
      <c r="E18" s="292">
        <f t="shared" si="0"/>
        <v>105.5</v>
      </c>
      <c r="F18" s="292"/>
      <c r="G18" s="297">
        <f>ROUND(IF(E18&gt;0,E18,F18*$E$77/$F$77),1)</f>
        <v>105.5</v>
      </c>
      <c r="H18" s="336">
        <f t="shared" si="11"/>
        <v>1.1223000000000001</v>
      </c>
      <c r="I18" s="175"/>
      <c r="J18" s="345">
        <v>2017</v>
      </c>
      <c r="K18" s="296">
        <f>VLOOKUP(J18,'Basisreihen Destatis 2020 "alt"'!$B$7:$H$90,3,FALSE)</f>
        <v>105.3</v>
      </c>
      <c r="L18" s="292"/>
      <c r="M18" s="292">
        <f>ROUND(IF(K18&gt;0,K18,L18*$K$67/$L$67),1)</f>
        <v>105.3</v>
      </c>
      <c r="N18" s="292"/>
      <c r="O18" s="297">
        <f>ROUND(IF(M18&gt;0,M18,N18*$M$77/$N$77),1)</f>
        <v>105.3</v>
      </c>
      <c r="P18" s="336">
        <f t="shared" si="12"/>
        <v>1.1434</v>
      </c>
      <c r="R18" s="345">
        <v>2017</v>
      </c>
      <c r="S18" s="305">
        <f>VLOOKUP(R18,'Basisreihen Destatis 2020 "alt"'!$B$7:$H$90,7,FALSE)</f>
        <v>103.5</v>
      </c>
      <c r="T18" s="301"/>
      <c r="U18" s="301">
        <f t="shared" si="10"/>
        <v>103.5</v>
      </c>
      <c r="V18" s="301"/>
      <c r="W18" s="301">
        <f>ROUND(IF(U18&gt;0,U18,V18*$U$67/$V$67),1)</f>
        <v>103.5</v>
      </c>
      <c r="X18" s="301">
        <f>VLOOKUP(R18,'Basisreihen Destatis 2020 "alt"'!$B$7:$H$90,3,FALSE)</f>
        <v>105.3</v>
      </c>
      <c r="Y18" s="301"/>
      <c r="Z18" s="301">
        <f>ROUND(IF(X18&gt;0,X18,Y18*$X$67/$Y$67),1)</f>
        <v>105.3</v>
      </c>
      <c r="AA18" s="301"/>
      <c r="AB18" s="301">
        <f>ROUND(IF(Z18&gt;0,Z18,AA18*$Z$77/$AA$77),1)</f>
        <v>105.3</v>
      </c>
      <c r="AC18" s="306">
        <f>ROUND(0.4*W18+0.6*AB18,1)</f>
        <v>104.6</v>
      </c>
      <c r="AD18" s="336">
        <f t="shared" si="13"/>
        <v>1.1012999999999999</v>
      </c>
      <c r="AF18" s="345">
        <v>2017</v>
      </c>
      <c r="AG18" s="305">
        <f>VLOOKUP(AF18,'Basisreihen Destatis 2020 "alt"'!$B$7:$H$90,6,FALSE)</f>
        <v>101.1</v>
      </c>
      <c r="AH18" s="301"/>
      <c r="AI18" s="306">
        <f t="shared" si="9"/>
        <v>101.1</v>
      </c>
      <c r="AJ18" s="336">
        <f t="shared" si="14"/>
        <v>1.0306999999999999</v>
      </c>
    </row>
    <row r="19" spans="2:36" ht="15" customHeight="1">
      <c r="B19" s="349">
        <v>2016</v>
      </c>
      <c r="C19" s="296">
        <f>VLOOKUP(B19,'Basisreihen Destatis 2020 "alt"'!$B$7:$H$90,2,FALSE)</f>
        <v>102.1</v>
      </c>
      <c r="D19" s="292"/>
      <c r="E19" s="292">
        <f t="shared" si="0"/>
        <v>102.1</v>
      </c>
      <c r="F19" s="292"/>
      <c r="G19" s="297">
        <f>ROUND(IF(E19&gt;0,E19,F19*$E$77/$F$77),1)</f>
        <v>102.1</v>
      </c>
      <c r="H19" s="336">
        <f t="shared" si="11"/>
        <v>1.1596</v>
      </c>
      <c r="I19" s="175"/>
      <c r="J19" s="345">
        <v>2016</v>
      </c>
      <c r="K19" s="296">
        <f>VLOOKUP(J19,'Basisreihen Destatis 2020 "alt"'!$B$7:$H$90,3,FALSE)</f>
        <v>101.7</v>
      </c>
      <c r="L19" s="292"/>
      <c r="M19" s="292">
        <f>ROUND(IF(K19&gt;0,K19,L19*$K$67/$L$67),1)</f>
        <v>101.7</v>
      </c>
      <c r="N19" s="292"/>
      <c r="O19" s="297">
        <f>ROUND(IF(M19&gt;0,M19,N19*$M$77/$N$77),1)</f>
        <v>101.7</v>
      </c>
      <c r="P19" s="336">
        <f t="shared" si="12"/>
        <v>1.1839</v>
      </c>
      <c r="R19" s="345">
        <v>2016</v>
      </c>
      <c r="S19" s="305">
        <f>VLOOKUP(R19,'Basisreihen Destatis 2020 "alt"'!$B$7:$H$90,7,FALSE)</f>
        <v>95.9</v>
      </c>
      <c r="T19" s="301"/>
      <c r="U19" s="301">
        <f t="shared" si="10"/>
        <v>95.9</v>
      </c>
      <c r="V19" s="301"/>
      <c r="W19" s="301">
        <f>ROUND(IF(U19&gt;0,U19,V19*$U$67/$V$67),1)</f>
        <v>95.9</v>
      </c>
      <c r="X19" s="301">
        <f>VLOOKUP(R19,'Basisreihen Destatis 2020 "alt"'!$B$7:$H$90,3,FALSE)</f>
        <v>101.7</v>
      </c>
      <c r="Y19" s="301"/>
      <c r="Z19" s="301">
        <f>ROUND(IF(X19&gt;0,X19,Y19*$X$67/$Y$67),1)</f>
        <v>101.7</v>
      </c>
      <c r="AA19" s="301"/>
      <c r="AB19" s="301">
        <f>ROUND(IF(Z19&gt;0,Z19,AA19*$Z$77/$AA$77),1)</f>
        <v>101.7</v>
      </c>
      <c r="AC19" s="306">
        <f>ROUND(0.4*W19+0.6*AB19,1)</f>
        <v>99.4</v>
      </c>
      <c r="AD19" s="336">
        <f t="shared" si="13"/>
        <v>1.159</v>
      </c>
      <c r="AF19" s="345">
        <v>2016</v>
      </c>
      <c r="AG19" s="305">
        <f>VLOOKUP(AF19,'Basisreihen Destatis 2020 "alt"'!$B$7:$H$90,6,FALSE)</f>
        <v>98.6</v>
      </c>
      <c r="AH19" s="301"/>
      <c r="AI19" s="306">
        <f t="shared" si="9"/>
        <v>98.6</v>
      </c>
      <c r="AJ19" s="336">
        <f t="shared" si="14"/>
        <v>1.0568</v>
      </c>
    </row>
    <row r="20" spans="2:36">
      <c r="B20" s="335">
        <v>2015</v>
      </c>
      <c r="C20" s="296">
        <f>VLOOKUP(B20,'Basisreihen Destatis 2020 "alt"'!$B$7:$H$90,2,FALSE)</f>
        <v>100</v>
      </c>
      <c r="D20" s="292"/>
      <c r="E20" s="292">
        <f t="shared" si="0"/>
        <v>100</v>
      </c>
      <c r="F20" s="292"/>
      <c r="G20" s="297">
        <f>ROUND(IF(E20&gt;0,E20,F20*$E$77/$F$77),1)</f>
        <v>100</v>
      </c>
      <c r="H20" s="336">
        <f t="shared" si="11"/>
        <v>1.1839999999999999</v>
      </c>
      <c r="I20" s="175"/>
      <c r="J20" s="335">
        <v>2015</v>
      </c>
      <c r="K20" s="296">
        <f>VLOOKUP(J20,'Basisreihen Destatis 2020 "alt"'!$B$7:$H$90,3,FALSE)</f>
        <v>100</v>
      </c>
      <c r="L20" s="292"/>
      <c r="M20" s="292">
        <f>ROUND(IF(K20&gt;0,K20,L20*$K$67/$L$67),1)</f>
        <v>100</v>
      </c>
      <c r="N20" s="292"/>
      <c r="O20" s="297">
        <f>ROUND(IF(M20&gt;0,M20,N20*$M$77/$N$77),1)</f>
        <v>100</v>
      </c>
      <c r="P20" s="336">
        <f t="shared" si="12"/>
        <v>1.204</v>
      </c>
      <c r="R20" s="335">
        <v>2015</v>
      </c>
      <c r="S20" s="305">
        <f>VLOOKUP(R20,'Basisreihen Destatis 2020 "alt"'!$B$7:$H$90,7,FALSE)</f>
        <v>100</v>
      </c>
      <c r="T20" s="301"/>
      <c r="U20" s="301">
        <f t="shared" si="10"/>
        <v>100</v>
      </c>
      <c r="V20" s="301"/>
      <c r="W20" s="301">
        <f>ROUND(IF(U20&gt;0,U20,V20*$U$67/$V$67),1)</f>
        <v>100</v>
      </c>
      <c r="X20" s="301">
        <f>VLOOKUP(R20,'Basisreihen Destatis 2020 "alt"'!$B$7:$H$90,3,FALSE)</f>
        <v>100</v>
      </c>
      <c r="Y20" s="301"/>
      <c r="Z20" s="301">
        <f>ROUND(IF(X20&gt;0,X20,Y20*$X$67/$Y$67),1)</f>
        <v>100</v>
      </c>
      <c r="AA20" s="301"/>
      <c r="AB20" s="301">
        <f>ROUND(IF(Z20&gt;0,Z20,AA20*$Z$77/$AA$77),1)</f>
        <v>100</v>
      </c>
      <c r="AC20" s="306">
        <f>ROUND(0.4*W20+0.6*AB20,1)</f>
        <v>100</v>
      </c>
      <c r="AD20" s="336">
        <f t="shared" si="13"/>
        <v>1.1519999999999999</v>
      </c>
      <c r="AF20" s="335">
        <v>2015</v>
      </c>
      <c r="AG20" s="305">
        <f>VLOOKUP(AF20,'Basisreihen Destatis 2020 "alt"'!$B$7:$H$90,6,FALSE)</f>
        <v>100</v>
      </c>
      <c r="AH20" s="301"/>
      <c r="AI20" s="306">
        <f t="shared" si="9"/>
        <v>100</v>
      </c>
      <c r="AJ20" s="336">
        <f t="shared" si="14"/>
        <v>1.042</v>
      </c>
    </row>
    <row r="21" spans="2:36">
      <c r="B21" s="335">
        <v>2014</v>
      </c>
      <c r="C21" s="296">
        <f>VLOOKUP(B21,'Basisreihen Destatis 2020 "alt"'!$B$7:$H$90,2,FALSE)</f>
        <v>98.4</v>
      </c>
      <c r="D21" s="292"/>
      <c r="E21" s="292">
        <f t="shared" si="0"/>
        <v>98.4</v>
      </c>
      <c r="F21" s="292"/>
      <c r="G21" s="297">
        <f t="shared" ref="G21:G84" si="15">ROUND(IF(E21&gt;0,E21,F21*$E$77/$F$77),1)</f>
        <v>98.4</v>
      </c>
      <c r="H21" s="336">
        <f t="shared" si="11"/>
        <v>1.2033</v>
      </c>
      <c r="I21" s="175"/>
      <c r="J21" s="335">
        <v>2014</v>
      </c>
      <c r="K21" s="296">
        <f>VLOOKUP(J21,'Basisreihen Destatis 2020 "alt"'!$B$7:$H$90,3,FALSE)</f>
        <v>98.2</v>
      </c>
      <c r="L21" s="292"/>
      <c r="M21" s="292">
        <f t="shared" ref="M21:M77" si="16">ROUND(IF(K21&gt;0,K21,L21*$K$67/$L$67),1)</f>
        <v>98.2</v>
      </c>
      <c r="N21" s="292"/>
      <c r="O21" s="297">
        <f t="shared" ref="O21:O84" si="17">ROUND(IF(M21&gt;0,M21,N21*$M$77/$N$77),1)</f>
        <v>98.2</v>
      </c>
      <c r="P21" s="336">
        <f t="shared" si="12"/>
        <v>1.2261</v>
      </c>
      <c r="R21" s="335">
        <v>2014</v>
      </c>
      <c r="S21" s="305">
        <f>VLOOKUP(R21,'Basisreihen Destatis 2020 "alt"'!$B$7:$H$90,7,FALSE)</f>
        <v>102.5</v>
      </c>
      <c r="T21" s="301"/>
      <c r="U21" s="301">
        <f t="shared" si="10"/>
        <v>102.5</v>
      </c>
      <c r="V21" s="301"/>
      <c r="W21" s="301">
        <f t="shared" ref="W21:W84" si="18">ROUND(IF(U21&gt;0,U21,V21*$U$67/$V$67),1)</f>
        <v>102.5</v>
      </c>
      <c r="X21" s="301">
        <f>VLOOKUP(R21,'Basisreihen Destatis 2020 "alt"'!$B$7:$H$90,3,FALSE)</f>
        <v>98.2</v>
      </c>
      <c r="Y21" s="301"/>
      <c r="Z21" s="301">
        <f t="shared" ref="Z21:Z77" si="19">ROUND(IF(X21&gt;0,X21,Y21*$X$67/$Y$67),1)</f>
        <v>98.2</v>
      </c>
      <c r="AA21" s="301"/>
      <c r="AB21" s="301">
        <f t="shared" ref="AB21:AB84" si="20">ROUND(IF(Z21&gt;0,Z21,AA21*$Z$77/$AA$77),1)</f>
        <v>98.2</v>
      </c>
      <c r="AC21" s="306">
        <f t="shared" ref="AC21:AC84" si="21">ROUND(0.4*W21+0.6*AB21,1)</f>
        <v>99.9</v>
      </c>
      <c r="AD21" s="336">
        <f t="shared" si="13"/>
        <v>1.1532</v>
      </c>
      <c r="AF21" s="335">
        <v>2014</v>
      </c>
      <c r="AG21" s="305">
        <f>VLOOKUP(AF21,'Basisreihen Destatis 2020 "alt"'!$B$7:$H$90,6,FALSE)</f>
        <v>101.3</v>
      </c>
      <c r="AH21" s="301"/>
      <c r="AI21" s="306">
        <f t="shared" si="9"/>
        <v>101.3</v>
      </c>
      <c r="AJ21" s="336">
        <f t="shared" si="14"/>
        <v>1.0286</v>
      </c>
    </row>
    <row r="22" spans="2:36">
      <c r="B22" s="335">
        <v>2013</v>
      </c>
      <c r="C22" s="296">
        <f>VLOOKUP(B22,'Basisreihen Destatis 2020 "alt"'!$B$7:$H$90,2,FALSE)</f>
        <v>96.6</v>
      </c>
      <c r="D22" s="292"/>
      <c r="E22" s="292">
        <f t="shared" si="0"/>
        <v>96.6</v>
      </c>
      <c r="F22" s="292"/>
      <c r="G22" s="297">
        <f t="shared" si="15"/>
        <v>96.6</v>
      </c>
      <c r="H22" s="336">
        <f t="shared" si="11"/>
        <v>1.2257</v>
      </c>
      <c r="I22" s="175"/>
      <c r="J22" s="335">
        <v>2013</v>
      </c>
      <c r="K22" s="296">
        <f>VLOOKUP(J22,'Basisreihen Destatis 2020 "alt"'!$B$7:$H$90,3,FALSE)</f>
        <v>96.7</v>
      </c>
      <c r="L22" s="292"/>
      <c r="M22" s="292">
        <f t="shared" si="16"/>
        <v>96.7</v>
      </c>
      <c r="N22" s="292"/>
      <c r="O22" s="297">
        <f t="shared" si="17"/>
        <v>96.7</v>
      </c>
      <c r="P22" s="336">
        <f t="shared" si="12"/>
        <v>1.2451000000000001</v>
      </c>
      <c r="R22" s="335">
        <v>2013</v>
      </c>
      <c r="S22" s="305">
        <f>VLOOKUP(R22,'Basisreihen Destatis 2020 "alt"'!$B$7:$H$90,7,FALSE)</f>
        <v>103.8</v>
      </c>
      <c r="T22" s="301"/>
      <c r="U22" s="301">
        <f t="shared" si="10"/>
        <v>103.8</v>
      </c>
      <c r="V22" s="301"/>
      <c r="W22" s="301">
        <f t="shared" si="18"/>
        <v>103.8</v>
      </c>
      <c r="X22" s="301">
        <f>VLOOKUP(R22,'Basisreihen Destatis 2020 "alt"'!$B$7:$H$90,3,FALSE)</f>
        <v>96.7</v>
      </c>
      <c r="Y22" s="301"/>
      <c r="Z22" s="301">
        <f t="shared" si="19"/>
        <v>96.7</v>
      </c>
      <c r="AA22" s="301"/>
      <c r="AB22" s="301">
        <f t="shared" si="20"/>
        <v>96.7</v>
      </c>
      <c r="AC22" s="306">
        <f t="shared" si="21"/>
        <v>99.5</v>
      </c>
      <c r="AD22" s="336">
        <f t="shared" si="13"/>
        <v>1.1577999999999999</v>
      </c>
      <c r="AF22" s="335">
        <v>2013</v>
      </c>
      <c r="AG22" s="305">
        <f>VLOOKUP(AF22,'Basisreihen Destatis 2020 "alt"'!$B$7:$H$90,6,FALSE)</f>
        <v>102</v>
      </c>
      <c r="AH22" s="301"/>
      <c r="AI22" s="306">
        <f t="shared" si="9"/>
        <v>102</v>
      </c>
      <c r="AJ22" s="336">
        <f t="shared" si="14"/>
        <v>1.0216000000000001</v>
      </c>
    </row>
    <row r="23" spans="2:36">
      <c r="B23" s="335">
        <v>2012</v>
      </c>
      <c r="C23" s="296">
        <f>VLOOKUP(B23,'Basisreihen Destatis 2020 "alt"'!$B$7:$H$90,2,FALSE)</f>
        <v>94.8</v>
      </c>
      <c r="D23" s="292"/>
      <c r="E23" s="292">
        <f t="shared" si="0"/>
        <v>94.8</v>
      </c>
      <c r="F23" s="292"/>
      <c r="G23" s="297">
        <f t="shared" si="15"/>
        <v>94.8</v>
      </c>
      <c r="H23" s="336">
        <f t="shared" si="11"/>
        <v>1.2488999999999999</v>
      </c>
      <c r="I23" s="175"/>
      <c r="J23" s="335">
        <v>2012</v>
      </c>
      <c r="K23" s="296">
        <f>VLOOKUP(J23,'Basisreihen Destatis 2020 "alt"'!$B$7:$H$90,3,FALSE)</f>
        <v>95.1</v>
      </c>
      <c r="L23" s="292"/>
      <c r="M23" s="292">
        <f t="shared" si="16"/>
        <v>95.1</v>
      </c>
      <c r="N23" s="292"/>
      <c r="O23" s="297">
        <f t="shared" si="17"/>
        <v>95.1</v>
      </c>
      <c r="P23" s="336">
        <f t="shared" si="12"/>
        <v>1.266</v>
      </c>
      <c r="R23" s="335">
        <v>2012</v>
      </c>
      <c r="S23" s="305">
        <f>VLOOKUP(R23,'Basisreihen Destatis 2020 "alt"'!$B$7:$H$90,7,FALSE)</f>
        <v>108.6</v>
      </c>
      <c r="T23" s="301"/>
      <c r="U23" s="301">
        <f t="shared" si="10"/>
        <v>108.6</v>
      </c>
      <c r="V23" s="301"/>
      <c r="W23" s="301">
        <f t="shared" si="18"/>
        <v>108.6</v>
      </c>
      <c r="X23" s="301">
        <f>VLOOKUP(R23,'Basisreihen Destatis 2020 "alt"'!$B$7:$H$90,3,FALSE)</f>
        <v>95.1</v>
      </c>
      <c r="Y23" s="301"/>
      <c r="Z23" s="301">
        <f t="shared" si="19"/>
        <v>95.1</v>
      </c>
      <c r="AA23" s="301"/>
      <c r="AB23" s="301">
        <f t="shared" si="20"/>
        <v>95.1</v>
      </c>
      <c r="AC23" s="306">
        <f t="shared" si="21"/>
        <v>100.5</v>
      </c>
      <c r="AD23" s="336">
        <f t="shared" si="13"/>
        <v>1.1463000000000001</v>
      </c>
      <c r="AF23" s="335">
        <v>2012</v>
      </c>
      <c r="AG23" s="305">
        <f>VLOOKUP(AF23,'Basisreihen Destatis 2020 "alt"'!$B$7:$H$90,6,FALSE)</f>
        <v>101.9</v>
      </c>
      <c r="AH23" s="301"/>
      <c r="AI23" s="306">
        <f t="shared" si="9"/>
        <v>101.9</v>
      </c>
      <c r="AJ23" s="336">
        <f t="shared" si="14"/>
        <v>1.0226</v>
      </c>
    </row>
    <row r="24" spans="2:36">
      <c r="B24" s="335">
        <v>2011</v>
      </c>
      <c r="C24" s="296">
        <f>VLOOKUP(B24,'Basisreihen Destatis 2020 "alt"'!$B$7:$H$90,2,FALSE)</f>
        <v>92.5</v>
      </c>
      <c r="D24" s="292"/>
      <c r="E24" s="292">
        <f t="shared" si="0"/>
        <v>92.5</v>
      </c>
      <c r="F24" s="292"/>
      <c r="G24" s="297">
        <f t="shared" si="15"/>
        <v>92.5</v>
      </c>
      <c r="H24" s="336">
        <f t="shared" si="11"/>
        <v>1.28</v>
      </c>
      <c r="I24" s="175"/>
      <c r="J24" s="335">
        <v>2011</v>
      </c>
      <c r="K24" s="296">
        <f>VLOOKUP(J24,'Basisreihen Destatis 2020 "alt"'!$B$7:$H$90,3,FALSE)</f>
        <v>92.7</v>
      </c>
      <c r="L24" s="292"/>
      <c r="M24" s="292">
        <f t="shared" si="16"/>
        <v>92.7</v>
      </c>
      <c r="N24" s="292"/>
      <c r="O24" s="297">
        <f t="shared" si="17"/>
        <v>92.7</v>
      </c>
      <c r="P24" s="336">
        <f t="shared" si="12"/>
        <v>1.2988</v>
      </c>
      <c r="R24" s="335">
        <v>2011</v>
      </c>
      <c r="S24" s="305">
        <f>VLOOKUP(R24,'Basisreihen Destatis 2020 "alt"'!$B$7:$H$90,7,FALSE)</f>
        <v>108.1</v>
      </c>
      <c r="T24" s="301"/>
      <c r="U24" s="301">
        <f t="shared" si="10"/>
        <v>108.1</v>
      </c>
      <c r="V24" s="301"/>
      <c r="W24" s="301">
        <f t="shared" si="18"/>
        <v>108.1</v>
      </c>
      <c r="X24" s="301">
        <f>VLOOKUP(R24,'Basisreihen Destatis 2020 "alt"'!$B$7:$H$90,3,FALSE)</f>
        <v>92.7</v>
      </c>
      <c r="Y24" s="301"/>
      <c r="Z24" s="301">
        <f t="shared" si="19"/>
        <v>92.7</v>
      </c>
      <c r="AA24" s="301"/>
      <c r="AB24" s="301">
        <f t="shared" si="20"/>
        <v>92.7</v>
      </c>
      <c r="AC24" s="306">
        <f t="shared" si="21"/>
        <v>98.9</v>
      </c>
      <c r="AD24" s="336">
        <f t="shared" si="13"/>
        <v>1.1648000000000001</v>
      </c>
      <c r="AF24" s="335">
        <v>2011</v>
      </c>
      <c r="AG24" s="305">
        <f>VLOOKUP(AF24,'Basisreihen Destatis 2020 "alt"'!$B$7:$H$90,6,FALSE)</f>
        <v>100.5</v>
      </c>
      <c r="AH24" s="301"/>
      <c r="AI24" s="306">
        <f t="shared" si="9"/>
        <v>100.5</v>
      </c>
      <c r="AJ24" s="336">
        <f t="shared" si="14"/>
        <v>1.0367999999999999</v>
      </c>
    </row>
    <row r="25" spans="2:36">
      <c r="B25" s="335">
        <v>2010</v>
      </c>
      <c r="C25" s="296">
        <f>VLOOKUP(B25,'Basisreihen Destatis 2020 "alt"'!$B$7:$H$90,2,FALSE)</f>
        <v>89.7</v>
      </c>
      <c r="D25" s="292"/>
      <c r="E25" s="292">
        <f t="shared" si="0"/>
        <v>89.7</v>
      </c>
      <c r="F25" s="292"/>
      <c r="G25" s="297">
        <f t="shared" si="15"/>
        <v>89.7</v>
      </c>
      <c r="H25" s="336">
        <f t="shared" si="11"/>
        <v>1.32</v>
      </c>
      <c r="J25" s="335">
        <v>2010</v>
      </c>
      <c r="K25" s="296">
        <f>VLOOKUP(J25,'Basisreihen Destatis 2020 "alt"'!$B$7:$H$90,3,FALSE)</f>
        <v>91</v>
      </c>
      <c r="L25" s="292"/>
      <c r="M25" s="292">
        <f t="shared" si="16"/>
        <v>91</v>
      </c>
      <c r="N25" s="292"/>
      <c r="O25" s="297">
        <f t="shared" si="17"/>
        <v>91</v>
      </c>
      <c r="P25" s="336">
        <f t="shared" si="12"/>
        <v>1.3230999999999999</v>
      </c>
      <c r="Q25" s="176"/>
      <c r="R25" s="335">
        <v>2010</v>
      </c>
      <c r="S25" s="305">
        <f>VLOOKUP(R25,'Basisreihen Destatis 2020 "alt"'!$B$7:$H$90,7,FALSE)</f>
        <v>99.3</v>
      </c>
      <c r="T25" s="301"/>
      <c r="U25" s="301">
        <f t="shared" si="10"/>
        <v>99.3</v>
      </c>
      <c r="V25" s="301"/>
      <c r="W25" s="301">
        <f t="shared" si="18"/>
        <v>99.3</v>
      </c>
      <c r="X25" s="301">
        <f>VLOOKUP(R25,'Basisreihen Destatis 2020 "alt"'!$B$7:$H$90,3,FALSE)</f>
        <v>91</v>
      </c>
      <c r="Y25" s="301"/>
      <c r="Z25" s="301">
        <f t="shared" si="19"/>
        <v>91</v>
      </c>
      <c r="AA25" s="301"/>
      <c r="AB25" s="301">
        <f t="shared" si="20"/>
        <v>91</v>
      </c>
      <c r="AC25" s="306">
        <f t="shared" si="21"/>
        <v>94.3</v>
      </c>
      <c r="AD25" s="336">
        <f t="shared" si="13"/>
        <v>1.2216</v>
      </c>
      <c r="AF25" s="335">
        <v>2010</v>
      </c>
      <c r="AG25" s="305">
        <f>VLOOKUP(AF25,'Basisreihen Destatis 2020 "alt"'!$B$7:$H$90,6,FALSE)</f>
        <v>95.9</v>
      </c>
      <c r="AH25" s="301"/>
      <c r="AI25" s="306">
        <f t="shared" si="9"/>
        <v>95.9</v>
      </c>
      <c r="AJ25" s="336">
        <f t="shared" si="14"/>
        <v>1.0865</v>
      </c>
    </row>
    <row r="26" spans="2:36">
      <c r="B26" s="335">
        <v>2009</v>
      </c>
      <c r="C26" s="296">
        <f>VLOOKUP(B26,'Basisreihen Destatis 2020 "alt"'!$B$7:$H$90,2,FALSE)</f>
        <v>88.7</v>
      </c>
      <c r="D26" s="292"/>
      <c r="E26" s="292">
        <f t="shared" si="0"/>
        <v>88.7</v>
      </c>
      <c r="F26" s="292"/>
      <c r="G26" s="297">
        <f t="shared" si="15"/>
        <v>88.7</v>
      </c>
      <c r="H26" s="336">
        <f t="shared" si="11"/>
        <v>1.3348</v>
      </c>
      <c r="J26" s="335">
        <v>2009</v>
      </c>
      <c r="K26" s="296">
        <f>VLOOKUP(J26,'Basisreihen Destatis 2020 "alt"'!$B$7:$H$90,3,FALSE)</f>
        <v>90.5</v>
      </c>
      <c r="L26" s="292"/>
      <c r="M26" s="292">
        <f t="shared" si="16"/>
        <v>90.5</v>
      </c>
      <c r="N26" s="292"/>
      <c r="O26" s="297">
        <f t="shared" si="17"/>
        <v>90.5</v>
      </c>
      <c r="P26" s="336">
        <f t="shared" si="12"/>
        <v>1.3304</v>
      </c>
      <c r="Q26" s="176"/>
      <c r="R26" s="335">
        <v>2009</v>
      </c>
      <c r="S26" s="305">
        <f>VLOOKUP(R26,'Basisreihen Destatis 2020 "alt"'!$B$7:$H$90,7,FALSE)</f>
        <v>101.1</v>
      </c>
      <c r="T26" s="301"/>
      <c r="U26" s="301">
        <f t="shared" si="10"/>
        <v>101.1</v>
      </c>
      <c r="V26" s="301"/>
      <c r="W26" s="301">
        <f t="shared" si="18"/>
        <v>101.1</v>
      </c>
      <c r="X26" s="301">
        <f>VLOOKUP(R26,'Basisreihen Destatis 2020 "alt"'!$B$7:$H$90,3,FALSE)</f>
        <v>90.5</v>
      </c>
      <c r="Y26" s="301"/>
      <c r="Z26" s="301">
        <f t="shared" si="19"/>
        <v>90.5</v>
      </c>
      <c r="AA26" s="301"/>
      <c r="AB26" s="301">
        <f t="shared" si="20"/>
        <v>90.5</v>
      </c>
      <c r="AC26" s="306">
        <f t="shared" si="21"/>
        <v>94.7</v>
      </c>
      <c r="AD26" s="336">
        <f t="shared" si="13"/>
        <v>1.2164999999999999</v>
      </c>
      <c r="AF26" s="335">
        <v>2009</v>
      </c>
      <c r="AG26" s="305">
        <f>VLOOKUP(AF26,'Basisreihen Destatis 2020 "alt"'!$B$7:$H$90,6,FALSE)</f>
        <v>95.1</v>
      </c>
      <c r="AH26" s="301"/>
      <c r="AI26" s="306">
        <f t="shared" si="9"/>
        <v>95.1</v>
      </c>
      <c r="AJ26" s="336">
        <f t="shared" si="14"/>
        <v>1.0956999999999999</v>
      </c>
    </row>
    <row r="27" spans="2:36">
      <c r="B27" s="335">
        <v>2008</v>
      </c>
      <c r="C27" s="296">
        <f>VLOOKUP(B27,'Basisreihen Destatis 2020 "alt"'!$B$7:$H$90,2,FALSE)</f>
        <v>87.8</v>
      </c>
      <c r="D27" s="292"/>
      <c r="E27" s="292">
        <f t="shared" si="0"/>
        <v>87.8</v>
      </c>
      <c r="F27" s="292"/>
      <c r="G27" s="297">
        <f t="shared" si="15"/>
        <v>87.8</v>
      </c>
      <c r="H27" s="336">
        <f t="shared" si="11"/>
        <v>1.3485</v>
      </c>
      <c r="J27" s="335">
        <v>2008</v>
      </c>
      <c r="K27" s="296">
        <f>VLOOKUP(J27,'Basisreihen Destatis 2020 "alt"'!$B$7:$H$90,3,FALSE)</f>
        <v>89</v>
      </c>
      <c r="L27" s="292"/>
      <c r="M27" s="292">
        <f t="shared" si="16"/>
        <v>89</v>
      </c>
      <c r="N27" s="292"/>
      <c r="O27" s="297">
        <f t="shared" si="17"/>
        <v>89</v>
      </c>
      <c r="P27" s="336">
        <f t="shared" si="12"/>
        <v>1.3528</v>
      </c>
      <c r="Q27" s="176"/>
      <c r="R27" s="335">
        <v>2008</v>
      </c>
      <c r="S27" s="305">
        <f>VLOOKUP(R27,'Basisreihen Destatis 2020 "alt"'!$B$7:$H$90,7,FALSE)</f>
        <v>111.4</v>
      </c>
      <c r="T27" s="301"/>
      <c r="U27" s="301">
        <f t="shared" si="10"/>
        <v>111.4</v>
      </c>
      <c r="V27" s="301"/>
      <c r="W27" s="301">
        <f t="shared" si="18"/>
        <v>111.4</v>
      </c>
      <c r="X27" s="301">
        <f>VLOOKUP(R27,'Basisreihen Destatis 2020 "alt"'!$B$7:$H$90,3,FALSE)</f>
        <v>89</v>
      </c>
      <c r="Y27" s="301"/>
      <c r="Z27" s="301">
        <f t="shared" si="19"/>
        <v>89</v>
      </c>
      <c r="AA27" s="301"/>
      <c r="AB27" s="301">
        <f t="shared" si="20"/>
        <v>89</v>
      </c>
      <c r="AC27" s="306">
        <f t="shared" si="21"/>
        <v>98</v>
      </c>
      <c r="AD27" s="336">
        <f t="shared" si="13"/>
        <v>1.1755</v>
      </c>
      <c r="AF27" s="335">
        <v>2008</v>
      </c>
      <c r="AG27" s="305">
        <f>VLOOKUP(AF27,'Basisreihen Destatis 2020 "alt"'!$B$7:$H$90,6,FALSE)</f>
        <v>98.4</v>
      </c>
      <c r="AH27" s="301"/>
      <c r="AI27" s="306">
        <f t="shared" si="9"/>
        <v>98.4</v>
      </c>
      <c r="AJ27" s="336">
        <f t="shared" si="14"/>
        <v>1.0589</v>
      </c>
    </row>
    <row r="28" spans="2:36">
      <c r="B28" s="335">
        <v>2007</v>
      </c>
      <c r="C28" s="296">
        <f>VLOOKUP(B28,'Basisreihen Destatis 2020 "alt"'!$B$7:$H$90,2,FALSE)</f>
        <v>84.6</v>
      </c>
      <c r="D28" s="292"/>
      <c r="E28" s="292">
        <f t="shared" si="0"/>
        <v>84.6</v>
      </c>
      <c r="F28" s="292"/>
      <c r="G28" s="297">
        <f t="shared" si="15"/>
        <v>84.6</v>
      </c>
      <c r="H28" s="336">
        <f t="shared" si="11"/>
        <v>1.3995</v>
      </c>
      <c r="J28" s="335">
        <v>2007</v>
      </c>
      <c r="K28" s="296">
        <f>VLOOKUP(J28,'Basisreihen Destatis 2020 "alt"'!$B$7:$H$90,3,FALSE)</f>
        <v>86.4</v>
      </c>
      <c r="L28" s="292"/>
      <c r="M28" s="292">
        <f t="shared" si="16"/>
        <v>86.4</v>
      </c>
      <c r="N28" s="292"/>
      <c r="O28" s="297">
        <f t="shared" si="17"/>
        <v>86.4</v>
      </c>
      <c r="P28" s="336">
        <f t="shared" si="12"/>
        <v>1.3935</v>
      </c>
      <c r="Q28" s="176"/>
      <c r="R28" s="335">
        <v>2007</v>
      </c>
      <c r="S28" s="305">
        <f>VLOOKUP(R28,'Basisreihen Destatis 2020 "alt"'!$B$7:$H$90,7,FALSE)</f>
        <v>103.2</v>
      </c>
      <c r="T28" s="301"/>
      <c r="U28" s="301">
        <f>ROUND(IF(S28&gt;0,S28,T28*$S$40/$T$40),1)</f>
        <v>103.2</v>
      </c>
      <c r="V28" s="301"/>
      <c r="W28" s="301">
        <f t="shared" si="18"/>
        <v>103.2</v>
      </c>
      <c r="X28" s="301">
        <f>VLOOKUP(R28,'Basisreihen Destatis 2020 "alt"'!$B$7:$H$90,3,FALSE)</f>
        <v>86.4</v>
      </c>
      <c r="Y28" s="301"/>
      <c r="Z28" s="301">
        <f t="shared" si="19"/>
        <v>86.4</v>
      </c>
      <c r="AA28" s="301"/>
      <c r="AB28" s="301">
        <f t="shared" si="20"/>
        <v>86.4</v>
      </c>
      <c r="AC28" s="306">
        <f t="shared" si="21"/>
        <v>93.1</v>
      </c>
      <c r="AD28" s="336">
        <f t="shared" si="13"/>
        <v>1.2374000000000001</v>
      </c>
      <c r="AF28" s="335">
        <v>2007</v>
      </c>
      <c r="AG28" s="305">
        <f>VLOOKUP(AF28,'Basisreihen Destatis 2020 "alt"'!$B$7:$H$90,6,FALSE)</f>
        <v>93.6</v>
      </c>
      <c r="AH28" s="301"/>
      <c r="AI28" s="306">
        <f t="shared" si="9"/>
        <v>93.6</v>
      </c>
      <c r="AJ28" s="336">
        <f t="shared" si="14"/>
        <v>1.1132</v>
      </c>
    </row>
    <row r="29" spans="2:36">
      <c r="B29" s="335">
        <v>2006</v>
      </c>
      <c r="C29" s="296">
        <f>VLOOKUP(B29,'Basisreihen Destatis 2020 "alt"'!$B$7:$H$90,2,FALSE)</f>
        <v>81.099999999999994</v>
      </c>
      <c r="D29" s="292"/>
      <c r="E29" s="292">
        <f t="shared" si="0"/>
        <v>81.099999999999994</v>
      </c>
      <c r="F29" s="292"/>
      <c r="G29" s="297">
        <f t="shared" si="15"/>
        <v>81.099999999999994</v>
      </c>
      <c r="H29" s="336">
        <f t="shared" si="11"/>
        <v>1.4599</v>
      </c>
      <c r="J29" s="335">
        <v>2006</v>
      </c>
      <c r="K29" s="296">
        <f>VLOOKUP(J29,'Basisreihen Destatis 2020 "alt"'!$B$7:$H$90,3,FALSE)</f>
        <v>83.8</v>
      </c>
      <c r="L29" s="292"/>
      <c r="M29" s="292">
        <f t="shared" si="16"/>
        <v>83.8</v>
      </c>
      <c r="N29" s="292"/>
      <c r="O29" s="297">
        <f t="shared" si="17"/>
        <v>83.8</v>
      </c>
      <c r="P29" s="336">
        <f t="shared" si="12"/>
        <v>1.4368000000000001</v>
      </c>
      <c r="Q29" s="176"/>
      <c r="R29" s="335">
        <v>2006</v>
      </c>
      <c r="S29" s="305">
        <f>VLOOKUP(R29,'Basisreihen Destatis 2020 "alt"'!$B$7:$H$90,7,FALSE)</f>
        <v>93.5</v>
      </c>
      <c r="T29" s="301"/>
      <c r="U29" s="301">
        <f t="shared" si="10"/>
        <v>93.5</v>
      </c>
      <c r="V29" s="301"/>
      <c r="W29" s="301">
        <f t="shared" si="18"/>
        <v>93.5</v>
      </c>
      <c r="X29" s="301">
        <f>VLOOKUP(R29,'Basisreihen Destatis 2020 "alt"'!$B$7:$H$90,3,FALSE)</f>
        <v>83.8</v>
      </c>
      <c r="Y29" s="301"/>
      <c r="Z29" s="301">
        <f t="shared" si="19"/>
        <v>83.8</v>
      </c>
      <c r="AA29" s="301"/>
      <c r="AB29" s="301">
        <f t="shared" si="20"/>
        <v>83.8</v>
      </c>
      <c r="AC29" s="306">
        <f t="shared" si="21"/>
        <v>87.7</v>
      </c>
      <c r="AD29" s="336">
        <f t="shared" si="13"/>
        <v>1.3136000000000001</v>
      </c>
      <c r="AF29" s="335">
        <v>2006</v>
      </c>
      <c r="AG29" s="305">
        <f>VLOOKUP(AF29,'Basisreihen Destatis 2020 "alt"'!$B$7:$H$90,6,FALSE)</f>
        <v>92.5</v>
      </c>
      <c r="AH29" s="301"/>
      <c r="AI29" s="306">
        <f t="shared" si="9"/>
        <v>92.5</v>
      </c>
      <c r="AJ29" s="336">
        <f t="shared" si="14"/>
        <v>1.1265000000000001</v>
      </c>
    </row>
    <row r="30" spans="2:36">
      <c r="B30" s="335">
        <v>2005</v>
      </c>
      <c r="C30" s="296">
        <f>VLOOKUP(B30,'Basisreihen Destatis 2020 "alt"'!$B$7:$H$90,2,FALSE)</f>
        <v>79.2</v>
      </c>
      <c r="D30" s="292"/>
      <c r="E30" s="292">
        <f t="shared" si="0"/>
        <v>79.2</v>
      </c>
      <c r="F30" s="292"/>
      <c r="G30" s="297">
        <f t="shared" si="15"/>
        <v>79.2</v>
      </c>
      <c r="H30" s="336">
        <f t="shared" si="11"/>
        <v>1.4948999999999999</v>
      </c>
      <c r="J30" s="335">
        <v>2005</v>
      </c>
      <c r="K30" s="296">
        <f>VLOOKUP(J30,'Basisreihen Destatis 2020 "alt"'!$B$7:$H$90,3,FALSE)</f>
        <v>81.8</v>
      </c>
      <c r="L30" s="292"/>
      <c r="M30" s="292">
        <f t="shared" si="16"/>
        <v>81.8</v>
      </c>
      <c r="N30" s="292"/>
      <c r="O30" s="297">
        <f t="shared" si="17"/>
        <v>81.8</v>
      </c>
      <c r="P30" s="336">
        <f t="shared" si="12"/>
        <v>1.4719</v>
      </c>
      <c r="Q30" s="176"/>
      <c r="R30" s="335">
        <v>2005</v>
      </c>
      <c r="S30" s="305">
        <f>VLOOKUP(R30,'Basisreihen Destatis 2020 "alt"'!$B$7:$H$90,7,FALSE)</f>
        <v>91.6</v>
      </c>
      <c r="T30" s="301"/>
      <c r="U30" s="301">
        <f t="shared" ref="U30:U67" si="22">ROUND(IF(S30&gt;0,S30,T30*$S$40/$T$40),1)</f>
        <v>91.6</v>
      </c>
      <c r="V30" s="301"/>
      <c r="W30" s="301">
        <f t="shared" si="18"/>
        <v>91.6</v>
      </c>
      <c r="X30" s="301">
        <f>VLOOKUP(R30,'Basisreihen Destatis 2020 "alt"'!$B$7:$H$90,3,FALSE)</f>
        <v>81.8</v>
      </c>
      <c r="Y30" s="301"/>
      <c r="Z30" s="301">
        <f t="shared" si="19"/>
        <v>81.8</v>
      </c>
      <c r="AA30" s="301"/>
      <c r="AB30" s="301">
        <f t="shared" si="20"/>
        <v>81.8</v>
      </c>
      <c r="AC30" s="306">
        <f t="shared" si="21"/>
        <v>85.7</v>
      </c>
      <c r="AD30" s="336">
        <f t="shared" si="13"/>
        <v>1.3442000000000001</v>
      </c>
      <c r="AF30" s="335">
        <v>2005</v>
      </c>
      <c r="AG30" s="305">
        <f>VLOOKUP(AF30,'Basisreihen Destatis 2020 "alt"'!$B$7:$H$90,6,FALSE)</f>
        <v>87.8</v>
      </c>
      <c r="AH30" s="301"/>
      <c r="AI30" s="306">
        <f t="shared" si="9"/>
        <v>87.8</v>
      </c>
      <c r="AJ30" s="336">
        <f t="shared" si="14"/>
        <v>1.1868000000000001</v>
      </c>
    </row>
    <row r="31" spans="2:36">
      <c r="B31" s="335">
        <v>2004</v>
      </c>
      <c r="C31" s="296">
        <f>VLOOKUP(B31,'Basisreihen Destatis 2020 "alt"'!$B$7:$H$90,2,FALSE)</f>
        <v>77.599999999999994</v>
      </c>
      <c r="D31" s="292"/>
      <c r="E31" s="292">
        <f t="shared" si="0"/>
        <v>77.599999999999994</v>
      </c>
      <c r="F31" s="292"/>
      <c r="G31" s="297">
        <f t="shared" si="15"/>
        <v>77.599999999999994</v>
      </c>
      <c r="H31" s="336">
        <f t="shared" si="11"/>
        <v>1.5258</v>
      </c>
      <c r="J31" s="335">
        <v>2004</v>
      </c>
      <c r="K31" s="296">
        <f>VLOOKUP(J31,'Basisreihen Destatis 2020 "alt"'!$B$7:$H$90,3,FALSE)</f>
        <v>81.7</v>
      </c>
      <c r="L31" s="292"/>
      <c r="M31" s="292">
        <f t="shared" si="16"/>
        <v>81.7</v>
      </c>
      <c r="N31" s="292"/>
      <c r="O31" s="297">
        <f t="shared" si="17"/>
        <v>81.7</v>
      </c>
      <c r="P31" s="336">
        <f t="shared" si="12"/>
        <v>1.4737</v>
      </c>
      <c r="Q31" s="176"/>
      <c r="R31" s="335">
        <v>2004</v>
      </c>
      <c r="S31" s="305">
        <f>VLOOKUP(R31,'Basisreihen Destatis 2020 "alt"'!$B$7:$H$90,7,FALSE)</f>
        <v>82.2</v>
      </c>
      <c r="T31" s="301"/>
      <c r="U31" s="301">
        <f>ROUND(IF(S31&gt;0,S31,T31*$S$40/$T$40),1)</f>
        <v>82.2</v>
      </c>
      <c r="V31" s="301"/>
      <c r="W31" s="301">
        <f t="shared" si="18"/>
        <v>82.2</v>
      </c>
      <c r="X31" s="301">
        <f>VLOOKUP(R31,'Basisreihen Destatis 2020 "alt"'!$B$7:$H$90,3,FALSE)</f>
        <v>81.7</v>
      </c>
      <c r="Y31" s="301"/>
      <c r="Z31" s="301">
        <f t="shared" si="19"/>
        <v>81.7</v>
      </c>
      <c r="AA31" s="301"/>
      <c r="AB31" s="301">
        <f t="shared" si="20"/>
        <v>81.7</v>
      </c>
      <c r="AC31" s="306">
        <f t="shared" si="21"/>
        <v>81.900000000000006</v>
      </c>
      <c r="AD31" s="336">
        <f t="shared" si="13"/>
        <v>1.4066000000000001</v>
      </c>
      <c r="AF31" s="335">
        <v>2004</v>
      </c>
      <c r="AG31" s="305">
        <f>VLOOKUP(AF31,'Basisreihen Destatis 2020 "alt"'!$B$7:$H$90,6,FALSE)</f>
        <v>84.6</v>
      </c>
      <c r="AH31" s="301"/>
      <c r="AI31" s="306">
        <f t="shared" si="9"/>
        <v>84.6</v>
      </c>
      <c r="AJ31" s="336">
        <f t="shared" si="14"/>
        <v>1.2317</v>
      </c>
    </row>
    <row r="32" spans="2:36">
      <c r="B32" s="335">
        <v>2003</v>
      </c>
      <c r="C32" s="296">
        <f>VLOOKUP(B32,'Basisreihen Destatis 2020 "alt"'!$B$7:$H$90,2,FALSE)</f>
        <v>76.5</v>
      </c>
      <c r="D32" s="292"/>
      <c r="E32" s="292">
        <f t="shared" si="0"/>
        <v>76.5</v>
      </c>
      <c r="F32" s="292"/>
      <c r="G32" s="297">
        <f t="shared" si="15"/>
        <v>76.5</v>
      </c>
      <c r="H32" s="336">
        <f t="shared" si="11"/>
        <v>1.5477000000000001</v>
      </c>
      <c r="J32" s="335">
        <v>2003</v>
      </c>
      <c r="K32" s="296">
        <f>VLOOKUP(J32,'Basisreihen Destatis 2020 "alt"'!$B$7:$H$90,3,FALSE)</f>
        <v>81.7</v>
      </c>
      <c r="L32" s="292"/>
      <c r="M32" s="292">
        <f t="shared" si="16"/>
        <v>81.7</v>
      </c>
      <c r="N32" s="292"/>
      <c r="O32" s="297">
        <f t="shared" si="17"/>
        <v>81.7</v>
      </c>
      <c r="P32" s="336">
        <f t="shared" si="12"/>
        <v>1.4737</v>
      </c>
      <c r="Q32" s="176"/>
      <c r="R32" s="335">
        <v>2003</v>
      </c>
      <c r="S32" s="307">
        <f>VLOOKUP(R32,'Basisreihen Destatis 2020 "alt"'!$B$7:$H$90,7,FALSE)</f>
        <v>73.099999999999994</v>
      </c>
      <c r="T32" s="301"/>
      <c r="U32" s="301">
        <f t="shared" ref="U32:U45" si="23">ROUND(IF(S32&gt;0,S32,T32*$S$40/$T$40),1)</f>
        <v>73.099999999999994</v>
      </c>
      <c r="V32" s="301"/>
      <c r="W32" s="301">
        <f t="shared" si="18"/>
        <v>73.099999999999994</v>
      </c>
      <c r="X32" s="301">
        <f>VLOOKUP(R32,'Basisreihen Destatis 2020 "alt"'!$B$7:$H$90,3,FALSE)</f>
        <v>81.7</v>
      </c>
      <c r="Y32" s="301"/>
      <c r="Z32" s="301">
        <f t="shared" si="19"/>
        <v>81.7</v>
      </c>
      <c r="AA32" s="301"/>
      <c r="AB32" s="301">
        <f t="shared" si="20"/>
        <v>81.7</v>
      </c>
      <c r="AC32" s="306">
        <f t="shared" si="21"/>
        <v>78.3</v>
      </c>
      <c r="AD32" s="336">
        <f t="shared" si="13"/>
        <v>1.4713000000000001</v>
      </c>
      <c r="AF32" s="335">
        <v>2003</v>
      </c>
      <c r="AG32" s="305">
        <f>VLOOKUP(AF32,'Basisreihen Destatis 2020 "alt"'!$B$7:$H$90,6,FALSE)</f>
        <v>83.4</v>
      </c>
      <c r="AH32" s="301"/>
      <c r="AI32" s="306">
        <f t="shared" si="9"/>
        <v>83.4</v>
      </c>
      <c r="AJ32" s="336">
        <f t="shared" si="14"/>
        <v>1.2494000000000001</v>
      </c>
    </row>
    <row r="33" spans="2:36">
      <c r="B33" s="335">
        <v>2002</v>
      </c>
      <c r="C33" s="296">
        <f>VLOOKUP(B33,'Basisreihen Destatis 2020 "alt"'!$B$7:$H$90,2,FALSE)</f>
        <v>76.3</v>
      </c>
      <c r="D33" s="292"/>
      <c r="E33" s="292">
        <f t="shared" si="0"/>
        <v>76.3</v>
      </c>
      <c r="F33" s="292"/>
      <c r="G33" s="297">
        <f t="shared" si="15"/>
        <v>76.3</v>
      </c>
      <c r="H33" s="336">
        <f t="shared" si="11"/>
        <v>1.5518000000000001</v>
      </c>
      <c r="J33" s="335">
        <v>2002</v>
      </c>
      <c r="K33" s="296">
        <f>VLOOKUP(J33,'Basisreihen Destatis 2020 "alt"'!$B$7:$H$90,3,FALSE)</f>
        <v>82</v>
      </c>
      <c r="L33" s="292"/>
      <c r="M33" s="292">
        <f t="shared" si="16"/>
        <v>82</v>
      </c>
      <c r="N33" s="292"/>
      <c r="O33" s="297">
        <f t="shared" si="17"/>
        <v>82</v>
      </c>
      <c r="P33" s="336">
        <f t="shared" si="12"/>
        <v>1.4682999999999999</v>
      </c>
      <c r="Q33" s="176"/>
      <c r="R33" s="335">
        <v>2002</v>
      </c>
      <c r="S33" s="307">
        <f>VLOOKUP(R33,'Basisreihen Destatis 2020 "alt"'!$B$7:$H$90,7,FALSE)</f>
        <v>71.099999999999994</v>
      </c>
      <c r="T33" s="301"/>
      <c r="U33" s="301">
        <f t="shared" si="23"/>
        <v>71.099999999999994</v>
      </c>
      <c r="V33" s="301"/>
      <c r="W33" s="301">
        <f t="shared" si="18"/>
        <v>71.099999999999994</v>
      </c>
      <c r="X33" s="301">
        <f>VLOOKUP(R33,'Basisreihen Destatis 2020 "alt"'!$B$7:$H$90,3,FALSE)</f>
        <v>82</v>
      </c>
      <c r="Y33" s="301"/>
      <c r="Z33" s="301">
        <f t="shared" si="19"/>
        <v>82</v>
      </c>
      <c r="AA33" s="301"/>
      <c r="AB33" s="301">
        <f t="shared" si="20"/>
        <v>82</v>
      </c>
      <c r="AC33" s="306">
        <f t="shared" si="21"/>
        <v>77.599999999999994</v>
      </c>
      <c r="AD33" s="336">
        <f t="shared" si="13"/>
        <v>1.4844999999999999</v>
      </c>
      <c r="AF33" s="335">
        <v>2002</v>
      </c>
      <c r="AG33" s="305">
        <f>VLOOKUP(AF33,'Basisreihen Destatis 2020 "alt"'!$B$7:$H$90,6,FALSE)</f>
        <v>82.2</v>
      </c>
      <c r="AH33" s="301"/>
      <c r="AI33" s="306">
        <f t="shared" si="9"/>
        <v>82.2</v>
      </c>
      <c r="AJ33" s="336">
        <f t="shared" si="14"/>
        <v>1.2676000000000001</v>
      </c>
    </row>
    <row r="34" spans="2:36">
      <c r="B34" s="335">
        <v>2001</v>
      </c>
      <c r="C34" s="296">
        <f>VLOOKUP(B34,'Basisreihen Destatis 2020 "alt"'!$B$7:$H$90,2,FALSE)</f>
        <v>76.099999999999994</v>
      </c>
      <c r="D34" s="292"/>
      <c r="E34" s="292">
        <f t="shared" si="0"/>
        <v>76.099999999999994</v>
      </c>
      <c r="F34" s="292"/>
      <c r="G34" s="297">
        <f t="shared" si="15"/>
        <v>76.099999999999994</v>
      </c>
      <c r="H34" s="336">
        <f t="shared" si="11"/>
        <v>1.5558000000000001</v>
      </c>
      <c r="J34" s="335">
        <v>2001</v>
      </c>
      <c r="K34" s="296">
        <f>VLOOKUP(J34,'Basisreihen Destatis 2020 "alt"'!$B$7:$H$90,3,FALSE)</f>
        <v>82.2</v>
      </c>
      <c r="L34" s="292"/>
      <c r="M34" s="292">
        <f t="shared" si="16"/>
        <v>82.2</v>
      </c>
      <c r="N34" s="292"/>
      <c r="O34" s="297">
        <f t="shared" si="17"/>
        <v>82.2</v>
      </c>
      <c r="P34" s="336">
        <f t="shared" si="12"/>
        <v>1.4646999999999999</v>
      </c>
      <c r="Q34" s="176"/>
      <c r="R34" s="335">
        <v>2001</v>
      </c>
      <c r="S34" s="307">
        <f>VLOOKUP(R34,'Basisreihen Destatis 2020 "alt"'!$B$7:$H$90,7,FALSE)</f>
        <v>71</v>
      </c>
      <c r="T34" s="301"/>
      <c r="U34" s="301">
        <f>ROUND(IF(S34&gt;0,S34,T34*$S$40/$T$40),1)</f>
        <v>71</v>
      </c>
      <c r="V34" s="301"/>
      <c r="W34" s="301">
        <f t="shared" si="18"/>
        <v>71</v>
      </c>
      <c r="X34" s="301">
        <f>VLOOKUP(R34,'Basisreihen Destatis 2020 "alt"'!$B$7:$H$90,3,FALSE)</f>
        <v>82.2</v>
      </c>
      <c r="Y34" s="301"/>
      <c r="Z34" s="301">
        <f t="shared" si="19"/>
        <v>82.2</v>
      </c>
      <c r="AA34" s="301"/>
      <c r="AB34" s="301">
        <f t="shared" si="20"/>
        <v>82.2</v>
      </c>
      <c r="AC34" s="306">
        <f t="shared" si="21"/>
        <v>77.7</v>
      </c>
      <c r="AD34" s="336">
        <f t="shared" si="13"/>
        <v>1.4825999999999999</v>
      </c>
      <c r="AF34" s="335">
        <v>2001</v>
      </c>
      <c r="AG34" s="305">
        <f>VLOOKUP(AF34,'Basisreihen Destatis 2020 "alt"'!$B$7:$H$90,6,FALSE)</f>
        <v>82.7</v>
      </c>
      <c r="AH34" s="301"/>
      <c r="AI34" s="306">
        <f t="shared" si="9"/>
        <v>82.7</v>
      </c>
      <c r="AJ34" s="336">
        <f t="shared" si="14"/>
        <v>1.26</v>
      </c>
    </row>
    <row r="35" spans="2:36">
      <c r="B35" s="335">
        <v>2000</v>
      </c>
      <c r="C35" s="296">
        <f>VLOOKUP(B35,'Basisreihen Destatis 2020 "alt"'!$B$7:$H$90,2,FALSE)</f>
        <v>75.8</v>
      </c>
      <c r="D35" s="292"/>
      <c r="E35" s="292">
        <f t="shared" si="0"/>
        <v>75.8</v>
      </c>
      <c r="F35" s="292"/>
      <c r="G35" s="297">
        <f t="shared" si="15"/>
        <v>75.8</v>
      </c>
      <c r="H35" s="336">
        <f t="shared" si="11"/>
        <v>1.5620000000000001</v>
      </c>
      <c r="J35" s="335">
        <v>2000</v>
      </c>
      <c r="K35" s="296">
        <f>VLOOKUP(J35,'Basisreihen Destatis 2020 "alt"'!$B$7:$H$90,3,FALSE)</f>
        <v>82.4</v>
      </c>
      <c r="L35" s="292"/>
      <c r="M35" s="292">
        <f t="shared" si="16"/>
        <v>82.4</v>
      </c>
      <c r="N35" s="292"/>
      <c r="O35" s="297">
        <f t="shared" si="17"/>
        <v>82.4</v>
      </c>
      <c r="P35" s="336">
        <f t="shared" si="12"/>
        <v>1.4612000000000001</v>
      </c>
      <c r="Q35" s="176"/>
      <c r="R35" s="335">
        <v>2000</v>
      </c>
      <c r="S35" s="307">
        <f>VLOOKUP(R35,'Basisreihen Destatis 2020 "alt"'!$B$7:$H$90,7,FALSE)</f>
        <v>68.2</v>
      </c>
      <c r="T35" s="301"/>
      <c r="U35" s="301">
        <f>ROUND(IF(S35&gt;0,S35,T35*$S$40/$T$40),1)</f>
        <v>68.2</v>
      </c>
      <c r="V35" s="301"/>
      <c r="W35" s="301">
        <f t="shared" si="18"/>
        <v>68.2</v>
      </c>
      <c r="X35" s="301">
        <f>VLOOKUP(R35,'Basisreihen Destatis 2020 "alt"'!$B$7:$H$90,3,FALSE)</f>
        <v>82.4</v>
      </c>
      <c r="Y35" s="301"/>
      <c r="Z35" s="301">
        <f t="shared" si="19"/>
        <v>82.4</v>
      </c>
      <c r="AA35" s="301"/>
      <c r="AB35" s="301">
        <f t="shared" si="20"/>
        <v>82.4</v>
      </c>
      <c r="AC35" s="306">
        <f t="shared" si="21"/>
        <v>76.7</v>
      </c>
      <c r="AD35" s="336">
        <f t="shared" si="13"/>
        <v>1.502</v>
      </c>
      <c r="AF35" s="335">
        <v>2000</v>
      </c>
      <c r="AG35" s="305">
        <f>VLOOKUP(AF35,'Basisreihen Destatis 2020 "alt"'!$B$7:$H$90,6,FALSE)</f>
        <v>80.099999999999994</v>
      </c>
      <c r="AH35" s="301"/>
      <c r="AI35" s="306">
        <f t="shared" si="9"/>
        <v>80.099999999999994</v>
      </c>
      <c r="AJ35" s="336">
        <f t="shared" si="14"/>
        <v>1.3008999999999999</v>
      </c>
    </row>
    <row r="36" spans="2:36">
      <c r="B36" s="335">
        <v>1999</v>
      </c>
      <c r="C36" s="296">
        <f>VLOOKUP(B36,'Basisreihen Destatis 2020 "alt"'!$B$7:$H$90,2,FALSE)</f>
        <v>75.3</v>
      </c>
      <c r="D36" s="292"/>
      <c r="E36" s="292">
        <f t="shared" si="0"/>
        <v>75.3</v>
      </c>
      <c r="F36" s="292"/>
      <c r="G36" s="297">
        <f t="shared" si="15"/>
        <v>75.3</v>
      </c>
      <c r="H36" s="336">
        <f t="shared" si="11"/>
        <v>1.5724</v>
      </c>
      <c r="J36" s="335">
        <v>1999</v>
      </c>
      <c r="K36" s="296">
        <f>VLOOKUP(J36,'Basisreihen Destatis 2020 "alt"'!$B$7:$H$90,3,FALSE)</f>
        <v>82.2</v>
      </c>
      <c r="L36" s="292"/>
      <c r="M36" s="292">
        <f t="shared" si="16"/>
        <v>82.2</v>
      </c>
      <c r="N36" s="292"/>
      <c r="O36" s="297">
        <f t="shared" si="17"/>
        <v>82.2</v>
      </c>
      <c r="P36" s="336">
        <f t="shared" si="12"/>
        <v>1.4646999999999999</v>
      </c>
      <c r="Q36" s="176"/>
      <c r="R36" s="335">
        <v>1999</v>
      </c>
      <c r="S36" s="307">
        <f>VLOOKUP(R36,'Basisreihen Destatis 2020 "alt"'!$B$7:$H$90,7,FALSE)</f>
        <v>64.900000000000006</v>
      </c>
      <c r="T36" s="302"/>
      <c r="U36" s="301">
        <f t="shared" si="23"/>
        <v>64.900000000000006</v>
      </c>
      <c r="V36" s="301"/>
      <c r="W36" s="301">
        <f t="shared" si="18"/>
        <v>64.900000000000006</v>
      </c>
      <c r="X36" s="301">
        <f>VLOOKUP(R36,'Basisreihen Destatis 2020 "alt"'!$B$7:$H$90,3,FALSE)</f>
        <v>82.2</v>
      </c>
      <c r="Y36" s="301"/>
      <c r="Z36" s="301">
        <f t="shared" si="19"/>
        <v>82.2</v>
      </c>
      <c r="AA36" s="301"/>
      <c r="AB36" s="301">
        <f t="shared" si="20"/>
        <v>82.2</v>
      </c>
      <c r="AC36" s="306">
        <f t="shared" si="21"/>
        <v>75.3</v>
      </c>
      <c r="AD36" s="336">
        <f t="shared" si="13"/>
        <v>1.5299</v>
      </c>
      <c r="AF36" s="335">
        <v>1999</v>
      </c>
      <c r="AG36" s="305">
        <f>VLOOKUP(AF36,'Basisreihen Destatis 2020 "alt"'!$B$7:$H$90,6,FALSE)</f>
        <v>78.599999999999994</v>
      </c>
      <c r="AH36" s="301"/>
      <c r="AI36" s="306">
        <f t="shared" si="9"/>
        <v>78.599999999999994</v>
      </c>
      <c r="AJ36" s="336">
        <f t="shared" si="14"/>
        <v>1.3257000000000001</v>
      </c>
    </row>
    <row r="37" spans="2:36">
      <c r="B37" s="335">
        <v>1998</v>
      </c>
      <c r="C37" s="296">
        <f>VLOOKUP(B37,'Basisreihen Destatis 2020 "alt"'!$B$7:$H$90,2,FALSE)</f>
        <v>75.7</v>
      </c>
      <c r="D37" s="292"/>
      <c r="E37" s="292">
        <f t="shared" si="0"/>
        <v>75.7</v>
      </c>
      <c r="F37" s="292"/>
      <c r="G37" s="297">
        <f t="shared" si="15"/>
        <v>75.7</v>
      </c>
      <c r="H37" s="336">
        <f t="shared" si="11"/>
        <v>1.5641</v>
      </c>
      <c r="J37" s="335">
        <v>1998</v>
      </c>
      <c r="K37" s="296">
        <f>VLOOKUP(J37,'Basisreihen Destatis 2020 "alt"'!$B$7:$H$90,3,FALSE)</f>
        <v>82.6</v>
      </c>
      <c r="L37" s="292"/>
      <c r="M37" s="292">
        <f t="shared" si="16"/>
        <v>82.6</v>
      </c>
      <c r="N37" s="292"/>
      <c r="O37" s="297">
        <f t="shared" si="17"/>
        <v>82.6</v>
      </c>
      <c r="P37" s="336">
        <f t="shared" si="12"/>
        <v>1.4576</v>
      </c>
      <c r="Q37" s="176"/>
      <c r="R37" s="335">
        <v>1998</v>
      </c>
      <c r="S37" s="307">
        <f>VLOOKUP(R37,'Basisreihen Destatis 2020 "alt"'!$B$7:$H$90,7,FALSE)</f>
        <v>67.400000000000006</v>
      </c>
      <c r="T37" s="302"/>
      <c r="U37" s="301">
        <f t="shared" si="23"/>
        <v>67.400000000000006</v>
      </c>
      <c r="V37" s="301"/>
      <c r="W37" s="301">
        <f t="shared" si="18"/>
        <v>67.400000000000006</v>
      </c>
      <c r="X37" s="301">
        <f>VLOOKUP(R37,'Basisreihen Destatis 2020 "alt"'!$B$7:$H$90,3,FALSE)</f>
        <v>82.6</v>
      </c>
      <c r="Y37" s="301"/>
      <c r="Z37" s="301">
        <f t="shared" si="19"/>
        <v>82.6</v>
      </c>
      <c r="AA37" s="301"/>
      <c r="AB37" s="301">
        <f t="shared" si="20"/>
        <v>82.6</v>
      </c>
      <c r="AC37" s="306">
        <f t="shared" si="21"/>
        <v>76.5</v>
      </c>
      <c r="AD37" s="336">
        <f t="shared" si="13"/>
        <v>1.5059</v>
      </c>
      <c r="AF37" s="335">
        <v>1998</v>
      </c>
      <c r="AG37" s="305">
        <f>VLOOKUP(AF37,'Basisreihen Destatis 2020 "alt"'!$B$7:$H$90,6,FALSE)</f>
        <v>79.8</v>
      </c>
      <c r="AH37" s="301"/>
      <c r="AI37" s="306">
        <f t="shared" si="9"/>
        <v>79.8</v>
      </c>
      <c r="AJ37" s="336">
        <f t="shared" si="14"/>
        <v>1.3058000000000001</v>
      </c>
    </row>
    <row r="38" spans="2:36">
      <c r="B38" s="335">
        <v>1997</v>
      </c>
      <c r="C38" s="296">
        <f>VLOOKUP(B38,'Basisreihen Destatis 2020 "alt"'!$B$7:$H$90,2,FALSE)</f>
        <v>76.099999999999994</v>
      </c>
      <c r="D38" s="292"/>
      <c r="E38" s="292">
        <f t="shared" si="0"/>
        <v>76.099999999999994</v>
      </c>
      <c r="F38" s="292"/>
      <c r="G38" s="297">
        <f t="shared" si="15"/>
        <v>76.099999999999994</v>
      </c>
      <c r="H38" s="336">
        <f t="shared" si="11"/>
        <v>1.5558000000000001</v>
      </c>
      <c r="J38" s="335">
        <v>1997</v>
      </c>
      <c r="K38" s="296">
        <f>VLOOKUP(J38,'Basisreihen Destatis 2020 "alt"'!$B$7:$H$90,3,FALSE)</f>
        <v>84.1</v>
      </c>
      <c r="L38" s="292"/>
      <c r="M38" s="292">
        <f t="shared" si="16"/>
        <v>84.1</v>
      </c>
      <c r="N38" s="292"/>
      <c r="O38" s="297">
        <f t="shared" si="17"/>
        <v>84.1</v>
      </c>
      <c r="P38" s="336">
        <f t="shared" si="12"/>
        <v>1.4316</v>
      </c>
      <c r="Q38" s="176"/>
      <c r="R38" s="335">
        <v>1997</v>
      </c>
      <c r="S38" s="307">
        <f>VLOOKUP(R38,'Basisreihen Destatis 2020 "alt"'!$B$7:$H$90,7,FALSE)</f>
        <v>65.599999999999994</v>
      </c>
      <c r="T38" s="302"/>
      <c r="U38" s="301">
        <f t="shared" si="23"/>
        <v>65.599999999999994</v>
      </c>
      <c r="V38" s="301"/>
      <c r="W38" s="301">
        <f t="shared" si="18"/>
        <v>65.599999999999994</v>
      </c>
      <c r="X38" s="301">
        <f>VLOOKUP(R38,'Basisreihen Destatis 2020 "alt"'!$B$7:$H$90,3,FALSE)</f>
        <v>84.1</v>
      </c>
      <c r="Y38" s="301"/>
      <c r="Z38" s="301">
        <f t="shared" si="19"/>
        <v>84.1</v>
      </c>
      <c r="AA38" s="301"/>
      <c r="AB38" s="301">
        <f t="shared" si="20"/>
        <v>84.1</v>
      </c>
      <c r="AC38" s="306">
        <f t="shared" si="21"/>
        <v>76.7</v>
      </c>
      <c r="AD38" s="336">
        <f t="shared" si="13"/>
        <v>1.502</v>
      </c>
      <c r="AF38" s="335">
        <v>1997</v>
      </c>
      <c r="AG38" s="305">
        <f>VLOOKUP(AF38,'Basisreihen Destatis 2020 "alt"'!$B$7:$H$90,6,FALSE)</f>
        <v>79.8</v>
      </c>
      <c r="AH38" s="301"/>
      <c r="AI38" s="306">
        <f t="shared" si="9"/>
        <v>79.8</v>
      </c>
      <c r="AJ38" s="336">
        <f t="shared" si="14"/>
        <v>1.3058000000000001</v>
      </c>
    </row>
    <row r="39" spans="2:36">
      <c r="B39" s="335">
        <v>1996</v>
      </c>
      <c r="C39" s="296">
        <f>VLOOKUP(B39,'Basisreihen Destatis 2020 "alt"'!$B$7:$H$90,2,FALSE)</f>
        <v>76.5</v>
      </c>
      <c r="D39" s="292"/>
      <c r="E39" s="292">
        <f t="shared" si="0"/>
        <v>76.5</v>
      </c>
      <c r="F39" s="292"/>
      <c r="G39" s="297">
        <f t="shared" si="15"/>
        <v>76.5</v>
      </c>
      <c r="H39" s="336">
        <f t="shared" si="11"/>
        <v>1.5477000000000001</v>
      </c>
      <c r="J39" s="335">
        <v>1996</v>
      </c>
      <c r="K39" s="296">
        <f>VLOOKUP(J39,'Basisreihen Destatis 2020 "alt"'!$B$7:$H$90,3,FALSE)</f>
        <v>85.6</v>
      </c>
      <c r="L39" s="292"/>
      <c r="M39" s="292">
        <f t="shared" si="16"/>
        <v>85.6</v>
      </c>
      <c r="N39" s="292"/>
      <c r="O39" s="297">
        <f t="shared" si="17"/>
        <v>85.6</v>
      </c>
      <c r="P39" s="336">
        <f t="shared" si="12"/>
        <v>1.4065000000000001</v>
      </c>
      <c r="Q39" s="176"/>
      <c r="R39" s="335">
        <v>1996</v>
      </c>
      <c r="S39" s="307">
        <f>VLOOKUP(R39,'Basisreihen Destatis 2020 "alt"'!$B$7:$H$90,7,FALSE)</f>
        <v>68</v>
      </c>
      <c r="T39" s="302"/>
      <c r="U39" s="301">
        <f t="shared" si="23"/>
        <v>68</v>
      </c>
      <c r="V39" s="301"/>
      <c r="W39" s="301">
        <f t="shared" si="18"/>
        <v>68</v>
      </c>
      <c r="X39" s="301">
        <f>VLOOKUP(R39,'Basisreihen Destatis 2020 "alt"'!$B$7:$H$90,3,FALSE)</f>
        <v>85.6</v>
      </c>
      <c r="Y39" s="301"/>
      <c r="Z39" s="301">
        <f t="shared" si="19"/>
        <v>85.6</v>
      </c>
      <c r="AA39" s="301"/>
      <c r="AB39" s="301">
        <f t="shared" si="20"/>
        <v>85.6</v>
      </c>
      <c r="AC39" s="306">
        <f t="shared" si="21"/>
        <v>78.599999999999994</v>
      </c>
      <c r="AD39" s="336">
        <f t="shared" si="13"/>
        <v>1.4656</v>
      </c>
      <c r="AF39" s="335">
        <v>1996</v>
      </c>
      <c r="AG39" s="305">
        <f>VLOOKUP(AF39,'Basisreihen Destatis 2020 "alt"'!$B$7:$H$90,6,FALSE)</f>
        <v>78.900000000000006</v>
      </c>
      <c r="AH39" s="301"/>
      <c r="AI39" s="306">
        <f t="shared" si="9"/>
        <v>78.900000000000006</v>
      </c>
      <c r="AJ39" s="336">
        <f t="shared" si="14"/>
        <v>1.3207</v>
      </c>
    </row>
    <row r="40" spans="2:36">
      <c r="B40" s="335">
        <v>1995</v>
      </c>
      <c r="C40" s="296">
        <f>VLOOKUP(B40,'Basisreihen Destatis 2020 "alt"'!$B$7:$H$90,2,FALSE)</f>
        <v>76.3</v>
      </c>
      <c r="D40" s="292"/>
      <c r="E40" s="292">
        <f t="shared" si="0"/>
        <v>76.3</v>
      </c>
      <c r="F40" s="292"/>
      <c r="G40" s="297">
        <f t="shared" si="15"/>
        <v>76.3</v>
      </c>
      <c r="H40" s="336">
        <f t="shared" si="11"/>
        <v>1.5518000000000001</v>
      </c>
      <c r="J40" s="335">
        <v>1995</v>
      </c>
      <c r="K40" s="296">
        <f>VLOOKUP(J40,'Basisreihen Destatis 2020 "alt"'!$B$7:$H$90,3,FALSE)</f>
        <v>87.1</v>
      </c>
      <c r="L40" s="292"/>
      <c r="M40" s="292">
        <f t="shared" si="16"/>
        <v>87.1</v>
      </c>
      <c r="N40" s="292"/>
      <c r="O40" s="297">
        <f t="shared" si="17"/>
        <v>87.1</v>
      </c>
      <c r="P40" s="336">
        <f t="shared" si="12"/>
        <v>1.3823000000000001</v>
      </c>
      <c r="Q40" s="176"/>
      <c r="R40" s="335">
        <v>1995</v>
      </c>
      <c r="S40" s="307">
        <f>VLOOKUP(R40,'Basisreihen Destatis 2020 "alt"'!$B$7:$H$90,7,FALSE)</f>
        <v>67.099999999999994</v>
      </c>
      <c r="T40" s="301">
        <f>VLOOKUP(R40,'Basisreihen Destatis 2020 "alt"'!$K$7:$R$86,3,FALSE)</f>
        <v>97.8</v>
      </c>
      <c r="U40" s="301">
        <f>ROUND(IF(S40&gt;0,S40,T40*$S$40/$T$40),1)</f>
        <v>67.099999999999994</v>
      </c>
      <c r="V40" s="301"/>
      <c r="W40" s="301">
        <f t="shared" si="18"/>
        <v>67.099999999999994</v>
      </c>
      <c r="X40" s="301">
        <f>VLOOKUP(R40,'Basisreihen Destatis 2020 "alt"'!$B$7:$H$90,3,FALSE)</f>
        <v>87.1</v>
      </c>
      <c r="Y40" s="301"/>
      <c r="Z40" s="301">
        <f t="shared" si="19"/>
        <v>87.1</v>
      </c>
      <c r="AA40" s="301"/>
      <c r="AB40" s="301">
        <f t="shared" si="20"/>
        <v>87.1</v>
      </c>
      <c r="AC40" s="306">
        <f t="shared" si="21"/>
        <v>79.099999999999994</v>
      </c>
      <c r="AD40" s="336">
        <f t="shared" si="13"/>
        <v>1.4563999999999999</v>
      </c>
      <c r="AF40" s="335">
        <v>1995</v>
      </c>
      <c r="AG40" s="305">
        <f>VLOOKUP(AF40,'Basisreihen Destatis 2020 "alt"'!$B$7:$H$90,6,FALSE)</f>
        <v>80.2</v>
      </c>
      <c r="AH40" s="301"/>
      <c r="AI40" s="306">
        <f t="shared" si="9"/>
        <v>80.2</v>
      </c>
      <c r="AJ40" s="336">
        <f t="shared" si="14"/>
        <v>1.2992999999999999</v>
      </c>
    </row>
    <row r="41" spans="2:36">
      <c r="B41" s="335">
        <v>1994</v>
      </c>
      <c r="C41" s="296">
        <f>VLOOKUP(B41,'Basisreihen Destatis 2020 "alt"'!$B$7:$H$90,2,FALSE)</f>
        <v>74.599999999999994</v>
      </c>
      <c r="D41" s="292"/>
      <c r="E41" s="292">
        <f t="shared" si="0"/>
        <v>74.599999999999994</v>
      </c>
      <c r="F41" s="292"/>
      <c r="G41" s="297">
        <f t="shared" si="15"/>
        <v>74.599999999999994</v>
      </c>
      <c r="H41" s="336">
        <f t="shared" si="11"/>
        <v>1.5871</v>
      </c>
      <c r="J41" s="335">
        <v>1994</v>
      </c>
      <c r="K41" s="296">
        <f>VLOOKUP(J41,'Basisreihen Destatis 2020 "alt"'!$B$7:$H$90,3,FALSE)</f>
        <v>86.3</v>
      </c>
      <c r="L41" s="292"/>
      <c r="M41" s="292">
        <f t="shared" si="16"/>
        <v>86.3</v>
      </c>
      <c r="N41" s="292"/>
      <c r="O41" s="297">
        <f t="shared" si="17"/>
        <v>86.3</v>
      </c>
      <c r="P41" s="336">
        <f t="shared" si="12"/>
        <v>1.3951</v>
      </c>
      <c r="Q41" s="176"/>
      <c r="R41" s="335">
        <v>1994</v>
      </c>
      <c r="S41" s="305"/>
      <c r="T41" s="301">
        <f>VLOOKUP(R41,'Basisreihen Destatis 2020 "alt"'!$K$7:$R$86,3,FALSE)</f>
        <v>88.7</v>
      </c>
      <c r="U41" s="301">
        <f t="shared" si="23"/>
        <v>60.9</v>
      </c>
      <c r="V41" s="301"/>
      <c r="W41" s="301">
        <f t="shared" si="18"/>
        <v>60.9</v>
      </c>
      <c r="X41" s="301">
        <f>VLOOKUP(R41,'Basisreihen Destatis 2020 "alt"'!$B$7:$H$90,3,FALSE)</f>
        <v>86.3</v>
      </c>
      <c r="Y41" s="301"/>
      <c r="Z41" s="301">
        <f t="shared" si="19"/>
        <v>86.3</v>
      </c>
      <c r="AA41" s="301"/>
      <c r="AB41" s="301">
        <f t="shared" si="20"/>
        <v>86.3</v>
      </c>
      <c r="AC41" s="306">
        <f t="shared" si="21"/>
        <v>76.099999999999994</v>
      </c>
      <c r="AD41" s="336">
        <f t="shared" si="13"/>
        <v>1.5138</v>
      </c>
      <c r="AF41" s="335">
        <v>1994</v>
      </c>
      <c r="AG41" s="305">
        <f>VLOOKUP(AF41,'Basisreihen Destatis 2020 "alt"'!$B$7:$H$90,6,FALSE)</f>
        <v>78.8</v>
      </c>
      <c r="AH41" s="301"/>
      <c r="AI41" s="306">
        <f t="shared" si="9"/>
        <v>78.8</v>
      </c>
      <c r="AJ41" s="336">
        <f t="shared" si="14"/>
        <v>1.3223</v>
      </c>
    </row>
    <row r="42" spans="2:36">
      <c r="B42" s="335">
        <v>1993</v>
      </c>
      <c r="C42" s="296">
        <f>VLOOKUP(B42,'Basisreihen Destatis 2020 "alt"'!$B$7:$H$90,2,FALSE)</f>
        <v>73.099999999999994</v>
      </c>
      <c r="D42" s="292"/>
      <c r="E42" s="292">
        <f t="shared" si="0"/>
        <v>73.099999999999994</v>
      </c>
      <c r="F42" s="292"/>
      <c r="G42" s="297">
        <f t="shared" si="15"/>
        <v>73.099999999999994</v>
      </c>
      <c r="H42" s="336">
        <f t="shared" si="11"/>
        <v>1.6196999999999999</v>
      </c>
      <c r="J42" s="335">
        <v>1993</v>
      </c>
      <c r="K42" s="296">
        <f>VLOOKUP(J42,'Basisreihen Destatis 2020 "alt"'!$B$7:$H$90,3,FALSE)</f>
        <v>85.3</v>
      </c>
      <c r="L42" s="292"/>
      <c r="M42" s="292">
        <f t="shared" si="16"/>
        <v>85.3</v>
      </c>
      <c r="N42" s="292"/>
      <c r="O42" s="297">
        <f t="shared" si="17"/>
        <v>85.3</v>
      </c>
      <c r="P42" s="336">
        <f t="shared" si="12"/>
        <v>1.4115</v>
      </c>
      <c r="Q42" s="176"/>
      <c r="R42" s="335">
        <v>1993</v>
      </c>
      <c r="S42" s="305"/>
      <c r="T42" s="301">
        <f>VLOOKUP(R42,'Basisreihen Destatis 2020 "alt"'!$K$7:$R$86,3,FALSE)</f>
        <v>87.7</v>
      </c>
      <c r="U42" s="301">
        <f t="shared" si="23"/>
        <v>60.2</v>
      </c>
      <c r="V42" s="301"/>
      <c r="W42" s="301">
        <f t="shared" si="18"/>
        <v>60.2</v>
      </c>
      <c r="X42" s="301">
        <f>VLOOKUP(R42,'Basisreihen Destatis 2020 "alt"'!$B$7:$H$90,3,FALSE)</f>
        <v>85.3</v>
      </c>
      <c r="Y42" s="301"/>
      <c r="Z42" s="301">
        <f t="shared" si="19"/>
        <v>85.3</v>
      </c>
      <c r="AA42" s="301"/>
      <c r="AB42" s="301">
        <f t="shared" si="20"/>
        <v>85.3</v>
      </c>
      <c r="AC42" s="306">
        <f t="shared" si="21"/>
        <v>75.3</v>
      </c>
      <c r="AD42" s="336">
        <f t="shared" si="13"/>
        <v>1.5299</v>
      </c>
      <c r="AF42" s="335">
        <v>1993</v>
      </c>
      <c r="AG42" s="305">
        <f>VLOOKUP(AF42,'Basisreihen Destatis 2020 "alt"'!$B$7:$H$90,6,FALSE)</f>
        <v>78.599999999999994</v>
      </c>
      <c r="AH42" s="301"/>
      <c r="AI42" s="306">
        <f t="shared" si="9"/>
        <v>78.599999999999994</v>
      </c>
      <c r="AJ42" s="336">
        <f t="shared" si="14"/>
        <v>1.3257000000000001</v>
      </c>
    </row>
    <row r="43" spans="2:36">
      <c r="B43" s="335">
        <v>1992</v>
      </c>
      <c r="C43" s="296">
        <f>VLOOKUP(B43,'Basisreihen Destatis 2020 "alt"'!$B$7:$H$90,2,FALSE)</f>
        <v>70.7</v>
      </c>
      <c r="D43" s="292"/>
      <c r="E43" s="292">
        <f t="shared" si="0"/>
        <v>70.7</v>
      </c>
      <c r="F43" s="292"/>
      <c r="G43" s="297">
        <f t="shared" si="15"/>
        <v>70.7</v>
      </c>
      <c r="H43" s="336">
        <f t="shared" si="11"/>
        <v>1.6747000000000001</v>
      </c>
      <c r="J43" s="335">
        <v>1992</v>
      </c>
      <c r="K43" s="296">
        <f>VLOOKUP(J43,'Basisreihen Destatis 2020 "alt"'!$B$7:$H$90,3,FALSE)</f>
        <v>82.9</v>
      </c>
      <c r="L43" s="292"/>
      <c r="M43" s="292">
        <f t="shared" si="16"/>
        <v>82.9</v>
      </c>
      <c r="N43" s="292"/>
      <c r="O43" s="297">
        <f t="shared" si="17"/>
        <v>82.9</v>
      </c>
      <c r="P43" s="336">
        <f t="shared" si="12"/>
        <v>1.4523999999999999</v>
      </c>
      <c r="Q43" s="176"/>
      <c r="R43" s="335">
        <v>1992</v>
      </c>
      <c r="S43" s="305"/>
      <c r="T43" s="301">
        <f>VLOOKUP(R43,'Basisreihen Destatis 2020 "alt"'!$K$7:$R$86,3,FALSE)</f>
        <v>97.2</v>
      </c>
      <c r="U43" s="301">
        <f t="shared" si="23"/>
        <v>66.7</v>
      </c>
      <c r="V43" s="301"/>
      <c r="W43" s="301">
        <f t="shared" si="18"/>
        <v>66.7</v>
      </c>
      <c r="X43" s="301">
        <f>VLOOKUP(R43,'Basisreihen Destatis 2020 "alt"'!$B$7:$H$90,3,FALSE)</f>
        <v>82.9</v>
      </c>
      <c r="Y43" s="301"/>
      <c r="Z43" s="301">
        <f t="shared" si="19"/>
        <v>82.9</v>
      </c>
      <c r="AA43" s="301"/>
      <c r="AB43" s="301">
        <f t="shared" si="20"/>
        <v>82.9</v>
      </c>
      <c r="AC43" s="306">
        <f t="shared" si="21"/>
        <v>76.400000000000006</v>
      </c>
      <c r="AD43" s="336">
        <f t="shared" si="13"/>
        <v>1.5079</v>
      </c>
      <c r="AF43" s="335">
        <v>1992</v>
      </c>
      <c r="AG43" s="305">
        <f>VLOOKUP(AF43,'Basisreihen Destatis 2020 "alt"'!$B$7:$H$90,6,FALSE)</f>
        <v>78.5</v>
      </c>
      <c r="AH43" s="301"/>
      <c r="AI43" s="306">
        <f t="shared" si="9"/>
        <v>78.5</v>
      </c>
      <c r="AJ43" s="336">
        <f t="shared" si="14"/>
        <v>1.3273999999999999</v>
      </c>
    </row>
    <row r="44" spans="2:36">
      <c r="B44" s="335">
        <v>1991</v>
      </c>
      <c r="C44" s="296">
        <f>VLOOKUP(B44,'Basisreihen Destatis 2020 "alt"'!$B$7:$H$90,2,FALSE)</f>
        <v>66.5</v>
      </c>
      <c r="D44" s="292"/>
      <c r="E44" s="292">
        <f t="shared" si="0"/>
        <v>66.5</v>
      </c>
      <c r="F44" s="292"/>
      <c r="G44" s="297">
        <f t="shared" si="15"/>
        <v>66.5</v>
      </c>
      <c r="H44" s="336">
        <f t="shared" si="11"/>
        <v>1.7805</v>
      </c>
      <c r="J44" s="335">
        <v>1991</v>
      </c>
      <c r="K44" s="296">
        <f>VLOOKUP(J44,'Basisreihen Destatis 2020 "alt"'!$B$7:$H$90,3,FALSE)</f>
        <v>77.900000000000006</v>
      </c>
      <c r="L44" s="292"/>
      <c r="M44" s="292">
        <f t="shared" si="16"/>
        <v>77.900000000000006</v>
      </c>
      <c r="N44" s="292"/>
      <c r="O44" s="297">
        <f t="shared" si="17"/>
        <v>77.900000000000006</v>
      </c>
      <c r="P44" s="336">
        <f t="shared" si="12"/>
        <v>1.5456000000000001</v>
      </c>
      <c r="Q44" s="176"/>
      <c r="R44" s="335">
        <v>1991</v>
      </c>
      <c r="S44" s="305"/>
      <c r="T44" s="301">
        <f>VLOOKUP(R44,'Basisreihen Destatis 2020 "alt"'!$K$7:$R$86,3,FALSE)</f>
        <v>97.5</v>
      </c>
      <c r="U44" s="301">
        <f t="shared" si="23"/>
        <v>66.900000000000006</v>
      </c>
      <c r="V44" s="301"/>
      <c r="W44" s="301">
        <f t="shared" si="18"/>
        <v>66.900000000000006</v>
      </c>
      <c r="X44" s="301">
        <f>VLOOKUP(R44,'Basisreihen Destatis 2020 "alt"'!$B$7:$H$90,3,FALSE)</f>
        <v>77.900000000000006</v>
      </c>
      <c r="Y44" s="301"/>
      <c r="Z44" s="301">
        <f t="shared" si="19"/>
        <v>77.900000000000006</v>
      </c>
      <c r="AA44" s="301"/>
      <c r="AB44" s="301">
        <f t="shared" si="20"/>
        <v>77.900000000000006</v>
      </c>
      <c r="AC44" s="306">
        <f t="shared" si="21"/>
        <v>73.5</v>
      </c>
      <c r="AD44" s="336">
        <f t="shared" si="13"/>
        <v>1.5672999999999999</v>
      </c>
      <c r="AF44" s="335">
        <v>1991</v>
      </c>
      <c r="AG44" s="305">
        <f>VLOOKUP(AF44,'Basisreihen Destatis 2020 "alt"'!$B$7:$H$90,6,FALSE)</f>
        <v>77.400000000000006</v>
      </c>
      <c r="AH44" s="301"/>
      <c r="AI44" s="306">
        <f t="shared" si="9"/>
        <v>77.400000000000006</v>
      </c>
      <c r="AJ44" s="336">
        <f t="shared" si="14"/>
        <v>1.3463000000000001</v>
      </c>
    </row>
    <row r="45" spans="2:36">
      <c r="B45" s="335">
        <v>1990</v>
      </c>
      <c r="C45" s="296">
        <f>VLOOKUP(B45,'Basisreihen Destatis 2020 "alt"'!$B$7:$H$90,2,FALSE)</f>
        <v>62.7</v>
      </c>
      <c r="D45" s="292"/>
      <c r="E45" s="292">
        <f t="shared" si="0"/>
        <v>62.7</v>
      </c>
      <c r="F45" s="292"/>
      <c r="G45" s="297">
        <f t="shared" si="15"/>
        <v>62.7</v>
      </c>
      <c r="H45" s="336">
        <f t="shared" si="11"/>
        <v>1.8884000000000001</v>
      </c>
      <c r="J45" s="335">
        <v>1990</v>
      </c>
      <c r="K45" s="296">
        <f>VLOOKUP(J45,'Basisreihen Destatis 2020 "alt"'!$B$7:$H$90,3,FALSE)</f>
        <v>72.599999999999994</v>
      </c>
      <c r="L45" s="292"/>
      <c r="M45" s="292">
        <f t="shared" si="16"/>
        <v>72.599999999999994</v>
      </c>
      <c r="N45" s="292"/>
      <c r="O45" s="297">
        <f t="shared" si="17"/>
        <v>72.599999999999994</v>
      </c>
      <c r="P45" s="336">
        <f t="shared" si="12"/>
        <v>1.6584000000000001</v>
      </c>
      <c r="Q45" s="176"/>
      <c r="R45" s="335">
        <v>1990</v>
      </c>
      <c r="S45" s="305"/>
      <c r="T45" s="301">
        <f>VLOOKUP(R45,'Basisreihen Destatis 2020 "alt"'!$K$7:$R$86,3,FALSE)</f>
        <v>98.2</v>
      </c>
      <c r="U45" s="301">
        <f t="shared" si="23"/>
        <v>67.400000000000006</v>
      </c>
      <c r="V45" s="301"/>
      <c r="W45" s="301">
        <f t="shared" si="18"/>
        <v>67.400000000000006</v>
      </c>
      <c r="X45" s="301">
        <f>VLOOKUP(R45,'Basisreihen Destatis 2020 "alt"'!$B$7:$H$90,3,FALSE)</f>
        <v>72.599999999999994</v>
      </c>
      <c r="Y45" s="301"/>
      <c r="Z45" s="301">
        <f t="shared" si="19"/>
        <v>72.599999999999994</v>
      </c>
      <c r="AA45" s="301"/>
      <c r="AB45" s="301">
        <f t="shared" si="20"/>
        <v>72.599999999999994</v>
      </c>
      <c r="AC45" s="306">
        <f t="shared" si="21"/>
        <v>70.5</v>
      </c>
      <c r="AD45" s="336">
        <f t="shared" si="13"/>
        <v>1.6339999999999999</v>
      </c>
      <c r="AF45" s="335">
        <v>1990</v>
      </c>
      <c r="AG45" s="305">
        <f>VLOOKUP(AF45,'Basisreihen Destatis 2020 "alt"'!$B$7:$H$90,6,FALSE)</f>
        <v>75.8</v>
      </c>
      <c r="AH45" s="301"/>
      <c r="AI45" s="306">
        <f t="shared" si="9"/>
        <v>75.8</v>
      </c>
      <c r="AJ45" s="336">
        <f t="shared" si="14"/>
        <v>1.3747</v>
      </c>
    </row>
    <row r="46" spans="2:36">
      <c r="B46" s="335">
        <v>1989</v>
      </c>
      <c r="C46" s="296">
        <f>VLOOKUP(B46,'Basisreihen Destatis 2020 "alt"'!$B$7:$H$90,2,FALSE)</f>
        <v>59.1</v>
      </c>
      <c r="D46" s="292"/>
      <c r="E46" s="292">
        <f t="shared" si="0"/>
        <v>59.1</v>
      </c>
      <c r="F46" s="292"/>
      <c r="G46" s="297">
        <f t="shared" si="15"/>
        <v>59.1</v>
      </c>
      <c r="H46" s="336">
        <f t="shared" si="11"/>
        <v>2.0034000000000001</v>
      </c>
      <c r="J46" s="335">
        <v>1989</v>
      </c>
      <c r="K46" s="296">
        <f>VLOOKUP(J46,'Basisreihen Destatis 2020 "alt"'!$B$7:$H$90,3,FALSE)</f>
        <v>68</v>
      </c>
      <c r="L46" s="292"/>
      <c r="M46" s="292">
        <f t="shared" si="16"/>
        <v>68</v>
      </c>
      <c r="N46" s="292"/>
      <c r="O46" s="297">
        <f t="shared" si="17"/>
        <v>68</v>
      </c>
      <c r="P46" s="336">
        <f t="shared" si="12"/>
        <v>1.7706</v>
      </c>
      <c r="Q46" s="176"/>
      <c r="R46" s="335">
        <v>1989</v>
      </c>
      <c r="S46" s="305"/>
      <c r="T46" s="301">
        <f>VLOOKUP(R46,'Basisreihen Destatis 2020 "alt"'!$K$7:$R$86,3,FALSE)</f>
        <v>97.1</v>
      </c>
      <c r="U46" s="301">
        <f t="shared" si="22"/>
        <v>66.599999999999994</v>
      </c>
      <c r="V46" s="301"/>
      <c r="W46" s="301">
        <f t="shared" si="18"/>
        <v>66.599999999999994</v>
      </c>
      <c r="X46" s="301">
        <f>VLOOKUP(R46,'Basisreihen Destatis 2020 "alt"'!$B$7:$H$90,3,FALSE)</f>
        <v>68</v>
      </c>
      <c r="Y46" s="301"/>
      <c r="Z46" s="301">
        <f t="shared" si="19"/>
        <v>68</v>
      </c>
      <c r="AA46" s="301"/>
      <c r="AB46" s="301">
        <f t="shared" si="20"/>
        <v>68</v>
      </c>
      <c r="AC46" s="306">
        <f t="shared" si="21"/>
        <v>67.400000000000006</v>
      </c>
      <c r="AD46" s="336">
        <f t="shared" si="13"/>
        <v>1.7092000000000001</v>
      </c>
      <c r="AF46" s="335">
        <v>1989</v>
      </c>
      <c r="AG46" s="305">
        <f>VLOOKUP(AF46,'Basisreihen Destatis 2020 "alt"'!$B$7:$H$90,6,FALSE)</f>
        <v>74.599999999999994</v>
      </c>
      <c r="AH46" s="301"/>
      <c r="AI46" s="306">
        <f t="shared" si="9"/>
        <v>74.599999999999994</v>
      </c>
      <c r="AJ46" s="336">
        <f t="shared" si="14"/>
        <v>1.3968</v>
      </c>
    </row>
    <row r="47" spans="2:36">
      <c r="B47" s="335">
        <v>1988</v>
      </c>
      <c r="C47" s="296">
        <f>VLOOKUP(B47,'Basisreihen Destatis 2020 "alt"'!$B$7:$H$90,2,FALSE)</f>
        <v>57.1</v>
      </c>
      <c r="D47" s="292"/>
      <c r="E47" s="292">
        <f t="shared" si="0"/>
        <v>57.1</v>
      </c>
      <c r="F47" s="292"/>
      <c r="G47" s="297">
        <f t="shared" si="15"/>
        <v>57.1</v>
      </c>
      <c r="H47" s="336">
        <f t="shared" si="11"/>
        <v>2.0735999999999999</v>
      </c>
      <c r="J47" s="335">
        <v>1988</v>
      </c>
      <c r="K47" s="296">
        <f>VLOOKUP(J47,'Basisreihen Destatis 2020 "alt"'!$B$7:$H$90,3,FALSE)</f>
        <v>66</v>
      </c>
      <c r="L47" s="292"/>
      <c r="M47" s="292">
        <f t="shared" si="16"/>
        <v>66</v>
      </c>
      <c r="N47" s="292"/>
      <c r="O47" s="297">
        <f t="shared" si="17"/>
        <v>66</v>
      </c>
      <c r="P47" s="336">
        <f t="shared" si="12"/>
        <v>1.8242</v>
      </c>
      <c r="Q47" s="176"/>
      <c r="R47" s="335">
        <v>1988</v>
      </c>
      <c r="S47" s="305"/>
      <c r="T47" s="301">
        <f>VLOOKUP(R47,'Basisreihen Destatis 2020 "alt"'!$K$7:$R$86,3,FALSE)</f>
        <v>92.7</v>
      </c>
      <c r="U47" s="301">
        <f t="shared" si="22"/>
        <v>63.6</v>
      </c>
      <c r="V47" s="301"/>
      <c r="W47" s="301">
        <f t="shared" si="18"/>
        <v>63.6</v>
      </c>
      <c r="X47" s="301">
        <f>VLOOKUP(R47,'Basisreihen Destatis 2020 "alt"'!$B$7:$H$90,3,FALSE)</f>
        <v>66</v>
      </c>
      <c r="Y47" s="301"/>
      <c r="Z47" s="301">
        <f t="shared" si="19"/>
        <v>66</v>
      </c>
      <c r="AA47" s="301"/>
      <c r="AB47" s="301">
        <f t="shared" si="20"/>
        <v>66</v>
      </c>
      <c r="AC47" s="306">
        <f t="shared" si="21"/>
        <v>65</v>
      </c>
      <c r="AD47" s="336">
        <f t="shared" si="13"/>
        <v>1.7723</v>
      </c>
      <c r="AF47" s="335">
        <v>1988</v>
      </c>
      <c r="AG47" s="305">
        <f>VLOOKUP(AF47,'Basisreihen Destatis 2020 "alt"'!$B$7:$H$90,6,FALSE)</f>
        <v>72.7</v>
      </c>
      <c r="AH47" s="301"/>
      <c r="AI47" s="306">
        <f t="shared" si="9"/>
        <v>72.7</v>
      </c>
      <c r="AJ47" s="336">
        <f t="shared" si="14"/>
        <v>1.4333</v>
      </c>
    </row>
    <row r="48" spans="2:36">
      <c r="B48" s="335">
        <v>1987</v>
      </c>
      <c r="C48" s="296">
        <f>VLOOKUP(B48,'Basisreihen Destatis 2020 "alt"'!$B$7:$H$90,2,FALSE)</f>
        <v>55.8</v>
      </c>
      <c r="D48" s="292"/>
      <c r="E48" s="292">
        <f t="shared" si="0"/>
        <v>55.8</v>
      </c>
      <c r="F48" s="292"/>
      <c r="G48" s="297">
        <f t="shared" si="15"/>
        <v>55.8</v>
      </c>
      <c r="H48" s="336">
        <f t="shared" si="11"/>
        <v>2.1219000000000001</v>
      </c>
      <c r="J48" s="335">
        <v>1987</v>
      </c>
      <c r="K48" s="296">
        <f>VLOOKUP(J48,'Basisreihen Destatis 2020 "alt"'!$B$7:$H$90,3,FALSE)</f>
        <v>65.099999999999994</v>
      </c>
      <c r="L48" s="292"/>
      <c r="M48" s="292">
        <f t="shared" si="16"/>
        <v>65.099999999999994</v>
      </c>
      <c r="N48" s="292"/>
      <c r="O48" s="297">
        <f t="shared" si="17"/>
        <v>65.099999999999994</v>
      </c>
      <c r="P48" s="336">
        <f t="shared" si="12"/>
        <v>1.8494999999999999</v>
      </c>
      <c r="Q48" s="176"/>
      <c r="R48" s="335">
        <v>1987</v>
      </c>
      <c r="S48" s="305"/>
      <c r="T48" s="301">
        <f>VLOOKUP(R48,'Basisreihen Destatis 2020 "alt"'!$K$7:$R$86,3,FALSE)</f>
        <v>91.2</v>
      </c>
      <c r="U48" s="301">
        <f t="shared" si="22"/>
        <v>62.6</v>
      </c>
      <c r="V48" s="301"/>
      <c r="W48" s="301">
        <f t="shared" si="18"/>
        <v>62.6</v>
      </c>
      <c r="X48" s="301">
        <f>VLOOKUP(R48,'Basisreihen Destatis 2020 "alt"'!$B$7:$H$90,3,FALSE)</f>
        <v>65.099999999999994</v>
      </c>
      <c r="Y48" s="301"/>
      <c r="Z48" s="301">
        <f t="shared" si="19"/>
        <v>65.099999999999994</v>
      </c>
      <c r="AA48" s="301"/>
      <c r="AB48" s="301">
        <f t="shared" si="20"/>
        <v>65.099999999999994</v>
      </c>
      <c r="AC48" s="306">
        <f t="shared" si="21"/>
        <v>64.099999999999994</v>
      </c>
      <c r="AD48" s="336">
        <f t="shared" si="13"/>
        <v>1.7971999999999999</v>
      </c>
      <c r="AF48" s="335">
        <v>1987</v>
      </c>
      <c r="AG48" s="305">
        <f>VLOOKUP(AF48,'Basisreihen Destatis 2020 "alt"'!$B$7:$H$90,6,FALSE)</f>
        <v>71.599999999999994</v>
      </c>
      <c r="AH48" s="301"/>
      <c r="AI48" s="306">
        <f t="shared" si="9"/>
        <v>71.599999999999994</v>
      </c>
      <c r="AJ48" s="336">
        <f t="shared" si="14"/>
        <v>1.4553</v>
      </c>
    </row>
    <row r="49" spans="2:36">
      <c r="B49" s="335">
        <v>1986</v>
      </c>
      <c r="C49" s="296">
        <f>VLOOKUP(B49,'Basisreihen Destatis 2020 "alt"'!$B$7:$H$90,2,FALSE)</f>
        <v>54.6</v>
      </c>
      <c r="D49" s="292"/>
      <c r="E49" s="292">
        <f t="shared" si="0"/>
        <v>54.6</v>
      </c>
      <c r="F49" s="292"/>
      <c r="G49" s="297">
        <f t="shared" si="15"/>
        <v>54.6</v>
      </c>
      <c r="H49" s="336">
        <f t="shared" si="11"/>
        <v>2.1684999999999999</v>
      </c>
      <c r="J49" s="335">
        <v>1986</v>
      </c>
      <c r="K49" s="296">
        <f>VLOOKUP(J49,'Basisreihen Destatis 2020 "alt"'!$B$7:$H$90,3,FALSE)</f>
        <v>63.9</v>
      </c>
      <c r="L49" s="292"/>
      <c r="M49" s="292">
        <f t="shared" si="16"/>
        <v>63.9</v>
      </c>
      <c r="N49" s="292"/>
      <c r="O49" s="297">
        <f t="shared" si="17"/>
        <v>63.9</v>
      </c>
      <c r="P49" s="336">
        <f t="shared" si="12"/>
        <v>1.8842000000000001</v>
      </c>
      <c r="Q49" s="176"/>
      <c r="R49" s="335">
        <v>1986</v>
      </c>
      <c r="S49" s="305"/>
      <c r="T49" s="301">
        <f>VLOOKUP(R49,'Basisreihen Destatis 2020 "alt"'!$K$7:$R$86,3,FALSE)</f>
        <v>95.9</v>
      </c>
      <c r="U49" s="301">
        <f t="shared" si="22"/>
        <v>65.8</v>
      </c>
      <c r="V49" s="301"/>
      <c r="W49" s="301">
        <f t="shared" si="18"/>
        <v>65.8</v>
      </c>
      <c r="X49" s="301">
        <f>VLOOKUP(R49,'Basisreihen Destatis 2020 "alt"'!$B$7:$H$90,3,FALSE)</f>
        <v>63.9</v>
      </c>
      <c r="Y49" s="301"/>
      <c r="Z49" s="301">
        <f t="shared" si="19"/>
        <v>63.9</v>
      </c>
      <c r="AA49" s="301"/>
      <c r="AB49" s="301">
        <f t="shared" si="20"/>
        <v>63.9</v>
      </c>
      <c r="AC49" s="306">
        <f t="shared" si="21"/>
        <v>64.7</v>
      </c>
      <c r="AD49" s="336">
        <f t="shared" si="13"/>
        <v>1.7805</v>
      </c>
      <c r="AF49" s="335">
        <v>1986</v>
      </c>
      <c r="AG49" s="305">
        <f>VLOOKUP(AF49,'Basisreihen Destatis 2020 "alt"'!$B$7:$H$90,6,FALSE)</f>
        <v>73.3</v>
      </c>
      <c r="AH49" s="301"/>
      <c r="AI49" s="306">
        <f t="shared" si="9"/>
        <v>73.3</v>
      </c>
      <c r="AJ49" s="336">
        <f t="shared" si="14"/>
        <v>1.4216</v>
      </c>
    </row>
    <row r="50" spans="2:36">
      <c r="B50" s="335">
        <v>1985</v>
      </c>
      <c r="C50" s="296">
        <f>VLOOKUP(B50,'Basisreihen Destatis 2020 "alt"'!$B$7:$H$90,2,FALSE)</f>
        <v>53.5</v>
      </c>
      <c r="D50" s="292"/>
      <c r="E50" s="292">
        <f t="shared" si="0"/>
        <v>53.5</v>
      </c>
      <c r="F50" s="292"/>
      <c r="G50" s="297">
        <f t="shared" si="15"/>
        <v>53.5</v>
      </c>
      <c r="H50" s="336">
        <f t="shared" si="11"/>
        <v>2.2130999999999998</v>
      </c>
      <c r="J50" s="335">
        <v>1985</v>
      </c>
      <c r="K50" s="296">
        <f>VLOOKUP(J50,'Basisreihen Destatis 2020 "alt"'!$B$7:$H$90,3,FALSE)</f>
        <v>62.5</v>
      </c>
      <c r="L50" s="292"/>
      <c r="M50" s="292">
        <f t="shared" si="16"/>
        <v>62.5</v>
      </c>
      <c r="N50" s="292"/>
      <c r="O50" s="297">
        <f t="shared" si="17"/>
        <v>62.5</v>
      </c>
      <c r="P50" s="336">
        <f t="shared" si="12"/>
        <v>1.9263999999999999</v>
      </c>
      <c r="Q50" s="176"/>
      <c r="R50" s="335">
        <v>1985</v>
      </c>
      <c r="S50" s="305"/>
      <c r="T50" s="301">
        <f>VLOOKUP(R50,'Basisreihen Destatis 2020 "alt"'!$K$7:$R$86,3,FALSE)</f>
        <v>94.1</v>
      </c>
      <c r="U50" s="301">
        <f t="shared" si="22"/>
        <v>64.599999999999994</v>
      </c>
      <c r="V50" s="301"/>
      <c r="W50" s="301">
        <f t="shared" si="18"/>
        <v>64.599999999999994</v>
      </c>
      <c r="X50" s="301">
        <f>VLOOKUP(R50,'Basisreihen Destatis 2020 "alt"'!$B$7:$H$90,3,FALSE)</f>
        <v>62.5</v>
      </c>
      <c r="Y50" s="301"/>
      <c r="Z50" s="301">
        <f t="shared" si="19"/>
        <v>62.5</v>
      </c>
      <c r="AA50" s="301"/>
      <c r="AB50" s="301">
        <f t="shared" si="20"/>
        <v>62.5</v>
      </c>
      <c r="AC50" s="306">
        <f t="shared" si="21"/>
        <v>63.3</v>
      </c>
      <c r="AD50" s="336">
        <f t="shared" si="13"/>
        <v>1.8199000000000001</v>
      </c>
      <c r="AF50" s="335">
        <v>1985</v>
      </c>
      <c r="AG50" s="305">
        <f>VLOOKUP(AF50,'Basisreihen Destatis 2020 "alt"'!$B$7:$H$90,6,FALSE)</f>
        <v>73.900000000000006</v>
      </c>
      <c r="AH50" s="301"/>
      <c r="AI50" s="306">
        <f t="shared" si="9"/>
        <v>73.900000000000006</v>
      </c>
      <c r="AJ50" s="336">
        <f t="shared" si="14"/>
        <v>1.41</v>
      </c>
    </row>
    <row r="51" spans="2:36">
      <c r="B51" s="335">
        <v>1984</v>
      </c>
      <c r="C51" s="296">
        <f>VLOOKUP(B51,'Basisreihen Destatis 2020 "alt"'!$B$7:$H$90,2,FALSE)</f>
        <v>53.2</v>
      </c>
      <c r="D51" s="292"/>
      <c r="E51" s="292">
        <f t="shared" si="0"/>
        <v>53.2</v>
      </c>
      <c r="F51" s="292"/>
      <c r="G51" s="297">
        <f t="shared" si="15"/>
        <v>53.2</v>
      </c>
      <c r="H51" s="336">
        <f t="shared" si="11"/>
        <v>2.2256</v>
      </c>
      <c r="J51" s="335">
        <v>1984</v>
      </c>
      <c r="K51" s="296">
        <f>VLOOKUP(J51,'Basisreihen Destatis 2020 "alt"'!$B$7:$H$90,3,FALSE)</f>
        <v>62.4</v>
      </c>
      <c r="L51" s="292"/>
      <c r="M51" s="292">
        <f t="shared" si="16"/>
        <v>62.4</v>
      </c>
      <c r="N51" s="292"/>
      <c r="O51" s="297">
        <f t="shared" si="17"/>
        <v>62.4</v>
      </c>
      <c r="P51" s="336">
        <f t="shared" si="12"/>
        <v>1.9295</v>
      </c>
      <c r="Q51" s="176"/>
      <c r="R51" s="335">
        <v>1984</v>
      </c>
      <c r="S51" s="305"/>
      <c r="T51" s="301">
        <f>VLOOKUP(R51,'Basisreihen Destatis 2020 "alt"'!$K$7:$R$86,3,FALSE)</f>
        <v>88</v>
      </c>
      <c r="U51" s="301">
        <f t="shared" si="22"/>
        <v>60.4</v>
      </c>
      <c r="V51" s="301"/>
      <c r="W51" s="301">
        <f t="shared" si="18"/>
        <v>60.4</v>
      </c>
      <c r="X51" s="301">
        <f>VLOOKUP(R51,'Basisreihen Destatis 2020 "alt"'!$B$7:$H$90,3,FALSE)</f>
        <v>62.4</v>
      </c>
      <c r="Y51" s="301"/>
      <c r="Z51" s="301">
        <f t="shared" si="19"/>
        <v>62.4</v>
      </c>
      <c r="AA51" s="301"/>
      <c r="AB51" s="301">
        <f t="shared" si="20"/>
        <v>62.4</v>
      </c>
      <c r="AC51" s="306">
        <f t="shared" si="21"/>
        <v>61.6</v>
      </c>
      <c r="AD51" s="336">
        <f t="shared" si="13"/>
        <v>1.8701000000000001</v>
      </c>
      <c r="AF51" s="335">
        <v>1984</v>
      </c>
      <c r="AG51" s="305">
        <f>VLOOKUP(AF51,'Basisreihen Destatis 2020 "alt"'!$B$7:$H$90,6,FALSE)</f>
        <v>72.3</v>
      </c>
      <c r="AH51" s="301"/>
      <c r="AI51" s="306">
        <f t="shared" si="9"/>
        <v>72.3</v>
      </c>
      <c r="AJ51" s="336">
        <f t="shared" si="14"/>
        <v>1.4412</v>
      </c>
    </row>
    <row r="52" spans="2:36">
      <c r="B52" s="335">
        <v>1983</v>
      </c>
      <c r="C52" s="296">
        <f>VLOOKUP(B52,'Basisreihen Destatis 2020 "alt"'!$B$7:$H$90,2,FALSE)</f>
        <v>52.1</v>
      </c>
      <c r="D52" s="292"/>
      <c r="E52" s="292">
        <f t="shared" si="0"/>
        <v>52.1</v>
      </c>
      <c r="F52" s="292"/>
      <c r="G52" s="297">
        <f t="shared" si="15"/>
        <v>52.1</v>
      </c>
      <c r="H52" s="336">
        <f t="shared" si="11"/>
        <v>2.2726000000000002</v>
      </c>
      <c r="J52" s="335">
        <v>1983</v>
      </c>
      <c r="K52" s="296">
        <f>VLOOKUP(J52,'Basisreihen Destatis 2020 "alt"'!$B$7:$H$90,3,FALSE)</f>
        <v>61.6</v>
      </c>
      <c r="L52" s="292"/>
      <c r="M52" s="292">
        <f t="shared" si="16"/>
        <v>61.6</v>
      </c>
      <c r="N52" s="292"/>
      <c r="O52" s="297">
        <f t="shared" si="17"/>
        <v>61.6</v>
      </c>
      <c r="P52" s="336">
        <f t="shared" si="12"/>
        <v>1.9544999999999999</v>
      </c>
      <c r="Q52" s="176"/>
      <c r="R52" s="335">
        <v>1983</v>
      </c>
      <c r="S52" s="305"/>
      <c r="T52" s="301">
        <f>VLOOKUP(R52,'Basisreihen Destatis 2020 "alt"'!$K$7:$R$86,3,FALSE)</f>
        <v>86.3</v>
      </c>
      <c r="U52" s="301">
        <f t="shared" si="22"/>
        <v>59.2</v>
      </c>
      <c r="V52" s="301"/>
      <c r="W52" s="301">
        <f t="shared" si="18"/>
        <v>59.2</v>
      </c>
      <c r="X52" s="301">
        <f>VLOOKUP(R52,'Basisreihen Destatis 2020 "alt"'!$B$7:$H$90,3,FALSE)</f>
        <v>61.6</v>
      </c>
      <c r="Y52" s="301"/>
      <c r="Z52" s="301">
        <f t="shared" si="19"/>
        <v>61.6</v>
      </c>
      <c r="AA52" s="301"/>
      <c r="AB52" s="301">
        <f t="shared" si="20"/>
        <v>61.6</v>
      </c>
      <c r="AC52" s="306">
        <f t="shared" si="21"/>
        <v>60.6</v>
      </c>
      <c r="AD52" s="336">
        <f t="shared" si="13"/>
        <v>1.901</v>
      </c>
      <c r="AF52" s="335">
        <v>1983</v>
      </c>
      <c r="AG52" s="305">
        <f>VLOOKUP(AF52,'Basisreihen Destatis 2020 "alt"'!$B$7:$H$90,6,FALSE)</f>
        <v>70.3</v>
      </c>
      <c r="AH52" s="301"/>
      <c r="AI52" s="306">
        <f t="shared" si="9"/>
        <v>70.3</v>
      </c>
      <c r="AJ52" s="336">
        <f t="shared" si="14"/>
        <v>1.4822</v>
      </c>
    </row>
    <row r="53" spans="2:36">
      <c r="B53" s="335">
        <v>1982</v>
      </c>
      <c r="C53" s="296">
        <f>VLOOKUP(B53,'Basisreihen Destatis 2020 "alt"'!$B$7:$H$90,2,FALSE)</f>
        <v>51.2</v>
      </c>
      <c r="D53" s="292"/>
      <c r="E53" s="292">
        <f t="shared" si="0"/>
        <v>51.2</v>
      </c>
      <c r="F53" s="292"/>
      <c r="G53" s="297">
        <f t="shared" si="15"/>
        <v>51.2</v>
      </c>
      <c r="H53" s="336">
        <f t="shared" si="11"/>
        <v>2.3125</v>
      </c>
      <c r="J53" s="335">
        <v>1982</v>
      </c>
      <c r="K53" s="296">
        <f>VLOOKUP(J53,'Basisreihen Destatis 2020 "alt"'!$B$7:$H$90,3,FALSE)</f>
        <v>61.9</v>
      </c>
      <c r="L53" s="292"/>
      <c r="M53" s="292">
        <f t="shared" si="16"/>
        <v>61.9</v>
      </c>
      <c r="N53" s="292"/>
      <c r="O53" s="297">
        <f t="shared" si="17"/>
        <v>61.9</v>
      </c>
      <c r="P53" s="336">
        <f t="shared" si="12"/>
        <v>1.9451000000000001</v>
      </c>
      <c r="Q53" s="176"/>
      <c r="R53" s="335">
        <v>1982</v>
      </c>
      <c r="S53" s="305"/>
      <c r="T53" s="301">
        <f>VLOOKUP(R53,'Basisreihen Destatis 2020 "alt"'!$K$7:$R$86,3,FALSE)</f>
        <v>90.1</v>
      </c>
      <c r="U53" s="301">
        <f t="shared" si="22"/>
        <v>61.8</v>
      </c>
      <c r="V53" s="301"/>
      <c r="W53" s="301">
        <f t="shared" si="18"/>
        <v>61.8</v>
      </c>
      <c r="X53" s="301">
        <f>VLOOKUP(R53,'Basisreihen Destatis 2020 "alt"'!$B$7:$H$90,3,FALSE)</f>
        <v>61.9</v>
      </c>
      <c r="Y53" s="301"/>
      <c r="Z53" s="301">
        <f t="shared" si="19"/>
        <v>61.9</v>
      </c>
      <c r="AA53" s="301"/>
      <c r="AB53" s="301">
        <f t="shared" si="20"/>
        <v>61.9</v>
      </c>
      <c r="AC53" s="306">
        <f t="shared" si="21"/>
        <v>61.9</v>
      </c>
      <c r="AD53" s="336">
        <f t="shared" si="13"/>
        <v>1.8611</v>
      </c>
      <c r="AF53" s="335">
        <v>1982</v>
      </c>
      <c r="AG53" s="305">
        <f>VLOOKUP(AF53,'Basisreihen Destatis 2020 "alt"'!$B$7:$H$90,6,FALSE)</f>
        <v>69.099999999999994</v>
      </c>
      <c r="AH53" s="301"/>
      <c r="AI53" s="306">
        <f t="shared" si="9"/>
        <v>69.099999999999994</v>
      </c>
      <c r="AJ53" s="336">
        <f t="shared" si="14"/>
        <v>1.508</v>
      </c>
    </row>
    <row r="54" spans="2:36">
      <c r="B54" s="335">
        <v>1981</v>
      </c>
      <c r="C54" s="296">
        <f>VLOOKUP(B54,'Basisreihen Destatis 2020 "alt"'!$B$7:$H$90,2,FALSE)</f>
        <v>49.2</v>
      </c>
      <c r="D54" s="292"/>
      <c r="E54" s="292">
        <f t="shared" si="0"/>
        <v>49.2</v>
      </c>
      <c r="F54" s="292"/>
      <c r="G54" s="297">
        <f t="shared" si="15"/>
        <v>49.2</v>
      </c>
      <c r="H54" s="336">
        <f t="shared" si="11"/>
        <v>2.4064999999999999</v>
      </c>
      <c r="J54" s="335">
        <v>1981</v>
      </c>
      <c r="K54" s="296">
        <f>VLOOKUP(J54,'Basisreihen Destatis 2020 "alt"'!$B$7:$H$90,3,FALSE)</f>
        <v>63.1</v>
      </c>
      <c r="L54" s="292"/>
      <c r="M54" s="292">
        <f t="shared" si="16"/>
        <v>63.1</v>
      </c>
      <c r="N54" s="292"/>
      <c r="O54" s="297">
        <f t="shared" si="17"/>
        <v>63.1</v>
      </c>
      <c r="P54" s="336">
        <f t="shared" si="12"/>
        <v>1.9080999999999999</v>
      </c>
      <c r="Q54" s="176"/>
      <c r="R54" s="335">
        <v>1981</v>
      </c>
      <c r="S54" s="305"/>
      <c r="T54" s="301">
        <f>VLOOKUP(R54,'Basisreihen Destatis 2020 "alt"'!$K$7:$R$86,3,FALSE)</f>
        <v>78.5</v>
      </c>
      <c r="U54" s="301">
        <f t="shared" si="22"/>
        <v>53.9</v>
      </c>
      <c r="V54" s="301"/>
      <c r="W54" s="301">
        <f t="shared" si="18"/>
        <v>53.9</v>
      </c>
      <c r="X54" s="301">
        <f>VLOOKUP(R54,'Basisreihen Destatis 2020 "alt"'!$B$7:$H$90,3,FALSE)</f>
        <v>63.1</v>
      </c>
      <c r="Y54" s="301"/>
      <c r="Z54" s="301">
        <f t="shared" si="19"/>
        <v>63.1</v>
      </c>
      <c r="AA54" s="301"/>
      <c r="AB54" s="301">
        <f t="shared" si="20"/>
        <v>63.1</v>
      </c>
      <c r="AC54" s="306">
        <f t="shared" si="21"/>
        <v>59.4</v>
      </c>
      <c r="AD54" s="336">
        <f t="shared" si="13"/>
        <v>1.9394</v>
      </c>
      <c r="AF54" s="335">
        <v>1981</v>
      </c>
      <c r="AG54" s="305">
        <f>VLOOKUP(AF54,'Basisreihen Destatis 2020 "alt"'!$B$7:$H$90,6,FALSE)</f>
        <v>65</v>
      </c>
      <c r="AH54" s="301"/>
      <c r="AI54" s="306">
        <f t="shared" si="9"/>
        <v>65</v>
      </c>
      <c r="AJ54" s="336">
        <f t="shared" si="14"/>
        <v>1.6031</v>
      </c>
    </row>
    <row r="55" spans="2:36">
      <c r="B55" s="335">
        <v>1980</v>
      </c>
      <c r="C55" s="296">
        <f>VLOOKUP(B55,'Basisreihen Destatis 2020 "alt"'!$B$7:$H$90,2,FALSE)</f>
        <v>46.4</v>
      </c>
      <c r="D55" s="292"/>
      <c r="E55" s="292">
        <f t="shared" si="0"/>
        <v>46.4</v>
      </c>
      <c r="F55" s="292"/>
      <c r="G55" s="297">
        <f t="shared" si="15"/>
        <v>46.4</v>
      </c>
      <c r="H55" s="336">
        <f t="shared" si="11"/>
        <v>2.5516999999999999</v>
      </c>
      <c r="J55" s="335">
        <v>1980</v>
      </c>
      <c r="K55" s="296">
        <f>VLOOKUP(J55,'Basisreihen Destatis 2020 "alt"'!$B$7:$H$90,3,FALSE)</f>
        <v>61.4</v>
      </c>
      <c r="L55" s="292"/>
      <c r="M55" s="292">
        <f t="shared" si="16"/>
        <v>61.4</v>
      </c>
      <c r="N55" s="292"/>
      <c r="O55" s="297">
        <f t="shared" si="17"/>
        <v>61.4</v>
      </c>
      <c r="P55" s="336">
        <f t="shared" si="12"/>
        <v>1.9609000000000001</v>
      </c>
      <c r="Q55" s="176"/>
      <c r="R55" s="335">
        <v>1980</v>
      </c>
      <c r="S55" s="305"/>
      <c r="T55" s="301">
        <f>VLOOKUP(R55,'Basisreihen Destatis 2020 "alt"'!$K$7:$R$86,3,FALSE)</f>
        <v>77.099999999999994</v>
      </c>
      <c r="U55" s="301">
        <f t="shared" si="22"/>
        <v>52.9</v>
      </c>
      <c r="V55" s="301"/>
      <c r="W55" s="301">
        <f t="shared" si="18"/>
        <v>52.9</v>
      </c>
      <c r="X55" s="301">
        <f>VLOOKUP(R55,'Basisreihen Destatis 2020 "alt"'!$B$7:$H$90,3,FALSE)</f>
        <v>61.4</v>
      </c>
      <c r="Y55" s="301"/>
      <c r="Z55" s="301">
        <f t="shared" si="19"/>
        <v>61.4</v>
      </c>
      <c r="AA55" s="301"/>
      <c r="AB55" s="301">
        <f t="shared" si="20"/>
        <v>61.4</v>
      </c>
      <c r="AC55" s="306">
        <f t="shared" si="21"/>
        <v>58</v>
      </c>
      <c r="AD55" s="336">
        <f t="shared" si="13"/>
        <v>1.9862</v>
      </c>
      <c r="AF55" s="335">
        <v>1980</v>
      </c>
      <c r="AG55" s="305">
        <f>VLOOKUP(AF55,'Basisreihen Destatis 2020 "alt"'!$B$7:$H$90,6,FALSE)</f>
        <v>60.9</v>
      </c>
      <c r="AH55" s="301"/>
      <c r="AI55" s="306">
        <f t="shared" si="9"/>
        <v>60.9</v>
      </c>
      <c r="AJ55" s="336">
        <f t="shared" si="14"/>
        <v>1.7110000000000001</v>
      </c>
    </row>
    <row r="56" spans="2:36">
      <c r="B56" s="335">
        <v>1979</v>
      </c>
      <c r="C56" s="296">
        <f>VLOOKUP(B56,'Basisreihen Destatis 2020 "alt"'!$B$7:$H$90,2,FALSE)</f>
        <v>42.1</v>
      </c>
      <c r="D56" s="292"/>
      <c r="E56" s="292">
        <f t="shared" si="0"/>
        <v>42.1</v>
      </c>
      <c r="F56" s="292"/>
      <c r="G56" s="297">
        <f t="shared" si="15"/>
        <v>42.1</v>
      </c>
      <c r="H56" s="336">
        <f t="shared" si="11"/>
        <v>2.8123999999999998</v>
      </c>
      <c r="J56" s="335">
        <v>1979</v>
      </c>
      <c r="K56" s="296">
        <f>VLOOKUP(J56,'Basisreihen Destatis 2020 "alt"'!$B$7:$H$90,3,FALSE)</f>
        <v>55.5</v>
      </c>
      <c r="L56" s="292"/>
      <c r="M56" s="292">
        <f t="shared" si="16"/>
        <v>55.5</v>
      </c>
      <c r="N56" s="292"/>
      <c r="O56" s="297">
        <f t="shared" si="17"/>
        <v>55.5</v>
      </c>
      <c r="P56" s="336">
        <f t="shared" si="12"/>
        <v>2.1694</v>
      </c>
      <c r="Q56" s="176"/>
      <c r="R56" s="335">
        <v>1979</v>
      </c>
      <c r="S56" s="305"/>
      <c r="T56" s="301">
        <f>VLOOKUP(R56,'Basisreihen Destatis 2020 "alt"'!$K$7:$R$86,3,FALSE)</f>
        <v>76.5</v>
      </c>
      <c r="U56" s="301">
        <f t="shared" si="22"/>
        <v>52.5</v>
      </c>
      <c r="V56" s="301"/>
      <c r="W56" s="301">
        <f t="shared" si="18"/>
        <v>52.5</v>
      </c>
      <c r="X56" s="301">
        <f>VLOOKUP(R56,'Basisreihen Destatis 2020 "alt"'!$B$7:$H$90,3,FALSE)</f>
        <v>55.5</v>
      </c>
      <c r="Y56" s="301"/>
      <c r="Z56" s="301">
        <f t="shared" si="19"/>
        <v>55.5</v>
      </c>
      <c r="AA56" s="301"/>
      <c r="AB56" s="301">
        <f t="shared" si="20"/>
        <v>55.5</v>
      </c>
      <c r="AC56" s="306">
        <f t="shared" si="21"/>
        <v>54.3</v>
      </c>
      <c r="AD56" s="336">
        <f t="shared" si="13"/>
        <v>2.1215000000000002</v>
      </c>
      <c r="AF56" s="335">
        <v>1979</v>
      </c>
      <c r="AG56" s="305">
        <f>VLOOKUP(AF56,'Basisreihen Destatis 2020 "alt"'!$B$7:$H$90,6,FALSE)</f>
        <v>57.1</v>
      </c>
      <c r="AH56" s="301"/>
      <c r="AI56" s="306">
        <f t="shared" si="9"/>
        <v>57.1</v>
      </c>
      <c r="AJ56" s="336">
        <f t="shared" si="14"/>
        <v>1.8249</v>
      </c>
    </row>
    <row r="57" spans="2:36">
      <c r="B57" s="335">
        <v>1978</v>
      </c>
      <c r="C57" s="296">
        <f>VLOOKUP(B57,'Basisreihen Destatis 2020 "alt"'!$B$7:$H$90,2,FALSE)</f>
        <v>39.200000000000003</v>
      </c>
      <c r="D57" s="292"/>
      <c r="E57" s="292">
        <f t="shared" si="0"/>
        <v>39.200000000000003</v>
      </c>
      <c r="F57" s="292"/>
      <c r="G57" s="297">
        <f t="shared" si="15"/>
        <v>39.200000000000003</v>
      </c>
      <c r="H57" s="336">
        <f t="shared" si="11"/>
        <v>3.0204</v>
      </c>
      <c r="J57" s="335">
        <v>1978</v>
      </c>
      <c r="K57" s="296">
        <f>VLOOKUP(J57,'Basisreihen Destatis 2020 "alt"'!$B$7:$H$90,3,FALSE)</f>
        <v>50.5</v>
      </c>
      <c r="L57" s="292"/>
      <c r="M57" s="292">
        <f t="shared" si="16"/>
        <v>50.5</v>
      </c>
      <c r="N57" s="292"/>
      <c r="O57" s="297">
        <f t="shared" si="17"/>
        <v>50.5</v>
      </c>
      <c r="P57" s="336">
        <f t="shared" si="12"/>
        <v>2.3841999999999999</v>
      </c>
      <c r="Q57" s="176"/>
      <c r="R57" s="335">
        <v>1978</v>
      </c>
      <c r="S57" s="305"/>
      <c r="T57" s="301">
        <f>VLOOKUP(R57,'Basisreihen Destatis 2020 "alt"'!$K$7:$R$86,3,FALSE)</f>
        <v>75.599999999999994</v>
      </c>
      <c r="U57" s="301">
        <f t="shared" si="22"/>
        <v>51.9</v>
      </c>
      <c r="V57" s="301"/>
      <c r="W57" s="301">
        <f t="shared" si="18"/>
        <v>51.9</v>
      </c>
      <c r="X57" s="301">
        <f>VLOOKUP(R57,'Basisreihen Destatis 2020 "alt"'!$B$7:$H$90,3,FALSE)</f>
        <v>50.5</v>
      </c>
      <c r="Y57" s="301"/>
      <c r="Z57" s="301">
        <f t="shared" si="19"/>
        <v>50.5</v>
      </c>
      <c r="AA57" s="301"/>
      <c r="AB57" s="301">
        <f t="shared" si="20"/>
        <v>50.5</v>
      </c>
      <c r="AC57" s="306">
        <f t="shared" si="21"/>
        <v>51.1</v>
      </c>
      <c r="AD57" s="336">
        <f t="shared" si="13"/>
        <v>2.2544</v>
      </c>
      <c r="AF57" s="335">
        <v>1978</v>
      </c>
      <c r="AG57" s="305">
        <f>VLOOKUP(AF57,'Basisreihen Destatis 2020 "alt"'!$B$7:$H$90,6,FALSE)</f>
        <v>55.1</v>
      </c>
      <c r="AH57" s="301"/>
      <c r="AI57" s="306">
        <f t="shared" si="9"/>
        <v>55.1</v>
      </c>
      <c r="AJ57" s="336">
        <f t="shared" si="14"/>
        <v>1.8911</v>
      </c>
    </row>
    <row r="58" spans="2:36">
      <c r="B58" s="335">
        <v>1977</v>
      </c>
      <c r="C58" s="296">
        <f>VLOOKUP(B58,'Basisreihen Destatis 2020 "alt"'!$B$7:$H$90,2,FALSE)</f>
        <v>37.5</v>
      </c>
      <c r="D58" s="292"/>
      <c r="E58" s="292">
        <f t="shared" si="0"/>
        <v>37.5</v>
      </c>
      <c r="F58" s="292"/>
      <c r="G58" s="297">
        <f t="shared" si="15"/>
        <v>37.5</v>
      </c>
      <c r="H58" s="336">
        <f t="shared" si="11"/>
        <v>3.1573000000000002</v>
      </c>
      <c r="J58" s="335">
        <v>1977</v>
      </c>
      <c r="K58" s="296">
        <f>VLOOKUP(J58,'Basisreihen Destatis 2020 "alt"'!$B$7:$H$90,3,FALSE)</f>
        <v>47.8</v>
      </c>
      <c r="L58" s="292"/>
      <c r="M58" s="292">
        <f t="shared" si="16"/>
        <v>47.8</v>
      </c>
      <c r="N58" s="292"/>
      <c r="O58" s="297">
        <f t="shared" si="17"/>
        <v>47.8</v>
      </c>
      <c r="P58" s="336">
        <f t="shared" si="12"/>
        <v>2.5188000000000001</v>
      </c>
      <c r="Q58" s="176"/>
      <c r="R58" s="335">
        <v>1977</v>
      </c>
      <c r="S58" s="305"/>
      <c r="T58" s="301">
        <f>VLOOKUP(R58,'Basisreihen Destatis 2020 "alt"'!$K$7:$R$86,3,FALSE)</f>
        <v>73.599999999999994</v>
      </c>
      <c r="U58" s="301">
        <f t="shared" si="22"/>
        <v>50.5</v>
      </c>
      <c r="V58" s="301"/>
      <c r="W58" s="301">
        <f t="shared" si="18"/>
        <v>50.5</v>
      </c>
      <c r="X58" s="301">
        <f>VLOOKUP(R58,'Basisreihen Destatis 2020 "alt"'!$B$7:$H$90,3,FALSE)</f>
        <v>47.8</v>
      </c>
      <c r="Y58" s="301"/>
      <c r="Z58" s="301">
        <f t="shared" si="19"/>
        <v>47.8</v>
      </c>
      <c r="AA58" s="301"/>
      <c r="AB58" s="301">
        <f t="shared" si="20"/>
        <v>47.8</v>
      </c>
      <c r="AC58" s="306">
        <f t="shared" si="21"/>
        <v>48.9</v>
      </c>
      <c r="AD58" s="336">
        <f t="shared" si="13"/>
        <v>2.3557999999999999</v>
      </c>
      <c r="AF58" s="335">
        <v>1977</v>
      </c>
      <c r="AG58" s="305">
        <f>VLOOKUP(AF58,'Basisreihen Destatis 2020 "alt"'!$B$7:$H$90,6,FALSE)</f>
        <v>54.5</v>
      </c>
      <c r="AH58" s="301"/>
      <c r="AI58" s="306">
        <f t="shared" si="9"/>
        <v>54.5</v>
      </c>
      <c r="AJ58" s="336">
        <f t="shared" si="14"/>
        <v>1.9118999999999999</v>
      </c>
    </row>
    <row r="59" spans="2:36">
      <c r="B59" s="335">
        <v>1976</v>
      </c>
      <c r="C59" s="296">
        <f>VLOOKUP(B59,'Basisreihen Destatis 2020 "alt"'!$B$7:$H$90,2,FALSE)</f>
        <v>36</v>
      </c>
      <c r="D59" s="292"/>
      <c r="E59" s="292">
        <f t="shared" si="0"/>
        <v>36</v>
      </c>
      <c r="F59" s="292"/>
      <c r="G59" s="297">
        <f t="shared" si="15"/>
        <v>36</v>
      </c>
      <c r="H59" s="336">
        <f t="shared" si="11"/>
        <v>3.2888999999999999</v>
      </c>
      <c r="J59" s="335">
        <v>1976</v>
      </c>
      <c r="K59" s="296">
        <f>VLOOKUP(J59,'Basisreihen Destatis 2020 "alt"'!$B$7:$H$90,3,FALSE)</f>
        <v>46.2</v>
      </c>
      <c r="L59" s="292"/>
      <c r="M59" s="292">
        <f t="shared" si="16"/>
        <v>46.2</v>
      </c>
      <c r="N59" s="292"/>
      <c r="O59" s="297">
        <f t="shared" si="17"/>
        <v>46.2</v>
      </c>
      <c r="P59" s="336">
        <f t="shared" si="12"/>
        <v>2.6061000000000001</v>
      </c>
      <c r="Q59" s="176"/>
      <c r="R59" s="335">
        <v>1976</v>
      </c>
      <c r="S59" s="305"/>
      <c r="T59" s="301">
        <f>VLOOKUP(R59,'Basisreihen Destatis 2020 "alt"'!$K$7:$R$86,3,FALSE)</f>
        <v>75.5</v>
      </c>
      <c r="U59" s="301">
        <f t="shared" si="22"/>
        <v>51.8</v>
      </c>
      <c r="V59" s="301"/>
      <c r="W59" s="301">
        <f t="shared" si="18"/>
        <v>51.8</v>
      </c>
      <c r="X59" s="301">
        <f>VLOOKUP(R59,'Basisreihen Destatis 2020 "alt"'!$B$7:$H$90,3,FALSE)</f>
        <v>46.2</v>
      </c>
      <c r="Y59" s="301"/>
      <c r="Z59" s="301">
        <f t="shared" si="19"/>
        <v>46.2</v>
      </c>
      <c r="AA59" s="301"/>
      <c r="AB59" s="301">
        <f t="shared" si="20"/>
        <v>46.2</v>
      </c>
      <c r="AC59" s="306">
        <f t="shared" si="21"/>
        <v>48.4</v>
      </c>
      <c r="AD59" s="336">
        <f t="shared" si="13"/>
        <v>2.3801999999999999</v>
      </c>
      <c r="AF59" s="335">
        <v>1976</v>
      </c>
      <c r="AG59" s="305">
        <f>VLOOKUP(AF59,'Basisreihen Destatis 2020 "alt"'!$B$7:$H$90,6,FALSE)</f>
        <v>52.9</v>
      </c>
      <c r="AH59" s="301">
        <f>VLOOKUP(AF59,'Basisreihen Destatis 2020 "alt"'!$K$7:$R$86,8,FALSE)</f>
        <v>51.1</v>
      </c>
      <c r="AI59" s="306">
        <f t="shared" si="9"/>
        <v>52.9</v>
      </c>
      <c r="AJ59" s="336">
        <f t="shared" si="14"/>
        <v>1.9698</v>
      </c>
    </row>
    <row r="60" spans="2:36">
      <c r="B60" s="335">
        <v>1975</v>
      </c>
      <c r="C60" s="296">
        <f>VLOOKUP(B60,'Basisreihen Destatis 2020 "alt"'!$B$7:$H$90,2,FALSE)</f>
        <v>34.700000000000003</v>
      </c>
      <c r="D60" s="292"/>
      <c r="E60" s="292">
        <f t="shared" si="0"/>
        <v>34.700000000000003</v>
      </c>
      <c r="F60" s="292"/>
      <c r="G60" s="297">
        <f t="shared" si="15"/>
        <v>34.700000000000003</v>
      </c>
      <c r="H60" s="336">
        <f t="shared" si="11"/>
        <v>3.4121000000000001</v>
      </c>
      <c r="J60" s="335">
        <v>1975</v>
      </c>
      <c r="K60" s="296">
        <f>VLOOKUP(J60,'Basisreihen Destatis 2020 "alt"'!$B$7:$H$90,3,FALSE)</f>
        <v>45.2</v>
      </c>
      <c r="L60" s="292"/>
      <c r="M60" s="292">
        <f t="shared" si="16"/>
        <v>45.2</v>
      </c>
      <c r="N60" s="292"/>
      <c r="O60" s="297">
        <f t="shared" si="17"/>
        <v>45.2</v>
      </c>
      <c r="P60" s="336">
        <f t="shared" si="12"/>
        <v>2.6637</v>
      </c>
      <c r="Q60" s="176"/>
      <c r="R60" s="335">
        <v>1975</v>
      </c>
      <c r="S60" s="305"/>
      <c r="T60" s="301">
        <f>VLOOKUP(R60,'Basisreihen Destatis 2020 "alt"'!$K$7:$R$86,3,FALSE)</f>
        <v>73.5</v>
      </c>
      <c r="U60" s="301">
        <f t="shared" si="22"/>
        <v>50.4</v>
      </c>
      <c r="V60" s="301"/>
      <c r="W60" s="301">
        <f t="shared" si="18"/>
        <v>50.4</v>
      </c>
      <c r="X60" s="301">
        <f>VLOOKUP(R60,'Basisreihen Destatis 2020 "alt"'!$B$7:$H$90,3,FALSE)</f>
        <v>45.2</v>
      </c>
      <c r="Y60" s="301"/>
      <c r="Z60" s="301">
        <f t="shared" si="19"/>
        <v>45.2</v>
      </c>
      <c r="AA60" s="301"/>
      <c r="AB60" s="301">
        <f t="shared" si="20"/>
        <v>45.2</v>
      </c>
      <c r="AC60" s="306">
        <f t="shared" si="21"/>
        <v>47.3</v>
      </c>
      <c r="AD60" s="336">
        <f t="shared" si="13"/>
        <v>2.4355000000000002</v>
      </c>
      <c r="AF60" s="335">
        <v>1975</v>
      </c>
      <c r="AG60" s="305"/>
      <c r="AH60" s="301">
        <f>VLOOKUP(AF60,'Basisreihen Destatis 2020 "alt"'!$K$7:$R$86,8,FALSE)</f>
        <v>49.3</v>
      </c>
      <c r="AI60" s="306">
        <f t="shared" si="9"/>
        <v>51</v>
      </c>
      <c r="AJ60" s="336">
        <f t="shared" si="14"/>
        <v>2.0430999999999999</v>
      </c>
    </row>
    <row r="61" spans="2:36">
      <c r="B61" s="335">
        <v>1974</v>
      </c>
      <c r="C61" s="296">
        <f>VLOOKUP(B61,'Basisreihen Destatis 2020 "alt"'!$B$7:$H$90,2,FALSE)</f>
        <v>33.799999999999997</v>
      </c>
      <c r="D61" s="292"/>
      <c r="E61" s="292">
        <f t="shared" si="0"/>
        <v>33.799999999999997</v>
      </c>
      <c r="F61" s="292"/>
      <c r="G61" s="297">
        <f t="shared" si="15"/>
        <v>33.799999999999997</v>
      </c>
      <c r="H61" s="336">
        <f t="shared" si="11"/>
        <v>3.5030000000000001</v>
      </c>
      <c r="J61" s="335">
        <v>1974</v>
      </c>
      <c r="K61" s="296">
        <f>VLOOKUP(J61,'Basisreihen Destatis 2020 "alt"'!$B$7:$H$90,3,FALSE)</f>
        <v>44.4</v>
      </c>
      <c r="L61" s="292"/>
      <c r="M61" s="292">
        <f t="shared" si="16"/>
        <v>44.4</v>
      </c>
      <c r="N61" s="292"/>
      <c r="O61" s="297">
        <f t="shared" si="17"/>
        <v>44.4</v>
      </c>
      <c r="P61" s="336">
        <f t="shared" si="12"/>
        <v>2.7117</v>
      </c>
      <c r="Q61" s="176"/>
      <c r="R61" s="335">
        <v>1974</v>
      </c>
      <c r="S61" s="305"/>
      <c r="T61" s="301">
        <f>VLOOKUP(R61,'Basisreihen Destatis 2020 "alt"'!$K$7:$R$86,3,FALSE)</f>
        <v>76.2</v>
      </c>
      <c r="U61" s="301">
        <f t="shared" si="22"/>
        <v>52.3</v>
      </c>
      <c r="V61" s="301"/>
      <c r="W61" s="301">
        <f t="shared" si="18"/>
        <v>52.3</v>
      </c>
      <c r="X61" s="301">
        <f>VLOOKUP(R61,'Basisreihen Destatis 2020 "alt"'!$B$7:$H$90,3,FALSE)</f>
        <v>44.4</v>
      </c>
      <c r="Y61" s="301"/>
      <c r="Z61" s="301">
        <f t="shared" si="19"/>
        <v>44.4</v>
      </c>
      <c r="AA61" s="301"/>
      <c r="AB61" s="301">
        <f t="shared" si="20"/>
        <v>44.4</v>
      </c>
      <c r="AC61" s="306">
        <f t="shared" si="21"/>
        <v>47.6</v>
      </c>
      <c r="AD61" s="336">
        <f t="shared" si="13"/>
        <v>2.4201999999999999</v>
      </c>
      <c r="AF61" s="335">
        <v>1974</v>
      </c>
      <c r="AG61" s="305"/>
      <c r="AH61" s="301">
        <f>VLOOKUP(AF61,'Basisreihen Destatis 2020 "alt"'!$K$7:$R$86,8,FALSE)</f>
        <v>47.1</v>
      </c>
      <c r="AI61" s="306">
        <f t="shared" si="9"/>
        <v>48.8</v>
      </c>
      <c r="AJ61" s="336">
        <f t="shared" si="14"/>
        <v>2.1352000000000002</v>
      </c>
    </row>
    <row r="62" spans="2:36">
      <c r="B62" s="335">
        <v>1973</v>
      </c>
      <c r="C62" s="296">
        <f>VLOOKUP(B62,'Basisreihen Destatis 2020 "alt"'!$B$7:$H$90,2,FALSE)</f>
        <v>31.9</v>
      </c>
      <c r="D62" s="292"/>
      <c r="E62" s="292">
        <f t="shared" si="0"/>
        <v>31.9</v>
      </c>
      <c r="F62" s="292"/>
      <c r="G62" s="297">
        <f t="shared" si="15"/>
        <v>31.9</v>
      </c>
      <c r="H62" s="336">
        <f t="shared" si="11"/>
        <v>3.7115999999999998</v>
      </c>
      <c r="J62" s="335">
        <v>1973</v>
      </c>
      <c r="K62" s="296">
        <f>VLOOKUP(J62,'Basisreihen Destatis 2020 "alt"'!$B$7:$H$90,3,FALSE)</f>
        <v>41.6</v>
      </c>
      <c r="L62" s="292"/>
      <c r="M62" s="292">
        <f t="shared" si="16"/>
        <v>41.6</v>
      </c>
      <c r="N62" s="292"/>
      <c r="O62" s="297">
        <f t="shared" si="17"/>
        <v>41.6</v>
      </c>
      <c r="P62" s="336">
        <f t="shared" si="12"/>
        <v>2.8942000000000001</v>
      </c>
      <c r="Q62" s="176"/>
      <c r="R62" s="335">
        <v>1973</v>
      </c>
      <c r="S62" s="305"/>
      <c r="T62" s="301">
        <f>VLOOKUP(R62,'Basisreihen Destatis 2020 "alt"'!$K$7:$R$86,3,FALSE)</f>
        <v>67</v>
      </c>
      <c r="U62" s="301">
        <f t="shared" si="22"/>
        <v>46</v>
      </c>
      <c r="V62" s="301"/>
      <c r="W62" s="301">
        <f t="shared" si="18"/>
        <v>46</v>
      </c>
      <c r="X62" s="301">
        <f>VLOOKUP(R62,'Basisreihen Destatis 2020 "alt"'!$B$7:$H$90,3,FALSE)</f>
        <v>41.6</v>
      </c>
      <c r="Y62" s="301"/>
      <c r="Z62" s="301">
        <f t="shared" si="19"/>
        <v>41.6</v>
      </c>
      <c r="AA62" s="301"/>
      <c r="AB62" s="301">
        <f t="shared" si="20"/>
        <v>41.6</v>
      </c>
      <c r="AC62" s="306">
        <f t="shared" si="21"/>
        <v>43.4</v>
      </c>
      <c r="AD62" s="336">
        <f t="shared" si="13"/>
        <v>2.6543999999999999</v>
      </c>
      <c r="AF62" s="335">
        <v>1973</v>
      </c>
      <c r="AG62" s="305"/>
      <c r="AH62" s="301">
        <f>VLOOKUP(AF62,'Basisreihen Destatis 2020 "alt"'!$K$7:$R$86,8,FALSE)</f>
        <v>41.5</v>
      </c>
      <c r="AI62" s="306">
        <f t="shared" si="9"/>
        <v>43</v>
      </c>
      <c r="AJ62" s="336">
        <f t="shared" si="14"/>
        <v>2.4232999999999998</v>
      </c>
    </row>
    <row r="63" spans="2:36">
      <c r="B63" s="335">
        <v>1972</v>
      </c>
      <c r="C63" s="296">
        <f>VLOOKUP(B63,'Basisreihen Destatis 2020 "alt"'!$B$7:$H$90,2,FALSE)</f>
        <v>30</v>
      </c>
      <c r="D63" s="292"/>
      <c r="E63" s="292">
        <f t="shared" si="0"/>
        <v>30</v>
      </c>
      <c r="F63" s="292"/>
      <c r="G63" s="297">
        <f t="shared" si="15"/>
        <v>30</v>
      </c>
      <c r="H63" s="336">
        <f t="shared" si="11"/>
        <v>3.9466999999999999</v>
      </c>
      <c r="J63" s="335">
        <v>1972</v>
      </c>
      <c r="K63" s="296">
        <f>VLOOKUP(J63,'Basisreihen Destatis 2020 "alt"'!$B$7:$H$90,3,FALSE)</f>
        <v>40</v>
      </c>
      <c r="L63" s="292"/>
      <c r="M63" s="292">
        <f t="shared" si="16"/>
        <v>40</v>
      </c>
      <c r="N63" s="292"/>
      <c r="O63" s="297">
        <f t="shared" si="17"/>
        <v>40</v>
      </c>
      <c r="P63" s="336">
        <f t="shared" si="12"/>
        <v>3.01</v>
      </c>
      <c r="Q63" s="176"/>
      <c r="R63" s="335">
        <v>1972</v>
      </c>
      <c r="S63" s="305"/>
      <c r="T63" s="301">
        <f>VLOOKUP(R63,'Basisreihen Destatis 2020 "alt"'!$K$7:$R$86,3,FALSE)</f>
        <v>61.6</v>
      </c>
      <c r="U63" s="301">
        <f t="shared" si="22"/>
        <v>42.3</v>
      </c>
      <c r="V63" s="301"/>
      <c r="W63" s="301">
        <f t="shared" si="18"/>
        <v>42.3</v>
      </c>
      <c r="X63" s="301">
        <f>VLOOKUP(R63,'Basisreihen Destatis 2020 "alt"'!$B$7:$H$90,3,FALSE)</f>
        <v>40</v>
      </c>
      <c r="Y63" s="301"/>
      <c r="Z63" s="301">
        <f t="shared" si="19"/>
        <v>40</v>
      </c>
      <c r="AA63" s="301"/>
      <c r="AB63" s="301">
        <f t="shared" si="20"/>
        <v>40</v>
      </c>
      <c r="AC63" s="306">
        <f t="shared" si="21"/>
        <v>40.9</v>
      </c>
      <c r="AD63" s="336">
        <f t="shared" si="13"/>
        <v>2.8166000000000002</v>
      </c>
      <c r="AF63" s="335">
        <v>1972</v>
      </c>
      <c r="AG63" s="305"/>
      <c r="AH63" s="301">
        <f>VLOOKUP(AF63,'Basisreihen Destatis 2020 "alt"'!$K$7:$R$86,8,FALSE)</f>
        <v>39</v>
      </c>
      <c r="AI63" s="306">
        <f t="shared" si="9"/>
        <v>40.4</v>
      </c>
      <c r="AJ63" s="336">
        <f t="shared" si="14"/>
        <v>2.5792000000000002</v>
      </c>
    </row>
    <row r="64" spans="2:36">
      <c r="B64" s="335">
        <v>1971</v>
      </c>
      <c r="C64" s="296">
        <f>VLOOKUP(B64,'Basisreihen Destatis 2020 "alt"'!$B$7:$H$90,2,FALSE)</f>
        <v>28.6</v>
      </c>
      <c r="D64" s="292"/>
      <c r="E64" s="292">
        <f t="shared" si="0"/>
        <v>28.6</v>
      </c>
      <c r="F64" s="292"/>
      <c r="G64" s="297">
        <f t="shared" si="15"/>
        <v>28.6</v>
      </c>
      <c r="H64" s="336">
        <f t="shared" si="11"/>
        <v>4.1398999999999999</v>
      </c>
      <c r="J64" s="335">
        <v>1971</v>
      </c>
      <c r="K64" s="296">
        <f>VLOOKUP(J64,'Basisreihen Destatis 2020 "alt"'!$B$7:$H$90,3,FALSE)</f>
        <v>38.700000000000003</v>
      </c>
      <c r="L64" s="292"/>
      <c r="M64" s="292">
        <f t="shared" si="16"/>
        <v>38.700000000000003</v>
      </c>
      <c r="N64" s="292"/>
      <c r="O64" s="297">
        <f t="shared" si="17"/>
        <v>38.700000000000003</v>
      </c>
      <c r="P64" s="336">
        <f t="shared" si="12"/>
        <v>3.1111</v>
      </c>
      <c r="Q64" s="176"/>
      <c r="R64" s="335">
        <v>1971</v>
      </c>
      <c r="S64" s="305"/>
      <c r="T64" s="301">
        <f>VLOOKUP(R64,'Basisreihen Destatis 2020 "alt"'!$K$7:$R$86,3,FALSE)</f>
        <v>61.6</v>
      </c>
      <c r="U64" s="301">
        <f t="shared" si="22"/>
        <v>42.3</v>
      </c>
      <c r="V64" s="301"/>
      <c r="W64" s="301">
        <f t="shared" si="18"/>
        <v>42.3</v>
      </c>
      <c r="X64" s="301">
        <f>VLOOKUP(R64,'Basisreihen Destatis 2020 "alt"'!$B$7:$H$90,3,FALSE)</f>
        <v>38.700000000000003</v>
      </c>
      <c r="Y64" s="301"/>
      <c r="Z64" s="301">
        <f t="shared" si="19"/>
        <v>38.700000000000003</v>
      </c>
      <c r="AA64" s="301"/>
      <c r="AB64" s="301">
        <f t="shared" si="20"/>
        <v>38.700000000000003</v>
      </c>
      <c r="AC64" s="306">
        <f t="shared" si="21"/>
        <v>40.1</v>
      </c>
      <c r="AD64" s="336">
        <f t="shared" si="13"/>
        <v>2.8727999999999998</v>
      </c>
      <c r="AF64" s="335">
        <v>1971</v>
      </c>
      <c r="AG64" s="305"/>
      <c r="AH64" s="301">
        <f>VLOOKUP(AF64,'Basisreihen Destatis 2020 "alt"'!$K$7:$R$86,8,FALSE)</f>
        <v>37.9</v>
      </c>
      <c r="AI64" s="306">
        <f t="shared" si="9"/>
        <v>39.200000000000003</v>
      </c>
      <c r="AJ64" s="336">
        <f t="shared" si="14"/>
        <v>2.6581999999999999</v>
      </c>
    </row>
    <row r="65" spans="2:36">
      <c r="B65" s="335">
        <v>1970</v>
      </c>
      <c r="C65" s="296">
        <f>VLOOKUP(B65,'Basisreihen Destatis 2020 "alt"'!$B$7:$H$90,2,FALSE)</f>
        <v>25.8</v>
      </c>
      <c r="D65" s="292"/>
      <c r="E65" s="292">
        <f t="shared" si="0"/>
        <v>25.8</v>
      </c>
      <c r="F65" s="292"/>
      <c r="G65" s="297">
        <f t="shared" si="15"/>
        <v>25.8</v>
      </c>
      <c r="H65" s="336">
        <f t="shared" si="11"/>
        <v>4.5891000000000002</v>
      </c>
      <c r="J65" s="335">
        <v>1970</v>
      </c>
      <c r="K65" s="296">
        <f>VLOOKUP(J65,'Basisreihen Destatis 2020 "alt"'!$B$7:$H$90,3,FALSE)</f>
        <v>35.799999999999997</v>
      </c>
      <c r="L65" s="292"/>
      <c r="M65" s="292">
        <f t="shared" si="16"/>
        <v>35.799999999999997</v>
      </c>
      <c r="N65" s="292"/>
      <c r="O65" s="297">
        <f t="shared" si="17"/>
        <v>35.799999999999997</v>
      </c>
      <c r="P65" s="336">
        <f t="shared" si="12"/>
        <v>3.3631000000000002</v>
      </c>
      <c r="Q65" s="176"/>
      <c r="R65" s="335">
        <v>1970</v>
      </c>
      <c r="S65" s="305"/>
      <c r="T65" s="301">
        <f>VLOOKUP(R65,'Basisreihen Destatis 2020 "alt"'!$K$7:$R$86,3,FALSE)</f>
        <v>60.6</v>
      </c>
      <c r="U65" s="301">
        <f t="shared" si="22"/>
        <v>41.6</v>
      </c>
      <c r="V65" s="301"/>
      <c r="W65" s="301">
        <f t="shared" si="18"/>
        <v>41.6</v>
      </c>
      <c r="X65" s="301">
        <f>VLOOKUP(R65,'Basisreihen Destatis 2020 "alt"'!$B$7:$H$90,3,FALSE)</f>
        <v>35.799999999999997</v>
      </c>
      <c r="Y65" s="301"/>
      <c r="Z65" s="301">
        <f t="shared" si="19"/>
        <v>35.799999999999997</v>
      </c>
      <c r="AA65" s="301"/>
      <c r="AB65" s="301">
        <f t="shared" si="20"/>
        <v>35.799999999999997</v>
      </c>
      <c r="AC65" s="306">
        <f t="shared" si="21"/>
        <v>38.1</v>
      </c>
      <c r="AD65" s="336">
        <f t="shared" si="13"/>
        <v>3.0236000000000001</v>
      </c>
      <c r="AF65" s="335">
        <v>1970</v>
      </c>
      <c r="AG65" s="305"/>
      <c r="AH65" s="301">
        <f>VLOOKUP(AF65,'Basisreihen Destatis 2020 "alt"'!$K$7:$R$86,8,FALSE)</f>
        <v>36.4</v>
      </c>
      <c r="AI65" s="306">
        <f t="shared" si="9"/>
        <v>37.700000000000003</v>
      </c>
      <c r="AJ65" s="336">
        <f t="shared" si="14"/>
        <v>2.7639</v>
      </c>
    </row>
    <row r="66" spans="2:36">
      <c r="B66" s="335">
        <v>1969</v>
      </c>
      <c r="C66" s="296">
        <f>VLOOKUP(B66,'Basisreihen Destatis 2020 "alt"'!$B$7:$H$90,2,FALSE)</f>
        <v>21.8</v>
      </c>
      <c r="D66" s="292"/>
      <c r="E66" s="292">
        <f t="shared" si="0"/>
        <v>21.8</v>
      </c>
      <c r="F66" s="292"/>
      <c r="G66" s="297">
        <f t="shared" si="15"/>
        <v>21.8</v>
      </c>
      <c r="H66" s="336">
        <f t="shared" si="11"/>
        <v>5.4311999999999996</v>
      </c>
      <c r="J66" s="335">
        <v>1969</v>
      </c>
      <c r="K66" s="296">
        <f>VLOOKUP(J66,'Basisreihen Destatis 2020 "alt"'!$B$7:$H$90,3,FALSE)</f>
        <v>30.6</v>
      </c>
      <c r="L66" s="292"/>
      <c r="M66" s="292">
        <f t="shared" si="16"/>
        <v>30.6</v>
      </c>
      <c r="N66" s="292"/>
      <c r="O66" s="297">
        <f t="shared" si="17"/>
        <v>30.6</v>
      </c>
      <c r="P66" s="336">
        <f t="shared" si="12"/>
        <v>3.9346000000000001</v>
      </c>
      <c r="Q66" s="176"/>
      <c r="R66" s="335">
        <v>1969</v>
      </c>
      <c r="S66" s="305"/>
      <c r="T66" s="301">
        <f>VLOOKUP(R66,'Basisreihen Destatis 2020 "alt"'!$K$7:$R$86,3,FALSE)</f>
        <v>56.7</v>
      </c>
      <c r="U66" s="301">
        <f t="shared" si="22"/>
        <v>38.9</v>
      </c>
      <c r="V66" s="301"/>
      <c r="W66" s="301">
        <f t="shared" si="18"/>
        <v>38.9</v>
      </c>
      <c r="X66" s="301">
        <f>VLOOKUP(R66,'Basisreihen Destatis 2020 "alt"'!$B$7:$H$90,3,FALSE)</f>
        <v>30.6</v>
      </c>
      <c r="Y66" s="301"/>
      <c r="Z66" s="301">
        <f t="shared" si="19"/>
        <v>30.6</v>
      </c>
      <c r="AA66" s="301"/>
      <c r="AB66" s="301">
        <f t="shared" si="20"/>
        <v>30.6</v>
      </c>
      <c r="AC66" s="306">
        <f t="shared" si="21"/>
        <v>33.9</v>
      </c>
      <c r="AD66" s="336">
        <f t="shared" si="13"/>
        <v>3.3982000000000001</v>
      </c>
      <c r="AF66" s="335">
        <v>1969</v>
      </c>
      <c r="AG66" s="305"/>
      <c r="AH66" s="301">
        <f>VLOOKUP(AF66,'Basisreihen Destatis 2020 "alt"'!$K$7:$R$86,8,FALSE)</f>
        <v>34.700000000000003</v>
      </c>
      <c r="AI66" s="306">
        <f t="shared" si="9"/>
        <v>35.9</v>
      </c>
      <c r="AJ66" s="336">
        <f t="shared" si="14"/>
        <v>2.9024999999999999</v>
      </c>
    </row>
    <row r="67" spans="2:36">
      <c r="B67" s="335">
        <v>1968</v>
      </c>
      <c r="C67" s="296">
        <f>VLOOKUP(B67,'Basisreihen Destatis 2020 "alt"'!$B$7:$H$90,2,FALSE)</f>
        <v>20.3</v>
      </c>
      <c r="D67" s="292">
        <f>VLOOKUP(B67,'Basisreihen Destatis 2020 "alt"'!$T$7:$W$120,2,FALSE)</f>
        <v>18.7</v>
      </c>
      <c r="E67" s="292">
        <f>ROUND(IF(C67&gt;0,C67,D67*$C$67/$D$67),1)</f>
        <v>20.3</v>
      </c>
      <c r="F67" s="292"/>
      <c r="G67" s="297">
        <f t="shared" si="15"/>
        <v>20.3</v>
      </c>
      <c r="H67" s="336">
        <f t="shared" si="11"/>
        <v>5.8324999999999996</v>
      </c>
      <c r="J67" s="335">
        <v>1968</v>
      </c>
      <c r="K67" s="296">
        <f>VLOOKUP(J67,'Basisreihen Destatis 2020 "alt"'!$B$7:$H$90,3,FALSE)</f>
        <v>29.3</v>
      </c>
      <c r="L67" s="292">
        <f>VLOOKUP(J67,'Basisreihen Destatis 2020 "alt"'!$T$7:$W$120,3,FALSE)</f>
        <v>27.2</v>
      </c>
      <c r="M67" s="292">
        <f t="shared" si="16"/>
        <v>29.3</v>
      </c>
      <c r="N67" s="292"/>
      <c r="O67" s="297">
        <f t="shared" si="17"/>
        <v>29.3</v>
      </c>
      <c r="P67" s="336">
        <f t="shared" si="12"/>
        <v>4.1092000000000004</v>
      </c>
      <c r="Q67" s="176"/>
      <c r="R67" s="335">
        <v>1968</v>
      </c>
      <c r="S67" s="305"/>
      <c r="T67" s="301">
        <f>VLOOKUP(R67,'Basisreihen Destatis 2020 "alt"'!$K$7:$R$86,3,FALSE)</f>
        <v>55</v>
      </c>
      <c r="U67" s="301">
        <f t="shared" si="22"/>
        <v>37.700000000000003</v>
      </c>
      <c r="V67" s="301">
        <f>VLOOKUP(R67,'Basisreihen Destatis 2020 "alt"'!$K$7:$R$86,4,FALSE)</f>
        <v>56.9</v>
      </c>
      <c r="W67" s="301">
        <f t="shared" si="18"/>
        <v>37.700000000000003</v>
      </c>
      <c r="X67" s="301">
        <f>VLOOKUP(R67,'Basisreihen Destatis 2020 "alt"'!$B$7:$H$90,3,FALSE)</f>
        <v>29.3</v>
      </c>
      <c r="Y67" s="301">
        <f>VLOOKUP(R67,'Basisreihen Destatis 2020 "alt"'!$T$7:$W$120,3,FALSE)</f>
        <v>27.2</v>
      </c>
      <c r="Z67" s="301">
        <f t="shared" si="19"/>
        <v>29.3</v>
      </c>
      <c r="AA67" s="301"/>
      <c r="AB67" s="301">
        <f t="shared" si="20"/>
        <v>29.3</v>
      </c>
      <c r="AC67" s="306">
        <f t="shared" si="21"/>
        <v>32.700000000000003</v>
      </c>
      <c r="AD67" s="336">
        <f t="shared" si="13"/>
        <v>3.5228999999999999</v>
      </c>
      <c r="AF67" s="335">
        <v>1968</v>
      </c>
      <c r="AG67" s="305"/>
      <c r="AH67" s="301">
        <f>VLOOKUP(AF67,'Basisreihen Destatis 2020 "alt"'!$K$7:$R$86,8,FALSE)</f>
        <v>34.1</v>
      </c>
      <c r="AI67" s="306">
        <f t="shared" si="9"/>
        <v>35.299999999999997</v>
      </c>
      <c r="AJ67" s="336">
        <f t="shared" si="14"/>
        <v>2.9518</v>
      </c>
    </row>
    <row r="68" spans="2:36">
      <c r="B68" s="335">
        <v>1967</v>
      </c>
      <c r="C68" s="296"/>
      <c r="D68" s="292">
        <f>VLOOKUP(B68,'Basisreihen Destatis 2020 "alt"'!$T$7:$W$120,2,FALSE)</f>
        <v>17.8</v>
      </c>
      <c r="E68" s="292">
        <f t="shared" ref="E68:E77" si="24">ROUND(IF(C68&gt;0,C68,D68*$C$67/$D$67),1)</f>
        <v>19.3</v>
      </c>
      <c r="F68" s="292"/>
      <c r="G68" s="297">
        <f t="shared" si="15"/>
        <v>19.3</v>
      </c>
      <c r="H68" s="336">
        <f t="shared" si="11"/>
        <v>6.1346999999999996</v>
      </c>
      <c r="J68" s="335">
        <v>1967</v>
      </c>
      <c r="K68" s="296"/>
      <c r="L68" s="292">
        <f>VLOOKUP(J68,'Basisreihen Destatis 2020 "alt"'!$T$7:$W$120,3,FALSE)</f>
        <v>25.8</v>
      </c>
      <c r="M68" s="292">
        <f t="shared" si="16"/>
        <v>27.8</v>
      </c>
      <c r="N68" s="292"/>
      <c r="O68" s="297">
        <f t="shared" si="17"/>
        <v>27.8</v>
      </c>
      <c r="P68" s="336">
        <f t="shared" si="12"/>
        <v>4.3308999999999997</v>
      </c>
      <c r="Q68" s="176"/>
      <c r="R68" s="335">
        <v>1967</v>
      </c>
      <c r="S68" s="305"/>
      <c r="T68" s="301"/>
      <c r="U68" s="301"/>
      <c r="V68" s="301">
        <f>VLOOKUP(R68,'Basisreihen Destatis 2020 "alt"'!$K$7:$R$86,4,FALSE)</f>
        <v>57.8</v>
      </c>
      <c r="W68" s="301">
        <f t="shared" si="18"/>
        <v>38.299999999999997</v>
      </c>
      <c r="X68" s="301"/>
      <c r="Y68" s="301">
        <f>VLOOKUP(R68,'Basisreihen Destatis 2020 "alt"'!$T$7:$W$120,3,FALSE)</f>
        <v>25.8</v>
      </c>
      <c r="Z68" s="301">
        <f>ROUND(IF(X68&gt;0,X68,Y68*$X$67/$Y$67),1)</f>
        <v>27.8</v>
      </c>
      <c r="AA68" s="301"/>
      <c r="AB68" s="301">
        <f t="shared" si="20"/>
        <v>27.8</v>
      </c>
      <c r="AC68" s="306">
        <f t="shared" si="21"/>
        <v>32</v>
      </c>
      <c r="AD68" s="336">
        <f t="shared" si="13"/>
        <v>3.6</v>
      </c>
      <c r="AF68" s="335">
        <v>1967</v>
      </c>
      <c r="AG68" s="305"/>
      <c r="AH68" s="301">
        <f>VLOOKUP(AF68,'Basisreihen Destatis 2020 "alt"'!$K$7:$R$86,8,FALSE)</f>
        <v>34.200000000000003</v>
      </c>
      <c r="AI68" s="306">
        <f t="shared" si="9"/>
        <v>35.4</v>
      </c>
      <c r="AJ68" s="336">
        <f t="shared" si="14"/>
        <v>2.9434999999999998</v>
      </c>
    </row>
    <row r="69" spans="2:36">
      <c r="B69" s="335">
        <v>1966</v>
      </c>
      <c r="C69" s="296"/>
      <c r="D69" s="292">
        <f>VLOOKUP(B69,'Basisreihen Destatis 2020 "alt"'!$T$7:$W$120,2,FALSE)</f>
        <v>18.7</v>
      </c>
      <c r="E69" s="292">
        <f t="shared" si="24"/>
        <v>20.3</v>
      </c>
      <c r="F69" s="292"/>
      <c r="G69" s="297">
        <f t="shared" si="15"/>
        <v>20.3</v>
      </c>
      <c r="H69" s="336">
        <f t="shared" si="11"/>
        <v>5.8324999999999996</v>
      </c>
      <c r="J69" s="335">
        <v>1966</v>
      </c>
      <c r="K69" s="296"/>
      <c r="L69" s="292">
        <f>VLOOKUP(J69,'Basisreihen Destatis 2020 "alt"'!$T$7:$W$120,3,FALSE)</f>
        <v>26.9</v>
      </c>
      <c r="M69" s="292">
        <f t="shared" si="16"/>
        <v>29</v>
      </c>
      <c r="N69" s="292"/>
      <c r="O69" s="297">
        <f t="shared" si="17"/>
        <v>29</v>
      </c>
      <c r="P69" s="336">
        <f t="shared" si="12"/>
        <v>4.1516999999999999</v>
      </c>
      <c r="Q69" s="176"/>
      <c r="R69" s="335">
        <v>1966</v>
      </c>
      <c r="S69" s="305"/>
      <c r="T69" s="301"/>
      <c r="U69" s="301"/>
      <c r="V69" s="301">
        <f>VLOOKUP(R69,'Basisreihen Destatis 2020 "alt"'!$K$7:$R$86,4,FALSE)</f>
        <v>61.7</v>
      </c>
      <c r="W69" s="301">
        <f t="shared" si="18"/>
        <v>40.9</v>
      </c>
      <c r="X69" s="301"/>
      <c r="Y69" s="301">
        <f>VLOOKUP(R69,'Basisreihen Destatis 2020 "alt"'!$T$7:$W$120,3,FALSE)</f>
        <v>26.9</v>
      </c>
      <c r="Z69" s="301">
        <f t="shared" si="19"/>
        <v>29</v>
      </c>
      <c r="AA69" s="301"/>
      <c r="AB69" s="301">
        <f t="shared" si="20"/>
        <v>29</v>
      </c>
      <c r="AC69" s="306">
        <f t="shared" si="21"/>
        <v>33.799999999999997</v>
      </c>
      <c r="AD69" s="336">
        <f t="shared" si="13"/>
        <v>3.4083000000000001</v>
      </c>
      <c r="AF69" s="335">
        <v>1966</v>
      </c>
      <c r="AG69" s="305"/>
      <c r="AH69" s="301">
        <f>VLOOKUP(AF69,'Basisreihen Destatis 2020 "alt"'!$K$7:$R$86,8,FALSE)</f>
        <v>34.6</v>
      </c>
      <c r="AI69" s="306">
        <f t="shared" si="9"/>
        <v>35.799999999999997</v>
      </c>
      <c r="AJ69" s="336">
        <f t="shared" si="14"/>
        <v>2.9106000000000001</v>
      </c>
    </row>
    <row r="70" spans="2:36">
      <c r="B70" s="335">
        <v>1965</v>
      </c>
      <c r="C70" s="296"/>
      <c r="D70" s="292">
        <f>VLOOKUP(B70,'Basisreihen Destatis 2020 "alt"'!$T$7:$W$120,2,FALSE)</f>
        <v>18.2</v>
      </c>
      <c r="E70" s="292">
        <f t="shared" si="24"/>
        <v>19.8</v>
      </c>
      <c r="F70" s="292"/>
      <c r="G70" s="297">
        <f t="shared" si="15"/>
        <v>19.8</v>
      </c>
      <c r="H70" s="336">
        <f t="shared" si="11"/>
        <v>5.9798</v>
      </c>
      <c r="J70" s="335">
        <v>1965</v>
      </c>
      <c r="K70" s="296"/>
      <c r="L70" s="292">
        <f>VLOOKUP(J70,'Basisreihen Destatis 2020 "alt"'!$T$7:$W$120,3,FALSE)</f>
        <v>26.7</v>
      </c>
      <c r="M70" s="292">
        <f t="shared" si="16"/>
        <v>28.8</v>
      </c>
      <c r="N70" s="292"/>
      <c r="O70" s="297">
        <f t="shared" si="17"/>
        <v>28.8</v>
      </c>
      <c r="P70" s="336">
        <f t="shared" si="12"/>
        <v>4.1806000000000001</v>
      </c>
      <c r="Q70" s="176"/>
      <c r="R70" s="335">
        <v>1965</v>
      </c>
      <c r="S70" s="305"/>
      <c r="T70" s="301"/>
      <c r="U70" s="301"/>
      <c r="V70" s="301">
        <f>VLOOKUP(R70,'Basisreihen Destatis 2020 "alt"'!$K$7:$R$86,4,FALSE)</f>
        <v>61.6</v>
      </c>
      <c r="W70" s="301">
        <f t="shared" si="18"/>
        <v>40.799999999999997</v>
      </c>
      <c r="X70" s="301"/>
      <c r="Y70" s="301">
        <f>VLOOKUP(R70,'Basisreihen Destatis 2020 "alt"'!$T$7:$W$120,3,FALSE)</f>
        <v>26.7</v>
      </c>
      <c r="Z70" s="301">
        <f t="shared" si="19"/>
        <v>28.8</v>
      </c>
      <c r="AA70" s="301"/>
      <c r="AB70" s="301">
        <f t="shared" si="20"/>
        <v>28.8</v>
      </c>
      <c r="AC70" s="306">
        <f t="shared" si="21"/>
        <v>33.6</v>
      </c>
      <c r="AD70" s="336">
        <f t="shared" si="13"/>
        <v>3.4285999999999999</v>
      </c>
      <c r="AF70" s="335">
        <v>1965</v>
      </c>
      <c r="AG70" s="305"/>
      <c r="AH70" s="301">
        <f>VLOOKUP(AF70,'Basisreihen Destatis 2020 "alt"'!$K$7:$R$86,8,FALSE)</f>
        <v>34.1</v>
      </c>
      <c r="AI70" s="306">
        <f t="shared" si="9"/>
        <v>35.299999999999997</v>
      </c>
      <c r="AJ70" s="336">
        <f t="shared" si="14"/>
        <v>2.9518</v>
      </c>
    </row>
    <row r="71" spans="2:36">
      <c r="B71" s="335">
        <v>1964</v>
      </c>
      <c r="C71" s="296"/>
      <c r="D71" s="292">
        <f>VLOOKUP(B71,'Basisreihen Destatis 2020 "alt"'!$T$7:$W$120,2,FALSE)</f>
        <v>17.5</v>
      </c>
      <c r="E71" s="292">
        <f t="shared" si="24"/>
        <v>19</v>
      </c>
      <c r="F71" s="292"/>
      <c r="G71" s="297">
        <f t="shared" si="15"/>
        <v>19</v>
      </c>
      <c r="H71" s="336">
        <f t="shared" si="11"/>
        <v>6.2316000000000003</v>
      </c>
      <c r="J71" s="335">
        <v>1964</v>
      </c>
      <c r="K71" s="296"/>
      <c r="L71" s="292">
        <f>VLOOKUP(J71,'Basisreihen Destatis 2020 "alt"'!$T$7:$W$120,3,FALSE)</f>
        <v>27.4</v>
      </c>
      <c r="M71" s="292">
        <f t="shared" si="16"/>
        <v>29.5</v>
      </c>
      <c r="N71" s="292"/>
      <c r="O71" s="297">
        <f t="shared" si="17"/>
        <v>29.5</v>
      </c>
      <c r="P71" s="336">
        <f t="shared" si="12"/>
        <v>4.0814000000000004</v>
      </c>
      <c r="Q71" s="176"/>
      <c r="R71" s="335">
        <v>1964</v>
      </c>
      <c r="S71" s="305"/>
      <c r="T71" s="301"/>
      <c r="U71" s="301"/>
      <c r="V71" s="301">
        <f>VLOOKUP(R71,'Basisreihen Destatis 2020 "alt"'!$K$7:$R$86,4,FALSE)</f>
        <v>61.9</v>
      </c>
      <c r="W71" s="301">
        <f t="shared" si="18"/>
        <v>41</v>
      </c>
      <c r="X71" s="301"/>
      <c r="Y71" s="301">
        <f>VLOOKUP(R71,'Basisreihen Destatis 2020 "alt"'!$T$7:$W$120,3,FALSE)</f>
        <v>27.4</v>
      </c>
      <c r="Z71" s="301">
        <f t="shared" si="19"/>
        <v>29.5</v>
      </c>
      <c r="AA71" s="301"/>
      <c r="AB71" s="301">
        <f t="shared" si="20"/>
        <v>29.5</v>
      </c>
      <c r="AC71" s="306">
        <f t="shared" si="21"/>
        <v>34.1</v>
      </c>
      <c r="AD71" s="336">
        <f t="shared" si="13"/>
        <v>3.3782999999999999</v>
      </c>
      <c r="AF71" s="335">
        <v>1964</v>
      </c>
      <c r="AG71" s="305"/>
      <c r="AH71" s="301">
        <f>VLOOKUP(AF71,'Basisreihen Destatis 2020 "alt"'!$K$7:$R$86,8,FALSE)</f>
        <v>33.299999999999997</v>
      </c>
      <c r="AI71" s="306">
        <f t="shared" si="9"/>
        <v>34.5</v>
      </c>
      <c r="AJ71" s="336">
        <f t="shared" si="14"/>
        <v>3.0203000000000002</v>
      </c>
    </row>
    <row r="72" spans="2:36">
      <c r="B72" s="335">
        <v>1963</v>
      </c>
      <c r="C72" s="296"/>
      <c r="D72" s="292">
        <f>VLOOKUP(B72,'Basisreihen Destatis 2020 "alt"'!$T$7:$W$120,2,FALSE)</f>
        <v>16.8</v>
      </c>
      <c r="E72" s="292">
        <f t="shared" si="24"/>
        <v>18.2</v>
      </c>
      <c r="F72" s="292"/>
      <c r="G72" s="297">
        <f t="shared" si="15"/>
        <v>18.2</v>
      </c>
      <c r="H72" s="336">
        <f t="shared" si="11"/>
        <v>6.5054999999999996</v>
      </c>
      <c r="J72" s="335">
        <v>1963</v>
      </c>
      <c r="K72" s="296"/>
      <c r="L72" s="292">
        <f>VLOOKUP(J72,'Basisreihen Destatis 2020 "alt"'!$T$7:$W$120,3,FALSE)</f>
        <v>27</v>
      </c>
      <c r="M72" s="292">
        <f t="shared" si="16"/>
        <v>29.1</v>
      </c>
      <c r="N72" s="292"/>
      <c r="O72" s="297">
        <f t="shared" si="17"/>
        <v>29.1</v>
      </c>
      <c r="P72" s="336">
        <f t="shared" si="12"/>
        <v>4.1375000000000002</v>
      </c>
      <c r="Q72" s="176"/>
      <c r="R72" s="335">
        <v>1963</v>
      </c>
      <c r="S72" s="305"/>
      <c r="T72" s="301"/>
      <c r="U72" s="301"/>
      <c r="V72" s="301">
        <f>VLOOKUP(R72,'Basisreihen Destatis 2020 "alt"'!$K$7:$R$86,4,FALSE)</f>
        <v>61.9</v>
      </c>
      <c r="W72" s="301">
        <f t="shared" si="18"/>
        <v>41</v>
      </c>
      <c r="X72" s="301"/>
      <c r="Y72" s="301">
        <f>VLOOKUP(R72,'Basisreihen Destatis 2020 "alt"'!$T$7:$W$120,3,FALSE)</f>
        <v>27</v>
      </c>
      <c r="Z72" s="301">
        <f t="shared" si="19"/>
        <v>29.1</v>
      </c>
      <c r="AA72" s="301"/>
      <c r="AB72" s="301">
        <f t="shared" si="20"/>
        <v>29.1</v>
      </c>
      <c r="AC72" s="306">
        <f t="shared" si="21"/>
        <v>33.9</v>
      </c>
      <c r="AD72" s="336">
        <f t="shared" si="13"/>
        <v>3.3982000000000001</v>
      </c>
      <c r="AF72" s="335">
        <v>1963</v>
      </c>
      <c r="AG72" s="305"/>
      <c r="AH72" s="301">
        <f>VLOOKUP(AF72,'Basisreihen Destatis 2020 "alt"'!$K$7:$R$86,8,FALSE)</f>
        <v>32.799999999999997</v>
      </c>
      <c r="AI72" s="306">
        <f t="shared" si="9"/>
        <v>34</v>
      </c>
      <c r="AJ72" s="336">
        <f t="shared" si="14"/>
        <v>3.0647000000000002</v>
      </c>
    </row>
    <row r="73" spans="2:36">
      <c r="B73" s="335">
        <v>1962</v>
      </c>
      <c r="C73" s="296"/>
      <c r="D73" s="292">
        <f>VLOOKUP(B73,'Basisreihen Destatis 2020 "alt"'!$T$7:$W$120,2,FALSE)</f>
        <v>16.100000000000001</v>
      </c>
      <c r="E73" s="292">
        <f t="shared" si="24"/>
        <v>17.5</v>
      </c>
      <c r="F73" s="292"/>
      <c r="G73" s="297">
        <f t="shared" si="15"/>
        <v>17.5</v>
      </c>
      <c r="H73" s="336">
        <f t="shared" si="11"/>
        <v>6.7656999999999998</v>
      </c>
      <c r="J73" s="335">
        <v>1962</v>
      </c>
      <c r="K73" s="296"/>
      <c r="L73" s="292">
        <f>VLOOKUP(J73,'Basisreihen Destatis 2020 "alt"'!$T$7:$W$120,3,FALSE)</f>
        <v>25.8</v>
      </c>
      <c r="M73" s="292">
        <f t="shared" si="16"/>
        <v>27.8</v>
      </c>
      <c r="N73" s="292"/>
      <c r="O73" s="297">
        <f t="shared" si="17"/>
        <v>27.8</v>
      </c>
      <c r="P73" s="336">
        <f t="shared" si="12"/>
        <v>4.3308999999999997</v>
      </c>
      <c r="Q73" s="176"/>
      <c r="R73" s="335">
        <v>1962</v>
      </c>
      <c r="S73" s="305"/>
      <c r="T73" s="301"/>
      <c r="U73" s="301"/>
      <c r="V73" s="301">
        <f>VLOOKUP(R73,'Basisreihen Destatis 2020 "alt"'!$K$7:$R$86,4,FALSE)</f>
        <v>62.8</v>
      </c>
      <c r="W73" s="301">
        <f t="shared" si="18"/>
        <v>41.6</v>
      </c>
      <c r="X73" s="301"/>
      <c r="Y73" s="301">
        <f>VLOOKUP(R73,'Basisreihen Destatis 2020 "alt"'!$T$7:$W$120,3,FALSE)</f>
        <v>25.8</v>
      </c>
      <c r="Z73" s="301">
        <f t="shared" si="19"/>
        <v>27.8</v>
      </c>
      <c r="AA73" s="301"/>
      <c r="AB73" s="301">
        <f t="shared" si="20"/>
        <v>27.8</v>
      </c>
      <c r="AC73" s="306">
        <f t="shared" si="21"/>
        <v>33.299999999999997</v>
      </c>
      <c r="AD73" s="336">
        <f t="shared" si="13"/>
        <v>3.4594999999999998</v>
      </c>
      <c r="AF73" s="335">
        <v>1962</v>
      </c>
      <c r="AG73" s="305"/>
      <c r="AH73" s="301">
        <f>VLOOKUP(AF73,'Basisreihen Destatis 2020 "alt"'!$K$7:$R$86,8,FALSE)</f>
        <v>32.6</v>
      </c>
      <c r="AI73" s="306">
        <f t="shared" ref="AI73:AI86" si="25">ROUND(IF(AG73&gt;0,AG73,AH73*$AG$59/$AH$59),1)</f>
        <v>33.700000000000003</v>
      </c>
      <c r="AJ73" s="336">
        <f t="shared" si="14"/>
        <v>3.0920000000000001</v>
      </c>
    </row>
    <row r="74" spans="2:36">
      <c r="B74" s="335">
        <v>1961</v>
      </c>
      <c r="C74" s="296"/>
      <c r="D74" s="292">
        <f>VLOOKUP(B74,'Basisreihen Destatis 2020 "alt"'!$T$7:$W$120,2,FALSE)</f>
        <v>15</v>
      </c>
      <c r="E74" s="292">
        <f t="shared" si="24"/>
        <v>16.3</v>
      </c>
      <c r="F74" s="292"/>
      <c r="G74" s="297">
        <f t="shared" si="15"/>
        <v>16.3</v>
      </c>
      <c r="H74" s="336">
        <f t="shared" si="11"/>
        <v>7.2637999999999998</v>
      </c>
      <c r="J74" s="335">
        <v>1961</v>
      </c>
      <c r="K74" s="296"/>
      <c r="L74" s="292">
        <f>VLOOKUP(J74,'Basisreihen Destatis 2020 "alt"'!$T$7:$W$120,3,FALSE)</f>
        <v>24.2</v>
      </c>
      <c r="M74" s="292">
        <f t="shared" si="16"/>
        <v>26.1</v>
      </c>
      <c r="N74" s="292"/>
      <c r="O74" s="297">
        <f t="shared" si="17"/>
        <v>26.1</v>
      </c>
      <c r="P74" s="336">
        <f t="shared" si="12"/>
        <v>4.6130000000000004</v>
      </c>
      <c r="Q74" s="176"/>
      <c r="R74" s="335">
        <v>1961</v>
      </c>
      <c r="S74" s="305"/>
      <c r="T74" s="301"/>
      <c r="U74" s="301"/>
      <c r="V74" s="301">
        <f>VLOOKUP(R74,'Basisreihen Destatis 2020 "alt"'!$K$7:$R$86,4,FALSE)</f>
        <v>63.5</v>
      </c>
      <c r="W74" s="301">
        <f t="shared" si="18"/>
        <v>42.1</v>
      </c>
      <c r="X74" s="301"/>
      <c r="Y74" s="301">
        <f>VLOOKUP(R74,'Basisreihen Destatis 2020 "alt"'!$T$7:$W$120,3,FALSE)</f>
        <v>24.2</v>
      </c>
      <c r="Z74" s="301">
        <f t="shared" si="19"/>
        <v>26.1</v>
      </c>
      <c r="AA74" s="301"/>
      <c r="AB74" s="301">
        <f t="shared" si="20"/>
        <v>26.1</v>
      </c>
      <c r="AC74" s="306">
        <f t="shared" si="21"/>
        <v>32.5</v>
      </c>
      <c r="AD74" s="336">
        <f t="shared" si="13"/>
        <v>3.5446</v>
      </c>
      <c r="AF74" s="335">
        <v>1961</v>
      </c>
      <c r="AG74" s="305"/>
      <c r="AH74" s="301">
        <f>VLOOKUP(AF74,'Basisreihen Destatis 2020 "alt"'!$K$7:$R$86,8,FALSE)</f>
        <v>32.4</v>
      </c>
      <c r="AI74" s="306">
        <f t="shared" si="25"/>
        <v>33.5</v>
      </c>
      <c r="AJ74" s="336">
        <f t="shared" si="14"/>
        <v>3.1103999999999998</v>
      </c>
    </row>
    <row r="75" spans="2:36">
      <c r="B75" s="335">
        <v>1960</v>
      </c>
      <c r="C75" s="296"/>
      <c r="D75" s="292">
        <f>VLOOKUP(B75,'Basisreihen Destatis 2020 "alt"'!$T$7:$W$120,2,FALSE)</f>
        <v>14.1</v>
      </c>
      <c r="E75" s="292">
        <f t="shared" si="24"/>
        <v>15.3</v>
      </c>
      <c r="F75" s="292"/>
      <c r="G75" s="297">
        <f t="shared" si="15"/>
        <v>15.3</v>
      </c>
      <c r="H75" s="336">
        <f t="shared" si="11"/>
        <v>7.7385999999999999</v>
      </c>
      <c r="J75" s="335">
        <v>1960</v>
      </c>
      <c r="K75" s="296"/>
      <c r="L75" s="292">
        <f>VLOOKUP(J75,'Basisreihen Destatis 2020 "alt"'!$T$7:$W$120,3,FALSE)</f>
        <v>22.5</v>
      </c>
      <c r="M75" s="292">
        <f t="shared" si="16"/>
        <v>24.2</v>
      </c>
      <c r="N75" s="292"/>
      <c r="O75" s="297">
        <f t="shared" si="17"/>
        <v>24.2</v>
      </c>
      <c r="P75" s="336">
        <f t="shared" si="12"/>
        <v>4.9752000000000001</v>
      </c>
      <c r="Q75" s="176"/>
      <c r="R75" s="335">
        <v>1960</v>
      </c>
      <c r="S75" s="305"/>
      <c r="T75" s="301"/>
      <c r="U75" s="301"/>
      <c r="V75" s="301">
        <f>VLOOKUP(R75,'Basisreihen Destatis 2020 "alt"'!$K$7:$R$86,4,FALSE)</f>
        <v>64.099999999999994</v>
      </c>
      <c r="W75" s="301">
        <f t="shared" si="18"/>
        <v>42.5</v>
      </c>
      <c r="X75" s="301"/>
      <c r="Y75" s="301">
        <f>VLOOKUP(R75,'Basisreihen Destatis 2020 "alt"'!$T$7:$W$120,3,FALSE)</f>
        <v>22.5</v>
      </c>
      <c r="Z75" s="301">
        <f t="shared" si="19"/>
        <v>24.2</v>
      </c>
      <c r="AA75" s="301"/>
      <c r="AB75" s="301">
        <f t="shared" si="20"/>
        <v>24.2</v>
      </c>
      <c r="AC75" s="306">
        <f t="shared" si="21"/>
        <v>31.5</v>
      </c>
      <c r="AD75" s="336">
        <f t="shared" si="13"/>
        <v>3.6570999999999998</v>
      </c>
      <c r="AF75" s="335">
        <v>1960</v>
      </c>
      <c r="AG75" s="305"/>
      <c r="AH75" s="301">
        <f>VLOOKUP(AF75,'Basisreihen Destatis 2020 "alt"'!$K$7:$R$86,8,FALSE)</f>
        <v>32</v>
      </c>
      <c r="AI75" s="306">
        <f t="shared" si="25"/>
        <v>33.1</v>
      </c>
      <c r="AJ75" s="336">
        <f t="shared" si="14"/>
        <v>3.1480000000000001</v>
      </c>
    </row>
    <row r="76" spans="2:36">
      <c r="B76" s="335">
        <v>1959</v>
      </c>
      <c r="C76" s="296"/>
      <c r="D76" s="292">
        <f>VLOOKUP(B76,'Basisreihen Destatis 2020 "alt"'!$T$7:$W$120,2,FALSE)</f>
        <v>13.2</v>
      </c>
      <c r="E76" s="292">
        <f t="shared" si="24"/>
        <v>14.3</v>
      </c>
      <c r="F76" s="292"/>
      <c r="G76" s="297">
        <f t="shared" si="15"/>
        <v>14.3</v>
      </c>
      <c r="H76" s="336">
        <f t="shared" si="11"/>
        <v>8.2797000000000001</v>
      </c>
      <c r="J76" s="335">
        <v>1959</v>
      </c>
      <c r="K76" s="296"/>
      <c r="L76" s="292">
        <f>VLOOKUP(J76,'Basisreihen Destatis 2020 "alt"'!$T$7:$W$120,3,FALSE)</f>
        <v>20.9</v>
      </c>
      <c r="M76" s="292">
        <f>ROUND(IF(K76&gt;0,K76,L76*$K$67/$L$67),1)</f>
        <v>22.5</v>
      </c>
      <c r="N76" s="292"/>
      <c r="O76" s="297">
        <f t="shared" si="17"/>
        <v>22.5</v>
      </c>
      <c r="P76" s="336">
        <f t="shared" si="12"/>
        <v>5.3510999999999997</v>
      </c>
      <c r="Q76" s="176"/>
      <c r="R76" s="335">
        <v>1959</v>
      </c>
      <c r="S76" s="305"/>
      <c r="T76" s="301"/>
      <c r="U76" s="301"/>
      <c r="V76" s="301">
        <f>VLOOKUP(R76,'Basisreihen Destatis 2020 "alt"'!$K$7:$R$86,4,FALSE)</f>
        <v>64.099999999999994</v>
      </c>
      <c r="W76" s="301">
        <f t="shared" si="18"/>
        <v>42.5</v>
      </c>
      <c r="X76" s="301"/>
      <c r="Y76" s="301">
        <f>VLOOKUP(R76,'Basisreihen Destatis 2020 "alt"'!$T$7:$W$120,3,FALSE)</f>
        <v>20.9</v>
      </c>
      <c r="Z76" s="301">
        <f>ROUND(IF(X76&gt;0,X76,Y76*$X$67/$Y$67),1)</f>
        <v>22.5</v>
      </c>
      <c r="AA76" s="301"/>
      <c r="AB76" s="301">
        <f t="shared" si="20"/>
        <v>22.5</v>
      </c>
      <c r="AC76" s="306">
        <f t="shared" si="21"/>
        <v>30.5</v>
      </c>
      <c r="AD76" s="336">
        <f t="shared" si="13"/>
        <v>3.7770000000000001</v>
      </c>
      <c r="AF76" s="335">
        <v>1959</v>
      </c>
      <c r="AG76" s="305"/>
      <c r="AH76" s="301">
        <f>VLOOKUP(AF76,'Basisreihen Destatis 2020 "alt"'!$K$7:$R$86,8,FALSE)</f>
        <v>31.6</v>
      </c>
      <c r="AI76" s="306">
        <f t="shared" si="25"/>
        <v>32.700000000000003</v>
      </c>
      <c r="AJ76" s="336">
        <f t="shared" si="14"/>
        <v>3.1865000000000001</v>
      </c>
    </row>
    <row r="77" spans="2:36">
      <c r="B77" s="335">
        <v>1958</v>
      </c>
      <c r="C77" s="296"/>
      <c r="D77" s="292">
        <f>VLOOKUP(B77,'Basisreihen Destatis 2020 "alt"'!$T$7:$W$120,2,FALSE)</f>
        <v>12.7</v>
      </c>
      <c r="E77" s="292">
        <f t="shared" si="24"/>
        <v>13.8</v>
      </c>
      <c r="F77" s="293">
        <f>VLOOKUP(B77,'Basisreihen Destatis 2020 "alt"'!$T$7:$W$120,4,FALSE)</f>
        <v>3.4689999999999999</v>
      </c>
      <c r="G77" s="297">
        <f t="shared" si="15"/>
        <v>13.8</v>
      </c>
      <c r="H77" s="336">
        <f t="shared" si="11"/>
        <v>8.5797000000000008</v>
      </c>
      <c r="J77" s="335">
        <v>1958</v>
      </c>
      <c r="K77" s="296"/>
      <c r="L77" s="292">
        <f>VLOOKUP(J77,'Basisreihen Destatis 2020 "alt"'!$T$7:$W$120,3,FALSE)</f>
        <v>19.399999999999999</v>
      </c>
      <c r="M77" s="292">
        <f t="shared" si="16"/>
        <v>20.9</v>
      </c>
      <c r="N77" s="293">
        <f>VLOOKUP(J77,'Basisreihen Destatis 2020 "alt"'!$T$7:$W$120,4,FALSE)</f>
        <v>3.4689999999999999</v>
      </c>
      <c r="O77" s="297">
        <f>ROUND(IF(M77&gt;0,M77,N77*$M$77/$N$77),1)</f>
        <v>20.9</v>
      </c>
      <c r="P77" s="336">
        <f t="shared" si="12"/>
        <v>5.7607999999999997</v>
      </c>
      <c r="Q77" s="176"/>
      <c r="R77" s="335">
        <v>1958</v>
      </c>
      <c r="S77" s="305"/>
      <c r="T77" s="301"/>
      <c r="U77" s="301"/>
      <c r="V77" s="301">
        <f>VLOOKUP(R77,'Basisreihen Destatis 2020 "alt"'!$K$7:$R$86,4,FALSE)</f>
        <v>64.5</v>
      </c>
      <c r="W77" s="301">
        <f t="shared" si="18"/>
        <v>42.7</v>
      </c>
      <c r="X77" s="301"/>
      <c r="Y77" s="301">
        <f>VLOOKUP(R77,'Basisreihen Destatis 2020 "alt"'!$T$7:$W$120,3,FALSE)</f>
        <v>19.399999999999999</v>
      </c>
      <c r="Z77" s="301">
        <f t="shared" si="19"/>
        <v>20.9</v>
      </c>
      <c r="AA77" s="302">
        <f>VLOOKUP(R77,'Basisreihen Destatis 2020 "alt"'!$T$7:$W$120,4,FALSE)</f>
        <v>3.4689999999999999</v>
      </c>
      <c r="AB77" s="301">
        <f t="shared" si="20"/>
        <v>20.9</v>
      </c>
      <c r="AC77" s="306">
        <f t="shared" si="21"/>
        <v>29.6</v>
      </c>
      <c r="AD77" s="336">
        <f t="shared" si="13"/>
        <v>3.8919000000000001</v>
      </c>
      <c r="AF77" s="335">
        <v>1958</v>
      </c>
      <c r="AG77" s="305"/>
      <c r="AH77" s="301">
        <f>VLOOKUP(AF77,'Basisreihen Destatis 2020 "alt"'!$K$7:$R$86,8,FALSE)</f>
        <v>31.8</v>
      </c>
      <c r="AI77" s="306">
        <f t="shared" si="25"/>
        <v>32.9</v>
      </c>
      <c r="AJ77" s="336">
        <f t="shared" si="14"/>
        <v>3.1671999999999998</v>
      </c>
    </row>
    <row r="78" spans="2:36">
      <c r="B78" s="335">
        <v>1957</v>
      </c>
      <c r="C78" s="296"/>
      <c r="D78" s="292"/>
      <c r="E78" s="292"/>
      <c r="F78" s="293">
        <f>VLOOKUP(B78,'Basisreihen Destatis 2020 "alt"'!$T$7:$W$120,4,FALSE)</f>
        <v>3.3610000000000002</v>
      </c>
      <c r="G78" s="297">
        <f t="shared" si="15"/>
        <v>13.4</v>
      </c>
      <c r="H78" s="336">
        <f t="shared" si="11"/>
        <v>8.8358000000000008</v>
      </c>
      <c r="J78" s="335">
        <v>1957</v>
      </c>
      <c r="K78" s="296"/>
      <c r="L78" s="292"/>
      <c r="M78" s="292"/>
      <c r="N78" s="293">
        <f>VLOOKUP(J78,'Basisreihen Destatis 2020 "alt"'!$T$7:$W$120,4,FALSE)</f>
        <v>3.3610000000000002</v>
      </c>
      <c r="O78" s="297">
        <f>ROUND(IF(M78&gt;0,M78,N78*$M$77/$N$77),1)</f>
        <v>20.2</v>
      </c>
      <c r="P78" s="336">
        <f t="shared" si="12"/>
        <v>5.9603999999999999</v>
      </c>
      <c r="R78" s="335">
        <v>1957</v>
      </c>
      <c r="S78" s="305"/>
      <c r="T78" s="301"/>
      <c r="U78" s="301"/>
      <c r="V78" s="301">
        <f>VLOOKUP(R78,'Basisreihen Destatis 2020 "alt"'!$K$7:$R$86,4,FALSE)</f>
        <v>63.4</v>
      </c>
      <c r="W78" s="301">
        <f t="shared" si="18"/>
        <v>42</v>
      </c>
      <c r="X78" s="301"/>
      <c r="Y78" s="301"/>
      <c r="Z78" s="301"/>
      <c r="AA78" s="302">
        <f>VLOOKUP(R78,'Basisreihen Destatis 2020 "alt"'!$T$7:$W$120,4,FALSE)</f>
        <v>3.3610000000000002</v>
      </c>
      <c r="AB78" s="301">
        <f t="shared" si="20"/>
        <v>20.2</v>
      </c>
      <c r="AC78" s="306">
        <f t="shared" si="21"/>
        <v>28.9</v>
      </c>
      <c r="AD78" s="336">
        <f t="shared" si="13"/>
        <v>3.9862000000000002</v>
      </c>
      <c r="AF78" s="335">
        <v>1957</v>
      </c>
      <c r="AG78" s="305"/>
      <c r="AH78" s="301">
        <f>VLOOKUP(AF78,'Basisreihen Destatis 2020 "alt"'!$K$7:$R$86,8,FALSE)</f>
        <v>32</v>
      </c>
      <c r="AI78" s="306">
        <f t="shared" si="25"/>
        <v>33.1</v>
      </c>
      <c r="AJ78" s="336">
        <f t="shared" si="14"/>
        <v>3.1480000000000001</v>
      </c>
    </row>
    <row r="79" spans="2:36">
      <c r="B79" s="335">
        <v>1956</v>
      </c>
      <c r="C79" s="296"/>
      <c r="D79" s="292"/>
      <c r="E79" s="292"/>
      <c r="F79" s="293">
        <f>VLOOKUP(B79,'Basisreihen Destatis 2020 "alt"'!$T$7:$W$120,4,FALSE)</f>
        <v>3.2450000000000001</v>
      </c>
      <c r="G79" s="297">
        <f t="shared" si="15"/>
        <v>12.9</v>
      </c>
      <c r="H79" s="336">
        <f t="shared" si="11"/>
        <v>9.1783000000000001</v>
      </c>
      <c r="J79" s="335">
        <v>1956</v>
      </c>
      <c r="K79" s="296"/>
      <c r="L79" s="292"/>
      <c r="M79" s="292"/>
      <c r="N79" s="293">
        <f>VLOOKUP(J79,'Basisreihen Destatis 2020 "alt"'!$T$7:$W$120,4,FALSE)</f>
        <v>3.2450000000000001</v>
      </c>
      <c r="O79" s="297">
        <f>ROUND(IF(M79&gt;0,M79,N79*$M$77/$N$77),1)</f>
        <v>19.600000000000001</v>
      </c>
      <c r="P79" s="336">
        <f t="shared" si="12"/>
        <v>6.1429</v>
      </c>
      <c r="R79" s="335">
        <v>1956</v>
      </c>
      <c r="S79" s="305"/>
      <c r="T79" s="301"/>
      <c r="U79" s="301"/>
      <c r="V79" s="301">
        <f>VLOOKUP(R79,'Basisreihen Destatis 2020 "alt"'!$K$7:$R$86,4,FALSE)</f>
        <v>59.9</v>
      </c>
      <c r="W79" s="301">
        <f t="shared" si="18"/>
        <v>39.700000000000003</v>
      </c>
      <c r="X79" s="301"/>
      <c r="Y79" s="301"/>
      <c r="Z79" s="301"/>
      <c r="AA79" s="302">
        <f>VLOOKUP(R79,'Basisreihen Destatis 2020 "alt"'!$T$7:$W$120,4,FALSE)</f>
        <v>3.2450000000000001</v>
      </c>
      <c r="AB79" s="301">
        <f t="shared" si="20"/>
        <v>19.600000000000001</v>
      </c>
      <c r="AC79" s="306">
        <f t="shared" si="21"/>
        <v>27.6</v>
      </c>
      <c r="AD79" s="336">
        <f t="shared" si="13"/>
        <v>4.1738999999999997</v>
      </c>
      <c r="AF79" s="335">
        <v>1956</v>
      </c>
      <c r="AG79" s="305"/>
      <c r="AH79" s="301">
        <f>VLOOKUP(AF79,'Basisreihen Destatis 2020 "alt"'!$K$7:$R$86,8,FALSE)</f>
        <v>31.4</v>
      </c>
      <c r="AI79" s="306">
        <f t="shared" si="25"/>
        <v>32.5</v>
      </c>
      <c r="AJ79" s="336">
        <f t="shared" si="14"/>
        <v>3.2061999999999999</v>
      </c>
    </row>
    <row r="80" spans="2:36">
      <c r="B80" s="335">
        <v>1955</v>
      </c>
      <c r="C80" s="296"/>
      <c r="D80" s="292"/>
      <c r="E80" s="292"/>
      <c r="F80" s="293">
        <f>VLOOKUP(B80,'Basisreihen Destatis 2020 "alt"'!$T$7:$W$120,4,FALSE)</f>
        <v>3.1629999999999998</v>
      </c>
      <c r="G80" s="297">
        <f t="shared" si="15"/>
        <v>12.6</v>
      </c>
      <c r="H80" s="336">
        <f t="shared" si="11"/>
        <v>9.3968000000000007</v>
      </c>
      <c r="J80" s="335">
        <v>1955</v>
      </c>
      <c r="K80" s="296"/>
      <c r="L80" s="292"/>
      <c r="M80" s="292"/>
      <c r="N80" s="293">
        <f>VLOOKUP(J80,'Basisreihen Destatis 2020 "alt"'!$T$7:$W$120,4,FALSE)</f>
        <v>3.1629999999999998</v>
      </c>
      <c r="O80" s="297">
        <f t="shared" si="17"/>
        <v>19.100000000000001</v>
      </c>
      <c r="P80" s="336">
        <f t="shared" si="12"/>
        <v>6.3037000000000001</v>
      </c>
      <c r="R80" s="335">
        <v>1955</v>
      </c>
      <c r="S80" s="305"/>
      <c r="T80" s="301"/>
      <c r="U80" s="301"/>
      <c r="V80" s="301">
        <f>VLOOKUP(R80,'Basisreihen Destatis 2020 "alt"'!$K$7:$R$86,4,FALSE)</f>
        <v>58.3</v>
      </c>
      <c r="W80" s="301">
        <f t="shared" si="18"/>
        <v>38.6</v>
      </c>
      <c r="X80" s="301"/>
      <c r="Y80" s="301"/>
      <c r="Z80" s="301"/>
      <c r="AA80" s="302">
        <f>VLOOKUP(R80,'Basisreihen Destatis 2020 "alt"'!$T$7:$W$120,4,FALSE)</f>
        <v>3.1629999999999998</v>
      </c>
      <c r="AB80" s="301">
        <f t="shared" si="20"/>
        <v>19.100000000000001</v>
      </c>
      <c r="AC80" s="306">
        <f t="shared" si="21"/>
        <v>26.9</v>
      </c>
      <c r="AD80" s="336">
        <f t="shared" si="13"/>
        <v>4.2824999999999998</v>
      </c>
      <c r="AF80" s="335">
        <v>1955</v>
      </c>
      <c r="AG80" s="305"/>
      <c r="AH80" s="301">
        <f>VLOOKUP(AF80,'Basisreihen Destatis 2020 "alt"'!$K$7:$R$86,8,FALSE)</f>
        <v>30.9</v>
      </c>
      <c r="AI80" s="306">
        <f t="shared" si="25"/>
        <v>32</v>
      </c>
      <c r="AJ80" s="336">
        <f t="shared" si="14"/>
        <v>3.2563</v>
      </c>
    </row>
    <row r="81" spans="2:36">
      <c r="B81" s="335">
        <v>1954</v>
      </c>
      <c r="C81" s="296"/>
      <c r="D81" s="292"/>
      <c r="E81" s="292"/>
      <c r="F81" s="293">
        <f>VLOOKUP(B81,'Basisreihen Destatis 2020 "alt"'!$T$7:$W$120,4,FALSE)</f>
        <v>3</v>
      </c>
      <c r="G81" s="297">
        <f t="shared" si="15"/>
        <v>11.9</v>
      </c>
      <c r="H81" s="336">
        <f t="shared" ref="H81:H91" si="26">ROUND($G$15/G81,4)</f>
        <v>9.9496000000000002</v>
      </c>
      <c r="J81" s="335">
        <v>1954</v>
      </c>
      <c r="K81" s="296"/>
      <c r="L81" s="292"/>
      <c r="M81" s="292"/>
      <c r="N81" s="293">
        <f>VLOOKUP(J81,'Basisreihen Destatis 2020 "alt"'!$T$7:$W$120,4,FALSE)</f>
        <v>3</v>
      </c>
      <c r="O81" s="297">
        <f t="shared" si="17"/>
        <v>18.100000000000001</v>
      </c>
      <c r="P81" s="336">
        <f t="shared" ref="P81:P85" si="27">ROUND($O$15/O81,4)</f>
        <v>6.6519000000000004</v>
      </c>
      <c r="R81" s="335">
        <v>1954</v>
      </c>
      <c r="S81" s="305"/>
      <c r="T81" s="301"/>
      <c r="U81" s="301"/>
      <c r="V81" s="301">
        <f>VLOOKUP(R81,'Basisreihen Destatis 2020 "alt"'!$K$7:$R$86,4,FALSE)</f>
        <v>56.5</v>
      </c>
      <c r="W81" s="301">
        <f t="shared" si="18"/>
        <v>37.4</v>
      </c>
      <c r="X81" s="301"/>
      <c r="Y81" s="301"/>
      <c r="Z81" s="301"/>
      <c r="AA81" s="302">
        <f>VLOOKUP(R81,'Basisreihen Destatis 2020 "alt"'!$T$7:$W$120,4,FALSE)</f>
        <v>3</v>
      </c>
      <c r="AB81" s="301">
        <f t="shared" si="20"/>
        <v>18.100000000000001</v>
      </c>
      <c r="AC81" s="306">
        <f t="shared" si="21"/>
        <v>25.8</v>
      </c>
      <c r="AD81" s="336">
        <f t="shared" ref="AD81:AD85" si="28">ROUND($AC$15/AC81,4)</f>
        <v>4.4650999999999996</v>
      </c>
      <c r="AF81" s="335">
        <v>1954</v>
      </c>
      <c r="AG81" s="305"/>
      <c r="AH81" s="301">
        <f>VLOOKUP(AF81,'Basisreihen Destatis 2020 "alt"'!$K$7:$R$86,8,FALSE)</f>
        <v>30.3</v>
      </c>
      <c r="AI81" s="306">
        <f t="shared" si="25"/>
        <v>31.4</v>
      </c>
      <c r="AJ81" s="336">
        <f t="shared" ref="AJ81:AJ85" si="29">ROUND($AI$15/AI81,4)</f>
        <v>3.3184999999999998</v>
      </c>
    </row>
    <row r="82" spans="2:36">
      <c r="B82" s="335">
        <v>1953</v>
      </c>
      <c r="C82" s="296"/>
      <c r="D82" s="292"/>
      <c r="E82" s="292"/>
      <c r="F82" s="293">
        <f>VLOOKUP(B82,'Basisreihen Destatis 2020 "alt"'!$T$7:$W$120,4,FALSE)</f>
        <v>2.9860000000000002</v>
      </c>
      <c r="G82" s="297">
        <f t="shared" si="15"/>
        <v>11.9</v>
      </c>
      <c r="H82" s="336">
        <f t="shared" si="26"/>
        <v>9.9496000000000002</v>
      </c>
      <c r="J82" s="335">
        <v>1953</v>
      </c>
      <c r="K82" s="296"/>
      <c r="L82" s="292"/>
      <c r="M82" s="292"/>
      <c r="N82" s="293">
        <f>VLOOKUP(J82,'Basisreihen Destatis 2020 "alt"'!$T$7:$W$120,4,FALSE)</f>
        <v>2.9860000000000002</v>
      </c>
      <c r="O82" s="297">
        <f t="shared" si="17"/>
        <v>18</v>
      </c>
      <c r="P82" s="336">
        <f t="shared" si="27"/>
        <v>6.6889000000000003</v>
      </c>
      <c r="R82" s="335">
        <v>1953</v>
      </c>
      <c r="S82" s="305"/>
      <c r="T82" s="301"/>
      <c r="U82" s="301"/>
      <c r="V82" s="301">
        <f>VLOOKUP(R82,'Basisreihen Destatis 2020 "alt"'!$K$7:$R$86,4,FALSE)</f>
        <v>58.3</v>
      </c>
      <c r="W82" s="301">
        <f t="shared" si="18"/>
        <v>38.6</v>
      </c>
      <c r="X82" s="301"/>
      <c r="Y82" s="301"/>
      <c r="Z82" s="301"/>
      <c r="AA82" s="302">
        <f>VLOOKUP(R82,'Basisreihen Destatis 2020 "alt"'!$T$7:$W$120,4,FALSE)</f>
        <v>2.9860000000000002</v>
      </c>
      <c r="AB82" s="301">
        <f t="shared" si="20"/>
        <v>18</v>
      </c>
      <c r="AC82" s="306">
        <f t="shared" si="21"/>
        <v>26.2</v>
      </c>
      <c r="AD82" s="336">
        <f t="shared" si="28"/>
        <v>4.3968999999999996</v>
      </c>
      <c r="AF82" s="335">
        <v>1953</v>
      </c>
      <c r="AG82" s="305"/>
      <c r="AH82" s="301">
        <f>VLOOKUP(AF82,'Basisreihen Destatis 2020 "alt"'!$K$7:$R$86,8,FALSE)</f>
        <v>30.8</v>
      </c>
      <c r="AI82" s="306">
        <f t="shared" si="25"/>
        <v>31.9</v>
      </c>
      <c r="AJ82" s="336">
        <f t="shared" si="29"/>
        <v>3.2665000000000002</v>
      </c>
    </row>
    <row r="83" spans="2:36">
      <c r="B83" s="335">
        <v>1952</v>
      </c>
      <c r="C83" s="296"/>
      <c r="D83" s="292"/>
      <c r="E83" s="292"/>
      <c r="F83" s="293">
        <f>VLOOKUP(B83,'Basisreihen Destatis 2020 "alt"'!$T$7:$W$120,4,FALSE)</f>
        <v>3.0880000000000001</v>
      </c>
      <c r="G83" s="297">
        <f t="shared" si="15"/>
        <v>12.3</v>
      </c>
      <c r="H83" s="336">
        <f t="shared" si="26"/>
        <v>9.6259999999999994</v>
      </c>
      <c r="J83" s="335">
        <v>1952</v>
      </c>
      <c r="K83" s="296"/>
      <c r="L83" s="292"/>
      <c r="M83" s="292"/>
      <c r="N83" s="293">
        <f>VLOOKUP(J83,'Basisreihen Destatis 2020 "alt"'!$T$7:$W$120,4,FALSE)</f>
        <v>3.0880000000000001</v>
      </c>
      <c r="O83" s="297">
        <f t="shared" si="17"/>
        <v>18.600000000000001</v>
      </c>
      <c r="P83" s="336">
        <f t="shared" si="27"/>
        <v>6.4730999999999996</v>
      </c>
      <c r="R83" s="335">
        <v>1952</v>
      </c>
      <c r="S83" s="305"/>
      <c r="T83" s="301"/>
      <c r="U83" s="301"/>
      <c r="V83" s="301">
        <f>VLOOKUP(R83,'Basisreihen Destatis 2020 "alt"'!$K$7:$R$86,4,FALSE)</f>
        <v>56</v>
      </c>
      <c r="W83" s="301">
        <f t="shared" si="18"/>
        <v>37.1</v>
      </c>
      <c r="X83" s="301"/>
      <c r="Y83" s="301"/>
      <c r="Z83" s="301"/>
      <c r="AA83" s="302">
        <f>VLOOKUP(R83,'Basisreihen Destatis 2020 "alt"'!$T$7:$W$120,4,FALSE)</f>
        <v>3.0880000000000001</v>
      </c>
      <c r="AB83" s="301">
        <f t="shared" si="20"/>
        <v>18.600000000000001</v>
      </c>
      <c r="AC83" s="306">
        <f t="shared" si="21"/>
        <v>26</v>
      </c>
      <c r="AD83" s="336">
        <f t="shared" si="28"/>
        <v>4.4307999999999996</v>
      </c>
      <c r="AF83" s="335">
        <v>1952</v>
      </c>
      <c r="AG83" s="305"/>
      <c r="AH83" s="301">
        <f>VLOOKUP(AF83,'Basisreihen Destatis 2020 "alt"'!$K$7:$R$86,8,FALSE)</f>
        <v>31.6</v>
      </c>
      <c r="AI83" s="306">
        <f t="shared" si="25"/>
        <v>32.700000000000003</v>
      </c>
      <c r="AJ83" s="336">
        <f t="shared" si="29"/>
        <v>3.1865000000000001</v>
      </c>
    </row>
    <row r="84" spans="2:36">
      <c r="B84" s="335">
        <v>1951</v>
      </c>
      <c r="C84" s="296"/>
      <c r="D84" s="292"/>
      <c r="E84" s="292"/>
      <c r="F84" s="293">
        <f>VLOOKUP(B84,'Basisreihen Destatis 2020 "alt"'!$T$7:$W$120,4,FALSE)</f>
        <v>2.8980000000000001</v>
      </c>
      <c r="G84" s="297">
        <f t="shared" si="15"/>
        <v>11.5</v>
      </c>
      <c r="H84" s="336">
        <f t="shared" si="26"/>
        <v>10.2957</v>
      </c>
      <c r="J84" s="335">
        <v>1951</v>
      </c>
      <c r="K84" s="296"/>
      <c r="L84" s="292"/>
      <c r="M84" s="292"/>
      <c r="N84" s="293">
        <f>VLOOKUP(J84,'Basisreihen Destatis 2020 "alt"'!$T$7:$W$120,4,FALSE)</f>
        <v>2.8980000000000001</v>
      </c>
      <c r="O84" s="297">
        <f t="shared" si="17"/>
        <v>17.5</v>
      </c>
      <c r="P84" s="336">
        <f t="shared" si="27"/>
        <v>6.88</v>
      </c>
      <c r="R84" s="335">
        <v>1951</v>
      </c>
      <c r="S84" s="305"/>
      <c r="T84" s="301"/>
      <c r="U84" s="301"/>
      <c r="V84" s="301">
        <f>VLOOKUP(R84,'Basisreihen Destatis 2020 "alt"'!$K$7:$R$86,4,FALSE)</f>
        <v>40.200000000000003</v>
      </c>
      <c r="W84" s="301">
        <f t="shared" si="18"/>
        <v>26.6</v>
      </c>
      <c r="X84" s="301"/>
      <c r="Y84" s="301"/>
      <c r="Z84" s="301"/>
      <c r="AA84" s="302">
        <f>VLOOKUP(R84,'Basisreihen Destatis 2020 "alt"'!$T$7:$W$120,4,FALSE)</f>
        <v>2.8980000000000001</v>
      </c>
      <c r="AB84" s="301">
        <f t="shared" si="20"/>
        <v>17.5</v>
      </c>
      <c r="AC84" s="306">
        <f t="shared" si="21"/>
        <v>21.1</v>
      </c>
      <c r="AD84" s="336">
        <f t="shared" si="28"/>
        <v>5.4596999999999998</v>
      </c>
      <c r="AF84" s="335">
        <v>1951</v>
      </c>
      <c r="AG84" s="305"/>
      <c r="AH84" s="301">
        <f>VLOOKUP(AF84,'Basisreihen Destatis 2020 "alt"'!$K$7:$R$86,8,FALSE)</f>
        <v>30.9</v>
      </c>
      <c r="AI84" s="306">
        <f t="shared" si="25"/>
        <v>32</v>
      </c>
      <c r="AJ84" s="336">
        <f t="shared" si="29"/>
        <v>3.2563</v>
      </c>
    </row>
    <row r="85" spans="2:36">
      <c r="B85" s="335">
        <v>1950</v>
      </c>
      <c r="C85" s="296"/>
      <c r="D85" s="292"/>
      <c r="E85" s="292"/>
      <c r="F85" s="293">
        <f>VLOOKUP(B85,'Basisreihen Destatis 2020 "alt"'!$T$7:$W$120,4,FALSE)</f>
        <v>2.5030000000000001</v>
      </c>
      <c r="G85" s="297">
        <f t="shared" ref="G85:G91" si="30">ROUND(IF(E85&gt;0,E85,F85*$E$77/$F$77),1)</f>
        <v>10</v>
      </c>
      <c r="H85" s="336">
        <f t="shared" si="26"/>
        <v>11.84</v>
      </c>
      <c r="J85" s="335">
        <v>1950</v>
      </c>
      <c r="K85" s="296"/>
      <c r="L85" s="292"/>
      <c r="M85" s="292"/>
      <c r="N85" s="293">
        <f>VLOOKUP(J85,'Basisreihen Destatis 2020 "alt"'!$T$7:$W$120,4,FALSE)</f>
        <v>2.5030000000000001</v>
      </c>
      <c r="O85" s="297">
        <f>ROUND(IF(M85&gt;0,M85,N85*$M$77/$N$77),1)</f>
        <v>15.1</v>
      </c>
      <c r="P85" s="336">
        <f t="shared" si="27"/>
        <v>7.9734999999999996</v>
      </c>
      <c r="R85" s="335">
        <v>1950</v>
      </c>
      <c r="S85" s="305"/>
      <c r="T85" s="301"/>
      <c r="U85" s="301"/>
      <c r="V85" s="301">
        <f>VLOOKUP(R85,'Basisreihen Destatis 2020 "alt"'!$K$7:$R$86,4,FALSE)</f>
        <v>32.9</v>
      </c>
      <c r="W85" s="301">
        <f>ROUND(IF(U85&gt;0,U85,V85*$U$67/$V$67),1)</f>
        <v>21.8</v>
      </c>
      <c r="X85" s="301"/>
      <c r="Y85" s="301"/>
      <c r="Z85" s="301"/>
      <c r="AA85" s="302">
        <f>VLOOKUP(R85,'Basisreihen Destatis 2020 "alt"'!$T$7:$W$120,4,FALSE)</f>
        <v>2.5030000000000001</v>
      </c>
      <c r="AB85" s="301">
        <f>ROUND(IF(Z85&gt;0,Z85,AA85*$Z$77/$AA$77),1)</f>
        <v>15.1</v>
      </c>
      <c r="AC85" s="306">
        <f>ROUND(0.4*W85+0.6*AB85,1)</f>
        <v>17.8</v>
      </c>
      <c r="AD85" s="336">
        <f t="shared" si="28"/>
        <v>6.4718999999999998</v>
      </c>
      <c r="AF85" s="335">
        <v>1950</v>
      </c>
      <c r="AG85" s="305"/>
      <c r="AH85" s="301">
        <f>VLOOKUP(AF85,'Basisreihen Destatis 2020 "alt"'!$K$7:$R$86,8,FALSE)</f>
        <v>26.1</v>
      </c>
      <c r="AI85" s="306">
        <f t="shared" si="25"/>
        <v>27</v>
      </c>
      <c r="AJ85" s="336">
        <f t="shared" si="29"/>
        <v>3.8593000000000002</v>
      </c>
    </row>
    <row r="86" spans="2:36">
      <c r="B86" s="335">
        <v>1949</v>
      </c>
      <c r="C86" s="296"/>
      <c r="D86" s="292"/>
      <c r="E86" s="292"/>
      <c r="F86" s="293">
        <f>VLOOKUP(B86,'Basisreihen Destatis 2020 "alt"'!$T$7:$W$120,4,FALSE)</f>
        <v>2.6259999999999999</v>
      </c>
      <c r="G86" s="297">
        <f t="shared" si="30"/>
        <v>10.4</v>
      </c>
      <c r="H86" s="336">
        <f t="shared" si="26"/>
        <v>11.384600000000001</v>
      </c>
      <c r="J86" s="335">
        <v>1949</v>
      </c>
      <c r="K86" s="296"/>
      <c r="L86" s="292"/>
      <c r="M86" s="292"/>
      <c r="N86" s="293">
        <f>VLOOKUP(J86,'Basisreihen Destatis 2020 "alt"'!$T$7:$W$120,4,FALSE)</f>
        <v>2.6259999999999999</v>
      </c>
      <c r="O86" s="297">
        <f>ROUND(IF(M86&gt;0,M86,N86*$M$77/$N$77),1)</f>
        <v>15.8</v>
      </c>
      <c r="P86" s="336">
        <f>ROUND($O$15/O86,4)</f>
        <v>7.6203000000000003</v>
      </c>
      <c r="R86" s="337">
        <v>1949</v>
      </c>
      <c r="S86" s="338"/>
      <c r="T86" s="339"/>
      <c r="U86" s="339"/>
      <c r="V86" s="353">
        <f>VLOOKUP(R86,'Basisreihen Destatis 2020 "alt"'!$K$7:$R$86,4,FALSE)</f>
        <v>31.7</v>
      </c>
      <c r="W86" s="339">
        <f>ROUND(IF(U86&gt;0,U86,V86*$U$67/$V$67),1)</f>
        <v>21</v>
      </c>
      <c r="X86" s="339"/>
      <c r="Y86" s="339"/>
      <c r="Z86" s="339"/>
      <c r="AA86" s="354">
        <f>VLOOKUP(R86,'Basisreihen Destatis 2020 "alt"'!$T$7:$W$120,4,FALSE)</f>
        <v>2.6259999999999999</v>
      </c>
      <c r="AB86" s="339">
        <f>ROUND(IF(Z86&gt;0,Z86,AA86*$Z$77/$AA$77),1)</f>
        <v>15.8</v>
      </c>
      <c r="AC86" s="341">
        <f>ROUND(0.4*W86+0.6*AB86,1)</f>
        <v>17.899999999999999</v>
      </c>
      <c r="AD86" s="342">
        <f>ROUND($AC$15/AC86,4)</f>
        <v>6.4358000000000004</v>
      </c>
      <c r="AF86" s="337">
        <v>1949</v>
      </c>
      <c r="AG86" s="338"/>
      <c r="AH86" s="353">
        <f>VLOOKUP(AF86,'Basisreihen Destatis 2020 "alt"'!$K$7:$R$86,8,FALSE)</f>
        <v>26.8</v>
      </c>
      <c r="AI86" s="356">
        <f t="shared" si="25"/>
        <v>27.7</v>
      </c>
      <c r="AJ86" s="342">
        <f>ROUND($AI$15/AI86,4)</f>
        <v>3.7616999999999998</v>
      </c>
    </row>
    <row r="87" spans="2:36">
      <c r="B87" s="335">
        <v>1948</v>
      </c>
      <c r="C87" s="296"/>
      <c r="D87" s="292"/>
      <c r="E87" s="292"/>
      <c r="F87" s="293">
        <f>VLOOKUP(B87,'Basisreihen Destatis 2020 "alt"'!$T$7:$W$120,4,FALSE)</f>
        <v>2.3199999999999998</v>
      </c>
      <c r="G87" s="297">
        <f t="shared" si="30"/>
        <v>9.1999999999999993</v>
      </c>
      <c r="H87" s="336">
        <f t="shared" si="26"/>
        <v>12.8696</v>
      </c>
      <c r="J87" s="335">
        <v>1948</v>
      </c>
      <c r="K87" s="296"/>
      <c r="L87" s="292"/>
      <c r="M87" s="292"/>
      <c r="N87" s="293">
        <f>VLOOKUP(J87,'Basisreihen Destatis 2020 "alt"'!$T$7:$W$120,4,FALSE)</f>
        <v>2.3199999999999998</v>
      </c>
      <c r="O87" s="297">
        <f t="shared" ref="O87:O93" si="31">ROUND(IF(M87&gt;0,M87,N87*$M$77/$N$77),1)</f>
        <v>14</v>
      </c>
      <c r="P87" s="336">
        <f t="shared" ref="P87:P93" si="32">ROUND($O$15/O87,4)</f>
        <v>8.6</v>
      </c>
      <c r="AJ87" s="176"/>
    </row>
    <row r="88" spans="2:36">
      <c r="B88" s="335">
        <v>1947</v>
      </c>
      <c r="C88" s="296"/>
      <c r="D88" s="292"/>
      <c r="E88" s="292"/>
      <c r="F88" s="293">
        <f>VLOOKUP(B88,'Basisreihen Destatis 2020 "alt"'!$T$7:$W$120,4,FALSE)</f>
        <v>2.129</v>
      </c>
      <c r="G88" s="297">
        <f t="shared" si="30"/>
        <v>8.5</v>
      </c>
      <c r="H88" s="336">
        <f t="shared" si="26"/>
        <v>13.929399999999999</v>
      </c>
      <c r="J88" s="335">
        <v>1947</v>
      </c>
      <c r="K88" s="296"/>
      <c r="L88" s="292"/>
      <c r="M88" s="292"/>
      <c r="N88" s="293">
        <f>VLOOKUP(J88,'Basisreihen Destatis 2020 "alt"'!$T$7:$W$120,4,FALSE)</f>
        <v>2.129</v>
      </c>
      <c r="O88" s="297">
        <f t="shared" si="31"/>
        <v>12.8</v>
      </c>
      <c r="P88" s="336">
        <f t="shared" si="32"/>
        <v>9.4062999999999999</v>
      </c>
      <c r="AJ88" s="176"/>
    </row>
    <row r="89" spans="2:36">
      <c r="B89" s="335">
        <v>1946</v>
      </c>
      <c r="C89" s="296"/>
      <c r="D89" s="292"/>
      <c r="E89" s="292"/>
      <c r="F89" s="293">
        <f>VLOOKUP(B89,'Basisreihen Destatis 2020 "alt"'!$T$7:$W$120,4,FALSE)</f>
        <v>1.823</v>
      </c>
      <c r="G89" s="297">
        <f t="shared" si="30"/>
        <v>7.3</v>
      </c>
      <c r="H89" s="336">
        <f t="shared" si="26"/>
        <v>16.219200000000001</v>
      </c>
      <c r="J89" s="335">
        <v>1946</v>
      </c>
      <c r="K89" s="296"/>
      <c r="L89" s="292"/>
      <c r="M89" s="292"/>
      <c r="N89" s="293">
        <f>VLOOKUP(J89,'Basisreihen Destatis 2020 "alt"'!$T$7:$W$120,4,FALSE)</f>
        <v>1.823</v>
      </c>
      <c r="O89" s="297">
        <f t="shared" si="31"/>
        <v>11</v>
      </c>
      <c r="P89" s="336">
        <f t="shared" si="32"/>
        <v>10.945499999999999</v>
      </c>
      <c r="V89" s="176"/>
      <c r="W89" s="176"/>
      <c r="X89" s="176"/>
      <c r="Y89" s="176"/>
      <c r="Z89" s="176"/>
      <c r="AA89" s="176"/>
      <c r="AB89" s="176"/>
      <c r="AC89" s="176"/>
      <c r="AJ89" s="176"/>
    </row>
    <row r="90" spans="2:36">
      <c r="B90" s="335">
        <v>1945</v>
      </c>
      <c r="C90" s="296"/>
      <c r="D90" s="292"/>
      <c r="E90" s="292"/>
      <c r="F90" s="293">
        <f>VLOOKUP(B90,'Basisreihen Destatis 2020 "alt"'!$T$7:$W$120,4,FALSE)</f>
        <v>1.7070000000000001</v>
      </c>
      <c r="G90" s="297">
        <f t="shared" si="30"/>
        <v>6.8</v>
      </c>
      <c r="H90" s="336">
        <f t="shared" si="26"/>
        <v>17.411799999999999</v>
      </c>
      <c r="J90" s="335">
        <v>1945</v>
      </c>
      <c r="K90" s="296"/>
      <c r="L90" s="292"/>
      <c r="M90" s="292"/>
      <c r="N90" s="293">
        <f>VLOOKUP(J90,'Basisreihen Destatis 2020 "alt"'!$T$7:$W$120,4,FALSE)</f>
        <v>1.7070000000000001</v>
      </c>
      <c r="O90" s="297">
        <f t="shared" si="31"/>
        <v>10.3</v>
      </c>
      <c r="P90" s="336">
        <f t="shared" si="32"/>
        <v>11.689299999999999</v>
      </c>
      <c r="V90" s="176"/>
      <c r="W90" s="176"/>
      <c r="X90" s="176"/>
      <c r="Y90" s="176"/>
      <c r="Z90" s="176"/>
      <c r="AA90" s="176"/>
      <c r="AB90" s="176"/>
      <c r="AC90" s="176"/>
      <c r="AJ90" s="176"/>
    </row>
    <row r="91" spans="2:36">
      <c r="B91" s="500">
        <v>1944</v>
      </c>
      <c r="C91" s="501"/>
      <c r="D91" s="502"/>
      <c r="E91" s="502"/>
      <c r="F91" s="503">
        <f>VLOOKUP(B91,'Basisreihen Destatis 2020 "alt"'!$T$7:$W$120,4,FALSE)</f>
        <v>1.653</v>
      </c>
      <c r="G91" s="504">
        <f t="shared" si="30"/>
        <v>6.6</v>
      </c>
      <c r="H91" s="505">
        <f t="shared" si="26"/>
        <v>17.939399999999999</v>
      </c>
      <c r="J91" s="335">
        <v>1944</v>
      </c>
      <c r="K91" s="296"/>
      <c r="L91" s="292"/>
      <c r="M91" s="292"/>
      <c r="N91" s="293">
        <f>VLOOKUP(J91,'Basisreihen Destatis 2020 "alt"'!$T$7:$W$120,4,FALSE)</f>
        <v>1.653</v>
      </c>
      <c r="O91" s="297">
        <f t="shared" si="31"/>
        <v>10</v>
      </c>
      <c r="P91" s="336">
        <f t="shared" si="32"/>
        <v>12.04</v>
      </c>
      <c r="V91" s="176"/>
      <c r="W91" s="176"/>
      <c r="X91" s="176"/>
      <c r="Y91" s="176"/>
      <c r="Z91" s="176"/>
      <c r="AA91" s="176"/>
      <c r="AB91" s="176"/>
      <c r="AC91" s="176"/>
      <c r="AJ91" s="176"/>
    </row>
    <row r="92" spans="2:36">
      <c r="B92" s="335">
        <v>1943</v>
      </c>
      <c r="C92" s="296"/>
      <c r="D92" s="292"/>
      <c r="E92" s="292"/>
      <c r="F92" s="293">
        <f>VLOOKUP(B92,'Basisreihen Destatis 2020 "alt"'!$T$7:$W$120,4,FALSE)</f>
        <v>1.619</v>
      </c>
      <c r="G92" s="297">
        <f t="shared" ref="G92:G93" si="33">ROUND(IF(E92&gt;0,E92,F92*$E$77/$F$77),1)</f>
        <v>6.4</v>
      </c>
      <c r="H92" s="336">
        <f t="shared" ref="H92:H93" si="34">ROUND($G$15/G92,4)</f>
        <v>18.5</v>
      </c>
      <c r="J92" s="335">
        <v>1943</v>
      </c>
      <c r="K92" s="296"/>
      <c r="L92" s="292"/>
      <c r="M92" s="292"/>
      <c r="N92" s="293">
        <f>VLOOKUP(J92,'Basisreihen Destatis 2020 "alt"'!$T$7:$W$120,4,FALSE)</f>
        <v>1.619</v>
      </c>
      <c r="O92" s="297">
        <f t="shared" si="31"/>
        <v>9.8000000000000007</v>
      </c>
      <c r="P92" s="336">
        <f t="shared" si="32"/>
        <v>12.2857</v>
      </c>
    </row>
    <row r="93" spans="2:36">
      <c r="B93" s="337">
        <v>1942</v>
      </c>
      <c r="C93" s="338"/>
      <c r="D93" s="339"/>
      <c r="E93" s="339"/>
      <c r="F93" s="340">
        <f>VLOOKUP(B93,'Basisreihen Destatis 2020 "alt"'!$T$7:$W$120,4,FALSE)</f>
        <v>1.585</v>
      </c>
      <c r="G93" s="341">
        <f t="shared" si="33"/>
        <v>6.3</v>
      </c>
      <c r="H93" s="400">
        <f t="shared" si="34"/>
        <v>18.793700000000001</v>
      </c>
      <c r="J93" s="337">
        <v>1942</v>
      </c>
      <c r="K93" s="338"/>
      <c r="L93" s="339"/>
      <c r="M93" s="339"/>
      <c r="N93" s="340">
        <f>VLOOKUP(J93,'Basisreihen Destatis 2020 "alt"'!$T$7:$W$120,4,FALSE)</f>
        <v>1.585</v>
      </c>
      <c r="O93" s="341">
        <f t="shared" si="31"/>
        <v>9.5</v>
      </c>
      <c r="P93" s="342">
        <f t="shared" si="32"/>
        <v>12.6737</v>
      </c>
    </row>
    <row r="94" spans="2:36">
      <c r="L94" s="177"/>
    </row>
    <row r="95" spans="2:36">
      <c r="L95" s="177"/>
    </row>
    <row r="96" spans="2:36">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wB55G/n5AxkQSArdmculMkCOM44jfI8K/B/URNhZMAHImkzJJkRRjyq3RAizKgoHQz5kpv3AqfHG+gv0K+M+9g==" saltValue="KwioF0a5Jy3lkzGredSPlg=="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Y120"/>
  <sheetViews>
    <sheetView zoomScale="80" zoomScaleNormal="80" workbookViewId="0">
      <pane xSplit="2" ySplit="8" topLeftCell="C15"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9.7109375" style="4" customWidth="1"/>
    <col min="3" max="9" width="20.7109375" style="156" customWidth="1"/>
    <col min="10" max="10" width="6.7109375" style="156" customWidth="1"/>
    <col min="11" max="11" width="9.7109375" style="156" customWidth="1"/>
    <col min="12" max="18" width="20.7109375" style="156" customWidth="1"/>
    <col min="19" max="19" width="6.7109375" style="156" customWidth="1"/>
    <col min="20" max="20" width="9.7109375" style="156" customWidth="1"/>
    <col min="21" max="23" width="20.7109375" style="156" customWidth="1"/>
    <col min="24" max="16384" width="11.42578125" style="156"/>
  </cols>
  <sheetData>
    <row r="1" spans="1:25">
      <c r="A1" s="595" t="s">
        <v>71</v>
      </c>
    </row>
    <row r="2" spans="1:25">
      <c r="A2" s="595"/>
    </row>
    <row r="3" spans="1:25">
      <c r="A3" s="148"/>
      <c r="T3" s="604"/>
      <c r="U3" s="605"/>
    </row>
    <row r="4" spans="1:25">
      <c r="A4" s="148"/>
      <c r="T4" s="170"/>
      <c r="U4" s="171"/>
    </row>
    <row r="5" spans="1:25">
      <c r="A5" s="148"/>
      <c r="B5" s="2" t="s">
        <v>425</v>
      </c>
      <c r="T5" s="170"/>
      <c r="U5" s="171"/>
    </row>
    <row r="6" spans="1:25">
      <c r="A6" s="148"/>
      <c r="H6" s="156" t="s">
        <v>514</v>
      </c>
      <c r="I6" s="156" t="s">
        <v>515</v>
      </c>
      <c r="T6" s="606"/>
      <c r="U6" s="607"/>
    </row>
    <row r="7" spans="1:25">
      <c r="A7" s="148"/>
      <c r="B7" s="357"/>
      <c r="C7" s="352"/>
      <c r="D7" s="358" t="s">
        <v>173</v>
      </c>
      <c r="E7" s="352"/>
      <c r="F7" s="352"/>
      <c r="G7" s="352" t="s">
        <v>172</v>
      </c>
      <c r="H7" s="359"/>
      <c r="I7" s="484" t="s">
        <v>478</v>
      </c>
      <c r="K7" s="370"/>
      <c r="L7" s="371"/>
      <c r="M7" s="371"/>
      <c r="N7" s="372" t="s">
        <v>199</v>
      </c>
      <c r="O7" s="371"/>
      <c r="P7" s="371"/>
      <c r="Q7" s="371"/>
      <c r="R7" s="373"/>
      <c r="T7" s="385"/>
      <c r="U7" s="386"/>
      <c r="V7" s="386" t="s">
        <v>200</v>
      </c>
      <c r="W7" s="387"/>
    </row>
    <row r="8" spans="1:25" s="160" customFormat="1" ht="79.900000000000006" customHeight="1">
      <c r="B8" s="360" t="s">
        <v>5</v>
      </c>
      <c r="C8" s="287" t="str">
        <f>Übersicht!$B$10</f>
        <v>Gewerbliche Betriebsgebäude, Bauleistungen am Bauwerk ohne USt</v>
      </c>
      <c r="D8" s="289" t="str">
        <f>Übersicht!$B$11</f>
        <v>Ortskanäle, Bauleistungen am Bauwerk (Tiefbau), ohne USt</v>
      </c>
      <c r="E8" s="289" t="str">
        <f>Übersicht!$B$12</f>
        <v>Andere elektrische Leiter für eine Spannung von mehr als 1 000 Volt</v>
      </c>
      <c r="F8" s="289" t="str">
        <f>Übersicht!$B$13</f>
        <v>Türme und Gittermaste, aus Eisen oder Stahl</v>
      </c>
      <c r="G8" s="289" t="str">
        <f>Übersicht!$B$14</f>
        <v>Erzeugerpreise gewerblicher Produkte gesamt (ohne Mineralölerz.)</v>
      </c>
      <c r="H8" s="495" t="str">
        <f>Übersicht!$B$15</f>
        <v>Stahlrohre, Rohrform-, Rohrverschluss- und Rohrverbindungsstücke aus Eisen und Stahl</v>
      </c>
      <c r="I8" s="496" t="str">
        <f>Übersicht!$B$16</f>
        <v>Stahlrohre, Rohrform-, Rohrverschluss- und Rohrverbindungsstücke aus Eisen und Stahl</v>
      </c>
      <c r="K8" s="374" t="s">
        <v>5</v>
      </c>
      <c r="L8" s="308" t="str">
        <f>CONCATENATE(Übersicht!$B$25,"
Basis ",Übersicht!$I$25," = 100")</f>
        <v>Rohre aus Eisen oder Stahl
Basis 2000 = 100</v>
      </c>
      <c r="M8" s="289" t="str">
        <f>CONCATENATE(Übersicht!$B$26,"
Basis ",Übersicht!$I$26," = 100")</f>
        <v>Präzisionsstahlrohre, nahtlos und geschweißt
Basis 2000 = 100</v>
      </c>
      <c r="N8" s="289" t="str">
        <f>CONCATENATE(Übersicht!$B$27,"
 Basis ",Übersicht!$I$27," = 100")</f>
        <v>Eisen und Stahl
 Basis 1991 = 100</v>
      </c>
      <c r="O8" s="289" t="str">
        <f>CONCATENATE(Übersicht!$B$28,"
 Basis ",Übersicht!$I$28," = 100")</f>
        <v>Kabel
 Basis 1991 = 100</v>
      </c>
      <c r="P8" s="289" t="str">
        <f>CONCATENATE(Übersicht!$B$29,"
Basis ",Übersicht!$I$29," = 100")</f>
        <v>Isolierte Drähte und Leitungen
Basis 1991 = 100</v>
      </c>
      <c r="Q8" s="289" t="str">
        <f>CONCATENATE(Übersicht!$B$30," 
Basis ",Übersicht!$I$30," = 100")</f>
        <v>Fertigteilbauten überwiegend aus Metall, Konstruktionen aus Stahl und Aluminium 
Basis 1991 = 100</v>
      </c>
      <c r="R8" s="375" t="str">
        <f>CONCATENATE(Übersicht!$B$31,"
Basis ",Übersicht!$I$31," = 100")</f>
        <v>Erzeugerpreise gewerblicher Produkte gesamt
Basis 2015 = 100</v>
      </c>
      <c r="T8" s="388" t="s">
        <v>5</v>
      </c>
      <c r="U8" s="309" t="str">
        <f>CONCATENATE(Übersicht!$B$20,"
Basis ",Übersicht!$I$20,"  = 100")</f>
        <v>Gewerbliche Betriebsgebäude, Bauleistungen am Bauwerk, mit USt
Basis 2015  = 100</v>
      </c>
      <c r="V8" s="310" t="str">
        <f>CONCATENATE(Übersicht!$B$21,"
Basis ",Übersicht!$I$21,"  = 100")</f>
        <v>Ortskanäle, Bauleistungen am Bauwerk (Tiefbau), mit USt
Basis 2015  = 100</v>
      </c>
      <c r="W8" s="389" t="str">
        <f>CONCATENATE(Übersicht!$B$22,"
Basis ",Übersicht!$I$22," = 1 DM")</f>
        <v>Wiederherstellungswerte für 1913/1914 erstellte Wohngebäude
Basis 1913 = 1 DM</v>
      </c>
    </row>
    <row r="9" spans="1:25" s="160" customFormat="1" ht="13.5" hidden="1" customHeight="1">
      <c r="B9" s="361">
        <v>2026</v>
      </c>
      <c r="C9" s="318"/>
      <c r="D9" s="317"/>
      <c r="E9" s="317"/>
      <c r="F9" s="317"/>
      <c r="G9" s="317"/>
      <c r="H9" s="362"/>
      <c r="I9" s="362"/>
      <c r="K9" s="376">
        <f>$B$9</f>
        <v>2026</v>
      </c>
      <c r="L9" s="321"/>
      <c r="M9" s="314"/>
      <c r="N9" s="314"/>
      <c r="O9" s="314"/>
      <c r="P9" s="314"/>
      <c r="Q9" s="314"/>
      <c r="R9" s="377"/>
      <c r="T9" s="390">
        <f>$B$9</f>
        <v>2026</v>
      </c>
      <c r="U9" s="322"/>
      <c r="V9" s="311"/>
      <c r="W9" s="391"/>
    </row>
    <row r="10" spans="1:25" s="160" customFormat="1" ht="13.5" hidden="1" customHeight="1">
      <c r="B10" s="363">
        <v>2025</v>
      </c>
      <c r="C10" s="319"/>
      <c r="D10" s="316"/>
      <c r="E10" s="316"/>
      <c r="F10" s="316"/>
      <c r="G10" s="316"/>
      <c r="H10" s="364"/>
      <c r="I10" s="364"/>
      <c r="K10" s="378">
        <f>$B$10</f>
        <v>2025</v>
      </c>
      <c r="L10" s="320"/>
      <c r="M10" s="315"/>
      <c r="N10" s="315"/>
      <c r="O10" s="315"/>
      <c r="P10" s="315"/>
      <c r="Q10" s="315"/>
      <c r="R10" s="379"/>
      <c r="T10" s="392">
        <f>$B$10</f>
        <v>2025</v>
      </c>
      <c r="U10" s="323"/>
      <c r="V10" s="312"/>
      <c r="W10" s="393"/>
    </row>
    <row r="11" spans="1:25" s="160" customFormat="1" ht="13.5" hidden="1" customHeight="1">
      <c r="B11" s="363">
        <v>2024</v>
      </c>
      <c r="C11" s="319"/>
      <c r="D11" s="316"/>
      <c r="E11" s="316"/>
      <c r="F11" s="316"/>
      <c r="G11" s="316"/>
      <c r="H11" s="364"/>
      <c r="I11" s="364"/>
      <c r="K11" s="378">
        <f>$B$11</f>
        <v>2024</v>
      </c>
      <c r="L11" s="320"/>
      <c r="M11" s="315"/>
      <c r="N11" s="315"/>
      <c r="O11" s="315"/>
      <c r="P11" s="315"/>
      <c r="Q11" s="315"/>
      <c r="R11" s="379"/>
      <c r="T11" s="392">
        <f>$B$11</f>
        <v>2024</v>
      </c>
      <c r="U11" s="323"/>
      <c r="V11" s="312"/>
      <c r="W11" s="393"/>
    </row>
    <row r="12" spans="1:25" s="160" customFormat="1" ht="13.5" hidden="1" customHeight="1">
      <c r="B12" s="363">
        <v>2023</v>
      </c>
      <c r="C12" s="319"/>
      <c r="D12" s="316"/>
      <c r="E12" s="316"/>
      <c r="F12" s="316"/>
      <c r="G12" s="316"/>
      <c r="H12" s="364"/>
      <c r="I12" s="364"/>
      <c r="K12" s="378">
        <f>$B$12</f>
        <v>2023</v>
      </c>
      <c r="L12" s="320"/>
      <c r="M12" s="315"/>
      <c r="N12" s="315"/>
      <c r="O12" s="315"/>
      <c r="P12" s="315"/>
      <c r="Q12" s="315"/>
      <c r="R12" s="379"/>
      <c r="T12" s="392">
        <f>$B$12</f>
        <v>2023</v>
      </c>
      <c r="U12" s="323"/>
      <c r="V12" s="312"/>
      <c r="W12" s="393"/>
    </row>
    <row r="13" spans="1:25" s="160" customFormat="1" ht="13.5" hidden="1" customHeight="1">
      <c r="B13" s="363">
        <v>2022</v>
      </c>
      <c r="C13" s="319"/>
      <c r="D13" s="316"/>
      <c r="E13" s="316"/>
      <c r="F13" s="316"/>
      <c r="G13" s="316"/>
      <c r="H13" s="364"/>
      <c r="I13" s="364"/>
      <c r="K13" s="378">
        <f>$B$13</f>
        <v>2022</v>
      </c>
      <c r="L13" s="320"/>
      <c r="M13" s="315"/>
      <c r="N13" s="315"/>
      <c r="O13" s="315"/>
      <c r="P13" s="315"/>
      <c r="Q13" s="315"/>
      <c r="R13" s="379"/>
      <c r="T13" s="392">
        <f>$B$13</f>
        <v>2022</v>
      </c>
      <c r="U13" s="323"/>
      <c r="V13" s="312"/>
      <c r="W13" s="393"/>
    </row>
    <row r="14" spans="1:25" s="160" customFormat="1" ht="13.5" hidden="1" customHeight="1">
      <c r="B14" s="363">
        <v>2021</v>
      </c>
      <c r="C14" s="319"/>
      <c r="D14" s="316"/>
      <c r="E14" s="316"/>
      <c r="F14" s="316"/>
      <c r="G14" s="316"/>
      <c r="H14" s="364"/>
      <c r="I14" s="364"/>
      <c r="K14" s="378">
        <f>$B$14</f>
        <v>2021</v>
      </c>
      <c r="L14" s="320"/>
      <c r="M14" s="315"/>
      <c r="N14" s="315"/>
      <c r="O14" s="315"/>
      <c r="P14" s="315"/>
      <c r="Q14" s="315"/>
      <c r="R14" s="379"/>
      <c r="T14" s="392">
        <f>$B$14</f>
        <v>2021</v>
      </c>
      <c r="U14" s="323"/>
      <c r="V14" s="312"/>
      <c r="W14" s="393"/>
      <c r="Y14" s="4"/>
    </row>
    <row r="15" spans="1:25" s="160" customFormat="1">
      <c r="B15" s="363">
        <v>2020</v>
      </c>
      <c r="C15" s="319">
        <v>118.4</v>
      </c>
      <c r="D15" s="316">
        <v>120.4</v>
      </c>
      <c r="E15" s="316">
        <v>99.2</v>
      </c>
      <c r="F15" s="316">
        <v>109.9</v>
      </c>
      <c r="G15" s="316">
        <v>104.2</v>
      </c>
      <c r="H15" s="364">
        <v>107.4</v>
      </c>
      <c r="I15" s="364">
        <v>107.4</v>
      </c>
      <c r="K15" s="378">
        <f>$B$15</f>
        <v>2020</v>
      </c>
      <c r="L15" s="320"/>
      <c r="M15" s="315"/>
      <c r="N15" s="315"/>
      <c r="O15" s="315"/>
      <c r="P15" s="315"/>
      <c r="Q15" s="315"/>
      <c r="R15" s="379">
        <v>103.8</v>
      </c>
      <c r="T15" s="392">
        <f>$B$15</f>
        <v>2020</v>
      </c>
      <c r="U15" s="323">
        <v>116.9</v>
      </c>
      <c r="V15" s="312">
        <v>118.8</v>
      </c>
      <c r="W15" s="393">
        <v>32.396000000000001</v>
      </c>
      <c r="Y15" s="4"/>
    </row>
    <row r="16" spans="1:25" s="160" customFormat="1" ht="13.5" customHeight="1">
      <c r="B16" s="363">
        <v>2019</v>
      </c>
      <c r="C16" s="319">
        <v>115.1</v>
      </c>
      <c r="D16" s="316">
        <v>117.7</v>
      </c>
      <c r="E16" s="316">
        <v>98.8</v>
      </c>
      <c r="F16" s="316">
        <v>107.6</v>
      </c>
      <c r="G16" s="316">
        <v>104.7</v>
      </c>
      <c r="H16" s="364">
        <v>111.1</v>
      </c>
      <c r="I16" s="364">
        <v>111.1</v>
      </c>
      <c r="K16" s="378">
        <f>$B$16</f>
        <v>2019</v>
      </c>
      <c r="L16" s="320"/>
      <c r="M16" s="315"/>
      <c r="N16" s="315"/>
      <c r="O16" s="315"/>
      <c r="P16" s="315"/>
      <c r="Q16" s="315"/>
      <c r="R16" s="379">
        <v>104.8</v>
      </c>
      <c r="T16" s="392">
        <f>$B$16</f>
        <v>2019</v>
      </c>
      <c r="U16" s="323">
        <v>115.1</v>
      </c>
      <c r="V16" s="312">
        <v>117.7</v>
      </c>
      <c r="W16" s="393">
        <v>31.902000000000001</v>
      </c>
      <c r="Y16" s="4"/>
    </row>
    <row r="17" spans="2:23" s="160" customFormat="1" ht="13.5" customHeight="1">
      <c r="B17" s="363">
        <v>2018</v>
      </c>
      <c r="C17" s="319">
        <v>110.2</v>
      </c>
      <c r="D17" s="316">
        <v>111.5</v>
      </c>
      <c r="E17" s="316">
        <v>98.3</v>
      </c>
      <c r="F17" s="316">
        <v>105.2</v>
      </c>
      <c r="G17" s="316">
        <v>103.5</v>
      </c>
      <c r="H17" s="364">
        <v>111</v>
      </c>
      <c r="I17" s="364">
        <v>111</v>
      </c>
      <c r="K17" s="378">
        <f>$B$17</f>
        <v>2018</v>
      </c>
      <c r="L17" s="320"/>
      <c r="M17" s="315"/>
      <c r="N17" s="315"/>
      <c r="O17" s="315"/>
      <c r="P17" s="315"/>
      <c r="Q17" s="315"/>
      <c r="R17" s="379">
        <v>103.7</v>
      </c>
      <c r="T17" s="392">
        <f>$B$17</f>
        <v>2018</v>
      </c>
      <c r="U17" s="323">
        <v>110.2</v>
      </c>
      <c r="V17" s="312">
        <v>111.5</v>
      </c>
      <c r="W17" s="393">
        <v>30.58</v>
      </c>
    </row>
    <row r="18" spans="2:23" ht="14.25" customHeight="1">
      <c r="B18" s="363">
        <v>2017</v>
      </c>
      <c r="C18" s="319">
        <v>105.5</v>
      </c>
      <c r="D18" s="316">
        <v>105.3</v>
      </c>
      <c r="E18" s="316">
        <v>97</v>
      </c>
      <c r="F18" s="316">
        <v>101.6</v>
      </c>
      <c r="G18" s="316">
        <v>101.1</v>
      </c>
      <c r="H18" s="364">
        <v>103.5</v>
      </c>
      <c r="I18" s="364">
        <v>103.5</v>
      </c>
      <c r="K18" s="378">
        <f>$B$18</f>
        <v>2017</v>
      </c>
      <c r="L18" s="320"/>
      <c r="M18" s="315"/>
      <c r="N18" s="315"/>
      <c r="O18" s="315"/>
      <c r="P18" s="315"/>
      <c r="Q18" s="315"/>
      <c r="R18" s="379">
        <v>101.1</v>
      </c>
      <c r="T18" s="392">
        <f>$B$18</f>
        <v>2017</v>
      </c>
      <c r="U18" s="323">
        <v>105.5</v>
      </c>
      <c r="V18" s="312">
        <v>105.3</v>
      </c>
      <c r="W18" s="393">
        <v>29.292999999999999</v>
      </c>
    </row>
    <row r="19" spans="2:23">
      <c r="B19" s="363">
        <v>2016</v>
      </c>
      <c r="C19" s="319">
        <v>102.1</v>
      </c>
      <c r="D19" s="316">
        <v>101.7</v>
      </c>
      <c r="E19" s="316">
        <v>96.1</v>
      </c>
      <c r="F19" s="316">
        <v>99.2</v>
      </c>
      <c r="G19" s="316">
        <v>98.6</v>
      </c>
      <c r="H19" s="364">
        <v>95.9</v>
      </c>
      <c r="I19" s="364">
        <v>95.9</v>
      </c>
      <c r="K19" s="378">
        <f>$B$19</f>
        <v>2016</v>
      </c>
      <c r="L19" s="320"/>
      <c r="M19" s="315"/>
      <c r="N19" s="315"/>
      <c r="O19" s="315"/>
      <c r="P19" s="315"/>
      <c r="Q19" s="315"/>
      <c r="R19" s="379">
        <v>98.4</v>
      </c>
      <c r="T19" s="392">
        <f>$B$19</f>
        <v>2016</v>
      </c>
      <c r="U19" s="323">
        <v>102.1</v>
      </c>
      <c r="V19" s="312">
        <v>101.7</v>
      </c>
      <c r="W19" s="393">
        <v>28.402000000000001</v>
      </c>
    </row>
    <row r="20" spans="2:23">
      <c r="B20" s="363">
        <v>2015</v>
      </c>
      <c r="C20" s="319">
        <v>100</v>
      </c>
      <c r="D20" s="316">
        <v>100</v>
      </c>
      <c r="E20" s="316">
        <v>100</v>
      </c>
      <c r="F20" s="316">
        <v>100</v>
      </c>
      <c r="G20" s="316">
        <v>100</v>
      </c>
      <c r="H20" s="364">
        <v>100</v>
      </c>
      <c r="I20" s="364">
        <v>100</v>
      </c>
      <c r="K20" s="378">
        <f>$B$20</f>
        <v>2015</v>
      </c>
      <c r="L20" s="320"/>
      <c r="M20" s="315"/>
      <c r="N20" s="315"/>
      <c r="O20" s="315"/>
      <c r="P20" s="315"/>
      <c r="Q20" s="315"/>
      <c r="R20" s="379">
        <v>100</v>
      </c>
      <c r="T20" s="392">
        <f>$B$20</f>
        <v>2015</v>
      </c>
      <c r="U20" s="323">
        <v>100</v>
      </c>
      <c r="V20" s="312">
        <v>100</v>
      </c>
      <c r="W20" s="393">
        <v>27.832000000000001</v>
      </c>
    </row>
    <row r="21" spans="2:23">
      <c r="B21" s="363">
        <v>2014</v>
      </c>
      <c r="C21" s="319">
        <v>98.4</v>
      </c>
      <c r="D21" s="316">
        <v>98.2</v>
      </c>
      <c r="E21" s="316">
        <v>94.7</v>
      </c>
      <c r="F21" s="316">
        <v>98.7</v>
      </c>
      <c r="G21" s="316">
        <v>101.3</v>
      </c>
      <c r="H21" s="364">
        <v>102.5</v>
      </c>
      <c r="I21" s="364">
        <v>102.5</v>
      </c>
      <c r="K21" s="378">
        <f>$B$21</f>
        <v>2014</v>
      </c>
      <c r="L21" s="320"/>
      <c r="M21" s="315"/>
      <c r="N21" s="315"/>
      <c r="O21" s="315"/>
      <c r="P21" s="315"/>
      <c r="Q21" s="315"/>
      <c r="R21" s="379">
        <v>101.9</v>
      </c>
      <c r="T21" s="392">
        <f>$B$21</f>
        <v>2014</v>
      </c>
      <c r="U21" s="323">
        <v>98.4</v>
      </c>
      <c r="V21" s="312">
        <v>98.2</v>
      </c>
      <c r="W21" s="393">
        <v>27.413</v>
      </c>
    </row>
    <row r="22" spans="2:23">
      <c r="B22" s="363">
        <v>2013</v>
      </c>
      <c r="C22" s="319">
        <v>96.6</v>
      </c>
      <c r="D22" s="316">
        <v>96.7</v>
      </c>
      <c r="E22" s="316">
        <v>97.3</v>
      </c>
      <c r="F22" s="316">
        <v>97.9</v>
      </c>
      <c r="G22" s="316">
        <v>102</v>
      </c>
      <c r="H22" s="364">
        <v>103.8</v>
      </c>
      <c r="I22" s="364">
        <v>103.8</v>
      </c>
      <c r="K22" s="378">
        <f>$B$22</f>
        <v>2013</v>
      </c>
      <c r="L22" s="320"/>
      <c r="M22" s="315"/>
      <c r="N22" s="315"/>
      <c r="O22" s="315"/>
      <c r="P22" s="315"/>
      <c r="Q22" s="315"/>
      <c r="R22" s="379">
        <v>102.9</v>
      </c>
      <c r="T22" s="392">
        <f>$B$22</f>
        <v>2013</v>
      </c>
      <c r="U22" s="323">
        <v>96.6</v>
      </c>
      <c r="V22" s="312">
        <v>96.7</v>
      </c>
      <c r="W22" s="393">
        <v>26.95</v>
      </c>
    </row>
    <row r="23" spans="2:23">
      <c r="B23" s="363">
        <v>2012</v>
      </c>
      <c r="C23" s="319">
        <v>94.8</v>
      </c>
      <c r="D23" s="316">
        <v>95.1</v>
      </c>
      <c r="E23" s="316">
        <v>101.8</v>
      </c>
      <c r="F23" s="316">
        <v>98.4</v>
      </c>
      <c r="G23" s="316">
        <v>101.9</v>
      </c>
      <c r="H23" s="364">
        <v>108.6</v>
      </c>
      <c r="I23" s="364">
        <v>108.6</v>
      </c>
      <c r="K23" s="378">
        <f>$B$23</f>
        <v>2012</v>
      </c>
      <c r="L23" s="320"/>
      <c r="M23" s="315"/>
      <c r="N23" s="315"/>
      <c r="O23" s="315"/>
      <c r="P23" s="315"/>
      <c r="Q23" s="315"/>
      <c r="R23" s="379">
        <v>103</v>
      </c>
      <c r="T23" s="392">
        <f>$B$23</f>
        <v>2012</v>
      </c>
      <c r="U23" s="323">
        <v>94.8</v>
      </c>
      <c r="V23" s="312">
        <v>95.1</v>
      </c>
      <c r="W23" s="393">
        <v>26.411000000000001</v>
      </c>
    </row>
    <row r="24" spans="2:23">
      <c r="B24" s="363">
        <v>2011</v>
      </c>
      <c r="C24" s="319">
        <v>92.5</v>
      </c>
      <c r="D24" s="316">
        <v>92.7</v>
      </c>
      <c r="E24" s="316">
        <v>103</v>
      </c>
      <c r="F24" s="316">
        <v>100.3</v>
      </c>
      <c r="G24" s="316">
        <v>100.5</v>
      </c>
      <c r="H24" s="364">
        <v>108.1</v>
      </c>
      <c r="I24" s="364">
        <v>108.1</v>
      </c>
      <c r="K24" s="378">
        <f>$B$24</f>
        <v>2011</v>
      </c>
      <c r="L24" s="320"/>
      <c r="M24" s="315"/>
      <c r="N24" s="315"/>
      <c r="O24" s="315"/>
      <c r="P24" s="315"/>
      <c r="Q24" s="315"/>
      <c r="R24" s="379">
        <v>101.3</v>
      </c>
      <c r="T24" s="392">
        <f>$B$24</f>
        <v>2011</v>
      </c>
      <c r="U24" s="323">
        <v>92.5</v>
      </c>
      <c r="V24" s="312">
        <v>92.7</v>
      </c>
      <c r="W24" s="393">
        <v>25.753</v>
      </c>
    </row>
    <row r="25" spans="2:23">
      <c r="B25" s="363">
        <v>2010</v>
      </c>
      <c r="C25" s="319">
        <v>89.7</v>
      </c>
      <c r="D25" s="316">
        <v>91</v>
      </c>
      <c r="E25" s="316">
        <v>92</v>
      </c>
      <c r="F25" s="316">
        <v>98.3</v>
      </c>
      <c r="G25" s="316">
        <v>95.9</v>
      </c>
      <c r="H25" s="364">
        <v>99.3</v>
      </c>
      <c r="I25" s="364">
        <v>99.3</v>
      </c>
      <c r="K25" s="378">
        <f>$B$25</f>
        <v>2010</v>
      </c>
      <c r="L25" s="320"/>
      <c r="M25" s="315"/>
      <c r="N25" s="315"/>
      <c r="O25" s="315"/>
      <c r="P25" s="315"/>
      <c r="Q25" s="315"/>
      <c r="R25" s="379">
        <v>96.2</v>
      </c>
      <c r="T25" s="392">
        <f>$B$25</f>
        <v>2010</v>
      </c>
      <c r="U25" s="323">
        <v>89.7</v>
      </c>
      <c r="V25" s="312">
        <v>91</v>
      </c>
      <c r="W25" s="393">
        <v>25.064</v>
      </c>
    </row>
    <row r="26" spans="2:23">
      <c r="B26" s="363">
        <v>2009</v>
      </c>
      <c r="C26" s="319">
        <v>88.7</v>
      </c>
      <c r="D26" s="316">
        <v>90.5</v>
      </c>
      <c r="E26" s="316">
        <v>90.4</v>
      </c>
      <c r="F26" s="316">
        <v>104.8</v>
      </c>
      <c r="G26" s="316">
        <v>95.1</v>
      </c>
      <c r="H26" s="364">
        <v>101.1</v>
      </c>
      <c r="I26" s="364">
        <v>101.1</v>
      </c>
      <c r="K26" s="378">
        <f>$B$26</f>
        <v>2009</v>
      </c>
      <c r="L26" s="320"/>
      <c r="M26" s="315"/>
      <c r="N26" s="315"/>
      <c r="O26" s="315"/>
      <c r="P26" s="315"/>
      <c r="Q26" s="315"/>
      <c r="R26" s="379">
        <v>94.8</v>
      </c>
      <c r="T26" s="392">
        <f>$B$26</f>
        <v>2009</v>
      </c>
      <c r="U26" s="323">
        <v>88.7</v>
      </c>
      <c r="V26" s="312">
        <v>90.5</v>
      </c>
      <c r="W26" s="393">
        <v>24.808</v>
      </c>
    </row>
    <row r="27" spans="2:23">
      <c r="B27" s="363">
        <v>2008</v>
      </c>
      <c r="C27" s="319">
        <v>87.8</v>
      </c>
      <c r="D27" s="316">
        <v>89</v>
      </c>
      <c r="E27" s="316">
        <v>98.7</v>
      </c>
      <c r="F27" s="316">
        <v>106.4</v>
      </c>
      <c r="G27" s="316">
        <v>98.4</v>
      </c>
      <c r="H27" s="364">
        <v>111.4</v>
      </c>
      <c r="I27" s="364">
        <v>111.4</v>
      </c>
      <c r="K27" s="378">
        <f>$B$27</f>
        <v>2008</v>
      </c>
      <c r="L27" s="320"/>
      <c r="M27" s="315"/>
      <c r="N27" s="315"/>
      <c r="O27" s="315"/>
      <c r="P27" s="315"/>
      <c r="Q27" s="315"/>
      <c r="R27" s="379">
        <v>99</v>
      </c>
      <c r="T27" s="392">
        <f>$B$27</f>
        <v>2008</v>
      </c>
      <c r="U27" s="323">
        <v>87.8</v>
      </c>
      <c r="V27" s="312">
        <v>89</v>
      </c>
      <c r="W27" s="393">
        <v>24.599</v>
      </c>
    </row>
    <row r="28" spans="2:23">
      <c r="B28" s="363">
        <v>2007</v>
      </c>
      <c r="C28" s="319">
        <v>84.6</v>
      </c>
      <c r="D28" s="316">
        <v>86.4</v>
      </c>
      <c r="E28" s="316">
        <v>102</v>
      </c>
      <c r="F28" s="316">
        <v>100.3</v>
      </c>
      <c r="G28" s="316">
        <v>93.6</v>
      </c>
      <c r="H28" s="364">
        <v>103.2</v>
      </c>
      <c r="I28" s="364">
        <v>103.2</v>
      </c>
      <c r="K28" s="378">
        <f>$B$28</f>
        <v>2007</v>
      </c>
      <c r="L28" s="320"/>
      <c r="M28" s="315"/>
      <c r="N28" s="315"/>
      <c r="O28" s="315"/>
      <c r="P28" s="315"/>
      <c r="Q28" s="315"/>
      <c r="R28" s="379">
        <v>93.8</v>
      </c>
      <c r="T28" s="392">
        <f>$B$28</f>
        <v>2007</v>
      </c>
      <c r="U28" s="323">
        <v>84.6</v>
      </c>
      <c r="V28" s="312">
        <v>86.4</v>
      </c>
      <c r="W28" s="393">
        <v>23.917000000000002</v>
      </c>
    </row>
    <row r="29" spans="2:23">
      <c r="B29" s="363">
        <v>2006</v>
      </c>
      <c r="C29" s="319">
        <v>81.099999999999994</v>
      </c>
      <c r="D29" s="316">
        <v>83.8</v>
      </c>
      <c r="E29" s="316">
        <v>99.8</v>
      </c>
      <c r="F29" s="316">
        <v>93.8</v>
      </c>
      <c r="G29" s="316">
        <v>92.5</v>
      </c>
      <c r="H29" s="364">
        <v>93.5</v>
      </c>
      <c r="I29" s="364">
        <v>93.5</v>
      </c>
      <c r="K29" s="378">
        <f>$B$29</f>
        <v>2006</v>
      </c>
      <c r="L29" s="320"/>
      <c r="M29" s="315"/>
      <c r="N29" s="315"/>
      <c r="O29" s="315"/>
      <c r="P29" s="315"/>
      <c r="Q29" s="315"/>
      <c r="R29" s="379">
        <v>92.6</v>
      </c>
      <c r="T29" s="392">
        <f>$B$29</f>
        <v>2006</v>
      </c>
      <c r="U29" s="323">
        <v>79</v>
      </c>
      <c r="V29" s="312">
        <v>81.7</v>
      </c>
      <c r="W29" s="393">
        <v>22.420999999999999</v>
      </c>
    </row>
    <row r="30" spans="2:23">
      <c r="B30" s="363">
        <v>2005</v>
      </c>
      <c r="C30" s="319">
        <v>79.2</v>
      </c>
      <c r="D30" s="316">
        <v>81.8</v>
      </c>
      <c r="E30" s="316">
        <v>93.7</v>
      </c>
      <c r="F30" s="316">
        <v>93</v>
      </c>
      <c r="G30" s="316">
        <v>87.8</v>
      </c>
      <c r="H30" s="364">
        <v>91.6</v>
      </c>
      <c r="I30" s="364">
        <v>91.6</v>
      </c>
      <c r="K30" s="378">
        <f>$B$30</f>
        <v>2005</v>
      </c>
      <c r="L30" s="319">
        <v>137.19999999999999</v>
      </c>
      <c r="M30" s="315"/>
      <c r="N30" s="315"/>
      <c r="O30" s="315"/>
      <c r="P30" s="315"/>
      <c r="Q30" s="315"/>
      <c r="R30" s="379">
        <v>87.8</v>
      </c>
      <c r="T30" s="392">
        <f>$B$30</f>
        <v>2005</v>
      </c>
      <c r="U30" s="323">
        <v>77.2</v>
      </c>
      <c r="V30" s="312">
        <v>79.7</v>
      </c>
      <c r="W30" s="393">
        <v>22.003</v>
      </c>
    </row>
    <row r="31" spans="2:23">
      <c r="B31" s="363">
        <v>2004</v>
      </c>
      <c r="C31" s="319">
        <v>77.599999999999994</v>
      </c>
      <c r="D31" s="316">
        <v>81.7</v>
      </c>
      <c r="E31" s="316">
        <v>96</v>
      </c>
      <c r="F31" s="316">
        <v>85</v>
      </c>
      <c r="G31" s="316">
        <v>84.6</v>
      </c>
      <c r="H31" s="364">
        <v>82.2</v>
      </c>
      <c r="I31" s="364">
        <v>81.5</v>
      </c>
      <c r="K31" s="378">
        <f>$B$31</f>
        <v>2004</v>
      </c>
      <c r="L31" s="319">
        <v>122.1</v>
      </c>
      <c r="M31" s="315"/>
      <c r="N31" s="315"/>
      <c r="O31" s="315"/>
      <c r="P31" s="315"/>
      <c r="Q31" s="315"/>
      <c r="R31" s="379">
        <v>84.2</v>
      </c>
      <c r="T31" s="392">
        <f>$B$31</f>
        <v>2004</v>
      </c>
      <c r="U31" s="323">
        <v>75.7</v>
      </c>
      <c r="V31" s="312">
        <v>79.599999999999994</v>
      </c>
      <c r="W31" s="393">
        <v>21.809000000000001</v>
      </c>
    </row>
    <row r="32" spans="2:23">
      <c r="B32" s="363">
        <v>2003</v>
      </c>
      <c r="C32" s="319">
        <v>76.5</v>
      </c>
      <c r="D32" s="316">
        <v>81.7</v>
      </c>
      <c r="E32" s="316">
        <v>96.2</v>
      </c>
      <c r="F32" s="316">
        <v>80.7</v>
      </c>
      <c r="G32" s="316">
        <v>83.4</v>
      </c>
      <c r="H32" s="364">
        <v>73.099999999999994</v>
      </c>
      <c r="I32" s="364">
        <v>71.5</v>
      </c>
      <c r="K32" s="378">
        <f>$B$32</f>
        <v>2003</v>
      </c>
      <c r="L32" s="319">
        <v>107.2</v>
      </c>
      <c r="M32" s="315"/>
      <c r="N32" s="315"/>
      <c r="O32" s="315"/>
      <c r="P32" s="315"/>
      <c r="Q32" s="315"/>
      <c r="R32" s="379">
        <v>82.8</v>
      </c>
      <c r="T32" s="392">
        <f>$B$32</f>
        <v>2003</v>
      </c>
      <c r="U32" s="323">
        <v>74.5</v>
      </c>
      <c r="V32" s="312">
        <v>79.599999999999994</v>
      </c>
      <c r="W32" s="393">
        <v>21.529</v>
      </c>
    </row>
    <row r="33" spans="2:23">
      <c r="B33" s="363">
        <v>2002</v>
      </c>
      <c r="C33" s="319">
        <v>76.3</v>
      </c>
      <c r="D33" s="316">
        <v>82</v>
      </c>
      <c r="E33" s="316">
        <v>98.6</v>
      </c>
      <c r="F33" s="316">
        <v>83.2</v>
      </c>
      <c r="G33" s="316">
        <v>82.2</v>
      </c>
      <c r="H33" s="364">
        <v>71.099999999999994</v>
      </c>
      <c r="I33" s="364">
        <v>69.5</v>
      </c>
      <c r="K33" s="378">
        <f>$B$33</f>
        <v>2002</v>
      </c>
      <c r="L33" s="319">
        <v>104.1</v>
      </c>
      <c r="M33" s="315"/>
      <c r="N33" s="315"/>
      <c r="O33" s="315"/>
      <c r="P33" s="315"/>
      <c r="Q33" s="315"/>
      <c r="R33" s="379">
        <v>81.400000000000006</v>
      </c>
      <c r="T33" s="392">
        <f>$B$33</f>
        <v>2002</v>
      </c>
      <c r="U33" s="323">
        <v>74.3</v>
      </c>
      <c r="V33" s="312">
        <v>79.900000000000006</v>
      </c>
      <c r="W33" s="393">
        <v>21.518000000000001</v>
      </c>
    </row>
    <row r="34" spans="2:23">
      <c r="B34" s="363">
        <v>2001</v>
      </c>
      <c r="C34" s="319">
        <v>76.099999999999994</v>
      </c>
      <c r="D34" s="316">
        <v>82.2</v>
      </c>
      <c r="E34" s="316">
        <v>101.1</v>
      </c>
      <c r="F34" s="316">
        <v>86.2</v>
      </c>
      <c r="G34" s="316">
        <v>82.7</v>
      </c>
      <c r="H34" s="364">
        <v>71</v>
      </c>
      <c r="I34" s="364">
        <v>69.599999999999994</v>
      </c>
      <c r="K34" s="378">
        <f>$B$34</f>
        <v>2001</v>
      </c>
      <c r="L34" s="319">
        <v>104.4</v>
      </c>
      <c r="M34" s="315"/>
      <c r="N34" s="315"/>
      <c r="O34" s="315"/>
      <c r="P34" s="315"/>
      <c r="Q34" s="315"/>
      <c r="R34" s="379">
        <v>81.900000000000006</v>
      </c>
      <c r="T34" s="392">
        <f>$B$34</f>
        <v>2001</v>
      </c>
      <c r="U34" s="323">
        <v>74.2</v>
      </c>
      <c r="V34" s="312">
        <v>80.099999999999994</v>
      </c>
      <c r="W34" s="393">
        <v>21.529</v>
      </c>
    </row>
    <row r="35" spans="2:23">
      <c r="B35" s="363">
        <v>2000</v>
      </c>
      <c r="C35" s="319">
        <v>75.8</v>
      </c>
      <c r="D35" s="316">
        <v>82.4</v>
      </c>
      <c r="E35" s="316">
        <v>101.8</v>
      </c>
      <c r="F35" s="316">
        <v>85</v>
      </c>
      <c r="G35" s="316">
        <v>80.099999999999994</v>
      </c>
      <c r="H35" s="364">
        <v>68.2</v>
      </c>
      <c r="I35" s="364">
        <v>66.7</v>
      </c>
      <c r="K35" s="378">
        <f>$B$35</f>
        <v>2000</v>
      </c>
      <c r="L35" s="319">
        <v>100</v>
      </c>
      <c r="M35" s="316">
        <v>100</v>
      </c>
      <c r="N35" s="315"/>
      <c r="O35" s="315"/>
      <c r="P35" s="315"/>
      <c r="Q35" s="315"/>
      <c r="R35" s="379">
        <v>79.5</v>
      </c>
      <c r="T35" s="392">
        <f>$B$35</f>
        <v>2000</v>
      </c>
      <c r="U35" s="323">
        <v>73.900000000000006</v>
      </c>
      <c r="V35" s="312">
        <v>80.3</v>
      </c>
      <c r="W35" s="393">
        <v>21.545000000000002</v>
      </c>
    </row>
    <row r="36" spans="2:23">
      <c r="B36" s="363">
        <v>1999</v>
      </c>
      <c r="C36" s="319">
        <v>75.3</v>
      </c>
      <c r="D36" s="316">
        <v>82.2</v>
      </c>
      <c r="E36" s="316">
        <v>94.4</v>
      </c>
      <c r="F36" s="316">
        <v>81.400000000000006</v>
      </c>
      <c r="G36" s="316">
        <v>78.599999999999994</v>
      </c>
      <c r="H36" s="364">
        <v>64.900000000000006</v>
      </c>
      <c r="I36" s="365"/>
      <c r="K36" s="378">
        <f>$B$36</f>
        <v>1999</v>
      </c>
      <c r="L36" s="320"/>
      <c r="M36" s="316">
        <v>93.2</v>
      </c>
      <c r="N36" s="315"/>
      <c r="O36" s="315"/>
      <c r="P36" s="315"/>
      <c r="Q36" s="315"/>
      <c r="R36" s="379">
        <v>77.2</v>
      </c>
      <c r="T36" s="392">
        <f>$B$36</f>
        <v>1999</v>
      </c>
      <c r="U36" s="323">
        <v>73.3</v>
      </c>
      <c r="V36" s="312">
        <v>80</v>
      </c>
      <c r="W36" s="393">
        <v>21.474</v>
      </c>
    </row>
    <row r="37" spans="2:23">
      <c r="B37" s="363">
        <v>1998</v>
      </c>
      <c r="C37" s="319">
        <v>75.7</v>
      </c>
      <c r="D37" s="316">
        <v>82.6</v>
      </c>
      <c r="E37" s="316">
        <v>96</v>
      </c>
      <c r="F37" s="316">
        <v>79.900000000000006</v>
      </c>
      <c r="G37" s="316">
        <v>79.8</v>
      </c>
      <c r="H37" s="364">
        <v>67.400000000000006</v>
      </c>
      <c r="I37" s="365"/>
      <c r="K37" s="378">
        <f>$B$37</f>
        <v>1998</v>
      </c>
      <c r="L37" s="320"/>
      <c r="M37" s="316">
        <v>96.4</v>
      </c>
      <c r="N37" s="315"/>
      <c r="O37" s="315"/>
      <c r="P37" s="315"/>
      <c r="Q37" s="315"/>
      <c r="R37" s="379">
        <v>78</v>
      </c>
      <c r="T37" s="392">
        <f>$B$37</f>
        <v>1998</v>
      </c>
      <c r="U37" s="323">
        <v>73.7</v>
      </c>
      <c r="V37" s="312">
        <v>80.400000000000006</v>
      </c>
      <c r="W37" s="393">
        <v>21.550999999999998</v>
      </c>
    </row>
    <row r="38" spans="2:23">
      <c r="B38" s="363">
        <v>1997</v>
      </c>
      <c r="C38" s="319">
        <v>76.099999999999994</v>
      </c>
      <c r="D38" s="316">
        <v>84.1</v>
      </c>
      <c r="E38" s="316">
        <v>98.5</v>
      </c>
      <c r="F38" s="316">
        <v>77.7</v>
      </c>
      <c r="G38" s="316">
        <v>79.8</v>
      </c>
      <c r="H38" s="364">
        <v>65.599999999999994</v>
      </c>
      <c r="I38" s="365"/>
      <c r="K38" s="378">
        <f>$B$38</f>
        <v>1997</v>
      </c>
      <c r="L38" s="320"/>
      <c r="M38" s="316">
        <v>94.5</v>
      </c>
      <c r="N38" s="315"/>
      <c r="O38" s="315"/>
      <c r="P38" s="315"/>
      <c r="Q38" s="315"/>
      <c r="R38" s="379">
        <v>78.3</v>
      </c>
      <c r="T38" s="392">
        <f>$B$38</f>
        <v>1997</v>
      </c>
      <c r="U38" s="323">
        <v>73.5</v>
      </c>
      <c r="V38" s="312">
        <v>81.2</v>
      </c>
      <c r="W38" s="393">
        <v>21.626999999999999</v>
      </c>
    </row>
    <row r="39" spans="2:23">
      <c r="B39" s="363">
        <v>1996</v>
      </c>
      <c r="C39" s="319">
        <v>76.5</v>
      </c>
      <c r="D39" s="316">
        <v>85.6</v>
      </c>
      <c r="E39" s="316">
        <v>107.8</v>
      </c>
      <c r="F39" s="316">
        <v>75.900000000000006</v>
      </c>
      <c r="G39" s="316">
        <v>78.900000000000006</v>
      </c>
      <c r="H39" s="364">
        <v>68</v>
      </c>
      <c r="I39" s="365"/>
      <c r="K39" s="378">
        <f>$B$39</f>
        <v>1996</v>
      </c>
      <c r="L39" s="320"/>
      <c r="M39" s="316">
        <v>94.9</v>
      </c>
      <c r="N39" s="315"/>
      <c r="O39" s="315"/>
      <c r="P39" s="315"/>
      <c r="Q39" s="315"/>
      <c r="R39" s="379">
        <v>77.400000000000006</v>
      </c>
      <c r="T39" s="392">
        <f>$B$39</f>
        <v>1996</v>
      </c>
      <c r="U39" s="323">
        <v>73.900000000000006</v>
      </c>
      <c r="V39" s="312">
        <v>82.7</v>
      </c>
      <c r="W39" s="393">
        <v>21.791</v>
      </c>
    </row>
    <row r="40" spans="2:23">
      <c r="B40" s="363">
        <v>1995</v>
      </c>
      <c r="C40" s="319">
        <v>76.3</v>
      </c>
      <c r="D40" s="316">
        <v>87.1</v>
      </c>
      <c r="E40" s="316">
        <v>118</v>
      </c>
      <c r="F40" s="316">
        <v>75.900000000000006</v>
      </c>
      <c r="G40" s="316">
        <v>80.2</v>
      </c>
      <c r="H40" s="364">
        <v>67.099999999999994</v>
      </c>
      <c r="I40" s="365"/>
      <c r="K40" s="378">
        <f>$B$40</f>
        <v>1995</v>
      </c>
      <c r="L40" s="320"/>
      <c r="M40" s="316">
        <v>97.8</v>
      </c>
      <c r="N40" s="315"/>
      <c r="O40" s="316">
        <v>82.7</v>
      </c>
      <c r="P40" s="316">
        <v>99.2</v>
      </c>
      <c r="Q40" s="315"/>
      <c r="R40" s="379">
        <v>78.400000000000006</v>
      </c>
      <c r="T40" s="392">
        <f>$B$40</f>
        <v>1995</v>
      </c>
      <c r="U40" s="323">
        <v>73.7</v>
      </c>
      <c r="V40" s="312">
        <v>84.1</v>
      </c>
      <c r="W40" s="393">
        <v>21.829000000000001</v>
      </c>
    </row>
    <row r="41" spans="2:23">
      <c r="B41" s="363">
        <v>1994</v>
      </c>
      <c r="C41" s="319">
        <v>74.599999999999994</v>
      </c>
      <c r="D41" s="316">
        <v>86.3</v>
      </c>
      <c r="E41" s="315"/>
      <c r="F41" s="316">
        <v>79.5</v>
      </c>
      <c r="G41" s="316">
        <v>78.8</v>
      </c>
      <c r="H41" s="365"/>
      <c r="I41" s="365"/>
      <c r="K41" s="378">
        <f>$B$41</f>
        <v>1994</v>
      </c>
      <c r="L41" s="320"/>
      <c r="M41" s="316">
        <v>88.7</v>
      </c>
      <c r="N41" s="315"/>
      <c r="O41" s="316">
        <v>86.7</v>
      </c>
      <c r="P41" s="316">
        <v>96.6</v>
      </c>
      <c r="Q41" s="315"/>
      <c r="R41" s="379">
        <v>77</v>
      </c>
      <c r="T41" s="392">
        <f>$B$41</f>
        <v>1994</v>
      </c>
      <c r="U41" s="323">
        <v>72</v>
      </c>
      <c r="V41" s="312">
        <v>83.4</v>
      </c>
      <c r="W41" s="393">
        <v>21.329000000000001</v>
      </c>
    </row>
    <row r="42" spans="2:23">
      <c r="B42" s="363">
        <v>1993</v>
      </c>
      <c r="C42" s="319">
        <v>73.099999999999994</v>
      </c>
      <c r="D42" s="316">
        <v>85.3</v>
      </c>
      <c r="E42" s="315"/>
      <c r="F42" s="316">
        <v>81.2</v>
      </c>
      <c r="G42" s="316">
        <v>78.599999999999994</v>
      </c>
      <c r="H42" s="365"/>
      <c r="I42" s="365"/>
      <c r="K42" s="378">
        <f>$B$42</f>
        <v>1993</v>
      </c>
      <c r="L42" s="320"/>
      <c r="M42" s="316">
        <v>87.7</v>
      </c>
      <c r="N42" s="315"/>
      <c r="O42" s="316">
        <v>90.2</v>
      </c>
      <c r="P42" s="316">
        <v>96.5</v>
      </c>
      <c r="Q42" s="315"/>
      <c r="R42" s="379">
        <v>76.599999999999994</v>
      </c>
      <c r="T42" s="392">
        <f>$B$42</f>
        <v>1993</v>
      </c>
      <c r="U42" s="323">
        <v>70.599999999999994</v>
      </c>
      <c r="V42" s="312">
        <v>82.4</v>
      </c>
      <c r="W42" s="393">
        <v>20.83</v>
      </c>
    </row>
    <row r="43" spans="2:23">
      <c r="B43" s="363">
        <v>1992</v>
      </c>
      <c r="C43" s="319">
        <v>70.7</v>
      </c>
      <c r="D43" s="316">
        <v>82.9</v>
      </c>
      <c r="E43" s="315"/>
      <c r="F43" s="316">
        <v>82.4</v>
      </c>
      <c r="G43" s="316">
        <v>78.5</v>
      </c>
      <c r="H43" s="365"/>
      <c r="I43" s="365"/>
      <c r="K43" s="378">
        <f>$B$43</f>
        <v>1992</v>
      </c>
      <c r="L43" s="320"/>
      <c r="M43" s="316">
        <v>97.2</v>
      </c>
      <c r="N43" s="315"/>
      <c r="O43" s="316">
        <v>96.2</v>
      </c>
      <c r="P43" s="316">
        <v>99.2</v>
      </c>
      <c r="Q43" s="315"/>
      <c r="R43" s="379">
        <v>76.599999999999994</v>
      </c>
      <c r="T43" s="392">
        <f>$B$43</f>
        <v>1992</v>
      </c>
      <c r="U43" s="323">
        <v>67.599999999999994</v>
      </c>
      <c r="V43" s="312">
        <v>79.400000000000006</v>
      </c>
      <c r="W43" s="393">
        <v>19.850000000000001</v>
      </c>
    </row>
    <row r="44" spans="2:23">
      <c r="B44" s="363">
        <v>1991</v>
      </c>
      <c r="C44" s="319">
        <v>66.5</v>
      </c>
      <c r="D44" s="316">
        <v>77.900000000000006</v>
      </c>
      <c r="E44" s="315"/>
      <c r="F44" s="316">
        <v>81.7</v>
      </c>
      <c r="G44" s="316">
        <v>77.400000000000006</v>
      </c>
      <c r="H44" s="365"/>
      <c r="I44" s="365"/>
      <c r="K44" s="378">
        <f>$B$44</f>
        <v>1991</v>
      </c>
      <c r="L44" s="320"/>
      <c r="M44" s="316">
        <v>97.5</v>
      </c>
      <c r="N44" s="315"/>
      <c r="O44" s="316">
        <v>100</v>
      </c>
      <c r="P44" s="316">
        <v>100</v>
      </c>
      <c r="Q44" s="315"/>
      <c r="R44" s="379">
        <v>75.5</v>
      </c>
      <c r="T44" s="392">
        <f>$B$44</f>
        <v>1991</v>
      </c>
      <c r="U44" s="323">
        <v>63.8</v>
      </c>
      <c r="V44" s="312">
        <v>74.599999999999994</v>
      </c>
      <c r="W44" s="393">
        <v>18.655999999999999</v>
      </c>
    </row>
    <row r="45" spans="2:23">
      <c r="B45" s="363">
        <v>1990</v>
      </c>
      <c r="C45" s="319">
        <v>62.7</v>
      </c>
      <c r="D45" s="316">
        <v>72.599999999999994</v>
      </c>
      <c r="E45" s="315"/>
      <c r="F45" s="316">
        <v>80.400000000000006</v>
      </c>
      <c r="G45" s="316">
        <v>75.8</v>
      </c>
      <c r="H45" s="365"/>
      <c r="I45" s="365"/>
      <c r="K45" s="378">
        <f>$B$45</f>
        <v>1990</v>
      </c>
      <c r="L45" s="320"/>
      <c r="M45" s="316">
        <v>98.2</v>
      </c>
      <c r="N45" s="315"/>
      <c r="O45" s="316">
        <v>102</v>
      </c>
      <c r="P45" s="316">
        <v>100</v>
      </c>
      <c r="Q45" s="315"/>
      <c r="R45" s="379">
        <v>73.8</v>
      </c>
      <c r="T45" s="392">
        <f>$B$45</f>
        <v>1990</v>
      </c>
      <c r="U45" s="323">
        <v>60</v>
      </c>
      <c r="V45" s="312">
        <v>69.5</v>
      </c>
      <c r="W45" s="393">
        <v>17.445</v>
      </c>
    </row>
    <row r="46" spans="2:23">
      <c r="B46" s="363">
        <v>1989</v>
      </c>
      <c r="C46" s="319">
        <v>59.1</v>
      </c>
      <c r="D46" s="316">
        <v>68</v>
      </c>
      <c r="E46" s="315"/>
      <c r="F46" s="316">
        <v>79.599999999999994</v>
      </c>
      <c r="G46" s="316">
        <v>74.599999999999994</v>
      </c>
      <c r="H46" s="365"/>
      <c r="I46" s="365"/>
      <c r="K46" s="378">
        <f>$B$46</f>
        <v>1989</v>
      </c>
      <c r="L46" s="320"/>
      <c r="M46" s="316">
        <v>97.1</v>
      </c>
      <c r="N46" s="315"/>
      <c r="O46" s="316">
        <v>109.4</v>
      </c>
      <c r="P46" s="316">
        <v>101.5</v>
      </c>
      <c r="Q46" s="315"/>
      <c r="R46" s="379">
        <v>72.5</v>
      </c>
      <c r="T46" s="392">
        <f>$B$46</f>
        <v>1989</v>
      </c>
      <c r="U46" s="323">
        <v>56.5</v>
      </c>
      <c r="V46" s="312">
        <v>65.099999999999994</v>
      </c>
      <c r="W46" s="393">
        <v>16.388999999999999</v>
      </c>
    </row>
    <row r="47" spans="2:23">
      <c r="B47" s="363">
        <v>1988</v>
      </c>
      <c r="C47" s="319">
        <v>57.1</v>
      </c>
      <c r="D47" s="316">
        <v>66</v>
      </c>
      <c r="E47" s="315"/>
      <c r="F47" s="316">
        <v>78.7</v>
      </c>
      <c r="G47" s="316">
        <v>72.7</v>
      </c>
      <c r="H47" s="365"/>
      <c r="I47" s="365"/>
      <c r="K47" s="378">
        <f>$B$47</f>
        <v>1988</v>
      </c>
      <c r="L47" s="320"/>
      <c r="M47" s="316">
        <v>92.7</v>
      </c>
      <c r="N47" s="315"/>
      <c r="O47" s="316">
        <v>106.1</v>
      </c>
      <c r="P47" s="316">
        <v>97.3</v>
      </c>
      <c r="Q47" s="315"/>
      <c r="R47" s="379">
        <v>70.3</v>
      </c>
      <c r="T47" s="392">
        <f>$B$47</f>
        <v>1988</v>
      </c>
      <c r="U47" s="323">
        <v>54.6</v>
      </c>
      <c r="V47" s="312">
        <v>63.3</v>
      </c>
      <c r="W47" s="393">
        <v>15.811</v>
      </c>
    </row>
    <row r="48" spans="2:23">
      <c r="B48" s="363">
        <v>1987</v>
      </c>
      <c r="C48" s="319">
        <v>55.8</v>
      </c>
      <c r="D48" s="316">
        <v>65.099999999999994</v>
      </c>
      <c r="E48" s="315"/>
      <c r="F48" s="316">
        <v>78.099999999999994</v>
      </c>
      <c r="G48" s="316">
        <v>71.599999999999994</v>
      </c>
      <c r="H48" s="365"/>
      <c r="I48" s="365"/>
      <c r="K48" s="378">
        <f>$B$48</f>
        <v>1987</v>
      </c>
      <c r="L48" s="320"/>
      <c r="M48" s="316">
        <v>91.2</v>
      </c>
      <c r="N48" s="315"/>
      <c r="O48" s="316">
        <v>99</v>
      </c>
      <c r="P48" s="316">
        <v>91.8</v>
      </c>
      <c r="Q48" s="315"/>
      <c r="R48" s="379">
        <v>69.5</v>
      </c>
      <c r="T48" s="392">
        <f>$B$48</f>
        <v>1987</v>
      </c>
      <c r="U48" s="323">
        <v>53.5</v>
      </c>
      <c r="V48" s="312">
        <v>62.3</v>
      </c>
      <c r="W48" s="393">
        <v>15.481999999999999</v>
      </c>
    </row>
    <row r="49" spans="2:23">
      <c r="B49" s="363">
        <v>1986</v>
      </c>
      <c r="C49" s="319">
        <v>54.6</v>
      </c>
      <c r="D49" s="316">
        <v>63.9</v>
      </c>
      <c r="E49" s="315"/>
      <c r="F49" s="316">
        <v>77</v>
      </c>
      <c r="G49" s="316">
        <v>73.3</v>
      </c>
      <c r="H49" s="365"/>
      <c r="I49" s="365"/>
      <c r="K49" s="378">
        <f>$B$49</f>
        <v>1986</v>
      </c>
      <c r="L49" s="320"/>
      <c r="M49" s="316">
        <v>95.9</v>
      </c>
      <c r="N49" s="315"/>
      <c r="O49" s="316">
        <v>98.3</v>
      </c>
      <c r="P49" s="316">
        <v>90.3</v>
      </c>
      <c r="Q49" s="315"/>
      <c r="R49" s="379">
        <v>71.2</v>
      </c>
      <c r="T49" s="392">
        <f>$B$49</f>
        <v>1986</v>
      </c>
      <c r="U49" s="323">
        <v>52.3</v>
      </c>
      <c r="V49" s="312">
        <v>61.3</v>
      </c>
      <c r="W49" s="393">
        <v>15.193</v>
      </c>
    </row>
    <row r="50" spans="2:23">
      <c r="B50" s="363">
        <v>1985</v>
      </c>
      <c r="C50" s="319">
        <v>53.5</v>
      </c>
      <c r="D50" s="316">
        <v>62.5</v>
      </c>
      <c r="E50" s="315"/>
      <c r="F50" s="316">
        <v>74.2</v>
      </c>
      <c r="G50" s="316">
        <v>73.900000000000006</v>
      </c>
      <c r="H50" s="365"/>
      <c r="I50" s="365"/>
      <c r="K50" s="378">
        <f>$B$50</f>
        <v>1985</v>
      </c>
      <c r="L50" s="320"/>
      <c r="M50" s="316">
        <v>94.1</v>
      </c>
      <c r="N50" s="315"/>
      <c r="O50" s="316">
        <v>102.9</v>
      </c>
      <c r="P50" s="316">
        <v>93.2</v>
      </c>
      <c r="Q50" s="315"/>
      <c r="R50" s="379">
        <v>73</v>
      </c>
      <c r="T50" s="392">
        <f>$B$50</f>
        <v>1985</v>
      </c>
      <c r="U50" s="323">
        <v>51.3</v>
      </c>
      <c r="V50" s="312">
        <v>59.9</v>
      </c>
      <c r="W50" s="393">
        <v>14.987</v>
      </c>
    </row>
    <row r="51" spans="2:23">
      <c r="B51" s="363">
        <v>1984</v>
      </c>
      <c r="C51" s="319">
        <v>53.2</v>
      </c>
      <c r="D51" s="316">
        <v>62.4</v>
      </c>
      <c r="E51" s="315"/>
      <c r="F51" s="316">
        <v>73.5</v>
      </c>
      <c r="G51" s="316">
        <v>72.3</v>
      </c>
      <c r="H51" s="365"/>
      <c r="I51" s="365"/>
      <c r="K51" s="378">
        <f>$B$51</f>
        <v>1984</v>
      </c>
      <c r="L51" s="320"/>
      <c r="M51" s="316">
        <v>88</v>
      </c>
      <c r="N51" s="315"/>
      <c r="O51" s="316">
        <v>100.3</v>
      </c>
      <c r="P51" s="316">
        <v>92.3</v>
      </c>
      <c r="Q51" s="315"/>
      <c r="R51" s="379">
        <v>71.3</v>
      </c>
      <c r="T51" s="392">
        <f>$B$51</f>
        <v>1984</v>
      </c>
      <c r="U51" s="323">
        <v>50.9</v>
      </c>
      <c r="V51" s="312">
        <v>59.7</v>
      </c>
      <c r="W51" s="393">
        <v>14.923999999999999</v>
      </c>
    </row>
    <row r="52" spans="2:23">
      <c r="B52" s="363">
        <v>1983</v>
      </c>
      <c r="C52" s="319">
        <v>52.1</v>
      </c>
      <c r="D52" s="316">
        <v>61.6</v>
      </c>
      <c r="E52" s="315"/>
      <c r="F52" s="316">
        <v>73.400000000000006</v>
      </c>
      <c r="G52" s="316">
        <v>70.3</v>
      </c>
      <c r="H52" s="365"/>
      <c r="I52" s="365"/>
      <c r="K52" s="378">
        <f>$B$52</f>
        <v>1983</v>
      </c>
      <c r="L52" s="320"/>
      <c r="M52" s="316">
        <v>86.3</v>
      </c>
      <c r="N52" s="315"/>
      <c r="O52" s="316">
        <v>97.4</v>
      </c>
      <c r="P52" s="316">
        <v>93.2</v>
      </c>
      <c r="Q52" s="315"/>
      <c r="R52" s="379">
        <v>69.3</v>
      </c>
      <c r="T52" s="392">
        <f>$B$52</f>
        <v>1983</v>
      </c>
      <c r="U52" s="323">
        <v>49.7</v>
      </c>
      <c r="V52" s="312">
        <v>58.8</v>
      </c>
      <c r="W52" s="393">
        <v>14.564</v>
      </c>
    </row>
    <row r="53" spans="2:23">
      <c r="B53" s="363">
        <v>1982</v>
      </c>
      <c r="C53" s="319">
        <v>51.2</v>
      </c>
      <c r="D53" s="316">
        <v>61.9</v>
      </c>
      <c r="E53" s="315"/>
      <c r="F53" s="316">
        <v>72.900000000000006</v>
      </c>
      <c r="G53" s="316">
        <v>69.099999999999994</v>
      </c>
      <c r="H53" s="365"/>
      <c r="I53" s="365"/>
      <c r="K53" s="378">
        <f>$B$53</f>
        <v>1982</v>
      </c>
      <c r="L53" s="320"/>
      <c r="M53" s="316">
        <v>90.1</v>
      </c>
      <c r="N53" s="315"/>
      <c r="O53" s="316">
        <v>92</v>
      </c>
      <c r="P53" s="316">
        <v>93.9</v>
      </c>
      <c r="Q53" s="315"/>
      <c r="R53" s="379">
        <v>68.3</v>
      </c>
      <c r="T53" s="392">
        <f>$B$53</f>
        <v>1982</v>
      </c>
      <c r="U53" s="323">
        <v>48.6</v>
      </c>
      <c r="V53" s="312">
        <v>58.8</v>
      </c>
      <c r="W53" s="393">
        <v>14.263</v>
      </c>
    </row>
    <row r="54" spans="2:23">
      <c r="B54" s="363">
        <v>1981</v>
      </c>
      <c r="C54" s="319">
        <v>49.2</v>
      </c>
      <c r="D54" s="316">
        <v>63.1</v>
      </c>
      <c r="E54" s="315"/>
      <c r="F54" s="316">
        <v>65.5</v>
      </c>
      <c r="G54" s="316">
        <v>65</v>
      </c>
      <c r="H54" s="365"/>
      <c r="I54" s="365"/>
      <c r="K54" s="378">
        <f>$B$54</f>
        <v>1981</v>
      </c>
      <c r="L54" s="320"/>
      <c r="M54" s="316">
        <v>78.5</v>
      </c>
      <c r="N54" s="315"/>
      <c r="O54" s="316">
        <v>89.9</v>
      </c>
      <c r="P54" s="316">
        <v>94.3</v>
      </c>
      <c r="Q54" s="315"/>
      <c r="R54" s="379">
        <v>64.5</v>
      </c>
      <c r="T54" s="392">
        <f>$B$54</f>
        <v>1981</v>
      </c>
      <c r="U54" s="323">
        <v>46.7</v>
      </c>
      <c r="V54" s="312">
        <v>59.9</v>
      </c>
      <c r="W54" s="393">
        <v>13.863</v>
      </c>
    </row>
    <row r="55" spans="2:23">
      <c r="B55" s="363">
        <v>1980</v>
      </c>
      <c r="C55" s="319">
        <v>46.4</v>
      </c>
      <c r="D55" s="316">
        <v>61.4</v>
      </c>
      <c r="E55" s="315"/>
      <c r="F55" s="316">
        <v>60.6</v>
      </c>
      <c r="G55" s="316">
        <v>60.9</v>
      </c>
      <c r="H55" s="365"/>
      <c r="I55" s="365"/>
      <c r="K55" s="378">
        <f>$B$55</f>
        <v>1980</v>
      </c>
      <c r="L55" s="320"/>
      <c r="M55" s="316">
        <v>77.099999999999994</v>
      </c>
      <c r="N55" s="315"/>
      <c r="O55" s="316">
        <v>86.1</v>
      </c>
      <c r="P55" s="316">
        <v>89</v>
      </c>
      <c r="Q55" s="315"/>
      <c r="R55" s="379">
        <v>59.8</v>
      </c>
      <c r="T55" s="392">
        <f>$B$55</f>
        <v>1980</v>
      </c>
      <c r="U55" s="323">
        <v>44</v>
      </c>
      <c r="V55" s="312">
        <v>58.2</v>
      </c>
      <c r="W55" s="393">
        <v>13.097</v>
      </c>
    </row>
    <row r="56" spans="2:23">
      <c r="B56" s="363">
        <v>1979</v>
      </c>
      <c r="C56" s="319">
        <v>42.1</v>
      </c>
      <c r="D56" s="316">
        <v>55.5</v>
      </c>
      <c r="E56" s="315"/>
      <c r="F56" s="316">
        <v>57.1</v>
      </c>
      <c r="G56" s="316">
        <v>57.1</v>
      </c>
      <c r="H56" s="365"/>
      <c r="I56" s="365"/>
      <c r="K56" s="378">
        <f>$B$56</f>
        <v>1979</v>
      </c>
      <c r="L56" s="320"/>
      <c r="M56" s="316">
        <v>76.5</v>
      </c>
      <c r="N56" s="315"/>
      <c r="O56" s="316">
        <v>80</v>
      </c>
      <c r="P56" s="316">
        <v>77.2</v>
      </c>
      <c r="Q56" s="315"/>
      <c r="R56" s="379">
        <v>55.6</v>
      </c>
      <c r="T56" s="392">
        <f>$B$56</f>
        <v>1979</v>
      </c>
      <c r="U56" s="323">
        <v>39.9</v>
      </c>
      <c r="V56" s="312">
        <v>52.4</v>
      </c>
      <c r="W56" s="393">
        <v>11.833</v>
      </c>
    </row>
    <row r="57" spans="2:23">
      <c r="B57" s="363">
        <v>1978</v>
      </c>
      <c r="C57" s="319">
        <v>39.200000000000003</v>
      </c>
      <c r="D57" s="316">
        <v>50.5</v>
      </c>
      <c r="E57" s="315"/>
      <c r="F57" s="316">
        <v>55.3</v>
      </c>
      <c r="G57" s="316">
        <v>55.1</v>
      </c>
      <c r="H57" s="365"/>
      <c r="I57" s="365"/>
      <c r="K57" s="378">
        <f>$B$57</f>
        <v>1978</v>
      </c>
      <c r="L57" s="320"/>
      <c r="M57" s="316">
        <v>75.599999999999994</v>
      </c>
      <c r="N57" s="315"/>
      <c r="O57" s="316">
        <v>74.3</v>
      </c>
      <c r="P57" s="316">
        <v>70.3</v>
      </c>
      <c r="Q57" s="315"/>
      <c r="R57" s="379">
        <v>53.1</v>
      </c>
      <c r="T57" s="392">
        <f>$B$57</f>
        <v>1978</v>
      </c>
      <c r="U57" s="323">
        <v>37</v>
      </c>
      <c r="V57" s="312">
        <v>47.5</v>
      </c>
      <c r="W57" s="393">
        <v>10.878</v>
      </c>
    </row>
    <row r="58" spans="2:23">
      <c r="B58" s="363">
        <v>1977</v>
      </c>
      <c r="C58" s="319">
        <v>37.5</v>
      </c>
      <c r="D58" s="316">
        <v>47.8</v>
      </c>
      <c r="E58" s="315"/>
      <c r="F58" s="316">
        <v>58</v>
      </c>
      <c r="G58" s="316">
        <v>54.5</v>
      </c>
      <c r="H58" s="365"/>
      <c r="I58" s="365"/>
      <c r="K58" s="378">
        <f>$B$58</f>
        <v>1977</v>
      </c>
      <c r="L58" s="320"/>
      <c r="M58" s="316">
        <v>73.599999999999994</v>
      </c>
      <c r="N58" s="315"/>
      <c r="O58" s="316">
        <v>75.2</v>
      </c>
      <c r="P58" s="316">
        <v>74.599999999999994</v>
      </c>
      <c r="Q58" s="315"/>
      <c r="R58" s="379">
        <v>52.6</v>
      </c>
      <c r="T58" s="392">
        <f>$B$58</f>
        <v>1977</v>
      </c>
      <c r="U58" s="323">
        <v>35.1</v>
      </c>
      <c r="V58" s="312">
        <v>44.5</v>
      </c>
      <c r="W58" s="393">
        <v>10.244999999999999</v>
      </c>
    </row>
    <row r="59" spans="2:23">
      <c r="B59" s="363">
        <v>1976</v>
      </c>
      <c r="C59" s="319">
        <v>36</v>
      </c>
      <c r="D59" s="316">
        <v>46.2</v>
      </c>
      <c r="E59" s="315"/>
      <c r="F59" s="316">
        <v>55.3</v>
      </c>
      <c r="G59" s="316">
        <v>52.9</v>
      </c>
      <c r="H59" s="365"/>
      <c r="I59" s="365"/>
      <c r="K59" s="378">
        <f>$B$59</f>
        <v>1976</v>
      </c>
      <c r="L59" s="320"/>
      <c r="M59" s="316">
        <v>75.5</v>
      </c>
      <c r="N59" s="315"/>
      <c r="O59" s="316">
        <v>76.400000000000006</v>
      </c>
      <c r="P59" s="316">
        <v>79.8</v>
      </c>
      <c r="Q59" s="316">
        <v>60.8</v>
      </c>
      <c r="R59" s="379">
        <v>51.1</v>
      </c>
      <c r="T59" s="392">
        <f>$B$59</f>
        <v>1976</v>
      </c>
      <c r="U59" s="323">
        <v>33.700000000000003</v>
      </c>
      <c r="V59" s="312">
        <v>42.9</v>
      </c>
      <c r="W59" s="393">
        <v>9.7710000000000008</v>
      </c>
    </row>
    <row r="60" spans="2:23">
      <c r="B60" s="363">
        <v>1975</v>
      </c>
      <c r="C60" s="319">
        <v>34.700000000000003</v>
      </c>
      <c r="D60" s="316">
        <v>45.2</v>
      </c>
      <c r="E60" s="315"/>
      <c r="F60" s="315"/>
      <c r="G60" s="315"/>
      <c r="H60" s="365"/>
      <c r="I60" s="365"/>
      <c r="K60" s="378">
        <f>$B$60</f>
        <v>1975</v>
      </c>
      <c r="L60" s="320"/>
      <c r="M60" s="316">
        <v>73.5</v>
      </c>
      <c r="N60" s="315"/>
      <c r="O60" s="316">
        <v>74.5</v>
      </c>
      <c r="P60" s="316">
        <v>75.8</v>
      </c>
      <c r="Q60" s="316">
        <v>58.6</v>
      </c>
      <c r="R60" s="379">
        <v>49.3</v>
      </c>
      <c r="T60" s="392">
        <f>$B$60</f>
        <v>1975</v>
      </c>
      <c r="U60" s="323">
        <v>32.4</v>
      </c>
      <c r="V60" s="312">
        <v>42.2</v>
      </c>
      <c r="W60" s="393">
        <v>9.4459999999999997</v>
      </c>
    </row>
    <row r="61" spans="2:23">
      <c r="B61" s="363">
        <v>1974</v>
      </c>
      <c r="C61" s="319">
        <v>33.799999999999997</v>
      </c>
      <c r="D61" s="316">
        <v>44.4</v>
      </c>
      <c r="E61" s="315"/>
      <c r="F61" s="315"/>
      <c r="G61" s="315"/>
      <c r="H61" s="365"/>
      <c r="I61" s="365"/>
      <c r="K61" s="378">
        <f>$B$61</f>
        <v>1974</v>
      </c>
      <c r="L61" s="320"/>
      <c r="M61" s="316">
        <v>76.2</v>
      </c>
      <c r="N61" s="315"/>
      <c r="O61" s="316">
        <v>83.1</v>
      </c>
      <c r="P61" s="316">
        <v>97.3</v>
      </c>
      <c r="Q61" s="316">
        <v>55</v>
      </c>
      <c r="R61" s="379">
        <v>47.1</v>
      </c>
      <c r="T61" s="392">
        <f>$B$61</f>
        <v>1974</v>
      </c>
      <c r="U61" s="323">
        <v>31.4</v>
      </c>
      <c r="V61" s="312">
        <v>41.4</v>
      </c>
      <c r="W61" s="393">
        <v>9.2260000000000009</v>
      </c>
    </row>
    <row r="62" spans="2:23">
      <c r="B62" s="363">
        <v>1973</v>
      </c>
      <c r="C62" s="319">
        <v>31.9</v>
      </c>
      <c r="D62" s="316">
        <v>41.6</v>
      </c>
      <c r="E62" s="315"/>
      <c r="F62" s="315"/>
      <c r="G62" s="315"/>
      <c r="H62" s="365"/>
      <c r="I62" s="365"/>
      <c r="K62" s="378">
        <f>$B$62</f>
        <v>1973</v>
      </c>
      <c r="L62" s="320"/>
      <c r="M62" s="316">
        <v>67</v>
      </c>
      <c r="N62" s="315"/>
      <c r="O62" s="316">
        <v>78.599999999999994</v>
      </c>
      <c r="P62" s="316">
        <v>90.3</v>
      </c>
      <c r="Q62" s="316">
        <v>51.9</v>
      </c>
      <c r="R62" s="379">
        <v>41.5</v>
      </c>
      <c r="T62" s="392">
        <f>$B$62</f>
        <v>1973</v>
      </c>
      <c r="U62" s="323">
        <v>29.7</v>
      </c>
      <c r="V62" s="312">
        <v>38.9</v>
      </c>
      <c r="W62" s="393">
        <v>8.6</v>
      </c>
    </row>
    <row r="63" spans="2:23">
      <c r="B63" s="363">
        <v>1972</v>
      </c>
      <c r="C63" s="319">
        <v>30</v>
      </c>
      <c r="D63" s="316">
        <v>40</v>
      </c>
      <c r="E63" s="315"/>
      <c r="F63" s="315"/>
      <c r="G63" s="315"/>
      <c r="H63" s="365"/>
      <c r="I63" s="365"/>
      <c r="K63" s="378">
        <f>$B$63</f>
        <v>1972</v>
      </c>
      <c r="L63" s="320"/>
      <c r="M63" s="316">
        <v>61.6</v>
      </c>
      <c r="N63" s="315"/>
      <c r="O63" s="316">
        <v>74</v>
      </c>
      <c r="P63" s="316">
        <v>84.4</v>
      </c>
      <c r="Q63" s="316">
        <v>50.8</v>
      </c>
      <c r="R63" s="379">
        <v>39</v>
      </c>
      <c r="T63" s="392">
        <f>$B$63</f>
        <v>1972</v>
      </c>
      <c r="U63" s="323">
        <v>28</v>
      </c>
      <c r="V63" s="312">
        <v>37.4</v>
      </c>
      <c r="W63" s="393">
        <v>8.0120000000000005</v>
      </c>
    </row>
    <row r="64" spans="2:23">
      <c r="B64" s="363">
        <v>1971</v>
      </c>
      <c r="C64" s="319">
        <v>28.6</v>
      </c>
      <c r="D64" s="316">
        <v>38.700000000000003</v>
      </c>
      <c r="E64" s="315"/>
      <c r="F64" s="315"/>
      <c r="G64" s="315"/>
      <c r="H64" s="365"/>
      <c r="I64" s="365"/>
      <c r="K64" s="378">
        <f>$B$64</f>
        <v>1971</v>
      </c>
      <c r="L64" s="320"/>
      <c r="M64" s="316">
        <v>61.6</v>
      </c>
      <c r="N64" s="315"/>
      <c r="O64" s="316">
        <v>75.3</v>
      </c>
      <c r="P64" s="316">
        <v>89.5</v>
      </c>
      <c r="Q64" s="316">
        <v>50.8</v>
      </c>
      <c r="R64" s="379">
        <v>37.9</v>
      </c>
      <c r="T64" s="392">
        <f>$B$64</f>
        <v>1971</v>
      </c>
      <c r="U64" s="323">
        <v>26.7</v>
      </c>
      <c r="V64" s="312">
        <v>36.1</v>
      </c>
      <c r="W64" s="393">
        <v>7.5049999999999999</v>
      </c>
    </row>
    <row r="65" spans="2:23">
      <c r="B65" s="363">
        <v>1970</v>
      </c>
      <c r="C65" s="319">
        <v>25.8</v>
      </c>
      <c r="D65" s="316">
        <v>35.799999999999997</v>
      </c>
      <c r="E65" s="315"/>
      <c r="F65" s="315"/>
      <c r="G65" s="315"/>
      <c r="H65" s="365"/>
      <c r="I65" s="365"/>
      <c r="K65" s="378">
        <f>$B$65</f>
        <v>1970</v>
      </c>
      <c r="L65" s="320"/>
      <c r="M65" s="316">
        <v>60.6</v>
      </c>
      <c r="N65" s="315"/>
      <c r="O65" s="316">
        <v>83.8</v>
      </c>
      <c r="P65" s="316">
        <v>105.3</v>
      </c>
      <c r="Q65" s="316">
        <v>47.6</v>
      </c>
      <c r="R65" s="379">
        <v>36.4</v>
      </c>
      <c r="T65" s="392">
        <f>$B$65</f>
        <v>1970</v>
      </c>
      <c r="U65" s="323">
        <v>24.1</v>
      </c>
      <c r="V65" s="312">
        <v>33.299999999999997</v>
      </c>
      <c r="W65" s="393">
        <v>6.8029999999999999</v>
      </c>
    </row>
    <row r="66" spans="2:23">
      <c r="B66" s="363">
        <v>1969</v>
      </c>
      <c r="C66" s="319">
        <v>21.8</v>
      </c>
      <c r="D66" s="316">
        <v>30.6</v>
      </c>
      <c r="E66" s="315"/>
      <c r="F66" s="315"/>
      <c r="G66" s="315"/>
      <c r="H66" s="365"/>
      <c r="I66" s="365"/>
      <c r="K66" s="378">
        <f>$B$66</f>
        <v>1969</v>
      </c>
      <c r="L66" s="320"/>
      <c r="M66" s="316">
        <v>56.7</v>
      </c>
      <c r="N66" s="315"/>
      <c r="O66" s="316">
        <v>82.1</v>
      </c>
      <c r="P66" s="316">
        <v>101.6</v>
      </c>
      <c r="Q66" s="316">
        <v>40.799999999999997</v>
      </c>
      <c r="R66" s="379">
        <v>34.700000000000003</v>
      </c>
      <c r="T66" s="392">
        <f>$B$66</f>
        <v>1969</v>
      </c>
      <c r="U66" s="323">
        <v>20.3</v>
      </c>
      <c r="V66" s="312">
        <v>28.6</v>
      </c>
      <c r="W66" s="393">
        <v>5.84</v>
      </c>
    </row>
    <row r="67" spans="2:23">
      <c r="B67" s="363">
        <v>1968</v>
      </c>
      <c r="C67" s="319">
        <v>20.3</v>
      </c>
      <c r="D67" s="316">
        <v>29.3</v>
      </c>
      <c r="E67" s="315"/>
      <c r="F67" s="315"/>
      <c r="G67" s="315"/>
      <c r="H67" s="365"/>
      <c r="I67" s="365"/>
      <c r="K67" s="378">
        <f>$B$67</f>
        <v>1968</v>
      </c>
      <c r="L67" s="320"/>
      <c r="M67" s="316">
        <v>55</v>
      </c>
      <c r="N67" s="316">
        <v>56.9</v>
      </c>
      <c r="O67" s="316">
        <v>78.5</v>
      </c>
      <c r="P67" s="316">
        <v>93.9</v>
      </c>
      <c r="Q67" s="316">
        <v>36.1</v>
      </c>
      <c r="R67" s="379">
        <v>34.1</v>
      </c>
      <c r="T67" s="392">
        <f>$B$67</f>
        <v>1968</v>
      </c>
      <c r="U67" s="323">
        <v>18.7</v>
      </c>
      <c r="V67" s="312">
        <v>27.2</v>
      </c>
      <c r="W67" s="393">
        <v>5.524</v>
      </c>
    </row>
    <row r="68" spans="2:23">
      <c r="B68" s="363">
        <v>1967</v>
      </c>
      <c r="C68" s="320" t="s">
        <v>426</v>
      </c>
      <c r="D68" s="315"/>
      <c r="E68" s="315"/>
      <c r="F68" s="315"/>
      <c r="G68" s="315"/>
      <c r="H68" s="365"/>
      <c r="I68" s="365"/>
      <c r="K68" s="378">
        <f>$B$68</f>
        <v>1967</v>
      </c>
      <c r="L68" s="320"/>
      <c r="M68" s="315"/>
      <c r="N68" s="316">
        <v>57.8</v>
      </c>
      <c r="O68" s="316">
        <v>80.599999999999994</v>
      </c>
      <c r="P68" s="316">
        <v>101.4</v>
      </c>
      <c r="Q68" s="316">
        <v>36.200000000000003</v>
      </c>
      <c r="R68" s="379">
        <v>34.200000000000003</v>
      </c>
      <c r="T68" s="392">
        <f>$B$68</f>
        <v>1967</v>
      </c>
      <c r="U68" s="323">
        <v>17.8</v>
      </c>
      <c r="V68" s="312">
        <v>25.8</v>
      </c>
      <c r="W68" s="393">
        <v>5.2990000000000004</v>
      </c>
    </row>
    <row r="69" spans="2:23">
      <c r="B69" s="363">
        <v>1966</v>
      </c>
      <c r="C69" s="320" t="s">
        <v>426</v>
      </c>
      <c r="D69" s="315"/>
      <c r="E69" s="315"/>
      <c r="F69" s="315"/>
      <c r="G69" s="315"/>
      <c r="H69" s="365"/>
      <c r="I69" s="365"/>
      <c r="K69" s="378">
        <f>$B$69</f>
        <v>1966</v>
      </c>
      <c r="L69" s="320"/>
      <c r="M69" s="315"/>
      <c r="N69" s="316">
        <v>61.7</v>
      </c>
      <c r="O69" s="316">
        <v>90.8</v>
      </c>
      <c r="P69" s="316">
        <v>115.2</v>
      </c>
      <c r="Q69" s="316">
        <v>40.5</v>
      </c>
      <c r="R69" s="379">
        <v>34.6</v>
      </c>
      <c r="T69" s="392">
        <f>$B$69</f>
        <v>1966</v>
      </c>
      <c r="U69" s="323">
        <v>18.7</v>
      </c>
      <c r="V69" s="312">
        <v>26.9</v>
      </c>
      <c r="W69" s="393">
        <v>5.415</v>
      </c>
    </row>
    <row r="70" spans="2:23">
      <c r="B70" s="363">
        <v>1965</v>
      </c>
      <c r="C70" s="320" t="s">
        <v>426</v>
      </c>
      <c r="D70" s="315"/>
      <c r="E70" s="315"/>
      <c r="F70" s="315"/>
      <c r="G70" s="315"/>
      <c r="H70" s="365"/>
      <c r="I70" s="365"/>
      <c r="K70" s="378">
        <f>$B$70</f>
        <v>1965</v>
      </c>
      <c r="L70" s="320"/>
      <c r="M70" s="315"/>
      <c r="N70" s="316">
        <v>61.6</v>
      </c>
      <c r="O70" s="316">
        <v>82.4</v>
      </c>
      <c r="P70" s="316">
        <v>101.3</v>
      </c>
      <c r="Q70" s="316">
        <v>40</v>
      </c>
      <c r="R70" s="379">
        <v>34.1</v>
      </c>
      <c r="T70" s="392">
        <f>$B$70</f>
        <v>1965</v>
      </c>
      <c r="U70" s="323">
        <v>18.2</v>
      </c>
      <c r="V70" s="312">
        <v>26.7</v>
      </c>
      <c r="W70" s="393">
        <v>5.2450000000000001</v>
      </c>
    </row>
    <row r="71" spans="2:23">
      <c r="B71" s="363">
        <v>1964</v>
      </c>
      <c r="C71" s="320" t="s">
        <v>426</v>
      </c>
      <c r="D71" s="315"/>
      <c r="E71" s="315"/>
      <c r="F71" s="315"/>
      <c r="G71" s="315"/>
      <c r="H71" s="365"/>
      <c r="I71" s="365"/>
      <c r="K71" s="378">
        <f>$B$71</f>
        <v>1964</v>
      </c>
      <c r="L71" s="320"/>
      <c r="M71" s="315"/>
      <c r="N71" s="316">
        <v>61.9</v>
      </c>
      <c r="O71" s="316">
        <v>74</v>
      </c>
      <c r="P71" s="316">
        <v>92.4</v>
      </c>
      <c r="Q71" s="316">
        <v>38.6</v>
      </c>
      <c r="R71" s="379">
        <v>33.299999999999997</v>
      </c>
      <c r="T71" s="392">
        <f>$B$71</f>
        <v>1964</v>
      </c>
      <c r="U71" s="323">
        <v>17.5</v>
      </c>
      <c r="V71" s="312">
        <v>27.4</v>
      </c>
      <c r="W71" s="393">
        <v>5.0339999999999998</v>
      </c>
    </row>
    <row r="72" spans="2:23">
      <c r="B72" s="363">
        <v>1963</v>
      </c>
      <c r="C72" s="320" t="s">
        <v>426</v>
      </c>
      <c r="D72" s="315"/>
      <c r="E72" s="315"/>
      <c r="F72" s="315"/>
      <c r="G72" s="315"/>
      <c r="H72" s="365"/>
      <c r="I72" s="365"/>
      <c r="K72" s="378">
        <f>$B$72</f>
        <v>1963</v>
      </c>
      <c r="L72" s="320"/>
      <c r="M72" s="315"/>
      <c r="N72" s="316">
        <v>61.9</v>
      </c>
      <c r="O72" s="316">
        <v>65.099999999999994</v>
      </c>
      <c r="P72" s="316">
        <v>84.8</v>
      </c>
      <c r="Q72" s="316">
        <v>38.6</v>
      </c>
      <c r="R72" s="379">
        <v>32.799999999999997</v>
      </c>
      <c r="T72" s="392">
        <f>$B$72</f>
        <v>1963</v>
      </c>
      <c r="U72" s="323">
        <v>16.8</v>
      </c>
      <c r="V72" s="312">
        <v>27</v>
      </c>
      <c r="W72" s="393">
        <v>4.8099999999999996</v>
      </c>
    </row>
    <row r="73" spans="2:23">
      <c r="B73" s="363">
        <v>1962</v>
      </c>
      <c r="C73" s="320" t="s">
        <v>426</v>
      </c>
      <c r="D73" s="315"/>
      <c r="E73" s="315"/>
      <c r="F73" s="315"/>
      <c r="G73" s="315"/>
      <c r="H73" s="365"/>
      <c r="I73" s="365"/>
      <c r="K73" s="378">
        <f>$B$73</f>
        <v>1962</v>
      </c>
      <c r="L73" s="320"/>
      <c r="M73" s="315"/>
      <c r="N73" s="316">
        <v>62.8</v>
      </c>
      <c r="O73" s="316">
        <v>65.900000000000006</v>
      </c>
      <c r="P73" s="316">
        <v>89.2</v>
      </c>
      <c r="Q73" s="316">
        <v>39.1</v>
      </c>
      <c r="R73" s="379">
        <v>32.6</v>
      </c>
      <c r="T73" s="392">
        <f>$B$73</f>
        <v>1962</v>
      </c>
      <c r="U73" s="323">
        <v>16.100000000000001</v>
      </c>
      <c r="V73" s="312">
        <v>25.8</v>
      </c>
      <c r="W73" s="393">
        <v>4.5709999999999997</v>
      </c>
    </row>
    <row r="74" spans="2:23">
      <c r="B74" s="363">
        <v>1961</v>
      </c>
      <c r="C74" s="320" t="s">
        <v>426</v>
      </c>
      <c r="D74" s="315"/>
      <c r="E74" s="315"/>
      <c r="F74" s="315"/>
      <c r="G74" s="315"/>
      <c r="H74" s="365"/>
      <c r="I74" s="365"/>
      <c r="K74" s="378">
        <f>$B$74</f>
        <v>1961</v>
      </c>
      <c r="L74" s="320"/>
      <c r="M74" s="315"/>
      <c r="N74" s="316">
        <v>63.5</v>
      </c>
      <c r="O74" s="316">
        <v>66.2</v>
      </c>
      <c r="P74" s="316">
        <v>92.9</v>
      </c>
      <c r="Q74" s="316">
        <v>37</v>
      </c>
      <c r="R74" s="379">
        <v>32.4</v>
      </c>
      <c r="T74" s="392">
        <f>$B$74</f>
        <v>1961</v>
      </c>
      <c r="U74" s="323">
        <v>15</v>
      </c>
      <c r="V74" s="312">
        <v>24.2</v>
      </c>
      <c r="W74" s="393">
        <v>4.2240000000000002</v>
      </c>
    </row>
    <row r="75" spans="2:23">
      <c r="B75" s="363">
        <v>1960</v>
      </c>
      <c r="C75" s="320" t="s">
        <v>426</v>
      </c>
      <c r="D75" s="315"/>
      <c r="E75" s="315"/>
      <c r="F75" s="315"/>
      <c r="G75" s="315"/>
      <c r="H75" s="365"/>
      <c r="I75" s="365"/>
      <c r="K75" s="378">
        <f>$B$75</f>
        <v>1960</v>
      </c>
      <c r="L75" s="320"/>
      <c r="M75" s="315"/>
      <c r="N75" s="316">
        <v>64.099999999999994</v>
      </c>
      <c r="O75" s="316">
        <v>70</v>
      </c>
      <c r="P75" s="316">
        <v>95</v>
      </c>
      <c r="Q75" s="316">
        <v>35.6</v>
      </c>
      <c r="R75" s="379">
        <v>32</v>
      </c>
      <c r="T75" s="392">
        <f>$B$75</f>
        <v>1960</v>
      </c>
      <c r="U75" s="323">
        <v>14.1</v>
      </c>
      <c r="V75" s="312">
        <v>22.5</v>
      </c>
      <c r="W75" s="393">
        <v>3.9249999999999998</v>
      </c>
    </row>
    <row r="76" spans="2:23">
      <c r="B76" s="363">
        <v>1959</v>
      </c>
      <c r="C76" s="320" t="s">
        <v>426</v>
      </c>
      <c r="D76" s="315"/>
      <c r="E76" s="315"/>
      <c r="F76" s="315"/>
      <c r="G76" s="315"/>
      <c r="H76" s="365"/>
      <c r="I76" s="365"/>
      <c r="K76" s="378">
        <f>$B$76</f>
        <v>1959</v>
      </c>
      <c r="L76" s="320"/>
      <c r="M76" s="315"/>
      <c r="N76" s="316">
        <v>64.099999999999994</v>
      </c>
      <c r="O76" s="316">
        <v>69.599999999999994</v>
      </c>
      <c r="P76" s="316">
        <v>93</v>
      </c>
      <c r="Q76" s="316">
        <v>34.200000000000003</v>
      </c>
      <c r="R76" s="379">
        <v>31.6</v>
      </c>
      <c r="T76" s="392">
        <f>$B$76</f>
        <v>1959</v>
      </c>
      <c r="U76" s="323">
        <v>13.2</v>
      </c>
      <c r="V76" s="312">
        <v>20.9</v>
      </c>
      <c r="W76" s="393">
        <v>3.653</v>
      </c>
    </row>
    <row r="77" spans="2:23">
      <c r="B77" s="363">
        <v>1958</v>
      </c>
      <c r="C77" s="320" t="s">
        <v>426</v>
      </c>
      <c r="D77" s="315"/>
      <c r="E77" s="315"/>
      <c r="F77" s="315"/>
      <c r="G77" s="315"/>
      <c r="H77" s="365"/>
      <c r="I77" s="365"/>
      <c r="K77" s="378">
        <f>$B$77</f>
        <v>1958</v>
      </c>
      <c r="L77" s="320"/>
      <c r="M77" s="315"/>
      <c r="N77" s="316">
        <v>64.5</v>
      </c>
      <c r="O77" s="316">
        <v>68.3</v>
      </c>
      <c r="P77" s="316">
        <v>91.1</v>
      </c>
      <c r="Q77" s="316">
        <v>35</v>
      </c>
      <c r="R77" s="379">
        <v>31.8</v>
      </c>
      <c r="T77" s="392">
        <f>$B$77</f>
        <v>1958</v>
      </c>
      <c r="U77" s="323">
        <v>12.7</v>
      </c>
      <c r="V77" s="312">
        <v>19.399999999999999</v>
      </c>
      <c r="W77" s="393">
        <v>3.4689999999999999</v>
      </c>
    </row>
    <row r="78" spans="2:23">
      <c r="B78" s="363">
        <v>1957</v>
      </c>
      <c r="C78" s="320"/>
      <c r="D78" s="315"/>
      <c r="E78" s="315"/>
      <c r="F78" s="315"/>
      <c r="G78" s="315"/>
      <c r="H78" s="365"/>
      <c r="I78" s="365"/>
      <c r="K78" s="378">
        <f>$B$78</f>
        <v>1957</v>
      </c>
      <c r="L78" s="320"/>
      <c r="M78" s="315"/>
      <c r="N78" s="316">
        <v>63.4</v>
      </c>
      <c r="O78" s="315"/>
      <c r="P78" s="315"/>
      <c r="Q78" s="316">
        <v>33.9</v>
      </c>
      <c r="R78" s="379">
        <v>32</v>
      </c>
      <c r="T78" s="392">
        <f>$B$78</f>
        <v>1957</v>
      </c>
      <c r="U78" s="324"/>
      <c r="V78" s="313"/>
      <c r="W78" s="393">
        <v>3.3610000000000002</v>
      </c>
    </row>
    <row r="79" spans="2:23">
      <c r="B79" s="363">
        <v>1956</v>
      </c>
      <c r="C79" s="320"/>
      <c r="D79" s="315"/>
      <c r="E79" s="315"/>
      <c r="F79" s="315"/>
      <c r="G79" s="315"/>
      <c r="H79" s="365"/>
      <c r="I79" s="365"/>
      <c r="K79" s="378">
        <f>$B$79</f>
        <v>1956</v>
      </c>
      <c r="L79" s="320"/>
      <c r="M79" s="315"/>
      <c r="N79" s="316">
        <v>59.9</v>
      </c>
      <c r="O79" s="315"/>
      <c r="P79" s="315"/>
      <c r="Q79" s="315"/>
      <c r="R79" s="379">
        <v>31.4</v>
      </c>
      <c r="T79" s="392">
        <f>$B$79</f>
        <v>1956</v>
      </c>
      <c r="U79" s="324"/>
      <c r="V79" s="313"/>
      <c r="W79" s="393">
        <v>3.2450000000000001</v>
      </c>
    </row>
    <row r="80" spans="2:23">
      <c r="B80" s="363">
        <v>1955</v>
      </c>
      <c r="C80" s="320"/>
      <c r="D80" s="315"/>
      <c r="E80" s="315"/>
      <c r="F80" s="315"/>
      <c r="G80" s="315"/>
      <c r="H80" s="365"/>
      <c r="I80" s="365"/>
      <c r="K80" s="378">
        <f>$B$80</f>
        <v>1955</v>
      </c>
      <c r="L80" s="320"/>
      <c r="M80" s="315"/>
      <c r="N80" s="316">
        <v>58.3</v>
      </c>
      <c r="O80" s="315"/>
      <c r="P80" s="315"/>
      <c r="Q80" s="315"/>
      <c r="R80" s="379">
        <v>30.9</v>
      </c>
      <c r="T80" s="392">
        <f>$B$80</f>
        <v>1955</v>
      </c>
      <c r="U80" s="324"/>
      <c r="V80" s="313"/>
      <c r="W80" s="393">
        <v>3.1629999999999998</v>
      </c>
    </row>
    <row r="81" spans="2:23">
      <c r="B81" s="363">
        <v>1954</v>
      </c>
      <c r="C81" s="320"/>
      <c r="D81" s="315"/>
      <c r="E81" s="315"/>
      <c r="F81" s="315"/>
      <c r="G81" s="315"/>
      <c r="H81" s="365"/>
      <c r="I81" s="365"/>
      <c r="K81" s="378">
        <f>$B$81</f>
        <v>1954</v>
      </c>
      <c r="L81" s="320"/>
      <c r="M81" s="315"/>
      <c r="N81" s="316">
        <v>56.5</v>
      </c>
      <c r="O81" s="315"/>
      <c r="P81" s="315"/>
      <c r="Q81" s="315"/>
      <c r="R81" s="379">
        <v>30.3</v>
      </c>
      <c r="T81" s="392">
        <f>$B$81</f>
        <v>1954</v>
      </c>
      <c r="U81" s="324"/>
      <c r="V81" s="313"/>
      <c r="W81" s="393">
        <v>3</v>
      </c>
    </row>
    <row r="82" spans="2:23">
      <c r="B82" s="363">
        <v>1953</v>
      </c>
      <c r="C82" s="320"/>
      <c r="D82" s="315"/>
      <c r="E82" s="315"/>
      <c r="F82" s="315"/>
      <c r="G82" s="315"/>
      <c r="H82" s="365"/>
      <c r="I82" s="365"/>
      <c r="K82" s="378">
        <f>$B$82</f>
        <v>1953</v>
      </c>
      <c r="L82" s="320"/>
      <c r="M82" s="315"/>
      <c r="N82" s="316">
        <v>58.3</v>
      </c>
      <c r="O82" s="315"/>
      <c r="P82" s="315"/>
      <c r="Q82" s="315"/>
      <c r="R82" s="379">
        <v>30.8</v>
      </c>
      <c r="T82" s="392">
        <f>$B$82</f>
        <v>1953</v>
      </c>
      <c r="U82" s="324"/>
      <c r="V82" s="313"/>
      <c r="W82" s="393">
        <v>2.9860000000000002</v>
      </c>
    </row>
    <row r="83" spans="2:23">
      <c r="B83" s="363">
        <v>1952</v>
      </c>
      <c r="C83" s="320"/>
      <c r="D83" s="315"/>
      <c r="E83" s="315"/>
      <c r="F83" s="315"/>
      <c r="G83" s="315"/>
      <c r="H83" s="365"/>
      <c r="I83" s="365"/>
      <c r="K83" s="378">
        <f>$B$83</f>
        <v>1952</v>
      </c>
      <c r="L83" s="320"/>
      <c r="M83" s="315"/>
      <c r="N83" s="316">
        <v>56</v>
      </c>
      <c r="O83" s="315"/>
      <c r="P83" s="315"/>
      <c r="Q83" s="315"/>
      <c r="R83" s="379">
        <v>31.6</v>
      </c>
      <c r="T83" s="392">
        <f>$B$83</f>
        <v>1952</v>
      </c>
      <c r="U83" s="324"/>
      <c r="V83" s="313"/>
      <c r="W83" s="393">
        <v>3.0880000000000001</v>
      </c>
    </row>
    <row r="84" spans="2:23">
      <c r="B84" s="363">
        <v>1951</v>
      </c>
      <c r="C84" s="320"/>
      <c r="D84" s="315"/>
      <c r="E84" s="315"/>
      <c r="F84" s="315"/>
      <c r="G84" s="315"/>
      <c r="H84" s="365"/>
      <c r="I84" s="365"/>
      <c r="K84" s="378">
        <f>$B$84</f>
        <v>1951</v>
      </c>
      <c r="L84" s="320"/>
      <c r="M84" s="315"/>
      <c r="N84" s="316">
        <v>40.200000000000003</v>
      </c>
      <c r="O84" s="315"/>
      <c r="P84" s="315"/>
      <c r="Q84" s="315"/>
      <c r="R84" s="379">
        <v>30.9</v>
      </c>
      <c r="T84" s="392">
        <f>$B$84</f>
        <v>1951</v>
      </c>
      <c r="U84" s="324"/>
      <c r="V84" s="313"/>
      <c r="W84" s="393">
        <v>2.8980000000000001</v>
      </c>
    </row>
    <row r="85" spans="2:23">
      <c r="B85" s="363">
        <v>1950</v>
      </c>
      <c r="C85" s="320"/>
      <c r="D85" s="315"/>
      <c r="E85" s="315"/>
      <c r="F85" s="315"/>
      <c r="G85" s="315"/>
      <c r="H85" s="365"/>
      <c r="I85" s="365"/>
      <c r="K85" s="378">
        <f>$B$85</f>
        <v>1950</v>
      </c>
      <c r="L85" s="320"/>
      <c r="M85" s="315"/>
      <c r="N85" s="316">
        <v>32.9</v>
      </c>
      <c r="O85" s="315"/>
      <c r="P85" s="315"/>
      <c r="Q85" s="315"/>
      <c r="R85" s="379">
        <v>26.1</v>
      </c>
      <c r="T85" s="392">
        <f>$B$85</f>
        <v>1950</v>
      </c>
      <c r="U85" s="324"/>
      <c r="V85" s="313"/>
      <c r="W85" s="393">
        <v>2.5030000000000001</v>
      </c>
    </row>
    <row r="86" spans="2:23">
      <c r="B86" s="363">
        <v>1949</v>
      </c>
      <c r="C86" s="320"/>
      <c r="D86" s="315"/>
      <c r="E86" s="315"/>
      <c r="F86" s="315"/>
      <c r="G86" s="315"/>
      <c r="H86" s="365"/>
      <c r="I86" s="365"/>
      <c r="K86" s="380">
        <f>$B$86</f>
        <v>1949</v>
      </c>
      <c r="L86" s="381"/>
      <c r="M86" s="382"/>
      <c r="N86" s="383">
        <v>31.7</v>
      </c>
      <c r="O86" s="382"/>
      <c r="P86" s="382"/>
      <c r="Q86" s="382"/>
      <c r="R86" s="384">
        <v>26.8</v>
      </c>
      <c r="T86" s="392">
        <f>$B$86</f>
        <v>1949</v>
      </c>
      <c r="U86" s="324"/>
      <c r="V86" s="313"/>
      <c r="W86" s="393">
        <v>2.6259999999999999</v>
      </c>
    </row>
    <row r="87" spans="2:23">
      <c r="B87" s="363">
        <v>1948</v>
      </c>
      <c r="C87" s="320"/>
      <c r="D87" s="315"/>
      <c r="E87" s="315"/>
      <c r="F87" s="315"/>
      <c r="G87" s="315"/>
      <c r="H87" s="365"/>
      <c r="I87" s="365"/>
      <c r="T87" s="392">
        <f>$B$87</f>
        <v>1948</v>
      </c>
      <c r="U87" s="324"/>
      <c r="V87" s="313"/>
      <c r="W87" s="398">
        <v>2.3199999999999998</v>
      </c>
    </row>
    <row r="88" spans="2:23">
      <c r="B88" s="363">
        <v>1947</v>
      </c>
      <c r="C88" s="320"/>
      <c r="D88" s="315"/>
      <c r="E88" s="315"/>
      <c r="F88" s="315"/>
      <c r="G88" s="315"/>
      <c r="H88" s="365"/>
      <c r="I88" s="365"/>
      <c r="T88" s="392">
        <f>$B$88</f>
        <v>1947</v>
      </c>
      <c r="U88" s="324"/>
      <c r="V88" s="313"/>
      <c r="W88" s="393">
        <v>2.129</v>
      </c>
    </row>
    <row r="89" spans="2:23">
      <c r="B89" s="363">
        <v>1946</v>
      </c>
      <c r="C89" s="320"/>
      <c r="D89" s="315"/>
      <c r="E89" s="315"/>
      <c r="F89" s="315"/>
      <c r="G89" s="315"/>
      <c r="H89" s="365"/>
      <c r="I89" s="365"/>
      <c r="T89" s="392">
        <f>$B$89</f>
        <v>1946</v>
      </c>
      <c r="U89" s="324"/>
      <c r="V89" s="313"/>
      <c r="W89" s="393">
        <v>1.823</v>
      </c>
    </row>
    <row r="90" spans="2:23">
      <c r="B90" s="366">
        <v>1945</v>
      </c>
      <c r="C90" s="367"/>
      <c r="D90" s="368"/>
      <c r="E90" s="368"/>
      <c r="F90" s="368"/>
      <c r="G90" s="368"/>
      <c r="H90" s="369"/>
      <c r="I90" s="369"/>
      <c r="T90" s="392">
        <f>$B$90</f>
        <v>1945</v>
      </c>
      <c r="U90" s="324"/>
      <c r="V90" s="313"/>
      <c r="W90" s="393">
        <v>1.7070000000000001</v>
      </c>
    </row>
    <row r="91" spans="2:23">
      <c r="T91" s="392">
        <v>1944</v>
      </c>
      <c r="U91" s="324"/>
      <c r="V91" s="313"/>
      <c r="W91" s="393">
        <v>1.653</v>
      </c>
    </row>
    <row r="92" spans="2:23">
      <c r="T92" s="392">
        <v>1943</v>
      </c>
      <c r="U92" s="324"/>
      <c r="V92" s="313"/>
      <c r="W92" s="393">
        <v>1.619</v>
      </c>
    </row>
    <row r="93" spans="2:23">
      <c r="T93" s="392">
        <v>1942</v>
      </c>
      <c r="U93" s="324"/>
      <c r="V93" s="313"/>
      <c r="W93" s="393">
        <v>1.585</v>
      </c>
    </row>
    <row r="94" spans="2:23">
      <c r="T94" s="392">
        <v>1941</v>
      </c>
      <c r="U94" s="324"/>
      <c r="V94" s="313"/>
      <c r="W94" s="393">
        <v>1.4630000000000001</v>
      </c>
    </row>
    <row r="95" spans="2:23">
      <c r="T95" s="392">
        <v>1940</v>
      </c>
      <c r="U95" s="324"/>
      <c r="V95" s="313"/>
      <c r="W95" s="393">
        <v>1.395</v>
      </c>
    </row>
    <row r="96" spans="2:23">
      <c r="T96" s="392">
        <v>1939</v>
      </c>
      <c r="U96" s="324"/>
      <c r="V96" s="313"/>
      <c r="W96" s="393">
        <v>1.3740000000000001</v>
      </c>
    </row>
    <row r="97" spans="20:23">
      <c r="T97" s="392">
        <v>1938</v>
      </c>
      <c r="U97" s="324"/>
      <c r="V97" s="313"/>
      <c r="W97" s="393">
        <v>1.3540000000000001</v>
      </c>
    </row>
    <row r="98" spans="20:23">
      <c r="T98" s="392">
        <v>1937</v>
      </c>
      <c r="U98" s="324"/>
      <c r="V98" s="313"/>
      <c r="W98" s="393">
        <v>1.34</v>
      </c>
    </row>
    <row r="99" spans="20:23">
      <c r="T99" s="392">
        <v>1936</v>
      </c>
      <c r="U99" s="324"/>
      <c r="V99" s="313"/>
      <c r="W99" s="393">
        <v>1.3129999999999999</v>
      </c>
    </row>
    <row r="100" spans="20:23">
      <c r="T100" s="392">
        <v>1935</v>
      </c>
      <c r="U100" s="324"/>
      <c r="V100" s="313"/>
      <c r="W100" s="393">
        <v>1.3129999999999999</v>
      </c>
    </row>
    <row r="101" spans="20:23">
      <c r="T101" s="392">
        <v>1934</v>
      </c>
      <c r="U101" s="324"/>
      <c r="V101" s="313"/>
      <c r="W101" s="393">
        <v>1.3129999999999999</v>
      </c>
    </row>
    <row r="102" spans="20:23">
      <c r="T102" s="392">
        <v>1933</v>
      </c>
      <c r="U102" s="324"/>
      <c r="V102" s="313"/>
      <c r="W102" s="393">
        <v>1.252</v>
      </c>
    </row>
    <row r="103" spans="20:23">
      <c r="T103" s="392">
        <v>1932</v>
      </c>
      <c r="U103" s="324"/>
      <c r="V103" s="313"/>
      <c r="W103" s="393">
        <v>1.32</v>
      </c>
    </row>
    <row r="104" spans="20:23">
      <c r="T104" s="392">
        <v>1931</v>
      </c>
      <c r="U104" s="324"/>
      <c r="V104" s="313"/>
      <c r="W104" s="393">
        <v>1.5580000000000001</v>
      </c>
    </row>
    <row r="105" spans="20:23">
      <c r="T105" s="392">
        <v>1930</v>
      </c>
      <c r="U105" s="324"/>
      <c r="V105" s="313"/>
      <c r="W105" s="393">
        <v>1.7010000000000001</v>
      </c>
    </row>
    <row r="106" spans="20:23">
      <c r="T106" s="392">
        <v>1929</v>
      </c>
      <c r="U106" s="324"/>
      <c r="V106" s="313"/>
      <c r="W106" s="393">
        <v>1.776</v>
      </c>
    </row>
    <row r="107" spans="20:23">
      <c r="T107" s="392">
        <v>1928</v>
      </c>
      <c r="U107" s="324"/>
      <c r="V107" s="313"/>
      <c r="W107" s="393">
        <v>1.748</v>
      </c>
    </row>
    <row r="108" spans="20:23">
      <c r="T108" s="392">
        <v>1927</v>
      </c>
      <c r="U108" s="324"/>
      <c r="V108" s="313"/>
      <c r="W108" s="393">
        <v>1.673</v>
      </c>
    </row>
    <row r="109" spans="20:23">
      <c r="T109" s="392">
        <v>1926</v>
      </c>
      <c r="U109" s="324"/>
      <c r="V109" s="313"/>
      <c r="W109" s="393">
        <v>1.653</v>
      </c>
    </row>
    <row r="110" spans="20:23">
      <c r="T110" s="392">
        <v>1925</v>
      </c>
      <c r="U110" s="324"/>
      <c r="V110" s="313"/>
      <c r="W110" s="393">
        <v>1.7010000000000001</v>
      </c>
    </row>
    <row r="111" spans="20:23">
      <c r="T111" s="392">
        <v>1924</v>
      </c>
      <c r="U111" s="324"/>
      <c r="V111" s="313"/>
      <c r="W111" s="393">
        <v>1.381</v>
      </c>
    </row>
    <row r="112" spans="20:23">
      <c r="T112" s="392">
        <v>1921</v>
      </c>
      <c r="U112" s="324"/>
      <c r="V112" s="313"/>
      <c r="W112" s="393">
        <v>18.03</v>
      </c>
    </row>
    <row r="113" spans="20:23">
      <c r="T113" s="392">
        <v>1920</v>
      </c>
      <c r="U113" s="324"/>
      <c r="V113" s="313"/>
      <c r="W113" s="393">
        <v>10.68</v>
      </c>
    </row>
    <row r="114" spans="20:23">
      <c r="T114" s="392">
        <v>1919</v>
      </c>
      <c r="U114" s="324"/>
      <c r="V114" s="313"/>
      <c r="W114" s="393">
        <v>3.7349999999999999</v>
      </c>
    </row>
    <row r="115" spans="20:23">
      <c r="T115" s="392">
        <v>1918</v>
      </c>
      <c r="U115" s="324"/>
      <c r="V115" s="313"/>
      <c r="W115" s="393">
        <v>2.2719999999999998</v>
      </c>
    </row>
    <row r="116" spans="20:23">
      <c r="T116" s="392">
        <v>1917</v>
      </c>
      <c r="U116" s="324"/>
      <c r="V116" s="313"/>
      <c r="W116" s="393">
        <v>1.639</v>
      </c>
    </row>
    <row r="117" spans="20:23">
      <c r="T117" s="392">
        <v>1916</v>
      </c>
      <c r="U117" s="324"/>
      <c r="V117" s="313"/>
      <c r="W117" s="393">
        <v>1.32</v>
      </c>
    </row>
    <row r="118" spans="20:23">
      <c r="T118" s="392">
        <v>1915</v>
      </c>
      <c r="U118" s="324"/>
      <c r="V118" s="313"/>
      <c r="W118" s="393">
        <v>1.1970000000000001</v>
      </c>
    </row>
    <row r="119" spans="20:23">
      <c r="T119" s="392">
        <v>1914</v>
      </c>
      <c r="U119" s="324"/>
      <c r="V119" s="313"/>
      <c r="W119" s="393">
        <v>1.0680000000000001</v>
      </c>
    </row>
    <row r="120" spans="20:23">
      <c r="T120" s="394">
        <v>1913</v>
      </c>
      <c r="U120" s="395"/>
      <c r="V120" s="396"/>
      <c r="W120" s="397">
        <v>1</v>
      </c>
    </row>
  </sheetData>
  <sheetProtection algorithmName="SHA-512" hashValue="IKpnGuovgF/jV+sL7rU9cIcW4APqmRMZZTP8rkyFBeYJ6+9WLd3767oCmKeI9FqBZFVfI098vqCzJ+p0LTK3QQ==" saltValue="20YQLuTVkU3NdQR94htHKg==" spinCount="100000" sheet="1" objects="1" scenarios="1"/>
  <mergeCells count="3">
    <mergeCell ref="A1:A2"/>
    <mergeCell ref="T3:U3"/>
    <mergeCell ref="T6:U6"/>
  </mergeCells>
  <hyperlinks>
    <hyperlink ref="A1:A2" location="Start!A1" display="Start"/>
  </hyperlinks>
  <pageMargins left="0.70866141732283472" right="0.70866141732283472" top="0.78740157480314965" bottom="0.78740157480314965" header="0.31496062992125984" footer="0.31496062992125984"/>
  <pageSetup paperSize="8" scale="46" orientation="landscape" horizontalDpi="4294967292" r:id="rId1"/>
  <headerFooter>
    <oddHeader>&amp;R&amp;"Arial,Kursiv"&amp;8&amp;K00-048© Copyright by ANPLICON GmbH  &amp;G</oddHeader>
    <oddFooter>&amp;L&amp;"Arial,Standard"&amp;8&amp;K00-046&amp;F / &amp;A&amp;C&amp;"Arial,Standard"&amp;8&amp;K00-046                                              &amp;D&amp;R&amp;"Arial,Standard"&amp;8&amp;K00-047Seite &amp;P von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T99"/>
  <sheetViews>
    <sheetView showGridLines="0" zoomScale="80" zoomScaleNormal="80" zoomScaleSheetLayoutView="40" workbookViewId="0">
      <pane xSplit="2" ySplit="5" topLeftCell="C6" activePane="bottomRight" state="frozen"/>
      <selection sqref="A1:A2"/>
      <selection pane="topRight" sqref="A1:A2"/>
      <selection pane="bottomLeft" sqref="A1:A2"/>
      <selection pane="bottomRight" sqref="A1:A2"/>
    </sheetView>
  </sheetViews>
  <sheetFormatPr baseColWidth="10" defaultColWidth="11.42578125" defaultRowHeight="22.5" customHeight="1"/>
  <cols>
    <col min="1" max="1" width="6.7109375" style="64" customWidth="1"/>
    <col min="2" max="2" width="8.7109375" style="64" customWidth="1"/>
    <col min="3" max="3" width="12.7109375" style="64" customWidth="1"/>
    <col min="4" max="4" width="12.140625" style="64" customWidth="1"/>
    <col min="5" max="5" width="12" style="64" customWidth="1"/>
    <col min="6" max="6" width="13.28515625" style="64" customWidth="1"/>
    <col min="7" max="7" width="11.5703125" style="64" customWidth="1"/>
    <col min="8" max="8" width="11.28515625" style="64" customWidth="1"/>
    <col min="9" max="9" width="13" style="64" customWidth="1"/>
    <col min="10" max="10" width="13.28515625" style="64" customWidth="1"/>
    <col min="11" max="11" width="10.28515625" style="64" bestFit="1" customWidth="1"/>
    <col min="12" max="12" width="15.28515625" style="64" customWidth="1"/>
    <col min="13" max="13" width="11.28515625" style="64" bestFit="1" customWidth="1"/>
    <col min="14" max="14" width="10.42578125" style="64" customWidth="1"/>
    <col min="15" max="15" width="7.85546875" style="64" bestFit="1" customWidth="1"/>
    <col min="16" max="16" width="11.28515625" style="64" customWidth="1"/>
    <col min="17" max="17" width="13.140625" style="64" customWidth="1"/>
    <col min="18" max="18" width="12.7109375" style="64" customWidth="1"/>
    <col min="19" max="19" width="10.42578125" style="64" bestFit="1" customWidth="1"/>
    <col min="20" max="20" width="15.42578125" style="64" customWidth="1"/>
    <col min="21" max="21" width="10.42578125" style="64" bestFit="1" customWidth="1"/>
    <col min="22" max="22" width="9.42578125" style="64" bestFit="1" customWidth="1"/>
    <col min="23" max="23" width="11.7109375" style="64" customWidth="1"/>
    <col min="24" max="24" width="15.28515625" style="64" customWidth="1"/>
    <col min="25" max="25" width="12.85546875" style="64" customWidth="1"/>
    <col min="26" max="26" width="7.85546875" style="64" bestFit="1" customWidth="1"/>
    <col min="27" max="27" width="11.28515625" style="64" customWidth="1"/>
    <col min="28" max="28" width="14" style="64" customWidth="1"/>
    <col min="29" max="29" width="14.140625" style="64" customWidth="1"/>
    <col min="30" max="30" width="10.140625" style="64" bestFit="1" customWidth="1"/>
    <col min="31" max="31" width="14.28515625" style="64" customWidth="1"/>
    <col min="32" max="32" width="13.140625" style="64" customWidth="1"/>
    <col min="33" max="33" width="12.28515625" style="64" customWidth="1"/>
    <col min="34" max="34" width="7.7109375" style="64" bestFit="1" customWidth="1"/>
    <col min="35" max="35" width="11.28515625" style="64" customWidth="1"/>
    <col min="36" max="36" width="18.5703125" style="64" customWidth="1"/>
    <col min="37" max="37" width="12.140625" style="64" customWidth="1"/>
    <col min="38" max="38" width="11.5703125" style="64" bestFit="1" customWidth="1"/>
    <col min="39" max="39" width="11.28515625" style="64" customWidth="1"/>
    <col min="40" max="41" width="12.5703125" style="64" bestFit="1" customWidth="1"/>
    <col min="42" max="48" width="13.5703125" style="64" bestFit="1" customWidth="1"/>
    <col min="49" max="16384" width="11.42578125" style="64"/>
  </cols>
  <sheetData>
    <row r="1" spans="1:39" ht="15.75" customHeight="1" thickBot="1">
      <c r="A1" s="595" t="s">
        <v>71</v>
      </c>
      <c r="B1" s="63"/>
    </row>
    <row r="2" spans="1:39" ht="15.75" customHeight="1">
      <c r="A2" s="595"/>
      <c r="B2" s="65"/>
      <c r="C2" s="615"/>
      <c r="D2" s="615"/>
      <c r="E2" s="615"/>
      <c r="F2" s="615"/>
      <c r="G2" s="615"/>
      <c r="H2" s="615"/>
      <c r="I2" s="616"/>
      <c r="J2" s="616"/>
      <c r="K2" s="616"/>
      <c r="L2" s="616"/>
      <c r="M2" s="616"/>
      <c r="N2" s="616"/>
      <c r="O2" s="616"/>
      <c r="P2" s="616"/>
      <c r="Q2" s="616"/>
      <c r="R2" s="616"/>
      <c r="S2" s="616"/>
      <c r="T2" s="616"/>
      <c r="U2" s="616"/>
      <c r="V2" s="616"/>
      <c r="W2" s="616"/>
      <c r="X2" s="616"/>
      <c r="Y2" s="616"/>
      <c r="Z2" s="616"/>
      <c r="AA2" s="616"/>
      <c r="AB2" s="614"/>
      <c r="AC2" s="614"/>
      <c r="AD2" s="614"/>
      <c r="AE2" s="614"/>
      <c r="AF2" s="614"/>
      <c r="AG2" s="614"/>
      <c r="AH2" s="614"/>
      <c r="AI2" s="614"/>
      <c r="AJ2" s="614"/>
      <c r="AK2" s="614"/>
      <c r="AL2" s="614"/>
      <c r="AM2" s="614"/>
    </row>
    <row r="3" spans="1:39" ht="18.75" customHeight="1" thickBot="1">
      <c r="B3" s="64">
        <v>1</v>
      </c>
      <c r="C3" s="142" t="s">
        <v>70</v>
      </c>
      <c r="D3" s="142">
        <v>3</v>
      </c>
      <c r="E3" s="142">
        <v>4</v>
      </c>
      <c r="F3" s="142">
        <v>5</v>
      </c>
      <c r="G3" s="142">
        <v>6</v>
      </c>
      <c r="H3" s="142">
        <v>7</v>
      </c>
      <c r="I3" s="142">
        <v>8</v>
      </c>
      <c r="J3" s="142">
        <v>9</v>
      </c>
      <c r="K3" s="142">
        <v>10</v>
      </c>
      <c r="L3" s="142">
        <v>11</v>
      </c>
      <c r="M3" s="142">
        <v>12</v>
      </c>
      <c r="N3" s="142">
        <v>13</v>
      </c>
      <c r="O3" s="142">
        <v>14</v>
      </c>
      <c r="P3" s="142">
        <v>15</v>
      </c>
      <c r="Q3" s="142">
        <v>16</v>
      </c>
      <c r="R3" s="142">
        <v>17</v>
      </c>
      <c r="S3" s="142">
        <v>18</v>
      </c>
      <c r="T3" s="142">
        <v>19</v>
      </c>
      <c r="U3" s="142">
        <v>20</v>
      </c>
      <c r="V3" s="142">
        <v>21</v>
      </c>
      <c r="W3" s="142">
        <v>22</v>
      </c>
      <c r="X3" s="142">
        <v>23</v>
      </c>
      <c r="Y3" s="142">
        <v>24</v>
      </c>
      <c r="Z3" s="142">
        <v>25</v>
      </c>
      <c r="AA3" s="142">
        <v>26</v>
      </c>
      <c r="AB3" s="142">
        <v>27</v>
      </c>
      <c r="AC3" s="142">
        <v>28</v>
      </c>
      <c r="AD3" s="142">
        <v>29</v>
      </c>
      <c r="AE3" s="142">
        <v>30</v>
      </c>
      <c r="AF3" s="142">
        <v>31</v>
      </c>
      <c r="AG3" s="142">
        <v>32</v>
      </c>
      <c r="AH3" s="142">
        <v>33</v>
      </c>
      <c r="AI3" s="142">
        <v>34</v>
      </c>
      <c r="AJ3" s="142">
        <v>35</v>
      </c>
      <c r="AK3" s="142">
        <v>36</v>
      </c>
      <c r="AL3" s="142">
        <v>37</v>
      </c>
      <c r="AM3" s="142">
        <v>38</v>
      </c>
    </row>
    <row r="4" spans="1:39" ht="33" customHeight="1" thickBot="1">
      <c r="C4" s="66" t="s">
        <v>95</v>
      </c>
      <c r="D4" s="67"/>
      <c r="E4" s="67"/>
      <c r="F4" s="67"/>
      <c r="G4" s="67"/>
      <c r="H4" s="67"/>
      <c r="I4" s="68" t="s">
        <v>91</v>
      </c>
      <c r="J4" s="69"/>
      <c r="K4" s="69"/>
      <c r="L4" s="69"/>
      <c r="M4" s="69"/>
      <c r="N4" s="69"/>
      <c r="O4" s="69"/>
      <c r="P4" s="69"/>
      <c r="Q4" s="68" t="s">
        <v>96</v>
      </c>
      <c r="R4" s="69"/>
      <c r="S4" s="69"/>
      <c r="T4" s="69"/>
      <c r="U4" s="69"/>
      <c r="V4" s="69"/>
      <c r="W4" s="69"/>
      <c r="X4" s="69"/>
      <c r="Y4" s="69"/>
      <c r="Z4" s="69"/>
      <c r="AA4" s="69"/>
      <c r="AB4" s="70" t="s">
        <v>97</v>
      </c>
      <c r="AC4" s="67"/>
      <c r="AD4" s="67"/>
      <c r="AE4" s="67"/>
      <c r="AF4" s="67"/>
      <c r="AG4" s="67"/>
      <c r="AH4" s="67"/>
      <c r="AI4" s="67"/>
      <c r="AJ4" s="71" t="s">
        <v>98</v>
      </c>
      <c r="AK4" s="72"/>
      <c r="AL4" s="72"/>
      <c r="AM4" s="73"/>
    </row>
    <row r="5" spans="1:39" s="86" customFormat="1" ht="114.75" customHeight="1">
      <c r="B5" s="74" t="s">
        <v>99</v>
      </c>
      <c r="C5" s="75" t="s">
        <v>100</v>
      </c>
      <c r="D5" s="76" t="s">
        <v>101</v>
      </c>
      <c r="E5" s="76" t="s">
        <v>102</v>
      </c>
      <c r="F5" s="76" t="s">
        <v>103</v>
      </c>
      <c r="G5" s="75" t="s">
        <v>104</v>
      </c>
      <c r="H5" s="77" t="s">
        <v>8</v>
      </c>
      <c r="I5" s="78" t="s">
        <v>105</v>
      </c>
      <c r="J5" s="79" t="s">
        <v>106</v>
      </c>
      <c r="K5" s="79" t="s">
        <v>9</v>
      </c>
      <c r="L5" s="79" t="s">
        <v>107</v>
      </c>
      <c r="M5" s="79" t="s">
        <v>108</v>
      </c>
      <c r="N5" s="79" t="s">
        <v>10</v>
      </c>
      <c r="O5" s="80" t="s">
        <v>11</v>
      </c>
      <c r="P5" s="77" t="s">
        <v>8</v>
      </c>
      <c r="Q5" s="78" t="s">
        <v>105</v>
      </c>
      <c r="R5" s="79" t="s">
        <v>106</v>
      </c>
      <c r="S5" s="79" t="s">
        <v>9</v>
      </c>
      <c r="T5" s="79" t="s">
        <v>107</v>
      </c>
      <c r="U5" s="79" t="s">
        <v>109</v>
      </c>
      <c r="V5" s="79" t="s">
        <v>12</v>
      </c>
      <c r="W5" s="81" t="s">
        <v>110</v>
      </c>
      <c r="X5" s="79" t="s">
        <v>111</v>
      </c>
      <c r="Y5" s="79" t="s">
        <v>14</v>
      </c>
      <c r="Z5" s="82" t="s">
        <v>11</v>
      </c>
      <c r="AA5" s="77" t="s">
        <v>8</v>
      </c>
      <c r="AB5" s="78" t="s">
        <v>105</v>
      </c>
      <c r="AC5" s="75" t="s">
        <v>106</v>
      </c>
      <c r="AD5" s="75" t="s">
        <v>9</v>
      </c>
      <c r="AE5" s="75" t="s">
        <v>112</v>
      </c>
      <c r="AF5" s="75" t="s">
        <v>113</v>
      </c>
      <c r="AG5" s="75" t="s">
        <v>114</v>
      </c>
      <c r="AH5" s="83" t="s">
        <v>11</v>
      </c>
      <c r="AI5" s="77" t="s">
        <v>8</v>
      </c>
      <c r="AJ5" s="84" t="s">
        <v>112</v>
      </c>
      <c r="AK5" s="75" t="s">
        <v>113</v>
      </c>
      <c r="AL5" s="75" t="s">
        <v>114</v>
      </c>
      <c r="AM5" s="85" t="s">
        <v>8</v>
      </c>
    </row>
    <row r="6" spans="1:39" s="86" customFormat="1" ht="20.25" customHeight="1">
      <c r="B6" s="87">
        <v>2016</v>
      </c>
      <c r="C6" s="88">
        <v>113.7</v>
      </c>
      <c r="D6" s="89"/>
      <c r="E6" s="90">
        <f t="shared" ref="E6:E53" si="0">C6</f>
        <v>113.7</v>
      </c>
      <c r="F6" s="89"/>
      <c r="G6" s="90">
        <f>ROUND(C6,1)</f>
        <v>113.7</v>
      </c>
      <c r="H6" s="91">
        <f>ROUND($G$6/G6,4)</f>
        <v>1</v>
      </c>
      <c r="I6" s="92">
        <v>111.9</v>
      </c>
      <c r="J6" s="93"/>
      <c r="K6" s="94">
        <f t="shared" ref="K6:K53" si="1">I6</f>
        <v>111.9</v>
      </c>
      <c r="L6" s="95">
        <v>104.4</v>
      </c>
      <c r="M6" s="93"/>
      <c r="N6" s="96">
        <f>L6</f>
        <v>104.4</v>
      </c>
      <c r="O6" s="90">
        <f>ROUND(K6*0.7+N6*0.3,1)</f>
        <v>109.7</v>
      </c>
      <c r="P6" s="97">
        <f>ROUND($O$6/O6,4)</f>
        <v>1</v>
      </c>
      <c r="Q6" s="92">
        <v>111.9</v>
      </c>
      <c r="R6" s="93"/>
      <c r="S6" s="94">
        <f t="shared" ref="S6:S53" si="2">Q6</f>
        <v>111.9</v>
      </c>
      <c r="T6" s="95">
        <v>104.4</v>
      </c>
      <c r="U6" s="93"/>
      <c r="V6" s="94">
        <f t="shared" ref="V6:V26" si="3">T6</f>
        <v>104.4</v>
      </c>
      <c r="W6" s="95">
        <v>101.1</v>
      </c>
      <c r="X6" s="93"/>
      <c r="Y6" s="96">
        <f>W6</f>
        <v>101.1</v>
      </c>
      <c r="Z6" s="90">
        <f>ROUND(S6*0.5+V6*0.15+Y6*0.35,1)</f>
        <v>107</v>
      </c>
      <c r="AA6" s="98">
        <f>ROUND($Z$6/Z6,4)</f>
        <v>1</v>
      </c>
      <c r="AB6" s="92">
        <v>111.9</v>
      </c>
      <c r="AC6" s="93"/>
      <c r="AD6" s="94">
        <f t="shared" ref="AD6:AD53" si="4">AB6</f>
        <v>111.9</v>
      </c>
      <c r="AE6" s="99">
        <v>102.8</v>
      </c>
      <c r="AF6" s="100"/>
      <c r="AG6" s="101">
        <f>AE6</f>
        <v>102.8</v>
      </c>
      <c r="AH6" s="90">
        <f>ROUND(AD6*0.35+AG6*0.65,1)</f>
        <v>106</v>
      </c>
      <c r="AI6" s="91">
        <f>ROUND($AH$6/AH6,4)</f>
        <v>1</v>
      </c>
      <c r="AJ6" s="102">
        <v>102.8</v>
      </c>
      <c r="AK6" s="103"/>
      <c r="AL6" s="104">
        <f>AJ6</f>
        <v>102.8</v>
      </c>
      <c r="AM6" s="105">
        <f>ROUND($AL$6/AL6,4)</f>
        <v>1</v>
      </c>
    </row>
    <row r="7" spans="1:39" s="86" customFormat="1" ht="20.25" customHeight="1">
      <c r="B7" s="87">
        <v>2015</v>
      </c>
      <c r="C7" s="88">
        <v>111.5</v>
      </c>
      <c r="D7" s="89"/>
      <c r="E7" s="90">
        <f t="shared" si="0"/>
        <v>111.5</v>
      </c>
      <c r="F7" s="89"/>
      <c r="G7" s="90">
        <f t="shared" ref="G7:G53" si="5">ROUND(C7,1)</f>
        <v>111.5</v>
      </c>
      <c r="H7" s="91">
        <f>ROUND($G$6/G7,4)</f>
        <v>1.0197000000000001</v>
      </c>
      <c r="I7" s="92">
        <v>110.1</v>
      </c>
      <c r="J7" s="93"/>
      <c r="K7" s="94">
        <f t="shared" si="1"/>
        <v>110.1</v>
      </c>
      <c r="L7" s="95">
        <v>108.8</v>
      </c>
      <c r="M7" s="93"/>
      <c r="N7" s="96">
        <f>L7</f>
        <v>108.8</v>
      </c>
      <c r="O7" s="90">
        <f t="shared" ref="O7:O55" si="6">ROUND(K7*0.7+N7*0.3,1)</f>
        <v>109.7</v>
      </c>
      <c r="P7" s="97">
        <f t="shared" ref="P7:P55" si="7">ROUND($O$6/O7,4)</f>
        <v>1</v>
      </c>
      <c r="Q7" s="92">
        <v>110.1</v>
      </c>
      <c r="R7" s="93"/>
      <c r="S7" s="94">
        <f t="shared" si="2"/>
        <v>110.1</v>
      </c>
      <c r="T7" s="95">
        <v>108.8</v>
      </c>
      <c r="U7" s="93"/>
      <c r="V7" s="94">
        <f t="shared" si="3"/>
        <v>108.8</v>
      </c>
      <c r="W7" s="95">
        <v>101.8</v>
      </c>
      <c r="X7" s="93"/>
      <c r="Y7" s="96">
        <f>W7</f>
        <v>101.8</v>
      </c>
      <c r="Z7" s="90">
        <f t="shared" ref="Z7:Z55" si="8">ROUND(S7*0.5+V7*0.15+Y7*0.35,1)</f>
        <v>107</v>
      </c>
      <c r="AA7" s="98">
        <f t="shared" ref="AA7:AA55" si="9">ROUND($Z$6/Z7,4)</f>
        <v>1</v>
      </c>
      <c r="AB7" s="92">
        <v>110.1</v>
      </c>
      <c r="AC7" s="93"/>
      <c r="AD7" s="94">
        <f t="shared" si="4"/>
        <v>110.1</v>
      </c>
      <c r="AE7" s="99">
        <v>104.3</v>
      </c>
      <c r="AF7" s="100"/>
      <c r="AG7" s="101">
        <f>AE7</f>
        <v>104.3</v>
      </c>
      <c r="AH7" s="90">
        <f t="shared" ref="AH7:AH55" si="10">ROUND(AD7*0.35+AG7*0.65,1)</f>
        <v>106.3</v>
      </c>
      <c r="AI7" s="91">
        <f t="shared" ref="AI7:AI55" si="11">ROUND($AH$6/AH7,4)</f>
        <v>0.99719999999999998</v>
      </c>
      <c r="AJ7" s="102">
        <v>104.3</v>
      </c>
      <c r="AK7" s="103"/>
      <c r="AL7" s="104">
        <f>AJ7</f>
        <v>104.3</v>
      </c>
      <c r="AM7" s="105">
        <f t="shared" ref="AM7:AM55" si="12">ROUND($AL$6/AL7,4)</f>
        <v>0.98560000000000003</v>
      </c>
    </row>
    <row r="8" spans="1:39" s="86" customFormat="1" ht="20.25" customHeight="1">
      <c r="B8" s="87">
        <v>2014</v>
      </c>
      <c r="C8" s="88">
        <v>109.7</v>
      </c>
      <c r="D8" s="89"/>
      <c r="E8" s="90">
        <f t="shared" si="0"/>
        <v>109.7</v>
      </c>
      <c r="F8" s="106"/>
      <c r="G8" s="90">
        <f t="shared" si="5"/>
        <v>109.7</v>
      </c>
      <c r="H8" s="91">
        <f t="shared" ref="H8:H70" si="13">ROUND($G$6/G8,4)</f>
        <v>1.0365</v>
      </c>
      <c r="I8" s="92">
        <v>108</v>
      </c>
      <c r="J8" s="106"/>
      <c r="K8" s="94">
        <f t="shared" si="1"/>
        <v>108</v>
      </c>
      <c r="L8" s="95">
        <v>102.9</v>
      </c>
      <c r="M8" s="106"/>
      <c r="N8" s="96">
        <f>L8</f>
        <v>102.9</v>
      </c>
      <c r="O8" s="90">
        <f t="shared" si="6"/>
        <v>106.5</v>
      </c>
      <c r="P8" s="97">
        <f t="shared" si="7"/>
        <v>1.03</v>
      </c>
      <c r="Q8" s="92">
        <v>108</v>
      </c>
      <c r="R8" s="106"/>
      <c r="S8" s="94">
        <f t="shared" si="2"/>
        <v>108</v>
      </c>
      <c r="T8" s="95">
        <v>102.9</v>
      </c>
      <c r="U8" s="106"/>
      <c r="V8" s="94">
        <f t="shared" si="3"/>
        <v>102.9</v>
      </c>
      <c r="W8" s="95">
        <v>100.4</v>
      </c>
      <c r="X8" s="106"/>
      <c r="Y8" s="96">
        <f t="shared" ref="Y8:Y45" si="14">W8</f>
        <v>100.4</v>
      </c>
      <c r="Z8" s="90">
        <f t="shared" si="8"/>
        <v>104.6</v>
      </c>
      <c r="AA8" s="98">
        <f t="shared" si="9"/>
        <v>1.0228999999999999</v>
      </c>
      <c r="AB8" s="92">
        <v>108</v>
      </c>
      <c r="AC8" s="106"/>
      <c r="AD8" s="94">
        <f t="shared" si="4"/>
        <v>108</v>
      </c>
      <c r="AE8" s="99">
        <v>105.6</v>
      </c>
      <c r="AF8" s="107"/>
      <c r="AG8" s="101">
        <f t="shared" ref="AG8:AG45" si="15">AE8</f>
        <v>105.6</v>
      </c>
      <c r="AH8" s="90">
        <f t="shared" si="10"/>
        <v>106.4</v>
      </c>
      <c r="AI8" s="91">
        <f t="shared" si="11"/>
        <v>0.99619999999999997</v>
      </c>
      <c r="AJ8" s="102">
        <v>105.6</v>
      </c>
      <c r="AK8" s="106"/>
      <c r="AL8" s="104">
        <f t="shared" ref="AL8:AL45" si="16">AJ8</f>
        <v>105.6</v>
      </c>
      <c r="AM8" s="105">
        <f t="shared" si="12"/>
        <v>0.97350000000000003</v>
      </c>
    </row>
    <row r="9" spans="1:39" s="86" customFormat="1" ht="20.25" customHeight="1">
      <c r="B9" s="108">
        <v>2013</v>
      </c>
      <c r="C9" s="88">
        <v>107.8</v>
      </c>
      <c r="D9" s="89"/>
      <c r="E9" s="90">
        <f t="shared" si="0"/>
        <v>107.8</v>
      </c>
      <c r="F9" s="106"/>
      <c r="G9" s="90">
        <f t="shared" si="5"/>
        <v>107.8</v>
      </c>
      <c r="H9" s="91">
        <f t="shared" si="13"/>
        <v>1.0547</v>
      </c>
      <c r="I9" s="92">
        <v>106.4</v>
      </c>
      <c r="J9" s="106"/>
      <c r="K9" s="94">
        <f t="shared" si="1"/>
        <v>106.4</v>
      </c>
      <c r="L9" s="95">
        <v>105.8</v>
      </c>
      <c r="M9" s="106"/>
      <c r="N9" s="96">
        <f t="shared" ref="N9:N26" si="17">L9</f>
        <v>105.8</v>
      </c>
      <c r="O9" s="90">
        <f t="shared" si="6"/>
        <v>106.2</v>
      </c>
      <c r="P9" s="97">
        <f t="shared" si="7"/>
        <v>1.0329999999999999</v>
      </c>
      <c r="Q9" s="92">
        <v>106.4</v>
      </c>
      <c r="R9" s="106"/>
      <c r="S9" s="94">
        <f t="shared" si="2"/>
        <v>106.4</v>
      </c>
      <c r="T9" s="95">
        <v>105.8</v>
      </c>
      <c r="U9" s="106"/>
      <c r="V9" s="94">
        <f t="shared" si="3"/>
        <v>105.8</v>
      </c>
      <c r="W9" s="95">
        <v>99.6</v>
      </c>
      <c r="X9" s="106"/>
      <c r="Y9" s="96">
        <f t="shared" si="14"/>
        <v>99.6</v>
      </c>
      <c r="Z9" s="90">
        <f t="shared" si="8"/>
        <v>103.9</v>
      </c>
      <c r="AA9" s="98">
        <f t="shared" si="9"/>
        <v>1.0298</v>
      </c>
      <c r="AB9" s="92">
        <v>106.4</v>
      </c>
      <c r="AC9" s="106"/>
      <c r="AD9" s="94">
        <f t="shared" si="4"/>
        <v>106.4</v>
      </c>
      <c r="AE9" s="99">
        <v>106.4</v>
      </c>
      <c r="AF9" s="107"/>
      <c r="AG9" s="101">
        <f t="shared" si="15"/>
        <v>106.4</v>
      </c>
      <c r="AH9" s="90">
        <f t="shared" si="10"/>
        <v>106.4</v>
      </c>
      <c r="AI9" s="91">
        <f t="shared" si="11"/>
        <v>0.99619999999999997</v>
      </c>
      <c r="AJ9" s="102">
        <v>106.4</v>
      </c>
      <c r="AK9" s="106"/>
      <c r="AL9" s="104">
        <f t="shared" si="16"/>
        <v>106.4</v>
      </c>
      <c r="AM9" s="105">
        <f t="shared" si="12"/>
        <v>0.96619999999999995</v>
      </c>
    </row>
    <row r="10" spans="1:39" s="86" customFormat="1" ht="20.25" customHeight="1">
      <c r="B10" s="109">
        <v>2012</v>
      </c>
      <c r="C10" s="88">
        <v>105.8</v>
      </c>
      <c r="D10" s="110"/>
      <c r="E10" s="90">
        <f t="shared" si="0"/>
        <v>105.8</v>
      </c>
      <c r="F10" s="107"/>
      <c r="G10" s="90">
        <f t="shared" si="5"/>
        <v>105.8</v>
      </c>
      <c r="H10" s="91">
        <f t="shared" si="13"/>
        <v>1.0747</v>
      </c>
      <c r="I10" s="92">
        <v>104.5</v>
      </c>
      <c r="J10" s="111"/>
      <c r="K10" s="94">
        <f t="shared" si="1"/>
        <v>104.5</v>
      </c>
      <c r="L10" s="112">
        <v>110.6</v>
      </c>
      <c r="M10" s="111"/>
      <c r="N10" s="96">
        <f t="shared" si="17"/>
        <v>110.6</v>
      </c>
      <c r="O10" s="90">
        <f t="shared" si="6"/>
        <v>106.3</v>
      </c>
      <c r="P10" s="97">
        <f t="shared" si="7"/>
        <v>1.032</v>
      </c>
      <c r="Q10" s="92">
        <v>104.5</v>
      </c>
      <c r="R10" s="111"/>
      <c r="S10" s="94">
        <f t="shared" si="2"/>
        <v>104.5</v>
      </c>
      <c r="T10" s="112">
        <v>110.6</v>
      </c>
      <c r="U10" s="111"/>
      <c r="V10" s="94">
        <f t="shared" si="3"/>
        <v>110.6</v>
      </c>
      <c r="W10" s="112">
        <v>100.1</v>
      </c>
      <c r="X10" s="113"/>
      <c r="Y10" s="96">
        <f t="shared" si="14"/>
        <v>100.1</v>
      </c>
      <c r="Z10" s="90">
        <f t="shared" si="8"/>
        <v>103.9</v>
      </c>
      <c r="AA10" s="98">
        <f t="shared" si="9"/>
        <v>1.0298</v>
      </c>
      <c r="AB10" s="92">
        <v>104.5</v>
      </c>
      <c r="AC10" s="111"/>
      <c r="AD10" s="94">
        <f t="shared" si="4"/>
        <v>104.5</v>
      </c>
      <c r="AE10" s="114">
        <v>106.2</v>
      </c>
      <c r="AF10" s="113"/>
      <c r="AG10" s="101">
        <f t="shared" si="15"/>
        <v>106.2</v>
      </c>
      <c r="AH10" s="90">
        <f t="shared" si="10"/>
        <v>105.6</v>
      </c>
      <c r="AI10" s="91">
        <f t="shared" si="11"/>
        <v>1.0038</v>
      </c>
      <c r="AJ10" s="115">
        <v>106.2</v>
      </c>
      <c r="AK10" s="113"/>
      <c r="AL10" s="104">
        <f t="shared" si="16"/>
        <v>106.2</v>
      </c>
      <c r="AM10" s="105">
        <f t="shared" si="12"/>
        <v>0.96799999999999997</v>
      </c>
    </row>
    <row r="11" spans="1:39" ht="20.25" customHeight="1">
      <c r="B11" s="109">
        <v>2011</v>
      </c>
      <c r="C11" s="88">
        <v>103.2</v>
      </c>
      <c r="D11" s="116"/>
      <c r="E11" s="90">
        <f t="shared" si="0"/>
        <v>103.2</v>
      </c>
      <c r="F11" s="117"/>
      <c r="G11" s="90">
        <f t="shared" si="5"/>
        <v>103.2</v>
      </c>
      <c r="H11" s="91">
        <f t="shared" si="13"/>
        <v>1.1016999999999999</v>
      </c>
      <c r="I11" s="92">
        <v>101.9</v>
      </c>
      <c r="J11" s="118"/>
      <c r="K11" s="94">
        <f t="shared" si="1"/>
        <v>101.9</v>
      </c>
      <c r="L11" s="119">
        <v>112</v>
      </c>
      <c r="M11" s="118"/>
      <c r="N11" s="96">
        <f t="shared" si="17"/>
        <v>112</v>
      </c>
      <c r="O11" s="90">
        <f t="shared" si="6"/>
        <v>104.9</v>
      </c>
      <c r="P11" s="97">
        <f t="shared" si="7"/>
        <v>1.0458000000000001</v>
      </c>
      <c r="Q11" s="92">
        <v>101.9</v>
      </c>
      <c r="R11" s="118"/>
      <c r="S11" s="94">
        <f t="shared" si="2"/>
        <v>101.9</v>
      </c>
      <c r="T11" s="119">
        <v>112</v>
      </c>
      <c r="U11" s="118"/>
      <c r="V11" s="94">
        <f t="shared" si="3"/>
        <v>112</v>
      </c>
      <c r="W11" s="119">
        <v>102</v>
      </c>
      <c r="X11" s="100"/>
      <c r="Y11" s="96">
        <f t="shared" si="14"/>
        <v>102</v>
      </c>
      <c r="Z11" s="90">
        <f t="shared" si="8"/>
        <v>103.5</v>
      </c>
      <c r="AA11" s="98">
        <f t="shared" si="9"/>
        <v>1.0338000000000001</v>
      </c>
      <c r="AB11" s="92">
        <v>101.9</v>
      </c>
      <c r="AC11" s="118"/>
      <c r="AD11" s="94">
        <f t="shared" si="4"/>
        <v>101.9</v>
      </c>
      <c r="AE11" s="120">
        <v>104.8</v>
      </c>
      <c r="AF11" s="100"/>
      <c r="AG11" s="101">
        <f t="shared" si="15"/>
        <v>104.8</v>
      </c>
      <c r="AH11" s="90">
        <f t="shared" si="10"/>
        <v>103.8</v>
      </c>
      <c r="AI11" s="91">
        <f t="shared" si="11"/>
        <v>1.0212000000000001</v>
      </c>
      <c r="AJ11" s="121">
        <v>104.8</v>
      </c>
      <c r="AK11" s="100"/>
      <c r="AL11" s="104">
        <f t="shared" si="16"/>
        <v>104.8</v>
      </c>
      <c r="AM11" s="105">
        <f t="shared" si="12"/>
        <v>0.98089999999999999</v>
      </c>
    </row>
    <row r="12" spans="1:39" ht="20.25" customHeight="1">
      <c r="B12" s="109">
        <v>2010</v>
      </c>
      <c r="C12" s="88">
        <v>100</v>
      </c>
      <c r="D12" s="122"/>
      <c r="E12" s="90">
        <f t="shared" si="0"/>
        <v>100</v>
      </c>
      <c r="F12" s="123"/>
      <c r="G12" s="90">
        <f t="shared" si="5"/>
        <v>100</v>
      </c>
      <c r="H12" s="91">
        <f t="shared" si="13"/>
        <v>1.137</v>
      </c>
      <c r="I12" s="92">
        <v>100</v>
      </c>
      <c r="J12" s="118"/>
      <c r="K12" s="94">
        <f t="shared" si="1"/>
        <v>100</v>
      </c>
      <c r="L12" s="119">
        <v>100</v>
      </c>
      <c r="M12" s="118"/>
      <c r="N12" s="96">
        <f t="shared" si="17"/>
        <v>100</v>
      </c>
      <c r="O12" s="90">
        <f t="shared" si="6"/>
        <v>100</v>
      </c>
      <c r="P12" s="97">
        <f t="shared" si="7"/>
        <v>1.097</v>
      </c>
      <c r="Q12" s="92">
        <v>100</v>
      </c>
      <c r="R12" s="118"/>
      <c r="S12" s="94">
        <f t="shared" si="2"/>
        <v>100</v>
      </c>
      <c r="T12" s="119">
        <v>100</v>
      </c>
      <c r="U12" s="118"/>
      <c r="V12" s="94">
        <f t="shared" si="3"/>
        <v>100</v>
      </c>
      <c r="W12" s="119">
        <v>100</v>
      </c>
      <c r="X12" s="100"/>
      <c r="Y12" s="96">
        <f t="shared" si="14"/>
        <v>100</v>
      </c>
      <c r="Z12" s="90">
        <f t="shared" si="8"/>
        <v>100</v>
      </c>
      <c r="AA12" s="98">
        <f t="shared" si="9"/>
        <v>1.07</v>
      </c>
      <c r="AB12" s="92">
        <v>100</v>
      </c>
      <c r="AC12" s="118"/>
      <c r="AD12" s="94">
        <f t="shared" si="4"/>
        <v>100</v>
      </c>
      <c r="AE12" s="120">
        <v>100</v>
      </c>
      <c r="AF12" s="100"/>
      <c r="AG12" s="101">
        <f t="shared" si="15"/>
        <v>100</v>
      </c>
      <c r="AH12" s="90">
        <f t="shared" si="10"/>
        <v>100</v>
      </c>
      <c r="AI12" s="91">
        <f t="shared" si="11"/>
        <v>1.06</v>
      </c>
      <c r="AJ12" s="121">
        <v>100</v>
      </c>
      <c r="AK12" s="100"/>
      <c r="AL12" s="104">
        <f t="shared" si="16"/>
        <v>100</v>
      </c>
      <c r="AM12" s="105">
        <f t="shared" si="12"/>
        <v>1.028</v>
      </c>
    </row>
    <row r="13" spans="1:39" ht="20.25" customHeight="1">
      <c r="B13" s="109">
        <v>2009</v>
      </c>
      <c r="C13" s="124">
        <v>99</v>
      </c>
      <c r="D13" s="124"/>
      <c r="E13" s="90">
        <f t="shared" si="0"/>
        <v>99</v>
      </c>
      <c r="F13" s="123"/>
      <c r="G13" s="90">
        <f t="shared" si="5"/>
        <v>99</v>
      </c>
      <c r="H13" s="91">
        <f t="shared" si="13"/>
        <v>1.1485000000000001</v>
      </c>
      <c r="I13" s="92">
        <v>99.5</v>
      </c>
      <c r="J13" s="118"/>
      <c r="K13" s="94">
        <f t="shared" si="1"/>
        <v>99.5</v>
      </c>
      <c r="L13" s="119">
        <v>98.3</v>
      </c>
      <c r="M13" s="118"/>
      <c r="N13" s="96">
        <f>L13</f>
        <v>98.3</v>
      </c>
      <c r="O13" s="90">
        <f t="shared" si="6"/>
        <v>99.1</v>
      </c>
      <c r="P13" s="97">
        <f t="shared" si="7"/>
        <v>1.107</v>
      </c>
      <c r="Q13" s="92">
        <v>99.5</v>
      </c>
      <c r="R13" s="118"/>
      <c r="S13" s="94">
        <f t="shared" si="2"/>
        <v>99.5</v>
      </c>
      <c r="T13" s="119">
        <v>98.3</v>
      </c>
      <c r="U13" s="118"/>
      <c r="V13" s="94">
        <f t="shared" si="3"/>
        <v>98.3</v>
      </c>
      <c r="W13" s="119">
        <v>106.6</v>
      </c>
      <c r="X13" s="100"/>
      <c r="Y13" s="96">
        <f t="shared" si="14"/>
        <v>106.6</v>
      </c>
      <c r="Z13" s="90">
        <f t="shared" si="8"/>
        <v>101.8</v>
      </c>
      <c r="AA13" s="98">
        <f t="shared" si="9"/>
        <v>1.0510999999999999</v>
      </c>
      <c r="AB13" s="92">
        <v>99.5</v>
      </c>
      <c r="AC13" s="118"/>
      <c r="AD13" s="94">
        <f t="shared" si="4"/>
        <v>99.5</v>
      </c>
      <c r="AE13" s="120">
        <v>99.2</v>
      </c>
      <c r="AF13" s="100"/>
      <c r="AG13" s="101">
        <f t="shared" si="15"/>
        <v>99.2</v>
      </c>
      <c r="AH13" s="90">
        <f t="shared" si="10"/>
        <v>99.3</v>
      </c>
      <c r="AI13" s="91">
        <f t="shared" si="11"/>
        <v>1.0674999999999999</v>
      </c>
      <c r="AJ13" s="121">
        <v>99.2</v>
      </c>
      <c r="AK13" s="100"/>
      <c r="AL13" s="104">
        <f t="shared" si="16"/>
        <v>99.2</v>
      </c>
      <c r="AM13" s="105">
        <f t="shared" si="12"/>
        <v>1.0363</v>
      </c>
    </row>
    <row r="14" spans="1:39" ht="20.25" customHeight="1">
      <c r="B14" s="109">
        <v>2008</v>
      </c>
      <c r="C14" s="124">
        <v>97.9</v>
      </c>
      <c r="D14" s="124"/>
      <c r="E14" s="90">
        <f t="shared" si="0"/>
        <v>97.9</v>
      </c>
      <c r="F14" s="123"/>
      <c r="G14" s="90">
        <f t="shared" si="5"/>
        <v>97.9</v>
      </c>
      <c r="H14" s="91">
        <f t="shared" si="13"/>
        <v>1.1614</v>
      </c>
      <c r="I14" s="92">
        <v>97.8</v>
      </c>
      <c r="J14" s="118"/>
      <c r="K14" s="94">
        <f t="shared" si="1"/>
        <v>97.8</v>
      </c>
      <c r="L14" s="119">
        <v>107.2</v>
      </c>
      <c r="M14" s="118"/>
      <c r="N14" s="96">
        <f t="shared" si="17"/>
        <v>107.2</v>
      </c>
      <c r="O14" s="90">
        <f t="shared" si="6"/>
        <v>100.6</v>
      </c>
      <c r="P14" s="97">
        <f t="shared" si="7"/>
        <v>1.0905</v>
      </c>
      <c r="Q14" s="92">
        <v>97.8</v>
      </c>
      <c r="R14" s="118"/>
      <c r="S14" s="94">
        <f t="shared" si="2"/>
        <v>97.8</v>
      </c>
      <c r="T14" s="119">
        <v>107.2</v>
      </c>
      <c r="U14" s="118"/>
      <c r="V14" s="94">
        <f t="shared" si="3"/>
        <v>107.2</v>
      </c>
      <c r="W14" s="119">
        <v>108.2</v>
      </c>
      <c r="X14" s="100"/>
      <c r="Y14" s="96">
        <f t="shared" si="14"/>
        <v>108.2</v>
      </c>
      <c r="Z14" s="90">
        <f t="shared" si="8"/>
        <v>102.9</v>
      </c>
      <c r="AA14" s="98">
        <f t="shared" si="9"/>
        <v>1.0398000000000001</v>
      </c>
      <c r="AB14" s="92">
        <v>97.8</v>
      </c>
      <c r="AC14" s="118"/>
      <c r="AD14" s="94">
        <f t="shared" si="4"/>
        <v>97.8</v>
      </c>
      <c r="AE14" s="120">
        <v>102.6</v>
      </c>
      <c r="AF14" s="100"/>
      <c r="AG14" s="101">
        <f t="shared" si="15"/>
        <v>102.6</v>
      </c>
      <c r="AH14" s="90">
        <f t="shared" si="10"/>
        <v>100.9</v>
      </c>
      <c r="AI14" s="91">
        <f t="shared" si="11"/>
        <v>1.0505</v>
      </c>
      <c r="AJ14" s="121">
        <v>102.6</v>
      </c>
      <c r="AK14" s="100"/>
      <c r="AL14" s="104">
        <f t="shared" si="16"/>
        <v>102.6</v>
      </c>
      <c r="AM14" s="105">
        <f t="shared" si="12"/>
        <v>1.0019</v>
      </c>
    </row>
    <row r="15" spans="1:39" ht="20.25" customHeight="1">
      <c r="B15" s="109">
        <v>2007</v>
      </c>
      <c r="C15" s="124">
        <v>94.4</v>
      </c>
      <c r="D15" s="124"/>
      <c r="E15" s="90">
        <f t="shared" si="0"/>
        <v>94.4</v>
      </c>
      <c r="F15" s="123"/>
      <c r="G15" s="90">
        <f t="shared" si="5"/>
        <v>94.4</v>
      </c>
      <c r="H15" s="91">
        <f t="shared" si="13"/>
        <v>1.2043999999999999</v>
      </c>
      <c r="I15" s="92">
        <v>95</v>
      </c>
      <c r="J15" s="118"/>
      <c r="K15" s="94">
        <f t="shared" si="1"/>
        <v>95</v>
      </c>
      <c r="L15" s="119">
        <v>110.9</v>
      </c>
      <c r="M15" s="118"/>
      <c r="N15" s="96">
        <f t="shared" si="17"/>
        <v>110.9</v>
      </c>
      <c r="O15" s="90">
        <f t="shared" si="6"/>
        <v>99.8</v>
      </c>
      <c r="P15" s="97">
        <f t="shared" si="7"/>
        <v>1.0992</v>
      </c>
      <c r="Q15" s="92">
        <v>95</v>
      </c>
      <c r="R15" s="118"/>
      <c r="S15" s="94">
        <f t="shared" si="2"/>
        <v>95</v>
      </c>
      <c r="T15" s="119">
        <v>110.9</v>
      </c>
      <c r="U15" s="118"/>
      <c r="V15" s="94">
        <f t="shared" si="3"/>
        <v>110.9</v>
      </c>
      <c r="W15" s="119">
        <v>102</v>
      </c>
      <c r="X15" s="100"/>
      <c r="Y15" s="96">
        <f t="shared" si="14"/>
        <v>102</v>
      </c>
      <c r="Z15" s="90">
        <f t="shared" si="8"/>
        <v>99.8</v>
      </c>
      <c r="AA15" s="98">
        <f t="shared" si="9"/>
        <v>1.0721000000000001</v>
      </c>
      <c r="AB15" s="92">
        <v>95</v>
      </c>
      <c r="AC15" s="118"/>
      <c r="AD15" s="94">
        <f t="shared" si="4"/>
        <v>95</v>
      </c>
      <c r="AE15" s="120">
        <v>97.6</v>
      </c>
      <c r="AF15" s="100"/>
      <c r="AG15" s="101">
        <f t="shared" si="15"/>
        <v>97.6</v>
      </c>
      <c r="AH15" s="90">
        <f t="shared" si="10"/>
        <v>96.7</v>
      </c>
      <c r="AI15" s="91">
        <f t="shared" si="11"/>
        <v>1.0962000000000001</v>
      </c>
      <c r="AJ15" s="121">
        <v>97.6</v>
      </c>
      <c r="AK15" s="100"/>
      <c r="AL15" s="104">
        <f t="shared" si="16"/>
        <v>97.6</v>
      </c>
      <c r="AM15" s="105">
        <f t="shared" si="12"/>
        <v>1.0532999999999999</v>
      </c>
    </row>
    <row r="16" spans="1:39" ht="20.25" customHeight="1">
      <c r="B16" s="109">
        <v>2006</v>
      </c>
      <c r="C16" s="124">
        <v>90.4</v>
      </c>
      <c r="D16" s="124"/>
      <c r="E16" s="90">
        <f t="shared" si="0"/>
        <v>90.4</v>
      </c>
      <c r="F16" s="123"/>
      <c r="G16" s="90">
        <f t="shared" si="5"/>
        <v>90.4</v>
      </c>
      <c r="H16" s="91">
        <f t="shared" si="13"/>
        <v>1.2577</v>
      </c>
      <c r="I16" s="92">
        <v>92.1</v>
      </c>
      <c r="J16" s="118"/>
      <c r="K16" s="94">
        <f t="shared" si="1"/>
        <v>92.1</v>
      </c>
      <c r="L16" s="119">
        <v>108.5</v>
      </c>
      <c r="M16" s="118"/>
      <c r="N16" s="96">
        <f t="shared" si="17"/>
        <v>108.5</v>
      </c>
      <c r="O16" s="90">
        <f t="shared" si="6"/>
        <v>97</v>
      </c>
      <c r="P16" s="97">
        <f t="shared" si="7"/>
        <v>1.1309</v>
      </c>
      <c r="Q16" s="92">
        <v>92.1</v>
      </c>
      <c r="R16" s="118"/>
      <c r="S16" s="94">
        <f t="shared" si="2"/>
        <v>92.1</v>
      </c>
      <c r="T16" s="119">
        <v>108.5</v>
      </c>
      <c r="U16" s="118"/>
      <c r="V16" s="94">
        <f t="shared" si="3"/>
        <v>108.5</v>
      </c>
      <c r="W16" s="119">
        <v>95.4</v>
      </c>
      <c r="X16" s="100"/>
      <c r="Y16" s="96">
        <f t="shared" si="14"/>
        <v>95.4</v>
      </c>
      <c r="Z16" s="90">
        <f t="shared" si="8"/>
        <v>95.7</v>
      </c>
      <c r="AA16" s="98">
        <f t="shared" si="9"/>
        <v>1.1181000000000001</v>
      </c>
      <c r="AB16" s="92">
        <v>92.1</v>
      </c>
      <c r="AC16" s="118"/>
      <c r="AD16" s="94">
        <f t="shared" si="4"/>
        <v>92.1</v>
      </c>
      <c r="AE16" s="120">
        <v>96.4</v>
      </c>
      <c r="AF16" s="100"/>
      <c r="AG16" s="101">
        <f t="shared" si="15"/>
        <v>96.4</v>
      </c>
      <c r="AH16" s="90">
        <f t="shared" si="10"/>
        <v>94.9</v>
      </c>
      <c r="AI16" s="91">
        <f t="shared" si="11"/>
        <v>1.117</v>
      </c>
      <c r="AJ16" s="121">
        <v>96.4</v>
      </c>
      <c r="AK16" s="100"/>
      <c r="AL16" s="104">
        <f t="shared" si="16"/>
        <v>96.4</v>
      </c>
      <c r="AM16" s="105">
        <f t="shared" si="12"/>
        <v>1.0664</v>
      </c>
    </row>
    <row r="17" spans="2:39" ht="20.25" customHeight="1">
      <c r="B17" s="109">
        <v>2005</v>
      </c>
      <c r="C17" s="124">
        <v>88.4</v>
      </c>
      <c r="D17" s="124"/>
      <c r="E17" s="90">
        <f t="shared" si="0"/>
        <v>88.4</v>
      </c>
      <c r="F17" s="123"/>
      <c r="G17" s="90">
        <f t="shared" si="5"/>
        <v>88.4</v>
      </c>
      <c r="H17" s="91">
        <f t="shared" si="13"/>
        <v>1.2862</v>
      </c>
      <c r="I17" s="92">
        <v>89.9</v>
      </c>
      <c r="J17" s="118"/>
      <c r="K17" s="94">
        <f t="shared" si="1"/>
        <v>89.9</v>
      </c>
      <c r="L17" s="119">
        <v>101.9</v>
      </c>
      <c r="M17" s="118"/>
      <c r="N17" s="96">
        <f t="shared" si="17"/>
        <v>101.9</v>
      </c>
      <c r="O17" s="90">
        <f t="shared" si="6"/>
        <v>93.5</v>
      </c>
      <c r="P17" s="97">
        <f t="shared" si="7"/>
        <v>1.1733</v>
      </c>
      <c r="Q17" s="92">
        <v>89.9</v>
      </c>
      <c r="R17" s="118"/>
      <c r="S17" s="94">
        <f t="shared" si="2"/>
        <v>89.9</v>
      </c>
      <c r="T17" s="119">
        <v>101.9</v>
      </c>
      <c r="U17" s="118"/>
      <c r="V17" s="94">
        <f t="shared" si="3"/>
        <v>101.9</v>
      </c>
      <c r="W17" s="119">
        <v>94.5</v>
      </c>
      <c r="X17" s="100"/>
      <c r="Y17" s="96">
        <f t="shared" si="14"/>
        <v>94.5</v>
      </c>
      <c r="Z17" s="90">
        <f t="shared" si="8"/>
        <v>93.3</v>
      </c>
      <c r="AA17" s="98">
        <f t="shared" si="9"/>
        <v>1.1468</v>
      </c>
      <c r="AB17" s="92">
        <v>89.9</v>
      </c>
      <c r="AC17" s="118"/>
      <c r="AD17" s="94">
        <f t="shared" si="4"/>
        <v>89.9</v>
      </c>
      <c r="AE17" s="120">
        <v>91.6</v>
      </c>
      <c r="AF17" s="100"/>
      <c r="AG17" s="101">
        <f t="shared" si="15"/>
        <v>91.6</v>
      </c>
      <c r="AH17" s="90">
        <f t="shared" si="10"/>
        <v>91</v>
      </c>
      <c r="AI17" s="91">
        <f t="shared" si="11"/>
        <v>1.1648000000000001</v>
      </c>
      <c r="AJ17" s="121">
        <v>91.6</v>
      </c>
      <c r="AK17" s="100"/>
      <c r="AL17" s="104">
        <f t="shared" si="16"/>
        <v>91.6</v>
      </c>
      <c r="AM17" s="105">
        <f t="shared" si="12"/>
        <v>1.1223000000000001</v>
      </c>
    </row>
    <row r="18" spans="2:39" ht="20.25" customHeight="1">
      <c r="B18" s="109">
        <v>2004</v>
      </c>
      <c r="C18" s="124">
        <v>86.6</v>
      </c>
      <c r="D18" s="124"/>
      <c r="E18" s="90">
        <f t="shared" si="0"/>
        <v>86.6</v>
      </c>
      <c r="F18" s="123"/>
      <c r="G18" s="90">
        <f t="shared" si="5"/>
        <v>86.6</v>
      </c>
      <c r="H18" s="91">
        <f t="shared" si="13"/>
        <v>1.3129</v>
      </c>
      <c r="I18" s="92">
        <v>89.8</v>
      </c>
      <c r="J18" s="118"/>
      <c r="K18" s="94">
        <f t="shared" si="1"/>
        <v>89.8</v>
      </c>
      <c r="L18" s="119">
        <v>104.3</v>
      </c>
      <c r="M18" s="118"/>
      <c r="N18" s="96">
        <f t="shared" si="17"/>
        <v>104.3</v>
      </c>
      <c r="O18" s="90">
        <f t="shared" si="6"/>
        <v>94.2</v>
      </c>
      <c r="P18" s="97">
        <f t="shared" si="7"/>
        <v>1.1645000000000001</v>
      </c>
      <c r="Q18" s="92">
        <v>89.8</v>
      </c>
      <c r="R18" s="118"/>
      <c r="S18" s="94">
        <f t="shared" si="2"/>
        <v>89.8</v>
      </c>
      <c r="T18" s="119">
        <v>104.3</v>
      </c>
      <c r="U18" s="118"/>
      <c r="V18" s="94">
        <f t="shared" si="3"/>
        <v>104.3</v>
      </c>
      <c r="W18" s="119">
        <v>86.5</v>
      </c>
      <c r="X18" s="100"/>
      <c r="Y18" s="96">
        <f t="shared" si="14"/>
        <v>86.5</v>
      </c>
      <c r="Z18" s="90">
        <f t="shared" si="8"/>
        <v>90.8</v>
      </c>
      <c r="AA18" s="98">
        <f t="shared" si="9"/>
        <v>1.1783999999999999</v>
      </c>
      <c r="AB18" s="92">
        <v>89.8</v>
      </c>
      <c r="AC18" s="118"/>
      <c r="AD18" s="94">
        <f t="shared" si="4"/>
        <v>89.8</v>
      </c>
      <c r="AE18" s="99">
        <v>88.2</v>
      </c>
      <c r="AF18" s="100"/>
      <c r="AG18" s="101">
        <f t="shared" si="15"/>
        <v>88.2</v>
      </c>
      <c r="AH18" s="90">
        <f t="shared" si="10"/>
        <v>88.8</v>
      </c>
      <c r="AI18" s="91">
        <f t="shared" si="11"/>
        <v>1.1937</v>
      </c>
      <c r="AJ18" s="102">
        <v>88.2</v>
      </c>
      <c r="AK18" s="100"/>
      <c r="AL18" s="104">
        <f t="shared" si="16"/>
        <v>88.2</v>
      </c>
      <c r="AM18" s="105">
        <f t="shared" si="12"/>
        <v>1.1655</v>
      </c>
    </row>
    <row r="19" spans="2:39" ht="20.25" customHeight="1">
      <c r="B19" s="109">
        <v>2003</v>
      </c>
      <c r="C19" s="124">
        <v>85.3</v>
      </c>
      <c r="D19" s="124"/>
      <c r="E19" s="90">
        <f t="shared" si="0"/>
        <v>85.3</v>
      </c>
      <c r="F19" s="123"/>
      <c r="G19" s="90">
        <f t="shared" si="5"/>
        <v>85.3</v>
      </c>
      <c r="H19" s="91">
        <f t="shared" si="13"/>
        <v>1.3329</v>
      </c>
      <c r="I19" s="92">
        <v>89.8</v>
      </c>
      <c r="J19" s="118"/>
      <c r="K19" s="94">
        <f t="shared" si="1"/>
        <v>89.8</v>
      </c>
      <c r="L19" s="119">
        <v>104.5</v>
      </c>
      <c r="M19" s="118"/>
      <c r="N19" s="96">
        <f t="shared" si="17"/>
        <v>104.5</v>
      </c>
      <c r="O19" s="90">
        <f t="shared" si="6"/>
        <v>94.2</v>
      </c>
      <c r="P19" s="97">
        <f t="shared" si="7"/>
        <v>1.1645000000000001</v>
      </c>
      <c r="Q19" s="92">
        <v>89.8</v>
      </c>
      <c r="R19" s="118"/>
      <c r="S19" s="94">
        <f t="shared" si="2"/>
        <v>89.8</v>
      </c>
      <c r="T19" s="119">
        <v>104.5</v>
      </c>
      <c r="U19" s="118"/>
      <c r="V19" s="94">
        <f t="shared" si="3"/>
        <v>104.5</v>
      </c>
      <c r="W19" s="119">
        <v>82.1</v>
      </c>
      <c r="X19" s="100"/>
      <c r="Y19" s="96">
        <f t="shared" si="14"/>
        <v>82.1</v>
      </c>
      <c r="Z19" s="90">
        <f t="shared" si="8"/>
        <v>89.3</v>
      </c>
      <c r="AA19" s="98">
        <f t="shared" si="9"/>
        <v>1.1981999999999999</v>
      </c>
      <c r="AB19" s="92">
        <v>89.8</v>
      </c>
      <c r="AC19" s="118"/>
      <c r="AD19" s="94">
        <f t="shared" si="4"/>
        <v>89.8</v>
      </c>
      <c r="AE19" s="99">
        <v>87</v>
      </c>
      <c r="AF19" s="100"/>
      <c r="AG19" s="101">
        <f t="shared" si="15"/>
        <v>87</v>
      </c>
      <c r="AH19" s="90">
        <f t="shared" si="10"/>
        <v>88</v>
      </c>
      <c r="AI19" s="91">
        <f t="shared" si="11"/>
        <v>1.2044999999999999</v>
      </c>
      <c r="AJ19" s="102">
        <v>87</v>
      </c>
      <c r="AK19" s="100"/>
      <c r="AL19" s="104">
        <f t="shared" si="16"/>
        <v>87</v>
      </c>
      <c r="AM19" s="105">
        <f t="shared" si="12"/>
        <v>1.1816</v>
      </c>
    </row>
    <row r="20" spans="2:39" ht="20.25" customHeight="1">
      <c r="B20" s="109">
        <v>2002</v>
      </c>
      <c r="C20" s="124">
        <v>85.1</v>
      </c>
      <c r="D20" s="124"/>
      <c r="E20" s="90">
        <f t="shared" si="0"/>
        <v>85.1</v>
      </c>
      <c r="F20" s="123"/>
      <c r="G20" s="90">
        <f t="shared" si="5"/>
        <v>85.1</v>
      </c>
      <c r="H20" s="91">
        <f t="shared" si="13"/>
        <v>1.3361000000000001</v>
      </c>
      <c r="I20" s="92">
        <v>90.2</v>
      </c>
      <c r="J20" s="118"/>
      <c r="K20" s="94">
        <f t="shared" si="1"/>
        <v>90.2</v>
      </c>
      <c r="L20" s="119">
        <v>107.2</v>
      </c>
      <c r="M20" s="118"/>
      <c r="N20" s="96">
        <f t="shared" si="17"/>
        <v>107.2</v>
      </c>
      <c r="O20" s="90">
        <f t="shared" si="6"/>
        <v>95.3</v>
      </c>
      <c r="P20" s="97">
        <f t="shared" si="7"/>
        <v>1.1511</v>
      </c>
      <c r="Q20" s="92">
        <v>90.2</v>
      </c>
      <c r="R20" s="118"/>
      <c r="S20" s="94">
        <f t="shared" si="2"/>
        <v>90.2</v>
      </c>
      <c r="T20" s="119">
        <v>107.2</v>
      </c>
      <c r="U20" s="118"/>
      <c r="V20" s="94">
        <f t="shared" si="3"/>
        <v>107.2</v>
      </c>
      <c r="W20" s="119">
        <v>84.6</v>
      </c>
      <c r="X20" s="100"/>
      <c r="Y20" s="96">
        <f t="shared" si="14"/>
        <v>84.6</v>
      </c>
      <c r="Z20" s="90">
        <f t="shared" si="8"/>
        <v>90.8</v>
      </c>
      <c r="AA20" s="98">
        <f t="shared" si="9"/>
        <v>1.1783999999999999</v>
      </c>
      <c r="AB20" s="92">
        <v>90.2</v>
      </c>
      <c r="AC20" s="118"/>
      <c r="AD20" s="94">
        <f t="shared" si="4"/>
        <v>90.2</v>
      </c>
      <c r="AE20" s="114">
        <v>85.7</v>
      </c>
      <c r="AF20" s="100"/>
      <c r="AG20" s="101">
        <f t="shared" si="15"/>
        <v>85.7</v>
      </c>
      <c r="AH20" s="90">
        <f t="shared" si="10"/>
        <v>87.3</v>
      </c>
      <c r="AI20" s="91">
        <f t="shared" si="11"/>
        <v>1.2141999999999999</v>
      </c>
      <c r="AJ20" s="115">
        <v>85.7</v>
      </c>
      <c r="AK20" s="100"/>
      <c r="AL20" s="104">
        <f t="shared" si="16"/>
        <v>85.7</v>
      </c>
      <c r="AM20" s="105">
        <f t="shared" si="12"/>
        <v>1.1995</v>
      </c>
    </row>
    <row r="21" spans="2:39" ht="20.25" customHeight="1">
      <c r="B21" s="109">
        <v>2001</v>
      </c>
      <c r="C21" s="124">
        <v>84.9</v>
      </c>
      <c r="D21" s="124"/>
      <c r="E21" s="90">
        <f t="shared" si="0"/>
        <v>84.9</v>
      </c>
      <c r="F21" s="123"/>
      <c r="G21" s="90">
        <f t="shared" si="5"/>
        <v>84.9</v>
      </c>
      <c r="H21" s="91">
        <f t="shared" si="13"/>
        <v>1.3391999999999999</v>
      </c>
      <c r="I21" s="92">
        <v>90.4</v>
      </c>
      <c r="J21" s="118"/>
      <c r="K21" s="94">
        <f t="shared" si="1"/>
        <v>90.4</v>
      </c>
      <c r="L21" s="119">
        <v>109.9</v>
      </c>
      <c r="M21" s="118"/>
      <c r="N21" s="96">
        <f t="shared" si="17"/>
        <v>109.9</v>
      </c>
      <c r="O21" s="90">
        <f t="shared" si="6"/>
        <v>96.3</v>
      </c>
      <c r="P21" s="97">
        <f t="shared" si="7"/>
        <v>1.1391</v>
      </c>
      <c r="Q21" s="92">
        <v>90.4</v>
      </c>
      <c r="R21" s="118"/>
      <c r="S21" s="94">
        <f t="shared" si="2"/>
        <v>90.4</v>
      </c>
      <c r="T21" s="119">
        <v>109.9</v>
      </c>
      <c r="U21" s="118"/>
      <c r="V21" s="94">
        <f t="shared" si="3"/>
        <v>109.9</v>
      </c>
      <c r="W21" s="119">
        <v>87.7</v>
      </c>
      <c r="X21" s="100"/>
      <c r="Y21" s="96">
        <f t="shared" si="14"/>
        <v>87.7</v>
      </c>
      <c r="Z21" s="90">
        <f t="shared" si="8"/>
        <v>92.4</v>
      </c>
      <c r="AA21" s="98">
        <f t="shared" si="9"/>
        <v>1.1579999999999999</v>
      </c>
      <c r="AB21" s="92">
        <v>90.4</v>
      </c>
      <c r="AC21" s="118"/>
      <c r="AD21" s="94">
        <f t="shared" si="4"/>
        <v>90.4</v>
      </c>
      <c r="AE21" s="120">
        <v>86.2</v>
      </c>
      <c r="AF21" s="100"/>
      <c r="AG21" s="101">
        <f t="shared" si="15"/>
        <v>86.2</v>
      </c>
      <c r="AH21" s="90">
        <f t="shared" si="10"/>
        <v>87.7</v>
      </c>
      <c r="AI21" s="91">
        <f t="shared" si="11"/>
        <v>1.2087000000000001</v>
      </c>
      <c r="AJ21" s="121">
        <v>86.2</v>
      </c>
      <c r="AK21" s="100"/>
      <c r="AL21" s="104">
        <f t="shared" si="16"/>
        <v>86.2</v>
      </c>
      <c r="AM21" s="105">
        <f t="shared" si="12"/>
        <v>1.1926000000000001</v>
      </c>
    </row>
    <row r="22" spans="2:39" ht="20.25" customHeight="1">
      <c r="B22" s="109">
        <v>2000</v>
      </c>
      <c r="C22" s="124">
        <v>84.6</v>
      </c>
      <c r="D22" s="124"/>
      <c r="E22" s="90">
        <f t="shared" si="0"/>
        <v>84.6</v>
      </c>
      <c r="F22" s="123"/>
      <c r="G22" s="90">
        <f t="shared" si="5"/>
        <v>84.6</v>
      </c>
      <c r="H22" s="91">
        <f t="shared" si="13"/>
        <v>1.3440000000000001</v>
      </c>
      <c r="I22" s="92">
        <v>90.6</v>
      </c>
      <c r="J22" s="118"/>
      <c r="K22" s="94">
        <f t="shared" si="1"/>
        <v>90.6</v>
      </c>
      <c r="L22" s="119">
        <v>110.6</v>
      </c>
      <c r="M22" s="118"/>
      <c r="N22" s="96">
        <f t="shared" si="17"/>
        <v>110.6</v>
      </c>
      <c r="O22" s="90">
        <f t="shared" si="6"/>
        <v>96.6</v>
      </c>
      <c r="P22" s="97">
        <f t="shared" si="7"/>
        <v>1.1355999999999999</v>
      </c>
      <c r="Q22" s="92">
        <v>90.6</v>
      </c>
      <c r="R22" s="118"/>
      <c r="S22" s="94">
        <f t="shared" si="2"/>
        <v>90.6</v>
      </c>
      <c r="T22" s="119">
        <v>110.6</v>
      </c>
      <c r="U22" s="118"/>
      <c r="V22" s="94">
        <f t="shared" si="3"/>
        <v>110.6</v>
      </c>
      <c r="W22" s="119">
        <v>86.4</v>
      </c>
      <c r="X22" s="100"/>
      <c r="Y22" s="96">
        <f t="shared" si="14"/>
        <v>86.4</v>
      </c>
      <c r="Z22" s="90">
        <f t="shared" si="8"/>
        <v>92.1</v>
      </c>
      <c r="AA22" s="98">
        <f t="shared" si="9"/>
        <v>1.1617999999999999</v>
      </c>
      <c r="AB22" s="92">
        <v>90.6</v>
      </c>
      <c r="AC22" s="118"/>
      <c r="AD22" s="94">
        <f t="shared" si="4"/>
        <v>90.6</v>
      </c>
      <c r="AE22" s="120">
        <v>83.5</v>
      </c>
      <c r="AF22" s="100"/>
      <c r="AG22" s="101">
        <f t="shared" si="15"/>
        <v>83.5</v>
      </c>
      <c r="AH22" s="90">
        <f t="shared" si="10"/>
        <v>86</v>
      </c>
      <c r="AI22" s="91">
        <f t="shared" si="11"/>
        <v>1.2325999999999999</v>
      </c>
      <c r="AJ22" s="121">
        <v>83.5</v>
      </c>
      <c r="AK22" s="100"/>
      <c r="AL22" s="104">
        <f t="shared" si="16"/>
        <v>83.5</v>
      </c>
      <c r="AM22" s="105">
        <f t="shared" si="12"/>
        <v>1.2311000000000001</v>
      </c>
    </row>
    <row r="23" spans="2:39" ht="20.25" customHeight="1">
      <c r="B23" s="109">
        <v>1999</v>
      </c>
      <c r="C23" s="124">
        <v>84</v>
      </c>
      <c r="D23" s="124"/>
      <c r="E23" s="90">
        <f t="shared" si="0"/>
        <v>84</v>
      </c>
      <c r="F23" s="123"/>
      <c r="G23" s="90">
        <f t="shared" si="5"/>
        <v>84</v>
      </c>
      <c r="H23" s="91">
        <f t="shared" si="13"/>
        <v>1.3535999999999999</v>
      </c>
      <c r="I23" s="92">
        <v>90.4</v>
      </c>
      <c r="J23" s="118"/>
      <c r="K23" s="94">
        <f t="shared" si="1"/>
        <v>90.4</v>
      </c>
      <c r="L23" s="119">
        <v>102.6</v>
      </c>
      <c r="M23" s="118"/>
      <c r="N23" s="96">
        <f t="shared" si="17"/>
        <v>102.6</v>
      </c>
      <c r="O23" s="90">
        <f t="shared" si="6"/>
        <v>94.1</v>
      </c>
      <c r="P23" s="97">
        <f t="shared" si="7"/>
        <v>1.1657999999999999</v>
      </c>
      <c r="Q23" s="92">
        <v>90.4</v>
      </c>
      <c r="R23" s="118"/>
      <c r="S23" s="94">
        <f t="shared" si="2"/>
        <v>90.4</v>
      </c>
      <c r="T23" s="119">
        <v>102.6</v>
      </c>
      <c r="U23" s="118"/>
      <c r="V23" s="94">
        <f t="shared" si="3"/>
        <v>102.6</v>
      </c>
      <c r="W23" s="90">
        <v>82.8</v>
      </c>
      <c r="X23" s="100"/>
      <c r="Y23" s="96">
        <f t="shared" si="14"/>
        <v>82.8</v>
      </c>
      <c r="Z23" s="90">
        <f t="shared" si="8"/>
        <v>89.6</v>
      </c>
      <c r="AA23" s="98">
        <f t="shared" si="9"/>
        <v>1.1941999999999999</v>
      </c>
      <c r="AB23" s="92">
        <v>90.4</v>
      </c>
      <c r="AC23" s="118"/>
      <c r="AD23" s="94">
        <f t="shared" si="4"/>
        <v>90.4</v>
      </c>
      <c r="AE23" s="120">
        <v>82</v>
      </c>
      <c r="AF23" s="100"/>
      <c r="AG23" s="101">
        <f t="shared" si="15"/>
        <v>82</v>
      </c>
      <c r="AH23" s="90">
        <f t="shared" si="10"/>
        <v>84.9</v>
      </c>
      <c r="AI23" s="91">
        <f t="shared" si="11"/>
        <v>1.2484999999999999</v>
      </c>
      <c r="AJ23" s="121">
        <v>82</v>
      </c>
      <c r="AK23" s="100"/>
      <c r="AL23" s="104">
        <f t="shared" si="16"/>
        <v>82</v>
      </c>
      <c r="AM23" s="105">
        <f t="shared" si="12"/>
        <v>1.2537</v>
      </c>
    </row>
    <row r="24" spans="2:39" ht="20.25" customHeight="1">
      <c r="B24" s="109">
        <v>1998</v>
      </c>
      <c r="C24" s="124">
        <v>84.5</v>
      </c>
      <c r="D24" s="124"/>
      <c r="E24" s="90">
        <f t="shared" si="0"/>
        <v>84.5</v>
      </c>
      <c r="F24" s="123"/>
      <c r="G24" s="90">
        <f t="shared" si="5"/>
        <v>84.5</v>
      </c>
      <c r="H24" s="91">
        <f t="shared" si="13"/>
        <v>1.3455999999999999</v>
      </c>
      <c r="I24" s="92">
        <v>90.9</v>
      </c>
      <c r="J24" s="118"/>
      <c r="K24" s="94">
        <f t="shared" si="1"/>
        <v>90.9</v>
      </c>
      <c r="L24" s="119">
        <v>104.4</v>
      </c>
      <c r="M24" s="118"/>
      <c r="N24" s="96">
        <f t="shared" si="17"/>
        <v>104.4</v>
      </c>
      <c r="O24" s="90">
        <f t="shared" si="6"/>
        <v>95</v>
      </c>
      <c r="P24" s="97">
        <f t="shared" si="7"/>
        <v>1.1547000000000001</v>
      </c>
      <c r="Q24" s="92">
        <v>90.9</v>
      </c>
      <c r="R24" s="118"/>
      <c r="S24" s="94">
        <f t="shared" si="2"/>
        <v>90.9</v>
      </c>
      <c r="T24" s="119">
        <v>104.4</v>
      </c>
      <c r="U24" s="118"/>
      <c r="V24" s="94">
        <f t="shared" si="3"/>
        <v>104.4</v>
      </c>
      <c r="W24" s="90">
        <v>81.3</v>
      </c>
      <c r="X24" s="100"/>
      <c r="Y24" s="96">
        <f t="shared" si="14"/>
        <v>81.3</v>
      </c>
      <c r="Z24" s="90">
        <f t="shared" si="8"/>
        <v>89.6</v>
      </c>
      <c r="AA24" s="98">
        <f t="shared" si="9"/>
        <v>1.1941999999999999</v>
      </c>
      <c r="AB24" s="92">
        <v>90.9</v>
      </c>
      <c r="AC24" s="118"/>
      <c r="AD24" s="94">
        <f t="shared" si="4"/>
        <v>90.9</v>
      </c>
      <c r="AE24" s="120">
        <v>83.2</v>
      </c>
      <c r="AF24" s="100"/>
      <c r="AG24" s="101">
        <f t="shared" si="15"/>
        <v>83.2</v>
      </c>
      <c r="AH24" s="90">
        <f t="shared" si="10"/>
        <v>85.9</v>
      </c>
      <c r="AI24" s="91">
        <f t="shared" si="11"/>
        <v>1.234</v>
      </c>
      <c r="AJ24" s="121">
        <v>83.2</v>
      </c>
      <c r="AK24" s="100"/>
      <c r="AL24" s="104">
        <f t="shared" si="16"/>
        <v>83.2</v>
      </c>
      <c r="AM24" s="105">
        <f t="shared" si="12"/>
        <v>1.2356</v>
      </c>
    </row>
    <row r="25" spans="2:39" ht="20.25" customHeight="1">
      <c r="B25" s="109">
        <v>1997</v>
      </c>
      <c r="C25" s="124">
        <v>84.9</v>
      </c>
      <c r="D25" s="124"/>
      <c r="E25" s="90">
        <f t="shared" si="0"/>
        <v>84.9</v>
      </c>
      <c r="F25" s="123"/>
      <c r="G25" s="90">
        <f t="shared" si="5"/>
        <v>84.9</v>
      </c>
      <c r="H25" s="91">
        <f t="shared" si="13"/>
        <v>1.3391999999999999</v>
      </c>
      <c r="I25" s="92">
        <v>92.4</v>
      </c>
      <c r="J25" s="118"/>
      <c r="K25" s="94">
        <f t="shared" si="1"/>
        <v>92.4</v>
      </c>
      <c r="L25" s="119">
        <v>107.1</v>
      </c>
      <c r="M25" s="118"/>
      <c r="N25" s="96">
        <f t="shared" si="17"/>
        <v>107.1</v>
      </c>
      <c r="O25" s="90">
        <f t="shared" si="6"/>
        <v>96.8</v>
      </c>
      <c r="P25" s="97">
        <f t="shared" si="7"/>
        <v>1.1333</v>
      </c>
      <c r="Q25" s="92">
        <v>92.4</v>
      </c>
      <c r="R25" s="118"/>
      <c r="S25" s="94">
        <f t="shared" si="2"/>
        <v>92.4</v>
      </c>
      <c r="T25" s="119">
        <v>107.1</v>
      </c>
      <c r="U25" s="118"/>
      <c r="V25" s="94">
        <f t="shared" si="3"/>
        <v>107.1</v>
      </c>
      <c r="W25" s="90">
        <v>79</v>
      </c>
      <c r="X25" s="100"/>
      <c r="Y25" s="96">
        <f t="shared" si="14"/>
        <v>79</v>
      </c>
      <c r="Z25" s="90">
        <f t="shared" si="8"/>
        <v>89.9</v>
      </c>
      <c r="AA25" s="98">
        <f t="shared" si="9"/>
        <v>1.1901999999999999</v>
      </c>
      <c r="AB25" s="92">
        <v>92.4</v>
      </c>
      <c r="AC25" s="118"/>
      <c r="AD25" s="94">
        <f t="shared" si="4"/>
        <v>92.4</v>
      </c>
      <c r="AE25" s="120">
        <v>83.2</v>
      </c>
      <c r="AF25" s="100"/>
      <c r="AG25" s="101">
        <f t="shared" si="15"/>
        <v>83.2</v>
      </c>
      <c r="AH25" s="90">
        <f t="shared" si="10"/>
        <v>86.4</v>
      </c>
      <c r="AI25" s="91">
        <f t="shared" si="11"/>
        <v>1.2269000000000001</v>
      </c>
      <c r="AJ25" s="121">
        <v>83.2</v>
      </c>
      <c r="AK25" s="100"/>
      <c r="AL25" s="104">
        <f t="shared" si="16"/>
        <v>83.2</v>
      </c>
      <c r="AM25" s="105">
        <f t="shared" si="12"/>
        <v>1.2356</v>
      </c>
    </row>
    <row r="26" spans="2:39" ht="20.25" customHeight="1">
      <c r="B26" s="109">
        <v>1996</v>
      </c>
      <c r="C26" s="124">
        <v>85.3</v>
      </c>
      <c r="D26" s="124"/>
      <c r="E26" s="90">
        <f t="shared" si="0"/>
        <v>85.3</v>
      </c>
      <c r="F26" s="123"/>
      <c r="G26" s="90">
        <f t="shared" si="5"/>
        <v>85.3</v>
      </c>
      <c r="H26" s="91">
        <f t="shared" si="13"/>
        <v>1.3329</v>
      </c>
      <c r="I26" s="92">
        <v>94.1</v>
      </c>
      <c r="J26" s="118"/>
      <c r="K26" s="94">
        <f t="shared" si="1"/>
        <v>94.1</v>
      </c>
      <c r="L26" s="119">
        <v>117.2</v>
      </c>
      <c r="M26" s="118"/>
      <c r="N26" s="96">
        <f t="shared" si="17"/>
        <v>117.2</v>
      </c>
      <c r="O26" s="90">
        <f t="shared" si="6"/>
        <v>101</v>
      </c>
      <c r="P26" s="97">
        <f t="shared" si="7"/>
        <v>1.0861000000000001</v>
      </c>
      <c r="Q26" s="92">
        <v>94.1</v>
      </c>
      <c r="R26" s="118"/>
      <c r="S26" s="94">
        <f t="shared" si="2"/>
        <v>94.1</v>
      </c>
      <c r="T26" s="119">
        <v>117.2</v>
      </c>
      <c r="U26" s="118"/>
      <c r="V26" s="94">
        <f t="shared" si="3"/>
        <v>117.2</v>
      </c>
      <c r="W26" s="90">
        <v>77.2</v>
      </c>
      <c r="X26" s="100"/>
      <c r="Y26" s="96">
        <f t="shared" si="14"/>
        <v>77.2</v>
      </c>
      <c r="Z26" s="90">
        <f t="shared" si="8"/>
        <v>91.7</v>
      </c>
      <c r="AA26" s="98">
        <f t="shared" si="9"/>
        <v>1.1668000000000001</v>
      </c>
      <c r="AB26" s="92">
        <v>94.1</v>
      </c>
      <c r="AC26" s="118"/>
      <c r="AD26" s="94">
        <f t="shared" si="4"/>
        <v>94.1</v>
      </c>
      <c r="AE26" s="120">
        <v>82.3</v>
      </c>
      <c r="AF26" s="100"/>
      <c r="AG26" s="101">
        <f t="shared" si="15"/>
        <v>82.3</v>
      </c>
      <c r="AH26" s="90">
        <f t="shared" si="10"/>
        <v>86.4</v>
      </c>
      <c r="AI26" s="91">
        <f t="shared" si="11"/>
        <v>1.2269000000000001</v>
      </c>
      <c r="AJ26" s="121">
        <v>82.3</v>
      </c>
      <c r="AK26" s="100"/>
      <c r="AL26" s="104">
        <f t="shared" si="16"/>
        <v>82.3</v>
      </c>
      <c r="AM26" s="105">
        <f t="shared" si="12"/>
        <v>1.2491000000000001</v>
      </c>
    </row>
    <row r="27" spans="2:39" ht="20.25" customHeight="1">
      <c r="B27" s="109">
        <v>1995</v>
      </c>
      <c r="C27" s="124">
        <v>85.1</v>
      </c>
      <c r="D27" s="124"/>
      <c r="E27" s="90">
        <f t="shared" si="0"/>
        <v>85.1</v>
      </c>
      <c r="F27" s="123"/>
      <c r="G27" s="90">
        <f t="shared" si="5"/>
        <v>85.1</v>
      </c>
      <c r="H27" s="91">
        <f t="shared" si="13"/>
        <v>1.3361000000000001</v>
      </c>
      <c r="I27" s="92">
        <v>95.8</v>
      </c>
      <c r="J27" s="118"/>
      <c r="K27" s="94">
        <f t="shared" si="1"/>
        <v>95.8</v>
      </c>
      <c r="L27" s="119">
        <v>128.19999999999999</v>
      </c>
      <c r="M27" s="94">
        <v>82.7</v>
      </c>
      <c r="N27" s="94">
        <f>ROUND(M27/$M$27*$L$27,1)</f>
        <v>128.19999999999999</v>
      </c>
      <c r="O27" s="90">
        <f t="shared" si="6"/>
        <v>105.5</v>
      </c>
      <c r="P27" s="97">
        <f t="shared" si="7"/>
        <v>1.0398000000000001</v>
      </c>
      <c r="Q27" s="92">
        <v>95.8</v>
      </c>
      <c r="R27" s="118"/>
      <c r="S27" s="94">
        <f t="shared" si="2"/>
        <v>95.8</v>
      </c>
      <c r="T27" s="119">
        <v>128.19999999999999</v>
      </c>
      <c r="U27" s="94">
        <v>99.2</v>
      </c>
      <c r="V27" s="94">
        <f>ROUND(U27/$U$27*$T$27,1)</f>
        <v>128.19999999999999</v>
      </c>
      <c r="W27" s="90">
        <v>77.2</v>
      </c>
      <c r="X27" s="100"/>
      <c r="Y27" s="96">
        <f t="shared" si="14"/>
        <v>77.2</v>
      </c>
      <c r="Z27" s="90">
        <f t="shared" si="8"/>
        <v>94.2</v>
      </c>
      <c r="AA27" s="98">
        <f t="shared" si="9"/>
        <v>1.1358999999999999</v>
      </c>
      <c r="AB27" s="92">
        <v>95.8</v>
      </c>
      <c r="AC27" s="118"/>
      <c r="AD27" s="94">
        <f t="shared" si="4"/>
        <v>95.8</v>
      </c>
      <c r="AE27" s="120">
        <v>83.6</v>
      </c>
      <c r="AF27" s="100"/>
      <c r="AG27" s="101">
        <f t="shared" si="15"/>
        <v>83.6</v>
      </c>
      <c r="AH27" s="90">
        <f t="shared" si="10"/>
        <v>87.9</v>
      </c>
      <c r="AI27" s="91">
        <f t="shared" si="11"/>
        <v>1.2059</v>
      </c>
      <c r="AJ27" s="121">
        <v>83.6</v>
      </c>
      <c r="AK27" s="100"/>
      <c r="AL27" s="104">
        <f t="shared" si="16"/>
        <v>83.6</v>
      </c>
      <c r="AM27" s="105">
        <f t="shared" si="12"/>
        <v>1.2297</v>
      </c>
    </row>
    <row r="28" spans="2:39" ht="20.25" customHeight="1">
      <c r="B28" s="109">
        <v>1994</v>
      </c>
      <c r="C28" s="124">
        <v>83.2</v>
      </c>
      <c r="D28" s="124"/>
      <c r="E28" s="90">
        <f t="shared" si="0"/>
        <v>83.2</v>
      </c>
      <c r="F28" s="123"/>
      <c r="G28" s="90">
        <f t="shared" si="5"/>
        <v>83.2</v>
      </c>
      <c r="H28" s="91">
        <f t="shared" si="13"/>
        <v>1.3666</v>
      </c>
      <c r="I28" s="92">
        <v>94.8</v>
      </c>
      <c r="J28" s="118"/>
      <c r="K28" s="94">
        <f t="shared" si="1"/>
        <v>94.8</v>
      </c>
      <c r="L28" s="118"/>
      <c r="M28" s="94">
        <v>86.7</v>
      </c>
      <c r="N28" s="94">
        <f>ROUND(M28/$M$27*$L$27,1)</f>
        <v>134.4</v>
      </c>
      <c r="O28" s="90">
        <f t="shared" si="6"/>
        <v>106.7</v>
      </c>
      <c r="P28" s="97">
        <f t="shared" si="7"/>
        <v>1.0281</v>
      </c>
      <c r="Q28" s="92">
        <v>94.8</v>
      </c>
      <c r="R28" s="118"/>
      <c r="S28" s="94">
        <f t="shared" si="2"/>
        <v>94.8</v>
      </c>
      <c r="T28" s="118"/>
      <c r="U28" s="94">
        <v>96.6</v>
      </c>
      <c r="V28" s="94">
        <f>ROUND(U28/$U$27*$T$27,1)</f>
        <v>124.8</v>
      </c>
      <c r="W28" s="90">
        <v>80.8</v>
      </c>
      <c r="X28" s="100"/>
      <c r="Y28" s="96">
        <f t="shared" si="14"/>
        <v>80.8</v>
      </c>
      <c r="Z28" s="90">
        <f t="shared" si="8"/>
        <v>94.4</v>
      </c>
      <c r="AA28" s="98">
        <f t="shared" si="9"/>
        <v>1.1335</v>
      </c>
      <c r="AB28" s="92">
        <v>94.8</v>
      </c>
      <c r="AC28" s="118"/>
      <c r="AD28" s="94">
        <f t="shared" si="4"/>
        <v>94.8</v>
      </c>
      <c r="AE28" s="99">
        <v>82.2</v>
      </c>
      <c r="AF28" s="100"/>
      <c r="AG28" s="101">
        <f t="shared" si="15"/>
        <v>82.2</v>
      </c>
      <c r="AH28" s="90">
        <f t="shared" si="10"/>
        <v>86.6</v>
      </c>
      <c r="AI28" s="91">
        <f t="shared" si="11"/>
        <v>1.224</v>
      </c>
      <c r="AJ28" s="102">
        <v>82.2</v>
      </c>
      <c r="AK28" s="100"/>
      <c r="AL28" s="104">
        <f t="shared" si="16"/>
        <v>82.2</v>
      </c>
      <c r="AM28" s="105">
        <f t="shared" si="12"/>
        <v>1.2505999999999999</v>
      </c>
    </row>
    <row r="29" spans="2:39" ht="20.25" customHeight="1">
      <c r="B29" s="109">
        <v>1993</v>
      </c>
      <c r="C29" s="124">
        <v>81.5</v>
      </c>
      <c r="D29" s="124"/>
      <c r="E29" s="90">
        <f t="shared" si="0"/>
        <v>81.5</v>
      </c>
      <c r="F29" s="123"/>
      <c r="G29" s="90">
        <f t="shared" si="5"/>
        <v>81.5</v>
      </c>
      <c r="H29" s="91">
        <f t="shared" si="13"/>
        <v>1.3951</v>
      </c>
      <c r="I29" s="92">
        <v>93.8</v>
      </c>
      <c r="J29" s="118"/>
      <c r="K29" s="94">
        <f t="shared" si="1"/>
        <v>93.8</v>
      </c>
      <c r="L29" s="118"/>
      <c r="M29" s="94">
        <v>90.2</v>
      </c>
      <c r="N29" s="94">
        <f t="shared" ref="N29:N55" si="18">ROUND(M29/$M$27*$L$27,1)</f>
        <v>139.80000000000001</v>
      </c>
      <c r="O29" s="90">
        <f t="shared" si="6"/>
        <v>107.6</v>
      </c>
      <c r="P29" s="97">
        <f t="shared" si="7"/>
        <v>1.0195000000000001</v>
      </c>
      <c r="Q29" s="92">
        <v>93.8</v>
      </c>
      <c r="R29" s="118"/>
      <c r="S29" s="94">
        <f t="shared" si="2"/>
        <v>93.8</v>
      </c>
      <c r="T29" s="118"/>
      <c r="U29" s="94">
        <v>96.5</v>
      </c>
      <c r="V29" s="94">
        <f t="shared" ref="V29:V55" si="19">ROUND(U29/$U$27*$T$27,1)</f>
        <v>124.7</v>
      </c>
      <c r="W29" s="90">
        <v>82.6</v>
      </c>
      <c r="X29" s="100"/>
      <c r="Y29" s="96">
        <f t="shared" si="14"/>
        <v>82.6</v>
      </c>
      <c r="Z29" s="90">
        <f t="shared" si="8"/>
        <v>94.5</v>
      </c>
      <c r="AA29" s="98">
        <f t="shared" si="9"/>
        <v>1.1323000000000001</v>
      </c>
      <c r="AB29" s="92">
        <v>93.8</v>
      </c>
      <c r="AC29" s="118"/>
      <c r="AD29" s="94">
        <f t="shared" si="4"/>
        <v>93.8</v>
      </c>
      <c r="AE29" s="99">
        <v>82</v>
      </c>
      <c r="AF29" s="100"/>
      <c r="AG29" s="101">
        <f t="shared" si="15"/>
        <v>82</v>
      </c>
      <c r="AH29" s="90">
        <f t="shared" si="10"/>
        <v>86.1</v>
      </c>
      <c r="AI29" s="91">
        <f t="shared" si="11"/>
        <v>1.2311000000000001</v>
      </c>
      <c r="AJ29" s="102">
        <v>82</v>
      </c>
      <c r="AK29" s="100"/>
      <c r="AL29" s="104">
        <f t="shared" si="16"/>
        <v>82</v>
      </c>
      <c r="AM29" s="105">
        <f t="shared" si="12"/>
        <v>1.2537</v>
      </c>
    </row>
    <row r="30" spans="2:39" ht="20.25" customHeight="1">
      <c r="B30" s="109">
        <v>1992</v>
      </c>
      <c r="C30" s="124">
        <v>78.8</v>
      </c>
      <c r="D30" s="124"/>
      <c r="E30" s="90">
        <f t="shared" si="0"/>
        <v>78.8</v>
      </c>
      <c r="F30" s="123"/>
      <c r="G30" s="90">
        <f t="shared" si="5"/>
        <v>78.8</v>
      </c>
      <c r="H30" s="91">
        <f t="shared" si="13"/>
        <v>1.4429000000000001</v>
      </c>
      <c r="I30" s="92">
        <v>91.1</v>
      </c>
      <c r="J30" s="118"/>
      <c r="K30" s="94">
        <f t="shared" si="1"/>
        <v>91.1</v>
      </c>
      <c r="L30" s="118"/>
      <c r="M30" s="94">
        <v>96.2</v>
      </c>
      <c r="N30" s="94">
        <f t="shared" si="18"/>
        <v>149.1</v>
      </c>
      <c r="O30" s="90">
        <f t="shared" si="6"/>
        <v>108.5</v>
      </c>
      <c r="P30" s="97">
        <f t="shared" si="7"/>
        <v>1.0111000000000001</v>
      </c>
      <c r="Q30" s="92">
        <v>91.1</v>
      </c>
      <c r="R30" s="118"/>
      <c r="S30" s="94">
        <f t="shared" si="2"/>
        <v>91.1</v>
      </c>
      <c r="T30" s="118"/>
      <c r="U30" s="94">
        <v>99.2</v>
      </c>
      <c r="V30" s="94">
        <f t="shared" si="19"/>
        <v>128.19999999999999</v>
      </c>
      <c r="W30" s="90">
        <v>83.8</v>
      </c>
      <c r="X30" s="100"/>
      <c r="Y30" s="96">
        <f t="shared" si="14"/>
        <v>83.8</v>
      </c>
      <c r="Z30" s="90">
        <f t="shared" si="8"/>
        <v>94.1</v>
      </c>
      <c r="AA30" s="98">
        <f t="shared" si="9"/>
        <v>1.1371</v>
      </c>
      <c r="AB30" s="92">
        <v>91.1</v>
      </c>
      <c r="AC30" s="118"/>
      <c r="AD30" s="94">
        <f t="shared" si="4"/>
        <v>91.1</v>
      </c>
      <c r="AE30" s="114">
        <v>81.900000000000006</v>
      </c>
      <c r="AF30" s="100"/>
      <c r="AG30" s="101">
        <f t="shared" si="15"/>
        <v>81.900000000000006</v>
      </c>
      <c r="AH30" s="90">
        <f t="shared" si="10"/>
        <v>85.1</v>
      </c>
      <c r="AI30" s="91">
        <f t="shared" si="11"/>
        <v>1.2456</v>
      </c>
      <c r="AJ30" s="115">
        <v>81.900000000000006</v>
      </c>
      <c r="AK30" s="100"/>
      <c r="AL30" s="104">
        <f t="shared" si="16"/>
        <v>81.900000000000006</v>
      </c>
      <c r="AM30" s="105">
        <f t="shared" si="12"/>
        <v>1.2552000000000001</v>
      </c>
    </row>
    <row r="31" spans="2:39" ht="20.25" customHeight="1">
      <c r="B31" s="109">
        <v>1991</v>
      </c>
      <c r="C31" s="124">
        <v>74.3</v>
      </c>
      <c r="D31" s="124"/>
      <c r="E31" s="90">
        <f t="shared" si="0"/>
        <v>74.3</v>
      </c>
      <c r="F31" s="123"/>
      <c r="G31" s="90">
        <f t="shared" si="5"/>
        <v>74.3</v>
      </c>
      <c r="H31" s="91">
        <f t="shared" si="13"/>
        <v>1.5303</v>
      </c>
      <c r="I31" s="92">
        <v>85.7</v>
      </c>
      <c r="J31" s="118"/>
      <c r="K31" s="94">
        <f t="shared" si="1"/>
        <v>85.7</v>
      </c>
      <c r="L31" s="118"/>
      <c r="M31" s="94">
        <v>100</v>
      </c>
      <c r="N31" s="94">
        <f t="shared" si="18"/>
        <v>155</v>
      </c>
      <c r="O31" s="90">
        <f t="shared" si="6"/>
        <v>106.5</v>
      </c>
      <c r="P31" s="97">
        <f t="shared" si="7"/>
        <v>1.03</v>
      </c>
      <c r="Q31" s="92">
        <v>85.7</v>
      </c>
      <c r="R31" s="118"/>
      <c r="S31" s="94">
        <f t="shared" si="2"/>
        <v>85.7</v>
      </c>
      <c r="T31" s="118"/>
      <c r="U31" s="94">
        <v>100</v>
      </c>
      <c r="V31" s="94">
        <f t="shared" si="19"/>
        <v>129.19999999999999</v>
      </c>
      <c r="W31" s="90">
        <v>83.1</v>
      </c>
      <c r="X31" s="100"/>
      <c r="Y31" s="96">
        <f t="shared" si="14"/>
        <v>83.1</v>
      </c>
      <c r="Z31" s="90">
        <f t="shared" si="8"/>
        <v>91.3</v>
      </c>
      <c r="AA31" s="98">
        <f t="shared" si="9"/>
        <v>1.1719999999999999</v>
      </c>
      <c r="AB31" s="92">
        <v>85.7</v>
      </c>
      <c r="AC31" s="118"/>
      <c r="AD31" s="94">
        <f t="shared" si="4"/>
        <v>85.7</v>
      </c>
      <c r="AE31" s="120">
        <v>80.7</v>
      </c>
      <c r="AF31" s="100"/>
      <c r="AG31" s="101">
        <f t="shared" si="15"/>
        <v>80.7</v>
      </c>
      <c r="AH31" s="90">
        <f t="shared" si="10"/>
        <v>82.5</v>
      </c>
      <c r="AI31" s="91">
        <f t="shared" si="11"/>
        <v>1.2847999999999999</v>
      </c>
      <c r="AJ31" s="121">
        <v>80.7</v>
      </c>
      <c r="AK31" s="100"/>
      <c r="AL31" s="104">
        <f t="shared" si="16"/>
        <v>80.7</v>
      </c>
      <c r="AM31" s="105">
        <f t="shared" si="12"/>
        <v>1.2739</v>
      </c>
    </row>
    <row r="32" spans="2:39" ht="20.25" customHeight="1">
      <c r="B32" s="109">
        <v>1990</v>
      </c>
      <c r="C32" s="124">
        <v>69.900000000000006</v>
      </c>
      <c r="D32" s="124"/>
      <c r="E32" s="90">
        <f t="shared" si="0"/>
        <v>69.900000000000006</v>
      </c>
      <c r="F32" s="123"/>
      <c r="G32" s="90">
        <f t="shared" si="5"/>
        <v>69.900000000000006</v>
      </c>
      <c r="H32" s="91">
        <f t="shared" si="13"/>
        <v>1.6266</v>
      </c>
      <c r="I32" s="92">
        <v>79.8</v>
      </c>
      <c r="J32" s="118"/>
      <c r="K32" s="94">
        <f t="shared" si="1"/>
        <v>79.8</v>
      </c>
      <c r="L32" s="118"/>
      <c r="M32" s="94">
        <v>102</v>
      </c>
      <c r="N32" s="94">
        <f t="shared" si="18"/>
        <v>158.1</v>
      </c>
      <c r="O32" s="90">
        <f t="shared" si="6"/>
        <v>103.3</v>
      </c>
      <c r="P32" s="97">
        <f t="shared" si="7"/>
        <v>1.0620000000000001</v>
      </c>
      <c r="Q32" s="92">
        <v>79.8</v>
      </c>
      <c r="R32" s="118"/>
      <c r="S32" s="94">
        <f t="shared" si="2"/>
        <v>79.8</v>
      </c>
      <c r="T32" s="118"/>
      <c r="U32" s="94">
        <v>100</v>
      </c>
      <c r="V32" s="94">
        <f t="shared" si="19"/>
        <v>129.19999999999999</v>
      </c>
      <c r="W32" s="90">
        <v>81.8</v>
      </c>
      <c r="X32" s="100"/>
      <c r="Y32" s="96">
        <f t="shared" si="14"/>
        <v>81.8</v>
      </c>
      <c r="Z32" s="90">
        <f t="shared" si="8"/>
        <v>87.9</v>
      </c>
      <c r="AA32" s="98">
        <f t="shared" si="9"/>
        <v>1.2173</v>
      </c>
      <c r="AB32" s="92">
        <v>79.8</v>
      </c>
      <c r="AC32" s="118"/>
      <c r="AD32" s="94">
        <f t="shared" si="4"/>
        <v>79.8</v>
      </c>
      <c r="AE32" s="120">
        <v>79</v>
      </c>
      <c r="AF32" s="100"/>
      <c r="AG32" s="101">
        <f t="shared" si="15"/>
        <v>79</v>
      </c>
      <c r="AH32" s="90">
        <f t="shared" si="10"/>
        <v>79.3</v>
      </c>
      <c r="AI32" s="91">
        <f t="shared" si="11"/>
        <v>1.3367</v>
      </c>
      <c r="AJ32" s="121">
        <v>79</v>
      </c>
      <c r="AK32" s="100"/>
      <c r="AL32" s="104">
        <f t="shared" si="16"/>
        <v>79</v>
      </c>
      <c r="AM32" s="105">
        <f t="shared" si="12"/>
        <v>1.3012999999999999</v>
      </c>
    </row>
    <row r="33" spans="2:39" ht="20.25" customHeight="1">
      <c r="B33" s="109">
        <v>1989</v>
      </c>
      <c r="C33" s="124">
        <v>65.900000000000006</v>
      </c>
      <c r="D33" s="124"/>
      <c r="E33" s="90">
        <f t="shared" si="0"/>
        <v>65.900000000000006</v>
      </c>
      <c r="F33" s="123"/>
      <c r="G33" s="90">
        <f t="shared" si="5"/>
        <v>65.900000000000006</v>
      </c>
      <c r="H33" s="91">
        <f t="shared" si="13"/>
        <v>1.7253000000000001</v>
      </c>
      <c r="I33" s="92">
        <v>74.7</v>
      </c>
      <c r="J33" s="118"/>
      <c r="K33" s="94">
        <f t="shared" si="1"/>
        <v>74.7</v>
      </c>
      <c r="L33" s="118"/>
      <c r="M33" s="94">
        <v>109.4</v>
      </c>
      <c r="N33" s="94">
        <f t="shared" si="18"/>
        <v>169.6</v>
      </c>
      <c r="O33" s="90">
        <f t="shared" si="6"/>
        <v>103.2</v>
      </c>
      <c r="P33" s="97">
        <f t="shared" si="7"/>
        <v>1.0629999999999999</v>
      </c>
      <c r="Q33" s="92">
        <v>74.7</v>
      </c>
      <c r="R33" s="118"/>
      <c r="S33" s="94">
        <f t="shared" si="2"/>
        <v>74.7</v>
      </c>
      <c r="T33" s="118"/>
      <c r="U33" s="94">
        <v>101.5</v>
      </c>
      <c r="V33" s="94">
        <f t="shared" si="19"/>
        <v>131.19999999999999</v>
      </c>
      <c r="W33" s="90">
        <v>80.900000000000006</v>
      </c>
      <c r="X33" s="100"/>
      <c r="Y33" s="96">
        <f t="shared" si="14"/>
        <v>80.900000000000006</v>
      </c>
      <c r="Z33" s="90">
        <f t="shared" si="8"/>
        <v>85.3</v>
      </c>
      <c r="AA33" s="98">
        <f t="shared" si="9"/>
        <v>1.2544</v>
      </c>
      <c r="AB33" s="92">
        <v>74.7</v>
      </c>
      <c r="AC33" s="118"/>
      <c r="AD33" s="94">
        <f t="shared" si="4"/>
        <v>74.7</v>
      </c>
      <c r="AE33" s="120">
        <v>77.8</v>
      </c>
      <c r="AF33" s="100"/>
      <c r="AG33" s="101">
        <f t="shared" si="15"/>
        <v>77.8</v>
      </c>
      <c r="AH33" s="90">
        <f t="shared" si="10"/>
        <v>76.7</v>
      </c>
      <c r="AI33" s="91">
        <f t="shared" si="11"/>
        <v>1.3819999999999999</v>
      </c>
      <c r="AJ33" s="121">
        <v>77.8</v>
      </c>
      <c r="AK33" s="100"/>
      <c r="AL33" s="104">
        <f t="shared" si="16"/>
        <v>77.8</v>
      </c>
      <c r="AM33" s="105">
        <f t="shared" si="12"/>
        <v>1.3212999999999999</v>
      </c>
    </row>
    <row r="34" spans="2:39" ht="20.25" customHeight="1">
      <c r="B34" s="109">
        <v>1988</v>
      </c>
      <c r="C34" s="124">
        <v>63.7</v>
      </c>
      <c r="D34" s="124"/>
      <c r="E34" s="90">
        <f t="shared" si="0"/>
        <v>63.7</v>
      </c>
      <c r="F34" s="123"/>
      <c r="G34" s="90">
        <f t="shared" si="5"/>
        <v>63.7</v>
      </c>
      <c r="H34" s="91">
        <f t="shared" si="13"/>
        <v>1.7848999999999999</v>
      </c>
      <c r="I34" s="92">
        <v>72.599999999999994</v>
      </c>
      <c r="J34" s="118"/>
      <c r="K34" s="94">
        <f t="shared" si="1"/>
        <v>72.599999999999994</v>
      </c>
      <c r="L34" s="118"/>
      <c r="M34" s="94">
        <v>106.1</v>
      </c>
      <c r="N34" s="94">
        <f t="shared" si="18"/>
        <v>164.5</v>
      </c>
      <c r="O34" s="90">
        <f t="shared" si="6"/>
        <v>100.2</v>
      </c>
      <c r="P34" s="97">
        <f t="shared" si="7"/>
        <v>1.0948</v>
      </c>
      <c r="Q34" s="92">
        <v>72.599999999999994</v>
      </c>
      <c r="R34" s="118"/>
      <c r="S34" s="94">
        <f t="shared" si="2"/>
        <v>72.599999999999994</v>
      </c>
      <c r="T34" s="118"/>
      <c r="U34" s="94">
        <v>97.3</v>
      </c>
      <c r="V34" s="94">
        <f t="shared" si="19"/>
        <v>125.7</v>
      </c>
      <c r="W34" s="90">
        <v>80</v>
      </c>
      <c r="X34" s="100"/>
      <c r="Y34" s="96">
        <f t="shared" si="14"/>
        <v>80</v>
      </c>
      <c r="Z34" s="90">
        <f t="shared" si="8"/>
        <v>83.2</v>
      </c>
      <c r="AA34" s="98">
        <f t="shared" si="9"/>
        <v>1.2861</v>
      </c>
      <c r="AB34" s="92">
        <v>72.599999999999994</v>
      </c>
      <c r="AC34" s="118"/>
      <c r="AD34" s="94">
        <f t="shared" si="4"/>
        <v>72.599999999999994</v>
      </c>
      <c r="AE34" s="120">
        <v>75.8</v>
      </c>
      <c r="AF34" s="100"/>
      <c r="AG34" s="101">
        <f t="shared" si="15"/>
        <v>75.8</v>
      </c>
      <c r="AH34" s="90">
        <f t="shared" si="10"/>
        <v>74.7</v>
      </c>
      <c r="AI34" s="91">
        <f t="shared" si="11"/>
        <v>1.419</v>
      </c>
      <c r="AJ34" s="121">
        <v>75.8</v>
      </c>
      <c r="AK34" s="100"/>
      <c r="AL34" s="104">
        <f t="shared" si="16"/>
        <v>75.8</v>
      </c>
      <c r="AM34" s="105">
        <f t="shared" si="12"/>
        <v>1.3562000000000001</v>
      </c>
    </row>
    <row r="35" spans="2:39" ht="20.25" customHeight="1">
      <c r="B35" s="109">
        <v>1987</v>
      </c>
      <c r="C35" s="124">
        <v>62.3</v>
      </c>
      <c r="D35" s="124"/>
      <c r="E35" s="90">
        <f t="shared" si="0"/>
        <v>62.3</v>
      </c>
      <c r="F35" s="123"/>
      <c r="G35" s="90">
        <f t="shared" si="5"/>
        <v>62.3</v>
      </c>
      <c r="H35" s="91">
        <f t="shared" si="13"/>
        <v>1.825</v>
      </c>
      <c r="I35" s="92">
        <v>71.5</v>
      </c>
      <c r="J35" s="118"/>
      <c r="K35" s="94">
        <f t="shared" si="1"/>
        <v>71.5</v>
      </c>
      <c r="L35" s="118"/>
      <c r="M35" s="94">
        <v>99</v>
      </c>
      <c r="N35" s="94">
        <f t="shared" si="18"/>
        <v>153.5</v>
      </c>
      <c r="O35" s="90">
        <f t="shared" si="6"/>
        <v>96.1</v>
      </c>
      <c r="P35" s="97">
        <f t="shared" si="7"/>
        <v>1.1415</v>
      </c>
      <c r="Q35" s="92">
        <v>71.5</v>
      </c>
      <c r="R35" s="118"/>
      <c r="S35" s="94">
        <f t="shared" si="2"/>
        <v>71.5</v>
      </c>
      <c r="T35" s="118"/>
      <c r="U35" s="94">
        <v>91.8</v>
      </c>
      <c r="V35" s="94">
        <f t="shared" si="19"/>
        <v>118.6</v>
      </c>
      <c r="W35" s="90">
        <v>79.400000000000006</v>
      </c>
      <c r="X35" s="100"/>
      <c r="Y35" s="96">
        <f t="shared" si="14"/>
        <v>79.400000000000006</v>
      </c>
      <c r="Z35" s="90">
        <f t="shared" si="8"/>
        <v>81.3</v>
      </c>
      <c r="AA35" s="98">
        <f t="shared" si="9"/>
        <v>1.3161</v>
      </c>
      <c r="AB35" s="92">
        <v>71.5</v>
      </c>
      <c r="AC35" s="118"/>
      <c r="AD35" s="94">
        <f t="shared" si="4"/>
        <v>71.5</v>
      </c>
      <c r="AE35" s="120">
        <v>74.7</v>
      </c>
      <c r="AF35" s="100"/>
      <c r="AG35" s="101">
        <f t="shared" si="15"/>
        <v>74.7</v>
      </c>
      <c r="AH35" s="90">
        <f t="shared" si="10"/>
        <v>73.599999999999994</v>
      </c>
      <c r="AI35" s="91">
        <f t="shared" si="11"/>
        <v>1.4401999999999999</v>
      </c>
      <c r="AJ35" s="121">
        <v>74.7</v>
      </c>
      <c r="AK35" s="100"/>
      <c r="AL35" s="104">
        <f t="shared" si="16"/>
        <v>74.7</v>
      </c>
      <c r="AM35" s="105">
        <f t="shared" si="12"/>
        <v>1.3762000000000001</v>
      </c>
    </row>
    <row r="36" spans="2:39" ht="20.25" customHeight="1">
      <c r="B36" s="109">
        <v>1986</v>
      </c>
      <c r="C36" s="124">
        <v>60.9</v>
      </c>
      <c r="D36" s="124"/>
      <c r="E36" s="90">
        <f t="shared" si="0"/>
        <v>60.9</v>
      </c>
      <c r="F36" s="123"/>
      <c r="G36" s="90">
        <f t="shared" si="5"/>
        <v>60.9</v>
      </c>
      <c r="H36" s="91">
        <f t="shared" si="13"/>
        <v>1.867</v>
      </c>
      <c r="I36" s="92">
        <v>70.3</v>
      </c>
      <c r="J36" s="118"/>
      <c r="K36" s="94">
        <f t="shared" si="1"/>
        <v>70.3</v>
      </c>
      <c r="L36" s="118"/>
      <c r="M36" s="94">
        <v>98.3</v>
      </c>
      <c r="N36" s="94">
        <f t="shared" si="18"/>
        <v>152.4</v>
      </c>
      <c r="O36" s="90">
        <f t="shared" si="6"/>
        <v>94.9</v>
      </c>
      <c r="P36" s="97">
        <f t="shared" si="7"/>
        <v>1.1559999999999999</v>
      </c>
      <c r="Q36" s="92">
        <v>70.3</v>
      </c>
      <c r="R36" s="118"/>
      <c r="S36" s="94">
        <f t="shared" si="2"/>
        <v>70.3</v>
      </c>
      <c r="T36" s="118"/>
      <c r="U36" s="94">
        <v>90.3</v>
      </c>
      <c r="V36" s="94">
        <f t="shared" si="19"/>
        <v>116.7</v>
      </c>
      <c r="W36" s="90">
        <v>78.3</v>
      </c>
      <c r="X36" s="100"/>
      <c r="Y36" s="96">
        <f t="shared" si="14"/>
        <v>78.3</v>
      </c>
      <c r="Z36" s="90">
        <f t="shared" si="8"/>
        <v>80.099999999999994</v>
      </c>
      <c r="AA36" s="98">
        <f t="shared" si="9"/>
        <v>1.3358000000000001</v>
      </c>
      <c r="AB36" s="92">
        <v>70.3</v>
      </c>
      <c r="AC36" s="118"/>
      <c r="AD36" s="94">
        <f t="shared" si="4"/>
        <v>70.3</v>
      </c>
      <c r="AE36" s="120">
        <v>76.5</v>
      </c>
      <c r="AF36" s="100"/>
      <c r="AG36" s="101">
        <f t="shared" si="15"/>
        <v>76.5</v>
      </c>
      <c r="AH36" s="90">
        <f t="shared" si="10"/>
        <v>74.3</v>
      </c>
      <c r="AI36" s="91">
        <f t="shared" si="11"/>
        <v>1.4266000000000001</v>
      </c>
      <c r="AJ36" s="121">
        <v>76.5</v>
      </c>
      <c r="AK36" s="100"/>
      <c r="AL36" s="104">
        <f t="shared" si="16"/>
        <v>76.5</v>
      </c>
      <c r="AM36" s="105">
        <f t="shared" si="12"/>
        <v>1.3438000000000001</v>
      </c>
    </row>
    <row r="37" spans="2:39" ht="20.25" customHeight="1">
      <c r="B37" s="109">
        <v>1985</v>
      </c>
      <c r="C37" s="124">
        <v>59.7</v>
      </c>
      <c r="D37" s="124"/>
      <c r="E37" s="90">
        <f t="shared" si="0"/>
        <v>59.7</v>
      </c>
      <c r="F37" s="123"/>
      <c r="G37" s="90">
        <f t="shared" si="5"/>
        <v>59.7</v>
      </c>
      <c r="H37" s="91">
        <f t="shared" si="13"/>
        <v>1.9045000000000001</v>
      </c>
      <c r="I37" s="92">
        <v>68.7</v>
      </c>
      <c r="J37" s="118"/>
      <c r="K37" s="94">
        <f t="shared" si="1"/>
        <v>68.7</v>
      </c>
      <c r="L37" s="118"/>
      <c r="M37" s="94">
        <v>102.9</v>
      </c>
      <c r="N37" s="94">
        <f t="shared" si="18"/>
        <v>159.5</v>
      </c>
      <c r="O37" s="90">
        <f t="shared" si="6"/>
        <v>95.9</v>
      </c>
      <c r="P37" s="97">
        <f t="shared" si="7"/>
        <v>1.1438999999999999</v>
      </c>
      <c r="Q37" s="92">
        <v>68.7</v>
      </c>
      <c r="R37" s="118"/>
      <c r="S37" s="94">
        <f t="shared" si="2"/>
        <v>68.7</v>
      </c>
      <c r="T37" s="118"/>
      <c r="U37" s="94">
        <v>93.2</v>
      </c>
      <c r="V37" s="94">
        <f t="shared" si="19"/>
        <v>120.4</v>
      </c>
      <c r="W37" s="90">
        <v>75.400000000000006</v>
      </c>
      <c r="X37" s="100"/>
      <c r="Y37" s="96">
        <f t="shared" si="14"/>
        <v>75.400000000000006</v>
      </c>
      <c r="Z37" s="90">
        <f t="shared" si="8"/>
        <v>78.8</v>
      </c>
      <c r="AA37" s="98">
        <f t="shared" si="9"/>
        <v>1.3579000000000001</v>
      </c>
      <c r="AB37" s="92">
        <v>68.7</v>
      </c>
      <c r="AC37" s="118"/>
      <c r="AD37" s="94">
        <f t="shared" si="4"/>
        <v>68.7</v>
      </c>
      <c r="AE37" s="120">
        <v>77.099999999999994</v>
      </c>
      <c r="AF37" s="100"/>
      <c r="AG37" s="101">
        <f t="shared" si="15"/>
        <v>77.099999999999994</v>
      </c>
      <c r="AH37" s="90">
        <f t="shared" si="10"/>
        <v>74.2</v>
      </c>
      <c r="AI37" s="91">
        <f t="shared" si="11"/>
        <v>1.4286000000000001</v>
      </c>
      <c r="AJ37" s="121">
        <v>77.099999999999994</v>
      </c>
      <c r="AK37" s="100"/>
      <c r="AL37" s="104">
        <f t="shared" si="16"/>
        <v>77.099999999999994</v>
      </c>
      <c r="AM37" s="105">
        <f t="shared" si="12"/>
        <v>1.3332999999999999</v>
      </c>
    </row>
    <row r="38" spans="2:39" ht="20.25" customHeight="1">
      <c r="B38" s="109">
        <v>1984</v>
      </c>
      <c r="C38" s="124">
        <v>59.3</v>
      </c>
      <c r="D38" s="124"/>
      <c r="E38" s="90">
        <f t="shared" si="0"/>
        <v>59.3</v>
      </c>
      <c r="F38" s="123"/>
      <c r="G38" s="90">
        <f t="shared" si="5"/>
        <v>59.3</v>
      </c>
      <c r="H38" s="91">
        <f t="shared" si="13"/>
        <v>1.9174</v>
      </c>
      <c r="I38" s="92">
        <v>68.599999999999994</v>
      </c>
      <c r="J38" s="118"/>
      <c r="K38" s="94">
        <f t="shared" si="1"/>
        <v>68.599999999999994</v>
      </c>
      <c r="L38" s="118"/>
      <c r="M38" s="94">
        <v>100.3</v>
      </c>
      <c r="N38" s="94">
        <f t="shared" si="18"/>
        <v>155.5</v>
      </c>
      <c r="O38" s="90">
        <f t="shared" si="6"/>
        <v>94.7</v>
      </c>
      <c r="P38" s="97">
        <f t="shared" si="7"/>
        <v>1.1584000000000001</v>
      </c>
      <c r="Q38" s="92">
        <v>68.599999999999994</v>
      </c>
      <c r="R38" s="118"/>
      <c r="S38" s="94">
        <f t="shared" si="2"/>
        <v>68.599999999999994</v>
      </c>
      <c r="T38" s="118"/>
      <c r="U38" s="94">
        <v>92.3</v>
      </c>
      <c r="V38" s="94">
        <f t="shared" si="19"/>
        <v>119.3</v>
      </c>
      <c r="W38" s="90">
        <v>74.7</v>
      </c>
      <c r="X38" s="100"/>
      <c r="Y38" s="96">
        <f t="shared" si="14"/>
        <v>74.7</v>
      </c>
      <c r="Z38" s="90">
        <f t="shared" si="8"/>
        <v>78.3</v>
      </c>
      <c r="AA38" s="98">
        <f t="shared" si="9"/>
        <v>1.3665</v>
      </c>
      <c r="AB38" s="92">
        <v>68.599999999999994</v>
      </c>
      <c r="AC38" s="118"/>
      <c r="AD38" s="94">
        <f t="shared" si="4"/>
        <v>68.599999999999994</v>
      </c>
      <c r="AE38" s="99">
        <v>75.400000000000006</v>
      </c>
      <c r="AF38" s="100"/>
      <c r="AG38" s="101">
        <f t="shared" si="15"/>
        <v>75.400000000000006</v>
      </c>
      <c r="AH38" s="90">
        <f t="shared" si="10"/>
        <v>73</v>
      </c>
      <c r="AI38" s="91">
        <f t="shared" si="11"/>
        <v>1.4520999999999999</v>
      </c>
      <c r="AJ38" s="102">
        <v>75.400000000000006</v>
      </c>
      <c r="AK38" s="100"/>
      <c r="AL38" s="104">
        <f t="shared" si="16"/>
        <v>75.400000000000006</v>
      </c>
      <c r="AM38" s="105">
        <f t="shared" si="12"/>
        <v>1.3633999999999999</v>
      </c>
    </row>
    <row r="39" spans="2:39" ht="20.25" customHeight="1">
      <c r="B39" s="109">
        <v>1983</v>
      </c>
      <c r="C39" s="124">
        <v>58.1</v>
      </c>
      <c r="D39" s="124"/>
      <c r="E39" s="90">
        <f t="shared" si="0"/>
        <v>58.1</v>
      </c>
      <c r="F39" s="123"/>
      <c r="G39" s="90">
        <f t="shared" si="5"/>
        <v>58.1</v>
      </c>
      <c r="H39" s="91">
        <f t="shared" si="13"/>
        <v>1.9570000000000001</v>
      </c>
      <c r="I39" s="92">
        <v>67.8</v>
      </c>
      <c r="J39" s="118"/>
      <c r="K39" s="94">
        <f t="shared" si="1"/>
        <v>67.8</v>
      </c>
      <c r="L39" s="118"/>
      <c r="M39" s="94">
        <v>97.4</v>
      </c>
      <c r="N39" s="94">
        <f t="shared" si="18"/>
        <v>151</v>
      </c>
      <c r="O39" s="90">
        <f t="shared" si="6"/>
        <v>92.8</v>
      </c>
      <c r="P39" s="97">
        <f t="shared" si="7"/>
        <v>1.1820999999999999</v>
      </c>
      <c r="Q39" s="92">
        <v>67.8</v>
      </c>
      <c r="R39" s="118"/>
      <c r="S39" s="94">
        <f t="shared" si="2"/>
        <v>67.8</v>
      </c>
      <c r="T39" s="118"/>
      <c r="U39" s="94">
        <v>93.2</v>
      </c>
      <c r="V39" s="94">
        <f t="shared" si="19"/>
        <v>120.4</v>
      </c>
      <c r="W39" s="90">
        <v>74.7</v>
      </c>
      <c r="X39" s="100"/>
      <c r="Y39" s="96">
        <f t="shared" si="14"/>
        <v>74.7</v>
      </c>
      <c r="Z39" s="90">
        <f t="shared" si="8"/>
        <v>78.099999999999994</v>
      </c>
      <c r="AA39" s="98">
        <f t="shared" si="9"/>
        <v>1.37</v>
      </c>
      <c r="AB39" s="92">
        <v>67.8</v>
      </c>
      <c r="AC39" s="118"/>
      <c r="AD39" s="94">
        <f t="shared" si="4"/>
        <v>67.8</v>
      </c>
      <c r="AE39" s="99">
        <v>73.3</v>
      </c>
      <c r="AF39" s="100"/>
      <c r="AG39" s="101">
        <f t="shared" si="15"/>
        <v>73.3</v>
      </c>
      <c r="AH39" s="90">
        <f t="shared" si="10"/>
        <v>71.400000000000006</v>
      </c>
      <c r="AI39" s="91">
        <f t="shared" si="11"/>
        <v>1.4845999999999999</v>
      </c>
      <c r="AJ39" s="102">
        <v>73.3</v>
      </c>
      <c r="AK39" s="100"/>
      <c r="AL39" s="104">
        <f t="shared" si="16"/>
        <v>73.3</v>
      </c>
      <c r="AM39" s="105">
        <f t="shared" si="12"/>
        <v>1.4025000000000001</v>
      </c>
    </row>
    <row r="40" spans="2:39" ht="20.25" customHeight="1">
      <c r="B40" s="109">
        <v>1982</v>
      </c>
      <c r="C40" s="124">
        <v>57.1</v>
      </c>
      <c r="D40" s="124"/>
      <c r="E40" s="90">
        <f t="shared" si="0"/>
        <v>57.1</v>
      </c>
      <c r="F40" s="123"/>
      <c r="G40" s="90">
        <f t="shared" si="5"/>
        <v>57.1</v>
      </c>
      <c r="H40" s="91">
        <f t="shared" si="13"/>
        <v>1.9912000000000001</v>
      </c>
      <c r="I40" s="92">
        <v>68.099999999999994</v>
      </c>
      <c r="J40" s="118"/>
      <c r="K40" s="94">
        <f t="shared" si="1"/>
        <v>68.099999999999994</v>
      </c>
      <c r="L40" s="118"/>
      <c r="M40" s="94">
        <v>92</v>
      </c>
      <c r="N40" s="94">
        <f t="shared" si="18"/>
        <v>142.6</v>
      </c>
      <c r="O40" s="90">
        <f t="shared" si="6"/>
        <v>90.5</v>
      </c>
      <c r="P40" s="97">
        <f t="shared" si="7"/>
        <v>1.2121999999999999</v>
      </c>
      <c r="Q40" s="92">
        <v>68.099999999999994</v>
      </c>
      <c r="R40" s="118"/>
      <c r="S40" s="94">
        <f t="shared" si="2"/>
        <v>68.099999999999994</v>
      </c>
      <c r="T40" s="118"/>
      <c r="U40" s="94">
        <v>93.9</v>
      </c>
      <c r="V40" s="94">
        <f t="shared" si="19"/>
        <v>121.4</v>
      </c>
      <c r="W40" s="90">
        <v>74.099999999999994</v>
      </c>
      <c r="X40" s="100"/>
      <c r="Y40" s="96">
        <f t="shared" si="14"/>
        <v>74.099999999999994</v>
      </c>
      <c r="Z40" s="90">
        <f t="shared" si="8"/>
        <v>78.2</v>
      </c>
      <c r="AA40" s="98">
        <f t="shared" si="9"/>
        <v>1.3683000000000001</v>
      </c>
      <c r="AB40" s="92">
        <v>68.099999999999994</v>
      </c>
      <c r="AC40" s="118"/>
      <c r="AD40" s="94">
        <f t="shared" si="4"/>
        <v>68.099999999999994</v>
      </c>
      <c r="AE40" s="114">
        <v>72</v>
      </c>
      <c r="AF40" s="100"/>
      <c r="AG40" s="101">
        <f t="shared" si="15"/>
        <v>72</v>
      </c>
      <c r="AH40" s="90">
        <f t="shared" si="10"/>
        <v>70.599999999999994</v>
      </c>
      <c r="AI40" s="91">
        <f t="shared" si="11"/>
        <v>1.5014000000000001</v>
      </c>
      <c r="AJ40" s="115">
        <v>72</v>
      </c>
      <c r="AK40" s="100"/>
      <c r="AL40" s="104">
        <f t="shared" si="16"/>
        <v>72</v>
      </c>
      <c r="AM40" s="105">
        <f t="shared" si="12"/>
        <v>1.4278</v>
      </c>
    </row>
    <row r="41" spans="2:39" ht="20.25" customHeight="1">
      <c r="B41" s="109">
        <v>1981</v>
      </c>
      <c r="C41" s="124">
        <v>54.9</v>
      </c>
      <c r="D41" s="124"/>
      <c r="E41" s="90">
        <f t="shared" si="0"/>
        <v>54.9</v>
      </c>
      <c r="F41" s="123"/>
      <c r="G41" s="90">
        <f t="shared" si="5"/>
        <v>54.9</v>
      </c>
      <c r="H41" s="91">
        <f t="shared" si="13"/>
        <v>2.0710000000000002</v>
      </c>
      <c r="I41" s="92">
        <v>69.3</v>
      </c>
      <c r="J41" s="118"/>
      <c r="K41" s="94">
        <f t="shared" si="1"/>
        <v>69.3</v>
      </c>
      <c r="L41" s="118"/>
      <c r="M41" s="94">
        <v>89.9</v>
      </c>
      <c r="N41" s="94">
        <f t="shared" si="18"/>
        <v>139.4</v>
      </c>
      <c r="O41" s="90">
        <f t="shared" si="6"/>
        <v>90.3</v>
      </c>
      <c r="P41" s="97">
        <f t="shared" si="7"/>
        <v>1.2148000000000001</v>
      </c>
      <c r="Q41" s="92">
        <v>69.3</v>
      </c>
      <c r="R41" s="118"/>
      <c r="S41" s="94">
        <f t="shared" si="2"/>
        <v>69.3</v>
      </c>
      <c r="T41" s="118"/>
      <c r="U41" s="94">
        <v>94.3</v>
      </c>
      <c r="V41" s="94">
        <f t="shared" si="19"/>
        <v>121.9</v>
      </c>
      <c r="W41" s="90">
        <v>66.599999999999994</v>
      </c>
      <c r="X41" s="100"/>
      <c r="Y41" s="96">
        <f t="shared" si="14"/>
        <v>66.599999999999994</v>
      </c>
      <c r="Z41" s="90">
        <f t="shared" si="8"/>
        <v>76.2</v>
      </c>
      <c r="AA41" s="98">
        <f t="shared" si="9"/>
        <v>1.4041999999999999</v>
      </c>
      <c r="AB41" s="92">
        <v>69.3</v>
      </c>
      <c r="AC41" s="118"/>
      <c r="AD41" s="94">
        <f t="shared" si="4"/>
        <v>69.3</v>
      </c>
      <c r="AE41" s="120">
        <v>67.8</v>
      </c>
      <c r="AF41" s="100"/>
      <c r="AG41" s="101">
        <f t="shared" si="15"/>
        <v>67.8</v>
      </c>
      <c r="AH41" s="90">
        <f t="shared" si="10"/>
        <v>68.3</v>
      </c>
      <c r="AI41" s="91">
        <f t="shared" si="11"/>
        <v>1.552</v>
      </c>
      <c r="AJ41" s="121">
        <v>67.8</v>
      </c>
      <c r="AK41" s="100"/>
      <c r="AL41" s="104">
        <f t="shared" si="16"/>
        <v>67.8</v>
      </c>
      <c r="AM41" s="105">
        <f t="shared" si="12"/>
        <v>1.5162</v>
      </c>
    </row>
    <row r="42" spans="2:39" ht="20.25" customHeight="1">
      <c r="B42" s="109">
        <v>1980</v>
      </c>
      <c r="C42" s="124">
        <v>51.7</v>
      </c>
      <c r="D42" s="124"/>
      <c r="E42" s="90">
        <f t="shared" si="0"/>
        <v>51.7</v>
      </c>
      <c r="F42" s="123"/>
      <c r="G42" s="90">
        <f t="shared" si="5"/>
        <v>51.7</v>
      </c>
      <c r="H42" s="91">
        <f t="shared" si="13"/>
        <v>2.1991999999999998</v>
      </c>
      <c r="I42" s="92">
        <v>67.5</v>
      </c>
      <c r="J42" s="118"/>
      <c r="K42" s="94">
        <f t="shared" si="1"/>
        <v>67.5</v>
      </c>
      <c r="L42" s="118"/>
      <c r="M42" s="94">
        <v>86.1</v>
      </c>
      <c r="N42" s="94">
        <f t="shared" si="18"/>
        <v>133.5</v>
      </c>
      <c r="O42" s="90">
        <f t="shared" si="6"/>
        <v>87.3</v>
      </c>
      <c r="P42" s="97">
        <f t="shared" si="7"/>
        <v>1.2565999999999999</v>
      </c>
      <c r="Q42" s="92">
        <v>67.5</v>
      </c>
      <c r="R42" s="118"/>
      <c r="S42" s="94">
        <f t="shared" si="2"/>
        <v>67.5</v>
      </c>
      <c r="T42" s="118"/>
      <c r="U42" s="94">
        <v>89</v>
      </c>
      <c r="V42" s="94">
        <f t="shared" si="19"/>
        <v>115</v>
      </c>
      <c r="W42" s="90">
        <v>61.6</v>
      </c>
      <c r="X42" s="100"/>
      <c r="Y42" s="96">
        <f t="shared" si="14"/>
        <v>61.6</v>
      </c>
      <c r="Z42" s="90">
        <f t="shared" si="8"/>
        <v>72.599999999999994</v>
      </c>
      <c r="AA42" s="98">
        <f t="shared" si="9"/>
        <v>1.4738</v>
      </c>
      <c r="AB42" s="92">
        <v>67.5</v>
      </c>
      <c r="AC42" s="118"/>
      <c r="AD42" s="94">
        <f t="shared" si="4"/>
        <v>67.5</v>
      </c>
      <c r="AE42" s="120">
        <v>63.5</v>
      </c>
      <c r="AF42" s="100"/>
      <c r="AG42" s="101">
        <f t="shared" si="15"/>
        <v>63.5</v>
      </c>
      <c r="AH42" s="90">
        <f t="shared" si="10"/>
        <v>64.900000000000006</v>
      </c>
      <c r="AI42" s="91">
        <f t="shared" si="11"/>
        <v>1.6333</v>
      </c>
      <c r="AJ42" s="121">
        <v>63.5</v>
      </c>
      <c r="AK42" s="100"/>
      <c r="AL42" s="104">
        <f t="shared" si="16"/>
        <v>63.5</v>
      </c>
      <c r="AM42" s="105">
        <f t="shared" si="12"/>
        <v>1.6189</v>
      </c>
    </row>
    <row r="43" spans="2:39" ht="20.25" customHeight="1">
      <c r="B43" s="109">
        <v>1979</v>
      </c>
      <c r="C43" s="124">
        <v>47</v>
      </c>
      <c r="D43" s="124"/>
      <c r="E43" s="90">
        <f t="shared" si="0"/>
        <v>47</v>
      </c>
      <c r="F43" s="123"/>
      <c r="G43" s="90">
        <f t="shared" si="5"/>
        <v>47</v>
      </c>
      <c r="H43" s="91">
        <f t="shared" si="13"/>
        <v>2.4190999999999998</v>
      </c>
      <c r="I43" s="92">
        <v>61.1</v>
      </c>
      <c r="J43" s="118"/>
      <c r="K43" s="94">
        <f t="shared" si="1"/>
        <v>61.1</v>
      </c>
      <c r="L43" s="118"/>
      <c r="M43" s="94">
        <v>80</v>
      </c>
      <c r="N43" s="94">
        <f t="shared" si="18"/>
        <v>124</v>
      </c>
      <c r="O43" s="90">
        <f t="shared" si="6"/>
        <v>80</v>
      </c>
      <c r="P43" s="97">
        <f t="shared" si="7"/>
        <v>1.3713</v>
      </c>
      <c r="Q43" s="92">
        <v>61.1</v>
      </c>
      <c r="R43" s="118"/>
      <c r="S43" s="94">
        <f t="shared" si="2"/>
        <v>61.1</v>
      </c>
      <c r="T43" s="118"/>
      <c r="U43" s="94">
        <v>77.2</v>
      </c>
      <c r="V43" s="94">
        <f t="shared" si="19"/>
        <v>99.8</v>
      </c>
      <c r="W43" s="90">
        <v>58.1</v>
      </c>
      <c r="X43" s="100"/>
      <c r="Y43" s="96">
        <f t="shared" si="14"/>
        <v>58.1</v>
      </c>
      <c r="Z43" s="90">
        <f t="shared" si="8"/>
        <v>65.900000000000006</v>
      </c>
      <c r="AA43" s="98">
        <f t="shared" si="9"/>
        <v>1.6236999999999999</v>
      </c>
      <c r="AB43" s="92">
        <v>61.1</v>
      </c>
      <c r="AC43" s="118"/>
      <c r="AD43" s="94">
        <f t="shared" si="4"/>
        <v>61.1</v>
      </c>
      <c r="AE43" s="120">
        <v>59.6</v>
      </c>
      <c r="AF43" s="100"/>
      <c r="AG43" s="101">
        <f t="shared" si="15"/>
        <v>59.6</v>
      </c>
      <c r="AH43" s="90">
        <f t="shared" si="10"/>
        <v>60.1</v>
      </c>
      <c r="AI43" s="91">
        <f t="shared" si="11"/>
        <v>1.7637</v>
      </c>
      <c r="AJ43" s="121">
        <v>59.6</v>
      </c>
      <c r="AK43" s="100"/>
      <c r="AL43" s="104">
        <f t="shared" si="16"/>
        <v>59.6</v>
      </c>
      <c r="AM43" s="105">
        <f t="shared" si="12"/>
        <v>1.7248000000000001</v>
      </c>
    </row>
    <row r="44" spans="2:39" ht="20.25" customHeight="1">
      <c r="B44" s="109">
        <v>1978</v>
      </c>
      <c r="C44" s="124">
        <v>43.7</v>
      </c>
      <c r="D44" s="124"/>
      <c r="E44" s="90">
        <f t="shared" si="0"/>
        <v>43.7</v>
      </c>
      <c r="F44" s="123"/>
      <c r="G44" s="90">
        <f t="shared" si="5"/>
        <v>43.7</v>
      </c>
      <c r="H44" s="91">
        <f t="shared" si="13"/>
        <v>2.6017999999999999</v>
      </c>
      <c r="I44" s="92">
        <v>55.6</v>
      </c>
      <c r="J44" s="118"/>
      <c r="K44" s="94">
        <f t="shared" si="1"/>
        <v>55.6</v>
      </c>
      <c r="L44" s="118"/>
      <c r="M44" s="94">
        <v>74.3</v>
      </c>
      <c r="N44" s="94">
        <f t="shared" si="18"/>
        <v>115.2</v>
      </c>
      <c r="O44" s="90">
        <f t="shared" si="6"/>
        <v>73.5</v>
      </c>
      <c r="P44" s="97">
        <f t="shared" si="7"/>
        <v>1.4924999999999999</v>
      </c>
      <c r="Q44" s="92">
        <v>55.6</v>
      </c>
      <c r="R44" s="118"/>
      <c r="S44" s="94">
        <f t="shared" si="2"/>
        <v>55.6</v>
      </c>
      <c r="T44" s="118"/>
      <c r="U44" s="94">
        <v>70.3</v>
      </c>
      <c r="V44" s="94">
        <f t="shared" si="19"/>
        <v>90.9</v>
      </c>
      <c r="W44" s="90">
        <v>56.2</v>
      </c>
      <c r="X44" s="100"/>
      <c r="Y44" s="96">
        <f t="shared" si="14"/>
        <v>56.2</v>
      </c>
      <c r="Z44" s="90">
        <f t="shared" si="8"/>
        <v>61.1</v>
      </c>
      <c r="AA44" s="98">
        <f t="shared" si="9"/>
        <v>1.7512000000000001</v>
      </c>
      <c r="AB44" s="92">
        <v>55.6</v>
      </c>
      <c r="AC44" s="118"/>
      <c r="AD44" s="94">
        <f t="shared" si="4"/>
        <v>55.6</v>
      </c>
      <c r="AE44" s="120">
        <v>57.5</v>
      </c>
      <c r="AF44" s="100"/>
      <c r="AG44" s="101">
        <f t="shared" si="15"/>
        <v>57.5</v>
      </c>
      <c r="AH44" s="90">
        <f t="shared" si="10"/>
        <v>56.8</v>
      </c>
      <c r="AI44" s="91">
        <f t="shared" si="11"/>
        <v>1.8662000000000001</v>
      </c>
      <c r="AJ44" s="121">
        <v>57.5</v>
      </c>
      <c r="AK44" s="100"/>
      <c r="AL44" s="104">
        <f t="shared" si="16"/>
        <v>57.5</v>
      </c>
      <c r="AM44" s="105">
        <f t="shared" si="12"/>
        <v>1.7878000000000001</v>
      </c>
    </row>
    <row r="45" spans="2:39" ht="20.25" customHeight="1">
      <c r="B45" s="109">
        <v>1977</v>
      </c>
      <c r="C45" s="124">
        <v>41.9</v>
      </c>
      <c r="D45" s="124"/>
      <c r="E45" s="90">
        <f t="shared" si="0"/>
        <v>41.9</v>
      </c>
      <c r="F45" s="123"/>
      <c r="G45" s="90">
        <f t="shared" si="5"/>
        <v>41.9</v>
      </c>
      <c r="H45" s="91">
        <f t="shared" si="13"/>
        <v>2.7136</v>
      </c>
      <c r="I45" s="92">
        <v>52.5</v>
      </c>
      <c r="J45" s="118"/>
      <c r="K45" s="94">
        <f t="shared" si="1"/>
        <v>52.5</v>
      </c>
      <c r="L45" s="118"/>
      <c r="M45" s="94">
        <v>75.2</v>
      </c>
      <c r="N45" s="94">
        <f t="shared" si="18"/>
        <v>116.6</v>
      </c>
      <c r="O45" s="90">
        <f t="shared" si="6"/>
        <v>71.7</v>
      </c>
      <c r="P45" s="97">
        <f t="shared" si="7"/>
        <v>1.53</v>
      </c>
      <c r="Q45" s="92">
        <v>52.5</v>
      </c>
      <c r="R45" s="118"/>
      <c r="S45" s="94">
        <f t="shared" si="2"/>
        <v>52.5</v>
      </c>
      <c r="T45" s="118"/>
      <c r="U45" s="94">
        <v>74.599999999999994</v>
      </c>
      <c r="V45" s="94">
        <f t="shared" si="19"/>
        <v>96.4</v>
      </c>
      <c r="W45" s="90">
        <v>59</v>
      </c>
      <c r="X45" s="100"/>
      <c r="Y45" s="96">
        <f t="shared" si="14"/>
        <v>59</v>
      </c>
      <c r="Z45" s="90">
        <f t="shared" si="8"/>
        <v>61.4</v>
      </c>
      <c r="AA45" s="98">
        <f t="shared" si="9"/>
        <v>1.7426999999999999</v>
      </c>
      <c r="AB45" s="92">
        <v>52.5</v>
      </c>
      <c r="AC45" s="118"/>
      <c r="AD45" s="94">
        <f t="shared" si="4"/>
        <v>52.5</v>
      </c>
      <c r="AE45" s="120">
        <v>56.8</v>
      </c>
      <c r="AF45" s="100"/>
      <c r="AG45" s="101">
        <f t="shared" si="15"/>
        <v>56.8</v>
      </c>
      <c r="AH45" s="90">
        <f t="shared" si="10"/>
        <v>55.3</v>
      </c>
      <c r="AI45" s="91">
        <f t="shared" si="11"/>
        <v>1.9168000000000001</v>
      </c>
      <c r="AJ45" s="121">
        <v>56.8</v>
      </c>
      <c r="AK45" s="100"/>
      <c r="AL45" s="104">
        <f t="shared" si="16"/>
        <v>56.8</v>
      </c>
      <c r="AM45" s="105">
        <f t="shared" si="12"/>
        <v>1.8099000000000001</v>
      </c>
    </row>
    <row r="46" spans="2:39" ht="20.25" customHeight="1">
      <c r="B46" s="109">
        <v>1976</v>
      </c>
      <c r="C46" s="124">
        <v>40.200000000000003</v>
      </c>
      <c r="D46" s="124"/>
      <c r="E46" s="90">
        <f t="shared" si="0"/>
        <v>40.200000000000003</v>
      </c>
      <c r="F46" s="123"/>
      <c r="G46" s="90">
        <f t="shared" si="5"/>
        <v>40.200000000000003</v>
      </c>
      <c r="H46" s="91">
        <f t="shared" si="13"/>
        <v>2.8283999999999998</v>
      </c>
      <c r="I46" s="92">
        <v>50.7</v>
      </c>
      <c r="J46" s="118"/>
      <c r="K46" s="94">
        <f t="shared" si="1"/>
        <v>50.7</v>
      </c>
      <c r="L46" s="118"/>
      <c r="M46" s="94">
        <v>76.400000000000006</v>
      </c>
      <c r="N46" s="94">
        <f t="shared" si="18"/>
        <v>118.4</v>
      </c>
      <c r="O46" s="90">
        <f t="shared" si="6"/>
        <v>71</v>
      </c>
      <c r="P46" s="97">
        <f t="shared" si="7"/>
        <v>1.5450999999999999</v>
      </c>
      <c r="Q46" s="92">
        <v>50.7</v>
      </c>
      <c r="R46" s="118"/>
      <c r="S46" s="94">
        <f t="shared" si="2"/>
        <v>50.7</v>
      </c>
      <c r="T46" s="118"/>
      <c r="U46" s="94">
        <v>79.8</v>
      </c>
      <c r="V46" s="94">
        <f t="shared" si="19"/>
        <v>103.1</v>
      </c>
      <c r="W46" s="90">
        <v>56.3</v>
      </c>
      <c r="X46" s="90">
        <v>60.8</v>
      </c>
      <c r="Y46" s="119">
        <f>ROUND(X46/$X$46*$W$46,1)</f>
        <v>56.3</v>
      </c>
      <c r="Z46" s="90">
        <f t="shared" si="8"/>
        <v>60.5</v>
      </c>
      <c r="AA46" s="98">
        <f t="shared" si="9"/>
        <v>1.7685999999999999</v>
      </c>
      <c r="AB46" s="92">
        <v>50.7</v>
      </c>
      <c r="AC46" s="118"/>
      <c r="AD46" s="94">
        <f t="shared" si="4"/>
        <v>50.7</v>
      </c>
      <c r="AE46" s="120">
        <v>55.2</v>
      </c>
      <c r="AF46" s="90">
        <v>53.1</v>
      </c>
      <c r="AG46" s="90">
        <f>ROUND(AF46/$AF$46*$AE$46,1)</f>
        <v>55.2</v>
      </c>
      <c r="AH46" s="90">
        <f t="shared" si="10"/>
        <v>53.6</v>
      </c>
      <c r="AI46" s="91">
        <f t="shared" si="11"/>
        <v>1.9776</v>
      </c>
      <c r="AJ46" s="121">
        <v>55.2</v>
      </c>
      <c r="AK46" s="90">
        <v>53.1</v>
      </c>
      <c r="AL46" s="90">
        <f>ROUND(AK46/$AK$46*$AJ$46,1)</f>
        <v>55.2</v>
      </c>
      <c r="AM46" s="105">
        <f t="shared" si="12"/>
        <v>1.8623000000000001</v>
      </c>
    </row>
    <row r="47" spans="2:39" ht="20.25" customHeight="1">
      <c r="B47" s="109">
        <v>1975</v>
      </c>
      <c r="C47" s="124">
        <v>38.700000000000003</v>
      </c>
      <c r="D47" s="124"/>
      <c r="E47" s="90">
        <f t="shared" si="0"/>
        <v>38.700000000000003</v>
      </c>
      <c r="F47" s="123"/>
      <c r="G47" s="90">
        <f t="shared" si="5"/>
        <v>38.700000000000003</v>
      </c>
      <c r="H47" s="91">
        <f t="shared" si="13"/>
        <v>2.9380000000000002</v>
      </c>
      <c r="I47" s="92">
        <v>49.7</v>
      </c>
      <c r="J47" s="118"/>
      <c r="K47" s="94">
        <f t="shared" si="1"/>
        <v>49.7</v>
      </c>
      <c r="L47" s="118"/>
      <c r="M47" s="94">
        <v>74.5</v>
      </c>
      <c r="N47" s="94">
        <f t="shared" si="18"/>
        <v>115.5</v>
      </c>
      <c r="O47" s="90">
        <f t="shared" si="6"/>
        <v>69.400000000000006</v>
      </c>
      <c r="P47" s="97">
        <f t="shared" si="7"/>
        <v>1.5807</v>
      </c>
      <c r="Q47" s="92">
        <v>49.7</v>
      </c>
      <c r="R47" s="118"/>
      <c r="S47" s="94">
        <f t="shared" si="2"/>
        <v>49.7</v>
      </c>
      <c r="T47" s="100"/>
      <c r="U47" s="90">
        <v>75.8</v>
      </c>
      <c r="V47" s="94">
        <f t="shared" si="19"/>
        <v>98</v>
      </c>
      <c r="W47" s="100"/>
      <c r="X47" s="90">
        <v>58.6</v>
      </c>
      <c r="Y47" s="119">
        <f>ROUND(X47/$X$46*$W$46,1)</f>
        <v>54.3</v>
      </c>
      <c r="Z47" s="90">
        <f t="shared" si="8"/>
        <v>58.6</v>
      </c>
      <c r="AA47" s="98">
        <f t="shared" si="9"/>
        <v>1.8259000000000001</v>
      </c>
      <c r="AB47" s="92">
        <v>49.7</v>
      </c>
      <c r="AC47" s="118"/>
      <c r="AD47" s="94">
        <f t="shared" si="4"/>
        <v>49.7</v>
      </c>
      <c r="AE47" s="100"/>
      <c r="AF47" s="90">
        <v>51.2</v>
      </c>
      <c r="AG47" s="90">
        <f>ROUND(AF47/$AF$46*$AE$46,1)</f>
        <v>53.2</v>
      </c>
      <c r="AH47" s="90">
        <f t="shared" si="10"/>
        <v>52</v>
      </c>
      <c r="AI47" s="91">
        <f t="shared" si="11"/>
        <v>2.0385</v>
      </c>
      <c r="AJ47" s="125"/>
      <c r="AK47" s="90">
        <v>51.2</v>
      </c>
      <c r="AL47" s="90">
        <f>ROUND(AK47/$AK$46*$AJ$46,1)</f>
        <v>53.2</v>
      </c>
      <c r="AM47" s="105">
        <f t="shared" si="12"/>
        <v>1.9322999999999999</v>
      </c>
    </row>
    <row r="48" spans="2:39" ht="20.25" customHeight="1">
      <c r="B48" s="109">
        <v>1974</v>
      </c>
      <c r="C48" s="124">
        <v>37.700000000000003</v>
      </c>
      <c r="D48" s="124"/>
      <c r="E48" s="90">
        <f t="shared" si="0"/>
        <v>37.700000000000003</v>
      </c>
      <c r="F48" s="123"/>
      <c r="G48" s="90">
        <f t="shared" si="5"/>
        <v>37.700000000000003</v>
      </c>
      <c r="H48" s="91">
        <f t="shared" si="13"/>
        <v>3.0158999999999998</v>
      </c>
      <c r="I48" s="92">
        <v>48.9</v>
      </c>
      <c r="J48" s="118"/>
      <c r="K48" s="94">
        <f t="shared" si="1"/>
        <v>48.9</v>
      </c>
      <c r="L48" s="118"/>
      <c r="M48" s="94">
        <v>83.1</v>
      </c>
      <c r="N48" s="94">
        <f t="shared" si="18"/>
        <v>128.80000000000001</v>
      </c>
      <c r="O48" s="90">
        <f t="shared" si="6"/>
        <v>72.900000000000006</v>
      </c>
      <c r="P48" s="97">
        <f t="shared" si="7"/>
        <v>1.5047999999999999</v>
      </c>
      <c r="Q48" s="92">
        <v>48.9</v>
      </c>
      <c r="R48" s="118"/>
      <c r="S48" s="94">
        <f t="shared" si="2"/>
        <v>48.9</v>
      </c>
      <c r="T48" s="100"/>
      <c r="U48" s="90">
        <v>97.3</v>
      </c>
      <c r="V48" s="94">
        <f t="shared" si="19"/>
        <v>125.7</v>
      </c>
      <c r="W48" s="100"/>
      <c r="X48" s="90">
        <v>55</v>
      </c>
      <c r="Y48" s="119">
        <f t="shared" ref="Y48:Y55" si="20">ROUND(X48/$X$46*$W$46,1)</f>
        <v>50.9</v>
      </c>
      <c r="Z48" s="90">
        <f t="shared" si="8"/>
        <v>61.1</v>
      </c>
      <c r="AA48" s="98">
        <f t="shared" si="9"/>
        <v>1.7512000000000001</v>
      </c>
      <c r="AB48" s="92">
        <v>48.9</v>
      </c>
      <c r="AC48" s="118"/>
      <c r="AD48" s="94">
        <f t="shared" si="4"/>
        <v>48.9</v>
      </c>
      <c r="AE48" s="100"/>
      <c r="AF48" s="90">
        <v>48.9</v>
      </c>
      <c r="AG48" s="90">
        <f t="shared" ref="AG48:AG55" si="21">ROUND(AF48/$AF$46*$AE$46,1)</f>
        <v>50.8</v>
      </c>
      <c r="AH48" s="90">
        <f t="shared" si="10"/>
        <v>50.1</v>
      </c>
      <c r="AI48" s="91">
        <f t="shared" si="11"/>
        <v>2.1158000000000001</v>
      </c>
      <c r="AJ48" s="125"/>
      <c r="AK48" s="90">
        <v>48.9</v>
      </c>
      <c r="AL48" s="90">
        <f t="shared" ref="AL48:AL55" si="22">ROUND(AK48/$AK$46*$AJ$46,1)</f>
        <v>50.8</v>
      </c>
      <c r="AM48" s="105">
        <f t="shared" si="12"/>
        <v>2.0236000000000001</v>
      </c>
    </row>
    <row r="49" spans="2:39" ht="20.25" customHeight="1">
      <c r="B49" s="109">
        <v>1973</v>
      </c>
      <c r="C49" s="124">
        <v>35.6</v>
      </c>
      <c r="D49" s="124"/>
      <c r="E49" s="90">
        <f t="shared" si="0"/>
        <v>35.6</v>
      </c>
      <c r="F49" s="123"/>
      <c r="G49" s="90">
        <f t="shared" si="5"/>
        <v>35.6</v>
      </c>
      <c r="H49" s="91">
        <f t="shared" si="13"/>
        <v>3.1938</v>
      </c>
      <c r="I49" s="92">
        <v>45.8</v>
      </c>
      <c r="J49" s="118"/>
      <c r="K49" s="94">
        <f t="shared" si="1"/>
        <v>45.8</v>
      </c>
      <c r="L49" s="118"/>
      <c r="M49" s="94">
        <v>78.599999999999994</v>
      </c>
      <c r="N49" s="94">
        <f t="shared" si="18"/>
        <v>121.8</v>
      </c>
      <c r="O49" s="90">
        <f t="shared" si="6"/>
        <v>68.599999999999994</v>
      </c>
      <c r="P49" s="97">
        <f t="shared" si="7"/>
        <v>1.5991</v>
      </c>
      <c r="Q49" s="92">
        <v>45.8</v>
      </c>
      <c r="R49" s="118"/>
      <c r="S49" s="94">
        <f t="shared" si="2"/>
        <v>45.8</v>
      </c>
      <c r="T49" s="100"/>
      <c r="U49" s="90">
        <v>90.3</v>
      </c>
      <c r="V49" s="94">
        <f t="shared" si="19"/>
        <v>116.7</v>
      </c>
      <c r="W49" s="100"/>
      <c r="X49" s="90">
        <v>51.9</v>
      </c>
      <c r="Y49" s="119">
        <f t="shared" si="20"/>
        <v>48.1</v>
      </c>
      <c r="Z49" s="90">
        <f t="shared" si="8"/>
        <v>57.2</v>
      </c>
      <c r="AA49" s="98">
        <f t="shared" si="9"/>
        <v>1.8706</v>
      </c>
      <c r="AB49" s="92">
        <v>45.8</v>
      </c>
      <c r="AC49" s="118"/>
      <c r="AD49" s="94">
        <f t="shared" si="4"/>
        <v>45.8</v>
      </c>
      <c r="AE49" s="100"/>
      <c r="AF49" s="90">
        <v>43.1</v>
      </c>
      <c r="AG49" s="90">
        <f t="shared" si="21"/>
        <v>44.8</v>
      </c>
      <c r="AH49" s="90">
        <f t="shared" si="10"/>
        <v>45.2</v>
      </c>
      <c r="AI49" s="91">
        <f t="shared" si="11"/>
        <v>2.3451</v>
      </c>
      <c r="AJ49" s="125"/>
      <c r="AK49" s="90">
        <v>43.1</v>
      </c>
      <c r="AL49" s="90">
        <f t="shared" si="22"/>
        <v>44.8</v>
      </c>
      <c r="AM49" s="105">
        <f t="shared" si="12"/>
        <v>2.2946</v>
      </c>
    </row>
    <row r="50" spans="2:39" ht="20.25" customHeight="1">
      <c r="B50" s="109">
        <v>1972</v>
      </c>
      <c r="C50" s="124">
        <v>33.5</v>
      </c>
      <c r="D50" s="124"/>
      <c r="E50" s="90">
        <f t="shared" si="0"/>
        <v>33.5</v>
      </c>
      <c r="F50" s="123"/>
      <c r="G50" s="90">
        <f t="shared" si="5"/>
        <v>33.5</v>
      </c>
      <c r="H50" s="91">
        <f t="shared" si="13"/>
        <v>3.3940000000000001</v>
      </c>
      <c r="I50" s="92">
        <v>44</v>
      </c>
      <c r="J50" s="118"/>
      <c r="K50" s="94">
        <f t="shared" si="1"/>
        <v>44</v>
      </c>
      <c r="L50" s="118"/>
      <c r="M50" s="94">
        <v>74</v>
      </c>
      <c r="N50" s="94">
        <f t="shared" si="18"/>
        <v>114.7</v>
      </c>
      <c r="O50" s="90">
        <f t="shared" si="6"/>
        <v>65.2</v>
      </c>
      <c r="P50" s="97">
        <f t="shared" si="7"/>
        <v>1.6825000000000001</v>
      </c>
      <c r="Q50" s="92">
        <v>44</v>
      </c>
      <c r="R50" s="118"/>
      <c r="S50" s="94">
        <f t="shared" si="2"/>
        <v>44</v>
      </c>
      <c r="T50" s="100"/>
      <c r="U50" s="90">
        <v>84.4</v>
      </c>
      <c r="V50" s="94">
        <f t="shared" si="19"/>
        <v>109.1</v>
      </c>
      <c r="W50" s="100"/>
      <c r="X50" s="90">
        <v>50.8</v>
      </c>
      <c r="Y50" s="119">
        <f t="shared" si="20"/>
        <v>47</v>
      </c>
      <c r="Z50" s="90">
        <f t="shared" si="8"/>
        <v>54.8</v>
      </c>
      <c r="AA50" s="98">
        <f t="shared" si="9"/>
        <v>1.9525999999999999</v>
      </c>
      <c r="AB50" s="92">
        <v>44</v>
      </c>
      <c r="AC50" s="118"/>
      <c r="AD50" s="94">
        <f t="shared" si="4"/>
        <v>44</v>
      </c>
      <c r="AE50" s="100"/>
      <c r="AF50" s="90">
        <v>40.5</v>
      </c>
      <c r="AG50" s="90">
        <f t="shared" si="21"/>
        <v>42.1</v>
      </c>
      <c r="AH50" s="90">
        <f t="shared" si="10"/>
        <v>42.8</v>
      </c>
      <c r="AI50" s="91">
        <f t="shared" si="11"/>
        <v>2.4765999999999999</v>
      </c>
      <c r="AJ50" s="125"/>
      <c r="AK50" s="90">
        <v>40.5</v>
      </c>
      <c r="AL50" s="90">
        <f t="shared" si="22"/>
        <v>42.1</v>
      </c>
      <c r="AM50" s="105">
        <f t="shared" si="12"/>
        <v>2.4418000000000002</v>
      </c>
    </row>
    <row r="51" spans="2:39" ht="20.25" customHeight="1">
      <c r="B51" s="109">
        <v>1971</v>
      </c>
      <c r="C51" s="124">
        <v>31.9</v>
      </c>
      <c r="D51" s="124"/>
      <c r="E51" s="90">
        <f t="shared" si="0"/>
        <v>31.9</v>
      </c>
      <c r="F51" s="123"/>
      <c r="G51" s="90">
        <f t="shared" si="5"/>
        <v>31.9</v>
      </c>
      <c r="H51" s="91">
        <f t="shared" si="13"/>
        <v>3.5642999999999998</v>
      </c>
      <c r="I51" s="92">
        <v>42.6</v>
      </c>
      <c r="J51" s="118"/>
      <c r="K51" s="94">
        <f t="shared" si="1"/>
        <v>42.6</v>
      </c>
      <c r="L51" s="118"/>
      <c r="M51" s="94">
        <v>75.3</v>
      </c>
      <c r="N51" s="94">
        <f t="shared" si="18"/>
        <v>116.7</v>
      </c>
      <c r="O51" s="90">
        <f t="shared" si="6"/>
        <v>64.8</v>
      </c>
      <c r="P51" s="97">
        <f t="shared" si="7"/>
        <v>1.6929000000000001</v>
      </c>
      <c r="Q51" s="92">
        <v>42.6</v>
      </c>
      <c r="R51" s="118"/>
      <c r="S51" s="94">
        <f t="shared" si="2"/>
        <v>42.6</v>
      </c>
      <c r="T51" s="100"/>
      <c r="U51" s="90">
        <v>89.5</v>
      </c>
      <c r="V51" s="94">
        <f t="shared" si="19"/>
        <v>115.7</v>
      </c>
      <c r="W51" s="100"/>
      <c r="X51" s="90">
        <v>50.8</v>
      </c>
      <c r="Y51" s="119">
        <f t="shared" si="20"/>
        <v>47</v>
      </c>
      <c r="Z51" s="90">
        <f t="shared" si="8"/>
        <v>55.1</v>
      </c>
      <c r="AA51" s="98">
        <f t="shared" si="9"/>
        <v>1.9419</v>
      </c>
      <c r="AB51" s="92">
        <v>42.6</v>
      </c>
      <c r="AC51" s="118"/>
      <c r="AD51" s="94">
        <f t="shared" si="4"/>
        <v>42.6</v>
      </c>
      <c r="AE51" s="100"/>
      <c r="AF51" s="90">
        <v>39.4</v>
      </c>
      <c r="AG51" s="90">
        <f t="shared" si="21"/>
        <v>41</v>
      </c>
      <c r="AH51" s="90">
        <f t="shared" si="10"/>
        <v>41.6</v>
      </c>
      <c r="AI51" s="91">
        <f t="shared" si="11"/>
        <v>2.5480999999999998</v>
      </c>
      <c r="AJ51" s="125"/>
      <c r="AK51" s="90">
        <v>39.4</v>
      </c>
      <c r="AL51" s="90">
        <f t="shared" si="22"/>
        <v>41</v>
      </c>
      <c r="AM51" s="105">
        <f t="shared" si="12"/>
        <v>2.5072999999999999</v>
      </c>
    </row>
    <row r="52" spans="2:39" ht="20.25" customHeight="1">
      <c r="B52" s="109">
        <v>1970</v>
      </c>
      <c r="C52" s="124">
        <v>28.8</v>
      </c>
      <c r="D52" s="124"/>
      <c r="E52" s="90">
        <f t="shared" si="0"/>
        <v>28.8</v>
      </c>
      <c r="F52" s="123"/>
      <c r="G52" s="90">
        <f t="shared" si="5"/>
        <v>28.8</v>
      </c>
      <c r="H52" s="91">
        <f t="shared" si="13"/>
        <v>3.9479000000000002</v>
      </c>
      <c r="I52" s="92">
        <v>39.299999999999997</v>
      </c>
      <c r="J52" s="118"/>
      <c r="K52" s="94">
        <f t="shared" si="1"/>
        <v>39.299999999999997</v>
      </c>
      <c r="L52" s="118"/>
      <c r="M52" s="94">
        <v>83.8</v>
      </c>
      <c r="N52" s="94">
        <f t="shared" si="18"/>
        <v>129.9</v>
      </c>
      <c r="O52" s="90">
        <f t="shared" si="6"/>
        <v>66.5</v>
      </c>
      <c r="P52" s="97">
        <f t="shared" si="7"/>
        <v>1.6496</v>
      </c>
      <c r="Q52" s="92">
        <v>39.299999999999997</v>
      </c>
      <c r="R52" s="118"/>
      <c r="S52" s="94">
        <f t="shared" si="2"/>
        <v>39.299999999999997</v>
      </c>
      <c r="T52" s="100"/>
      <c r="U52" s="90">
        <v>105.3</v>
      </c>
      <c r="V52" s="94">
        <f t="shared" si="19"/>
        <v>136.1</v>
      </c>
      <c r="W52" s="100"/>
      <c r="X52" s="90">
        <v>47.6</v>
      </c>
      <c r="Y52" s="119">
        <f t="shared" si="20"/>
        <v>44.1</v>
      </c>
      <c r="Z52" s="90">
        <f t="shared" si="8"/>
        <v>55.5</v>
      </c>
      <c r="AA52" s="98">
        <f t="shared" si="9"/>
        <v>1.9278999999999999</v>
      </c>
      <c r="AB52" s="92">
        <v>39.299999999999997</v>
      </c>
      <c r="AC52" s="118"/>
      <c r="AD52" s="94">
        <f t="shared" si="4"/>
        <v>39.299999999999997</v>
      </c>
      <c r="AE52" s="100"/>
      <c r="AF52" s="90">
        <v>37.799999999999997</v>
      </c>
      <c r="AG52" s="90">
        <f t="shared" si="21"/>
        <v>39.299999999999997</v>
      </c>
      <c r="AH52" s="90">
        <f t="shared" si="10"/>
        <v>39.299999999999997</v>
      </c>
      <c r="AI52" s="91">
        <f t="shared" si="11"/>
        <v>2.6972</v>
      </c>
      <c r="AJ52" s="125"/>
      <c r="AK52" s="90">
        <v>37.799999999999997</v>
      </c>
      <c r="AL52" s="90">
        <f t="shared" si="22"/>
        <v>39.299999999999997</v>
      </c>
      <c r="AM52" s="105">
        <f t="shared" si="12"/>
        <v>2.6158000000000001</v>
      </c>
    </row>
    <row r="53" spans="2:39" ht="20.25" customHeight="1">
      <c r="B53" s="109">
        <v>1969</v>
      </c>
      <c r="C53" s="124">
        <v>24.4</v>
      </c>
      <c r="D53" s="124"/>
      <c r="E53" s="90">
        <f t="shared" si="0"/>
        <v>24.4</v>
      </c>
      <c r="F53" s="123"/>
      <c r="G53" s="90">
        <f t="shared" si="5"/>
        <v>24.4</v>
      </c>
      <c r="H53" s="91">
        <f t="shared" si="13"/>
        <v>4.6597999999999997</v>
      </c>
      <c r="I53" s="92">
        <v>33.700000000000003</v>
      </c>
      <c r="J53" s="118"/>
      <c r="K53" s="94">
        <f t="shared" si="1"/>
        <v>33.700000000000003</v>
      </c>
      <c r="L53" s="118"/>
      <c r="M53" s="94">
        <v>82.1</v>
      </c>
      <c r="N53" s="94">
        <f t="shared" si="18"/>
        <v>127.3</v>
      </c>
      <c r="O53" s="90">
        <f t="shared" si="6"/>
        <v>61.8</v>
      </c>
      <c r="P53" s="97">
        <f t="shared" si="7"/>
        <v>1.7750999999999999</v>
      </c>
      <c r="Q53" s="92">
        <v>33.700000000000003</v>
      </c>
      <c r="R53" s="118"/>
      <c r="S53" s="94">
        <f t="shared" si="2"/>
        <v>33.700000000000003</v>
      </c>
      <c r="T53" s="100"/>
      <c r="U53" s="90">
        <v>101.6</v>
      </c>
      <c r="V53" s="94">
        <f t="shared" si="19"/>
        <v>131.30000000000001</v>
      </c>
      <c r="W53" s="100"/>
      <c r="X53" s="90">
        <v>40.799999999999997</v>
      </c>
      <c r="Y53" s="119">
        <f t="shared" si="20"/>
        <v>37.799999999999997</v>
      </c>
      <c r="Z53" s="90">
        <f t="shared" si="8"/>
        <v>49.8</v>
      </c>
      <c r="AA53" s="98">
        <f t="shared" si="9"/>
        <v>2.1486000000000001</v>
      </c>
      <c r="AB53" s="92">
        <v>33.700000000000003</v>
      </c>
      <c r="AC53" s="118"/>
      <c r="AD53" s="94">
        <f t="shared" si="4"/>
        <v>33.700000000000003</v>
      </c>
      <c r="AE53" s="100"/>
      <c r="AF53" s="90">
        <v>36</v>
      </c>
      <c r="AG53" s="90">
        <f t="shared" si="21"/>
        <v>37.4</v>
      </c>
      <c r="AH53" s="90">
        <f t="shared" si="10"/>
        <v>36.1</v>
      </c>
      <c r="AI53" s="91">
        <f t="shared" si="11"/>
        <v>2.9363000000000001</v>
      </c>
      <c r="AJ53" s="125"/>
      <c r="AK53" s="90">
        <v>36</v>
      </c>
      <c r="AL53" s="90">
        <f t="shared" si="22"/>
        <v>37.4</v>
      </c>
      <c r="AM53" s="105">
        <f t="shared" si="12"/>
        <v>2.7486999999999999</v>
      </c>
    </row>
    <row r="54" spans="2:39" ht="20.25" customHeight="1">
      <c r="B54" s="109">
        <v>1968</v>
      </c>
      <c r="C54" s="124">
        <v>22.6</v>
      </c>
      <c r="D54" s="90">
        <v>24.2</v>
      </c>
      <c r="E54" s="90">
        <f>ROUND(D54/$D$54*$C$54,1)</f>
        <v>22.6</v>
      </c>
      <c r="F54" s="123"/>
      <c r="G54" s="90">
        <f>ROUND(C54,1)</f>
        <v>22.6</v>
      </c>
      <c r="H54" s="91">
        <f t="shared" si="13"/>
        <v>5.0309999999999997</v>
      </c>
      <c r="I54" s="92">
        <v>32.200000000000003</v>
      </c>
      <c r="J54" s="94">
        <v>34.1</v>
      </c>
      <c r="K54" s="90">
        <f>ROUND(J54/$J$54*$I$54,1)</f>
        <v>32.200000000000003</v>
      </c>
      <c r="L54" s="118"/>
      <c r="M54" s="94">
        <v>78.5</v>
      </c>
      <c r="N54" s="94">
        <f t="shared" si="18"/>
        <v>121.7</v>
      </c>
      <c r="O54" s="90">
        <f t="shared" si="6"/>
        <v>59.1</v>
      </c>
      <c r="P54" s="97">
        <f t="shared" si="7"/>
        <v>1.8562000000000001</v>
      </c>
      <c r="Q54" s="92">
        <v>32.200000000000003</v>
      </c>
      <c r="R54" s="94">
        <v>34.1</v>
      </c>
      <c r="S54" s="90">
        <f>ROUND(R54/$R$54*$Q$54,1)</f>
        <v>32.200000000000003</v>
      </c>
      <c r="T54" s="100"/>
      <c r="U54" s="90">
        <v>93.9</v>
      </c>
      <c r="V54" s="94">
        <f t="shared" si="19"/>
        <v>121.4</v>
      </c>
      <c r="W54" s="100"/>
      <c r="X54" s="90">
        <v>36.1</v>
      </c>
      <c r="Y54" s="119">
        <f t="shared" si="20"/>
        <v>33.4</v>
      </c>
      <c r="Z54" s="90">
        <f t="shared" si="8"/>
        <v>46</v>
      </c>
      <c r="AA54" s="98">
        <f t="shared" si="9"/>
        <v>2.3260999999999998</v>
      </c>
      <c r="AB54" s="92">
        <v>32.200000000000003</v>
      </c>
      <c r="AC54" s="94">
        <v>34.1</v>
      </c>
      <c r="AD54" s="90">
        <f>ROUND(AC54/$AC$54*$AB$54,1)</f>
        <v>32.200000000000003</v>
      </c>
      <c r="AE54" s="100"/>
      <c r="AF54" s="90">
        <v>35.4</v>
      </c>
      <c r="AG54" s="90">
        <f t="shared" si="21"/>
        <v>36.799999999999997</v>
      </c>
      <c r="AH54" s="90">
        <f t="shared" si="10"/>
        <v>35.200000000000003</v>
      </c>
      <c r="AI54" s="91">
        <f t="shared" si="11"/>
        <v>3.0114000000000001</v>
      </c>
      <c r="AJ54" s="125"/>
      <c r="AK54" s="90">
        <v>35.4</v>
      </c>
      <c r="AL54" s="90">
        <f t="shared" si="22"/>
        <v>36.799999999999997</v>
      </c>
      <c r="AM54" s="105">
        <f t="shared" si="12"/>
        <v>2.7934999999999999</v>
      </c>
    </row>
    <row r="55" spans="2:39" ht="20.25" customHeight="1" thickBot="1">
      <c r="B55" s="109">
        <v>1967</v>
      </c>
      <c r="C55" s="126"/>
      <c r="D55" s="90">
        <v>23</v>
      </c>
      <c r="E55" s="90">
        <f>ROUND(D55/$D$54*$C$54,1)</f>
        <v>21.5</v>
      </c>
      <c r="F55" s="100"/>
      <c r="G55" s="90">
        <f>ROUND(E55,1)</f>
        <v>21.5</v>
      </c>
      <c r="H55" s="91">
        <f t="shared" si="13"/>
        <v>5.2884000000000002</v>
      </c>
      <c r="I55" s="125"/>
      <c r="J55" s="90">
        <v>32.4</v>
      </c>
      <c r="K55" s="90">
        <f>ROUND(J55/$J$54*$I$54,1)</f>
        <v>30.6</v>
      </c>
      <c r="L55" s="100"/>
      <c r="M55" s="90">
        <v>80.599999999999994</v>
      </c>
      <c r="N55" s="94">
        <f t="shared" si="18"/>
        <v>124.9</v>
      </c>
      <c r="O55" s="90">
        <f t="shared" si="6"/>
        <v>58.9</v>
      </c>
      <c r="P55" s="97">
        <f t="shared" si="7"/>
        <v>1.8625</v>
      </c>
      <c r="Q55" s="125"/>
      <c r="R55" s="90">
        <v>32.4</v>
      </c>
      <c r="S55" s="90">
        <f>ROUND(R55/$R$54*$Q$54,1)</f>
        <v>30.6</v>
      </c>
      <c r="T55" s="100"/>
      <c r="U55" s="90">
        <v>101.4</v>
      </c>
      <c r="V55" s="94">
        <f t="shared" si="19"/>
        <v>131</v>
      </c>
      <c r="W55" s="100"/>
      <c r="X55" s="90">
        <v>36.200000000000003</v>
      </c>
      <c r="Y55" s="119">
        <f t="shared" si="20"/>
        <v>33.5</v>
      </c>
      <c r="Z55" s="90">
        <f t="shared" si="8"/>
        <v>46.7</v>
      </c>
      <c r="AA55" s="98">
        <f t="shared" si="9"/>
        <v>2.2911999999999999</v>
      </c>
      <c r="AB55" s="125"/>
      <c r="AC55" s="90">
        <v>32.4</v>
      </c>
      <c r="AD55" s="90">
        <f>ROUND(AC55/$AC$54*$AB$54,1)</f>
        <v>30.6</v>
      </c>
      <c r="AE55" s="100"/>
      <c r="AF55" s="90">
        <v>35.5</v>
      </c>
      <c r="AG55" s="90">
        <f t="shared" si="21"/>
        <v>36.9</v>
      </c>
      <c r="AH55" s="90">
        <f t="shared" si="10"/>
        <v>34.700000000000003</v>
      </c>
      <c r="AI55" s="91">
        <f t="shared" si="11"/>
        <v>3.0548000000000002</v>
      </c>
      <c r="AJ55" s="125"/>
      <c r="AK55" s="90">
        <v>35.5</v>
      </c>
      <c r="AL55" s="90">
        <f t="shared" si="22"/>
        <v>36.9</v>
      </c>
      <c r="AM55" s="105">
        <f t="shared" si="12"/>
        <v>2.7858999999999998</v>
      </c>
    </row>
    <row r="56" spans="2:39" ht="20.25" customHeight="1">
      <c r="B56" s="109">
        <v>1966</v>
      </c>
      <c r="C56" s="126"/>
      <c r="D56" s="90">
        <v>24.2</v>
      </c>
      <c r="E56" s="90">
        <f t="shared" ref="E56:E64" si="23">ROUND(D56/$D$54*$C$54,1)</f>
        <v>22.6</v>
      </c>
      <c r="F56" s="100"/>
      <c r="G56" s="90">
        <f t="shared" ref="G56:G63" si="24">ROUND(E56,1)</f>
        <v>22.6</v>
      </c>
      <c r="H56" s="91">
        <f t="shared" si="13"/>
        <v>5.0309999999999997</v>
      </c>
      <c r="I56" s="127"/>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row>
    <row r="57" spans="2:39" ht="20.25" customHeight="1">
      <c r="B57" s="109">
        <v>1965</v>
      </c>
      <c r="C57" s="126"/>
      <c r="D57" s="90">
        <v>23.5</v>
      </c>
      <c r="E57" s="90">
        <f t="shared" si="23"/>
        <v>21.9</v>
      </c>
      <c r="F57" s="100"/>
      <c r="G57" s="90">
        <f t="shared" si="24"/>
        <v>21.9</v>
      </c>
      <c r="H57" s="91">
        <f t="shared" si="13"/>
        <v>5.1917999999999997</v>
      </c>
      <c r="I57" s="129"/>
      <c r="J57" s="64" t="s">
        <v>119</v>
      </c>
      <c r="K57" s="130"/>
      <c r="L57" s="131"/>
      <c r="M57" s="132"/>
      <c r="N57" s="130"/>
      <c r="O57" s="130"/>
      <c r="P57" s="130"/>
      <c r="Q57" s="130"/>
      <c r="R57" s="130"/>
      <c r="S57" s="130"/>
      <c r="T57" s="130"/>
      <c r="U57" s="130"/>
      <c r="V57" s="130"/>
      <c r="X57" s="130"/>
      <c r="Y57" s="130"/>
      <c r="Z57" s="130"/>
      <c r="AA57" s="130"/>
      <c r="AB57" s="130"/>
      <c r="AC57" s="130"/>
      <c r="AD57" s="130"/>
      <c r="AE57" s="58"/>
      <c r="AF57" s="130"/>
      <c r="AG57" s="130"/>
      <c r="AH57" s="130"/>
      <c r="AI57" s="130"/>
      <c r="AK57" s="130"/>
      <c r="AL57" s="130"/>
      <c r="AM57" s="130"/>
    </row>
    <row r="58" spans="2:39" ht="20.25" customHeight="1">
      <c r="B58" s="109">
        <v>1964</v>
      </c>
      <c r="C58" s="126"/>
      <c r="D58" s="90">
        <v>22.7</v>
      </c>
      <c r="E58" s="90">
        <f>ROUND(D58/$D$54*$C$54,1)</f>
        <v>21.2</v>
      </c>
      <c r="F58" s="100"/>
      <c r="G58" s="90">
        <f t="shared" si="24"/>
        <v>21.2</v>
      </c>
      <c r="H58" s="91">
        <f t="shared" si="13"/>
        <v>5.3632</v>
      </c>
      <c r="I58" s="129"/>
      <c r="J58" s="143" t="s">
        <v>427</v>
      </c>
      <c r="K58" s="130"/>
      <c r="L58" s="131"/>
      <c r="M58" s="132"/>
      <c r="N58" s="133"/>
      <c r="O58" s="134"/>
      <c r="P58" s="134"/>
      <c r="Q58" s="130"/>
      <c r="R58" s="130"/>
      <c r="S58" s="130"/>
      <c r="T58" s="130"/>
      <c r="U58" s="130"/>
      <c r="V58" s="130"/>
      <c r="AL58" s="135"/>
      <c r="AM58" s="135"/>
    </row>
    <row r="59" spans="2:39" ht="20.25" customHeight="1">
      <c r="B59" s="109">
        <v>1963</v>
      </c>
      <c r="C59" s="126"/>
      <c r="D59" s="90">
        <v>21.8</v>
      </c>
      <c r="E59" s="90">
        <f t="shared" si="23"/>
        <v>20.399999999999999</v>
      </c>
      <c r="F59" s="100"/>
      <c r="G59" s="90">
        <f t="shared" si="24"/>
        <v>20.399999999999999</v>
      </c>
      <c r="H59" s="91">
        <f t="shared" si="13"/>
        <v>5.5735000000000001</v>
      </c>
      <c r="I59" s="129"/>
      <c r="K59" s="130"/>
      <c r="L59" s="131"/>
      <c r="M59" s="132"/>
      <c r="N59" s="133"/>
      <c r="O59" s="134"/>
      <c r="P59" s="134"/>
      <c r="Q59" s="130"/>
      <c r="R59" s="130"/>
      <c r="S59" s="130"/>
      <c r="T59" s="130"/>
      <c r="U59" s="130"/>
      <c r="V59" s="130"/>
      <c r="X59" s="58"/>
      <c r="Z59" s="58"/>
      <c r="AA59" s="58"/>
      <c r="AB59" s="58"/>
      <c r="AC59" s="58"/>
      <c r="AD59" s="58"/>
      <c r="AE59" s="58"/>
      <c r="AF59" s="58"/>
      <c r="AG59" s="58"/>
      <c r="AH59" s="58"/>
      <c r="AI59" s="58"/>
      <c r="AK59" s="58"/>
      <c r="AL59" s="135"/>
      <c r="AM59" s="135"/>
    </row>
    <row r="60" spans="2:39" ht="20.25" customHeight="1">
      <c r="B60" s="109">
        <v>1962</v>
      </c>
      <c r="C60" s="126"/>
      <c r="D60" s="90">
        <v>20.9</v>
      </c>
      <c r="E60" s="90">
        <f t="shared" si="23"/>
        <v>19.5</v>
      </c>
      <c r="F60" s="100"/>
      <c r="G60" s="90">
        <f t="shared" si="24"/>
        <v>19.5</v>
      </c>
      <c r="H60" s="91">
        <f t="shared" si="13"/>
        <v>5.8308</v>
      </c>
      <c r="I60" s="129"/>
      <c r="K60" s="130"/>
      <c r="L60" s="131"/>
      <c r="M60" s="132"/>
      <c r="N60" s="136"/>
      <c r="O60" s="134"/>
      <c r="P60" s="134"/>
      <c r="Q60" s="130"/>
      <c r="R60" s="130"/>
      <c r="S60" s="130"/>
      <c r="T60" s="130"/>
      <c r="U60" s="130"/>
      <c r="V60" s="130"/>
      <c r="X60" s="130"/>
      <c r="Z60" s="130"/>
      <c r="AA60" s="130"/>
      <c r="AB60" s="130"/>
      <c r="AC60" s="130"/>
      <c r="AD60" s="130"/>
      <c r="AE60" s="58"/>
      <c r="AF60" s="130"/>
      <c r="AG60" s="130"/>
      <c r="AH60" s="130"/>
      <c r="AI60" s="130"/>
      <c r="AK60" s="130"/>
      <c r="AL60" s="135"/>
      <c r="AM60" s="135"/>
    </row>
    <row r="61" spans="2:39" ht="20.25" customHeight="1">
      <c r="B61" s="109">
        <v>1961</v>
      </c>
      <c r="C61" s="126"/>
      <c r="D61" s="90">
        <v>19.399999999999999</v>
      </c>
      <c r="E61" s="90">
        <f t="shared" si="23"/>
        <v>18.100000000000001</v>
      </c>
      <c r="F61" s="100"/>
      <c r="G61" s="90">
        <f t="shared" si="24"/>
        <v>18.100000000000001</v>
      </c>
      <c r="H61" s="91">
        <f t="shared" si="13"/>
        <v>6.2817999999999996</v>
      </c>
      <c r="I61" s="129"/>
      <c r="K61" s="130"/>
      <c r="L61" s="131"/>
      <c r="M61" s="132"/>
      <c r="N61" s="136"/>
      <c r="O61" s="134"/>
      <c r="P61" s="134"/>
      <c r="Q61" s="130"/>
      <c r="R61" s="130"/>
      <c r="S61" s="130"/>
      <c r="T61" s="130"/>
      <c r="U61" s="130"/>
      <c r="V61" s="130"/>
      <c r="X61" s="130"/>
      <c r="Z61" s="130"/>
      <c r="AA61" s="130"/>
      <c r="AB61" s="130"/>
      <c r="AC61" s="130"/>
      <c r="AD61" s="130"/>
      <c r="AE61" s="58"/>
      <c r="AF61" s="130"/>
      <c r="AG61" s="130"/>
      <c r="AH61" s="130"/>
      <c r="AI61" s="130"/>
      <c r="AK61" s="130"/>
      <c r="AL61" s="135"/>
      <c r="AM61" s="135"/>
    </row>
    <row r="62" spans="2:39" ht="20.25" customHeight="1">
      <c r="B62" s="109">
        <v>1960</v>
      </c>
      <c r="C62" s="126"/>
      <c r="D62" s="90">
        <v>18.3</v>
      </c>
      <c r="E62" s="90">
        <f t="shared" si="23"/>
        <v>17.100000000000001</v>
      </c>
      <c r="F62" s="100"/>
      <c r="G62" s="90">
        <f t="shared" si="24"/>
        <v>17.100000000000001</v>
      </c>
      <c r="H62" s="91">
        <f t="shared" si="13"/>
        <v>6.6490999999999998</v>
      </c>
      <c r="I62" s="129"/>
      <c r="K62" s="130"/>
      <c r="L62" s="131"/>
      <c r="M62" s="132"/>
      <c r="N62" s="136"/>
      <c r="O62" s="134"/>
      <c r="P62" s="134"/>
      <c r="Q62" s="130"/>
      <c r="R62" s="130"/>
      <c r="S62" s="130"/>
      <c r="T62" s="130"/>
      <c r="U62" s="130"/>
      <c r="V62" s="130"/>
      <c r="X62" s="130"/>
      <c r="Z62" s="130"/>
      <c r="AA62" s="130"/>
      <c r="AB62" s="130"/>
      <c r="AC62" s="130"/>
      <c r="AD62" s="130"/>
      <c r="AE62" s="58"/>
      <c r="AF62" s="130"/>
      <c r="AG62" s="130"/>
      <c r="AH62" s="130"/>
      <c r="AI62" s="130"/>
      <c r="AK62" s="130"/>
      <c r="AL62" s="135"/>
      <c r="AM62" s="135"/>
    </row>
    <row r="63" spans="2:39" ht="20.25" customHeight="1">
      <c r="B63" s="109">
        <v>1959</v>
      </c>
      <c r="C63" s="126"/>
      <c r="D63" s="90">
        <v>17.100000000000001</v>
      </c>
      <c r="E63" s="90">
        <f t="shared" si="23"/>
        <v>16</v>
      </c>
      <c r="F63" s="100"/>
      <c r="G63" s="90">
        <f t="shared" si="24"/>
        <v>16</v>
      </c>
      <c r="H63" s="91">
        <f t="shared" si="13"/>
        <v>7.1063000000000001</v>
      </c>
      <c r="I63" s="129"/>
      <c r="K63" s="130"/>
      <c r="L63" s="131"/>
      <c r="M63" s="132"/>
      <c r="N63" s="136"/>
      <c r="O63" s="134"/>
      <c r="P63" s="134"/>
      <c r="Q63" s="130"/>
      <c r="R63" s="130"/>
      <c r="S63" s="130"/>
      <c r="T63" s="130"/>
      <c r="U63" s="130"/>
      <c r="V63" s="130"/>
      <c r="X63" s="130"/>
      <c r="Z63" s="130"/>
      <c r="AA63" s="130"/>
      <c r="AB63" s="130"/>
      <c r="AC63" s="130"/>
      <c r="AD63" s="130"/>
      <c r="AE63" s="58"/>
      <c r="AF63" s="130"/>
      <c r="AG63" s="130"/>
      <c r="AH63" s="130"/>
      <c r="AI63" s="130"/>
      <c r="AK63" s="130"/>
      <c r="AL63" s="135"/>
      <c r="AM63" s="135"/>
    </row>
    <row r="64" spans="2:39" ht="20.25" customHeight="1">
      <c r="B64" s="109">
        <v>1958</v>
      </c>
      <c r="C64" s="126"/>
      <c r="D64" s="90">
        <v>16.5</v>
      </c>
      <c r="E64" s="90">
        <f t="shared" si="23"/>
        <v>15.4</v>
      </c>
      <c r="F64" s="277">
        <v>3.5</v>
      </c>
      <c r="G64" s="90">
        <f>ROUND(F64/$F$64*$E$64,1)</f>
        <v>15.4</v>
      </c>
      <c r="H64" s="91">
        <f t="shared" si="13"/>
        <v>7.3830999999999998</v>
      </c>
      <c r="I64" s="129"/>
      <c r="K64" s="130"/>
      <c r="L64" s="131"/>
      <c r="M64" s="132"/>
      <c r="N64" s="136"/>
      <c r="O64" s="134"/>
      <c r="P64" s="134"/>
      <c r="Q64" s="130"/>
      <c r="R64" s="130"/>
      <c r="S64" s="130"/>
      <c r="T64" s="130"/>
      <c r="U64" s="130"/>
      <c r="V64" s="130"/>
      <c r="X64" s="130"/>
      <c r="Z64" s="130"/>
      <c r="AA64" s="130"/>
      <c r="AB64" s="130"/>
      <c r="AC64" s="130"/>
      <c r="AD64" s="130"/>
      <c r="AE64" s="58"/>
      <c r="AF64" s="130"/>
      <c r="AG64" s="130"/>
      <c r="AH64" s="130"/>
      <c r="AI64" s="130"/>
      <c r="AK64" s="130"/>
      <c r="AL64" s="135"/>
      <c r="AM64" s="135"/>
    </row>
    <row r="65" spans="2:46" ht="20.25" customHeight="1">
      <c r="B65" s="109">
        <v>1957</v>
      </c>
      <c r="C65" s="126"/>
      <c r="D65" s="100"/>
      <c r="E65" s="100"/>
      <c r="F65" s="277">
        <v>3.4</v>
      </c>
      <c r="G65" s="90">
        <f>ROUND(F65/$F$64*$E$64,1)</f>
        <v>15</v>
      </c>
      <c r="H65" s="91">
        <f t="shared" si="13"/>
        <v>7.58</v>
      </c>
      <c r="I65" s="129"/>
      <c r="K65" s="130"/>
      <c r="L65" s="131"/>
      <c r="M65" s="132"/>
      <c r="N65" s="136"/>
      <c r="O65" s="134"/>
      <c r="P65" s="134"/>
      <c r="Q65" s="130"/>
      <c r="R65" s="130"/>
      <c r="S65" s="130"/>
      <c r="T65" s="130"/>
      <c r="U65" s="130"/>
      <c r="V65" s="130"/>
      <c r="X65" s="130"/>
      <c r="Z65" s="130"/>
      <c r="AA65" s="130"/>
      <c r="AB65" s="130"/>
      <c r="AC65" s="130"/>
      <c r="AD65" s="130"/>
      <c r="AE65" s="58"/>
      <c r="AF65" s="130"/>
      <c r="AG65" s="130"/>
      <c r="AH65" s="130"/>
      <c r="AI65" s="130"/>
      <c r="AK65" s="130"/>
      <c r="AL65" s="135"/>
      <c r="AM65" s="135"/>
    </row>
    <row r="66" spans="2:46" ht="20.25" customHeight="1">
      <c r="B66" s="109">
        <v>1956</v>
      </c>
      <c r="C66" s="126"/>
      <c r="D66" s="100"/>
      <c r="E66" s="100"/>
      <c r="F66" s="277">
        <v>3.2</v>
      </c>
      <c r="G66" s="90">
        <f t="shared" ref="G66:G75" si="25">ROUND(F66/$F$64*$E$64,1)</f>
        <v>14.1</v>
      </c>
      <c r="H66" s="91">
        <f t="shared" si="13"/>
        <v>8.0638000000000005</v>
      </c>
      <c r="I66" s="129"/>
      <c r="K66" s="130"/>
      <c r="L66" s="131"/>
      <c r="M66" s="132"/>
      <c r="N66" s="136"/>
      <c r="O66" s="134"/>
      <c r="P66" s="134"/>
      <c r="Q66" s="130"/>
      <c r="R66" s="130"/>
      <c r="S66" s="130"/>
      <c r="T66" s="130"/>
      <c r="U66" s="130"/>
      <c r="V66" s="130"/>
      <c r="X66" s="130"/>
      <c r="Z66" s="130"/>
      <c r="AA66" s="130"/>
      <c r="AB66" s="130"/>
      <c r="AC66" s="130"/>
      <c r="AD66" s="130"/>
      <c r="AE66" s="58"/>
      <c r="AF66" s="130"/>
      <c r="AG66" s="130"/>
      <c r="AH66" s="130"/>
      <c r="AI66" s="130"/>
      <c r="AK66" s="130"/>
      <c r="AL66" s="135"/>
      <c r="AM66" s="135"/>
    </row>
    <row r="67" spans="2:46" ht="20.25" customHeight="1">
      <c r="B67" s="109">
        <v>1955</v>
      </c>
      <c r="C67" s="126"/>
      <c r="D67" s="100"/>
      <c r="E67" s="100"/>
      <c r="F67" s="277">
        <v>3.2</v>
      </c>
      <c r="G67" s="90">
        <f>ROUND(F67/$F$64*$E$64,1)</f>
        <v>14.1</v>
      </c>
      <c r="H67" s="105">
        <f t="shared" si="13"/>
        <v>8.0638000000000005</v>
      </c>
      <c r="L67" s="131"/>
      <c r="M67" s="132"/>
      <c r="N67" s="136"/>
      <c r="O67" s="134"/>
      <c r="P67" s="134"/>
      <c r="AE67" s="58"/>
      <c r="AL67" s="135"/>
      <c r="AM67" s="135"/>
    </row>
    <row r="68" spans="2:46" ht="20.25" customHeight="1">
      <c r="B68" s="109">
        <v>1954</v>
      </c>
      <c r="C68" s="126"/>
      <c r="D68" s="100"/>
      <c r="E68" s="100"/>
      <c r="F68" s="277">
        <v>3</v>
      </c>
      <c r="G68" s="90">
        <f t="shared" si="25"/>
        <v>13.2</v>
      </c>
      <c r="H68" s="105">
        <f t="shared" si="13"/>
        <v>8.6135999999999999</v>
      </c>
      <c r="L68" s="131"/>
      <c r="M68" s="132"/>
      <c r="N68" s="136"/>
      <c r="O68" s="134"/>
      <c r="P68" s="134"/>
      <c r="AE68" s="58"/>
      <c r="AL68" s="135"/>
      <c r="AM68" s="135"/>
      <c r="AN68" s="58"/>
      <c r="AO68" s="58"/>
      <c r="AP68" s="58"/>
      <c r="AQ68" s="58"/>
      <c r="AR68" s="58"/>
      <c r="AS68" s="58"/>
      <c r="AT68" s="58"/>
    </row>
    <row r="69" spans="2:46" ht="20.25" customHeight="1">
      <c r="B69" s="109">
        <v>1953</v>
      </c>
      <c r="C69" s="126"/>
      <c r="D69" s="100"/>
      <c r="E69" s="100"/>
      <c r="F69" s="277">
        <v>3</v>
      </c>
      <c r="G69" s="90">
        <f t="shared" si="25"/>
        <v>13.2</v>
      </c>
      <c r="H69" s="105">
        <f t="shared" si="13"/>
        <v>8.6135999999999999</v>
      </c>
      <c r="L69" s="131"/>
      <c r="M69" s="132"/>
      <c r="N69" s="136"/>
      <c r="O69" s="134"/>
      <c r="P69" s="134"/>
      <c r="AE69" s="58"/>
      <c r="AL69" s="135"/>
      <c r="AM69" s="135"/>
    </row>
    <row r="70" spans="2:46" ht="20.25" customHeight="1">
      <c r="B70" s="109">
        <v>1952</v>
      </c>
      <c r="C70" s="126"/>
      <c r="D70" s="100"/>
      <c r="E70" s="100"/>
      <c r="F70" s="277">
        <v>3.1</v>
      </c>
      <c r="G70" s="90">
        <f t="shared" si="25"/>
        <v>13.6</v>
      </c>
      <c r="H70" s="105">
        <f t="shared" si="13"/>
        <v>8.3603000000000005</v>
      </c>
      <c r="L70" s="131"/>
      <c r="M70" s="132"/>
      <c r="N70" s="136"/>
      <c r="O70" s="134"/>
      <c r="P70" s="134"/>
      <c r="AE70" s="58"/>
      <c r="AL70" s="135"/>
      <c r="AM70" s="135"/>
    </row>
    <row r="71" spans="2:46" ht="20.25" customHeight="1">
      <c r="B71" s="109">
        <v>1951</v>
      </c>
      <c r="C71" s="126"/>
      <c r="D71" s="100"/>
      <c r="E71" s="100"/>
      <c r="F71" s="277">
        <v>2.9</v>
      </c>
      <c r="G71" s="90">
        <f t="shared" si="25"/>
        <v>12.8</v>
      </c>
      <c r="H71" s="105">
        <f>ROUND($G$6/G71,4)</f>
        <v>8.8827999999999996</v>
      </c>
      <c r="L71" s="131"/>
      <c r="M71" s="132"/>
      <c r="N71" s="136"/>
      <c r="O71" s="134"/>
      <c r="P71" s="134"/>
      <c r="AE71" s="58"/>
      <c r="AL71" s="135"/>
      <c r="AM71" s="135"/>
    </row>
    <row r="72" spans="2:46" ht="20.25" customHeight="1">
      <c r="B72" s="109">
        <v>1950</v>
      </c>
      <c r="C72" s="126"/>
      <c r="D72" s="100"/>
      <c r="E72" s="100"/>
      <c r="F72" s="277">
        <v>2.5</v>
      </c>
      <c r="G72" s="90">
        <f t="shared" si="25"/>
        <v>11</v>
      </c>
      <c r="H72" s="105">
        <f>ROUND($G$6/G72,4)</f>
        <v>10.336399999999999</v>
      </c>
      <c r="L72" s="131"/>
      <c r="M72" s="132"/>
      <c r="N72" s="136"/>
      <c r="O72" s="134"/>
      <c r="P72" s="134"/>
      <c r="AE72" s="58"/>
      <c r="AL72" s="135"/>
      <c r="AM72" s="135"/>
    </row>
    <row r="73" spans="2:46" ht="20.25" customHeight="1">
      <c r="B73" s="109">
        <v>1949</v>
      </c>
      <c r="C73" s="126"/>
      <c r="D73" s="100"/>
      <c r="E73" s="100"/>
      <c r="F73" s="277">
        <v>2.6</v>
      </c>
      <c r="G73" s="90">
        <f t="shared" si="25"/>
        <v>11.4</v>
      </c>
      <c r="H73" s="105">
        <f>ROUND($G$6/G73,4)</f>
        <v>9.9736999999999991</v>
      </c>
      <c r="AE73" s="58"/>
      <c r="AL73" s="135"/>
      <c r="AM73" s="135"/>
    </row>
    <row r="74" spans="2:46" ht="20.25" customHeight="1">
      <c r="B74" s="109">
        <v>1948</v>
      </c>
      <c r="C74" s="126"/>
      <c r="D74" s="100"/>
      <c r="E74" s="100"/>
      <c r="F74" s="277">
        <v>2.2999999999999998</v>
      </c>
      <c r="G74" s="90">
        <f t="shared" si="25"/>
        <v>10.1</v>
      </c>
      <c r="H74" s="105">
        <f>ROUND($G$6/G74,4)</f>
        <v>11.257400000000001</v>
      </c>
      <c r="AE74" s="58"/>
      <c r="AL74" s="135"/>
      <c r="AM74" s="135"/>
    </row>
    <row r="75" spans="2:46" ht="20.25" customHeight="1" thickBot="1">
      <c r="B75" s="137">
        <v>1947</v>
      </c>
      <c r="C75" s="138"/>
      <c r="D75" s="139"/>
      <c r="E75" s="139"/>
      <c r="F75" s="278">
        <v>2.1</v>
      </c>
      <c r="G75" s="140">
        <f t="shared" si="25"/>
        <v>9.1999999999999993</v>
      </c>
      <c r="H75" s="141">
        <f>ROUND($G$6/G75,4)</f>
        <v>12.358700000000001</v>
      </c>
      <c r="AE75" s="58"/>
      <c r="AL75" s="135"/>
      <c r="AM75" s="135"/>
    </row>
    <row r="76" spans="2:46" ht="22.5" customHeight="1">
      <c r="AE76" s="58"/>
      <c r="AL76" s="135"/>
      <c r="AM76" s="135"/>
    </row>
    <row r="77" spans="2:46" ht="22.5" customHeight="1">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c r="AG77" s="399"/>
      <c r="AH77" s="399"/>
      <c r="AI77" s="399"/>
      <c r="AJ77" s="399"/>
      <c r="AK77" s="399"/>
      <c r="AL77" s="399"/>
      <c r="AM77" s="399"/>
    </row>
    <row r="78" spans="2:46" ht="22.5" customHeight="1">
      <c r="W78" s="130"/>
      <c r="AE78" s="58"/>
      <c r="AJ78" s="130"/>
      <c r="AL78" s="135"/>
      <c r="AM78" s="135"/>
    </row>
    <row r="79" spans="2:46" ht="22.5" customHeight="1">
      <c r="W79" s="130"/>
      <c r="AE79" s="58"/>
      <c r="AJ79" s="130"/>
      <c r="AL79" s="135"/>
      <c r="AM79" s="135"/>
    </row>
    <row r="80" spans="2:46" ht="22.5" customHeight="1">
      <c r="W80" s="130"/>
      <c r="AE80" s="58"/>
      <c r="AJ80" s="130"/>
      <c r="AL80" s="135"/>
      <c r="AM80" s="135"/>
    </row>
    <row r="81" spans="9:39" ht="22.5" customHeight="1">
      <c r="W81" s="130"/>
      <c r="AE81" s="58"/>
      <c r="AJ81" s="130"/>
      <c r="AL81" s="135"/>
      <c r="AM81" s="135"/>
    </row>
    <row r="82" spans="9:39" ht="22.5" customHeight="1">
      <c r="W82" s="130"/>
      <c r="AE82" s="58"/>
      <c r="AJ82" s="130"/>
      <c r="AL82" s="135"/>
      <c r="AM82" s="135"/>
    </row>
    <row r="83" spans="9:39" ht="22.5" customHeight="1">
      <c r="W83" s="130"/>
      <c r="AE83" s="58"/>
      <c r="AJ83" s="130"/>
      <c r="AL83" s="135"/>
      <c r="AM83" s="135"/>
    </row>
    <row r="84" spans="9:39" ht="22.5" customHeight="1">
      <c r="W84" s="130"/>
      <c r="AE84" s="58"/>
      <c r="AJ84" s="130"/>
      <c r="AL84" s="135"/>
      <c r="AM84" s="135"/>
    </row>
    <row r="85" spans="9:39" ht="22.5" customHeight="1">
      <c r="I85" s="130"/>
      <c r="J85" s="130"/>
      <c r="W85" s="130"/>
      <c r="AE85" s="58"/>
      <c r="AJ85" s="130"/>
      <c r="AL85" s="135"/>
      <c r="AM85" s="135"/>
    </row>
    <row r="86" spans="9:39" ht="22.5" customHeight="1">
      <c r="I86" s="130"/>
      <c r="J86" s="130"/>
      <c r="W86" s="130"/>
      <c r="AE86" s="58"/>
      <c r="AJ86" s="130"/>
      <c r="AL86" s="135"/>
      <c r="AM86" s="135"/>
    </row>
    <row r="87" spans="9:39" ht="22.5" customHeight="1">
      <c r="I87" s="130"/>
      <c r="J87" s="130"/>
      <c r="W87" s="130"/>
      <c r="AE87" s="58"/>
      <c r="AJ87" s="130"/>
      <c r="AL87" s="135"/>
      <c r="AM87" s="135"/>
    </row>
    <row r="88" spans="9:39" ht="22.5" customHeight="1">
      <c r="I88" s="130"/>
      <c r="J88" s="130"/>
      <c r="W88" s="130"/>
      <c r="AE88" s="58"/>
      <c r="AJ88" s="130"/>
      <c r="AL88" s="135"/>
      <c r="AM88" s="135"/>
    </row>
    <row r="89" spans="9:39" ht="22.5" customHeight="1">
      <c r="I89" s="130"/>
      <c r="J89" s="130"/>
      <c r="W89" s="58"/>
      <c r="AE89" s="58"/>
      <c r="AJ89" s="58"/>
      <c r="AL89" s="135"/>
      <c r="AM89" s="135"/>
    </row>
    <row r="90" spans="9:39" ht="22.5" customHeight="1">
      <c r="I90" s="130"/>
      <c r="J90" s="130"/>
      <c r="AE90" s="58"/>
      <c r="AL90" s="135"/>
      <c r="AM90" s="135"/>
    </row>
    <row r="91" spans="9:39" ht="22.5" customHeight="1">
      <c r="I91" s="130"/>
      <c r="J91" s="130"/>
      <c r="W91" s="130"/>
      <c r="AJ91" s="130"/>
      <c r="AL91" s="135"/>
      <c r="AM91" s="135"/>
    </row>
    <row r="92" spans="9:39" ht="22.5" customHeight="1">
      <c r="I92" s="130"/>
      <c r="J92" s="130"/>
    </row>
    <row r="93" spans="9:39" ht="22.5" customHeight="1">
      <c r="I93" s="130"/>
      <c r="J93" s="130"/>
    </row>
    <row r="94" spans="9:39" ht="22.5" customHeight="1">
      <c r="I94" s="130"/>
      <c r="J94" s="130"/>
    </row>
    <row r="95" spans="9:39" ht="22.5" customHeight="1">
      <c r="I95" s="130"/>
      <c r="J95" s="130"/>
    </row>
    <row r="96" spans="9:39" ht="22.5" customHeight="1">
      <c r="I96" s="130"/>
      <c r="J96" s="130"/>
    </row>
    <row r="97" spans="9:10" ht="22.5" customHeight="1">
      <c r="I97" s="130"/>
      <c r="J97" s="130"/>
    </row>
    <row r="98" spans="9:10" ht="22.5" customHeight="1">
      <c r="I98" s="130"/>
      <c r="J98" s="130"/>
    </row>
    <row r="99" spans="9:10" ht="22.5" customHeight="1">
      <c r="I99" s="130"/>
      <c r="J99" s="130"/>
    </row>
  </sheetData>
  <sheetProtection algorithmName="SHA-512" hashValue="nH+RrsbZDjdJJIa7SQokVWSHQK/tVwEWNa9RTJo3wn8YRlZ3TK4RKI5UzR4f60DDpZKggMQWxoG6Bwb9Kcv16g==" saltValue="bqySXskUtCTYctR9diG26g==" spinCount="100000" sheet="1" objects="1" scenarios="1"/>
  <mergeCells count="6">
    <mergeCell ref="AJ2:AM2"/>
    <mergeCell ref="A1:A2"/>
    <mergeCell ref="C2:H2"/>
    <mergeCell ref="I2:P2"/>
    <mergeCell ref="Q2:AA2"/>
    <mergeCell ref="AB2:AI2"/>
  </mergeCells>
  <hyperlinks>
    <hyperlink ref="J58" r:id="rId1"/>
    <hyperlink ref="A1:A2" location="Start!A1" display="Start"/>
  </hyperlinks>
  <printOptions horizontalCentered="1" verticalCentered="1"/>
  <pageMargins left="0.78740157480314965" right="0.78740157480314965" top="0.98425196850393704" bottom="0.98425196850393704" header="0.51181102362204722" footer="0.51181102362204722"/>
  <pageSetup paperSize="9" scale="26" fitToWidth="2"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81"/>
  <sheetViews>
    <sheetView zoomScale="80" zoomScaleNormal="80" workbookViewId="0">
      <pane xSplit="1" ySplit="5" topLeftCell="B6" activePane="bottomRight" state="frozen"/>
      <selection sqref="A1:A2"/>
      <selection pane="topRight" sqref="A1:A2"/>
      <selection pane="bottomLeft" sqref="A1:A2"/>
      <selection pane="bottomRight" sqref="A1:A2"/>
    </sheetView>
  </sheetViews>
  <sheetFormatPr baseColWidth="10" defaultRowHeight="15"/>
  <cols>
    <col min="1" max="1" width="6.7109375" customWidth="1"/>
    <col min="2" max="2" width="18.7109375" customWidth="1"/>
    <col min="3" max="3" width="17.7109375" customWidth="1"/>
    <col min="5" max="5" width="26.28515625" customWidth="1"/>
    <col min="6" max="6" width="18.42578125" customWidth="1"/>
    <col min="7" max="7" width="14.42578125" customWidth="1"/>
    <col min="8" max="8" width="15.140625" customWidth="1"/>
    <col min="9" max="9" width="14" customWidth="1"/>
    <col min="11" max="11" width="19.85546875" customWidth="1"/>
    <col min="12" max="12" width="13.85546875" customWidth="1"/>
    <col min="13" max="13" width="14.7109375" customWidth="1"/>
    <col min="14" max="14" width="14.42578125" customWidth="1"/>
    <col min="15" max="15" width="13.28515625" customWidth="1"/>
    <col min="16" max="16" width="13.7109375" customWidth="1"/>
    <col min="17" max="17" width="13.5703125" customWidth="1"/>
    <col min="18" max="18" width="17.28515625" customWidth="1"/>
    <col min="19" max="19" width="16.5703125" customWidth="1"/>
    <col min="20" max="20" width="14.140625" customWidth="1"/>
    <col min="21" max="21" width="13.42578125" customWidth="1"/>
  </cols>
  <sheetData>
    <row r="1" spans="1:21" ht="15.75" thickBot="1">
      <c r="A1" s="595" t="s">
        <v>71</v>
      </c>
      <c r="B1" s="248"/>
      <c r="C1" s="248"/>
      <c r="D1" s="248"/>
      <c r="E1" s="248"/>
      <c r="F1" s="248"/>
      <c r="G1" s="248"/>
      <c r="H1" s="248"/>
      <c r="I1" s="248"/>
      <c r="J1" s="248"/>
      <c r="K1" s="248"/>
      <c r="L1" s="248"/>
      <c r="M1" s="248"/>
      <c r="N1" s="248"/>
      <c r="O1" s="248"/>
      <c r="P1" s="248"/>
      <c r="Q1" s="248"/>
      <c r="R1" s="248"/>
      <c r="S1" s="248"/>
      <c r="T1" s="248"/>
      <c r="U1" s="248"/>
    </row>
    <row r="2" spans="1:21" ht="21" thickBot="1">
      <c r="A2" s="595"/>
      <c r="B2" s="620" t="s">
        <v>94</v>
      </c>
      <c r="C2" s="620"/>
      <c r="D2" s="620"/>
      <c r="E2" s="620"/>
      <c r="F2" s="620"/>
      <c r="G2" s="620"/>
      <c r="H2" s="620"/>
      <c r="I2" s="620"/>
      <c r="J2" s="620"/>
      <c r="K2" s="620"/>
      <c r="L2" s="620"/>
      <c r="M2" s="620"/>
      <c r="N2" s="620"/>
      <c r="O2" s="620"/>
      <c r="P2" s="620"/>
      <c r="Q2" s="620"/>
      <c r="R2" s="620"/>
      <c r="S2" s="620"/>
      <c r="T2" s="620"/>
      <c r="U2" s="621"/>
    </row>
    <row r="3" spans="1:21" ht="63.75" customHeight="1" thickBot="1">
      <c r="A3" s="39"/>
      <c r="B3" s="617" t="s">
        <v>17</v>
      </c>
      <c r="C3" s="618"/>
      <c r="D3" s="618"/>
      <c r="E3" s="618"/>
      <c r="F3" s="618"/>
      <c r="G3" s="619"/>
      <c r="H3" s="617" t="s">
        <v>18</v>
      </c>
      <c r="I3" s="618"/>
      <c r="J3" s="618"/>
      <c r="K3" s="618"/>
      <c r="L3" s="618"/>
      <c r="M3" s="619"/>
      <c r="N3" s="617" t="s">
        <v>19</v>
      </c>
      <c r="O3" s="618"/>
      <c r="P3" s="618"/>
      <c r="Q3" s="619"/>
      <c r="R3" s="617" t="s">
        <v>20</v>
      </c>
      <c r="S3" s="618"/>
      <c r="T3" s="618"/>
      <c r="U3" s="619"/>
    </row>
    <row r="4" spans="1:21" ht="90">
      <c r="A4" s="5"/>
      <c r="B4" s="59" t="s">
        <v>21</v>
      </c>
      <c r="C4" s="59" t="s">
        <v>22</v>
      </c>
      <c r="D4" s="40"/>
      <c r="E4" s="59" t="s">
        <v>23</v>
      </c>
      <c r="F4" s="40" t="s">
        <v>24</v>
      </c>
      <c r="G4" s="61">
        <v>7</v>
      </c>
      <c r="H4" s="59" t="s">
        <v>25</v>
      </c>
      <c r="I4" s="59" t="s">
        <v>26</v>
      </c>
      <c r="J4" s="40"/>
      <c r="K4" s="40" t="s">
        <v>23</v>
      </c>
      <c r="L4" s="40" t="s">
        <v>27</v>
      </c>
      <c r="M4" s="61">
        <v>13</v>
      </c>
      <c r="N4" s="40" t="s">
        <v>27</v>
      </c>
      <c r="O4" s="40" t="s">
        <v>28</v>
      </c>
      <c r="P4" s="40"/>
      <c r="Q4" s="61">
        <v>17</v>
      </c>
      <c r="R4" s="59" t="s">
        <v>29</v>
      </c>
      <c r="S4" s="59" t="s">
        <v>30</v>
      </c>
      <c r="T4" s="41"/>
      <c r="U4" s="62">
        <v>21</v>
      </c>
    </row>
    <row r="5" spans="1:21" ht="90">
      <c r="A5" s="7" t="s">
        <v>5</v>
      </c>
      <c r="B5" s="6" t="s">
        <v>31</v>
      </c>
      <c r="C5" s="6" t="s">
        <v>32</v>
      </c>
      <c r="D5" s="6" t="s">
        <v>33</v>
      </c>
      <c r="E5" s="6" t="s">
        <v>34</v>
      </c>
      <c r="F5" s="8" t="s">
        <v>35</v>
      </c>
      <c r="G5" s="8" t="s">
        <v>36</v>
      </c>
      <c r="H5" s="6" t="s">
        <v>37</v>
      </c>
      <c r="I5" s="6" t="s">
        <v>38</v>
      </c>
      <c r="J5" s="6" t="s">
        <v>33</v>
      </c>
      <c r="K5" s="6" t="s">
        <v>39</v>
      </c>
      <c r="L5" s="9" t="s">
        <v>40</v>
      </c>
      <c r="M5" s="9" t="s">
        <v>36</v>
      </c>
      <c r="N5" s="6" t="s">
        <v>41</v>
      </c>
      <c r="O5" s="6" t="s">
        <v>42</v>
      </c>
      <c r="P5" s="10" t="s">
        <v>43</v>
      </c>
      <c r="Q5" s="10" t="s">
        <v>36</v>
      </c>
      <c r="R5" s="6" t="s">
        <v>44</v>
      </c>
      <c r="S5" s="6" t="s">
        <v>45</v>
      </c>
      <c r="T5" s="11" t="s">
        <v>46</v>
      </c>
      <c r="U5" s="12" t="s">
        <v>36</v>
      </c>
    </row>
    <row r="6" spans="1:21">
      <c r="A6" s="42">
        <v>2015</v>
      </c>
      <c r="B6" s="43">
        <v>111.5</v>
      </c>
      <c r="C6" s="6"/>
      <c r="D6" s="43">
        <f t="shared" ref="D6:D52" si="0">B6</f>
        <v>111.5</v>
      </c>
      <c r="E6" s="43"/>
      <c r="F6" s="44">
        <f t="shared" ref="F6:F62" si="1">D6</f>
        <v>111.5</v>
      </c>
      <c r="G6" s="14">
        <f t="shared" ref="G6:G69" si="2">ROUND($F$6/F6, 4)</f>
        <v>1</v>
      </c>
      <c r="H6" s="45">
        <v>110.1</v>
      </c>
      <c r="I6" s="6"/>
      <c r="J6" s="43">
        <f t="shared" ref="J6:J52" si="3">H6</f>
        <v>110.1</v>
      </c>
      <c r="K6" s="6"/>
      <c r="L6" s="46">
        <f t="shared" ref="L6:L61" si="4">J6</f>
        <v>110.1</v>
      </c>
      <c r="M6" s="17">
        <f>ROUND($L$6/L6, 4)</f>
        <v>1</v>
      </c>
      <c r="N6" s="43">
        <v>110.1</v>
      </c>
      <c r="O6" s="43">
        <v>101</v>
      </c>
      <c r="P6" s="47">
        <f>ROUND(N6*0.6+O6*0.4,1)</f>
        <v>106.5</v>
      </c>
      <c r="Q6" s="18">
        <f>ROUND($P$6/P6,4)</f>
        <v>1</v>
      </c>
      <c r="R6" s="45">
        <v>104.3</v>
      </c>
      <c r="S6" s="6"/>
      <c r="T6" s="48">
        <f t="shared" ref="T6:T44" si="5">R6</f>
        <v>104.3</v>
      </c>
      <c r="U6" s="20">
        <f>ROUND($T$6/T6,4)</f>
        <v>1</v>
      </c>
    </row>
    <row r="7" spans="1:21">
      <c r="A7" s="42">
        <v>2014</v>
      </c>
      <c r="B7" s="43">
        <v>109.7</v>
      </c>
      <c r="C7" s="6"/>
      <c r="D7" s="43">
        <f t="shared" si="0"/>
        <v>109.7</v>
      </c>
      <c r="E7" s="43"/>
      <c r="F7" s="44">
        <f t="shared" si="1"/>
        <v>109.7</v>
      </c>
      <c r="G7" s="14">
        <f t="shared" si="2"/>
        <v>1.0164</v>
      </c>
      <c r="H7" s="43">
        <v>108</v>
      </c>
      <c r="I7" s="6"/>
      <c r="J7" s="43">
        <f t="shared" si="3"/>
        <v>108</v>
      </c>
      <c r="K7" s="6"/>
      <c r="L7" s="46">
        <f t="shared" si="4"/>
        <v>108</v>
      </c>
      <c r="M7" s="17">
        <f t="shared" ref="M7:M70" si="6">ROUND($L$6/L7, 4)</f>
        <v>1.0194000000000001</v>
      </c>
      <c r="N7" s="43">
        <v>108</v>
      </c>
      <c r="O7" s="43">
        <v>103.2</v>
      </c>
      <c r="P7" s="47">
        <f>ROUND(N7*0.6+O7*0.4,1)</f>
        <v>106.1</v>
      </c>
      <c r="Q7" s="18">
        <f t="shared" ref="Q7:Q70" si="7">ROUND($P$6/P7,4)</f>
        <v>1.0038</v>
      </c>
      <c r="R7" s="43">
        <v>105.6</v>
      </c>
      <c r="S7" s="6"/>
      <c r="T7" s="48">
        <f t="shared" si="5"/>
        <v>105.6</v>
      </c>
      <c r="U7" s="20">
        <f t="shared" ref="U7:U70" si="8">ROUND($T$6/T7,4)</f>
        <v>0.98770000000000002</v>
      </c>
    </row>
    <row r="8" spans="1:21">
      <c r="A8" s="5">
        <v>2013</v>
      </c>
      <c r="B8" s="43">
        <v>107.8</v>
      </c>
      <c r="C8" s="6"/>
      <c r="D8" s="43">
        <f t="shared" si="0"/>
        <v>107.8</v>
      </c>
      <c r="E8" s="43"/>
      <c r="F8" s="44">
        <f t="shared" si="1"/>
        <v>107.8</v>
      </c>
      <c r="G8" s="14">
        <f t="shared" si="2"/>
        <v>1.0343</v>
      </c>
      <c r="H8" s="43">
        <v>106.4</v>
      </c>
      <c r="I8" s="6"/>
      <c r="J8" s="43">
        <f t="shared" si="3"/>
        <v>106.4</v>
      </c>
      <c r="K8" s="6"/>
      <c r="L8" s="46">
        <f t="shared" si="4"/>
        <v>106.4</v>
      </c>
      <c r="M8" s="17">
        <f t="shared" si="6"/>
        <v>1.0347999999999999</v>
      </c>
      <c r="N8" s="43">
        <v>106.4</v>
      </c>
      <c r="O8" s="43">
        <v>104.5</v>
      </c>
      <c r="P8" s="47">
        <f>ROUND(N8*0.6+O8*0.4,1)</f>
        <v>105.6</v>
      </c>
      <c r="Q8" s="18">
        <f t="shared" si="7"/>
        <v>1.0085</v>
      </c>
      <c r="R8" s="43">
        <v>106.4</v>
      </c>
      <c r="S8" s="6"/>
      <c r="T8" s="48">
        <f t="shared" si="5"/>
        <v>106.4</v>
      </c>
      <c r="U8" s="20">
        <f t="shared" si="8"/>
        <v>0.98029999999999995</v>
      </c>
    </row>
    <row r="9" spans="1:21">
      <c r="A9" s="5">
        <v>2012</v>
      </c>
      <c r="B9" s="43">
        <v>105.8</v>
      </c>
      <c r="C9" s="6"/>
      <c r="D9" s="43">
        <f t="shared" si="0"/>
        <v>105.8</v>
      </c>
      <c r="E9" s="43"/>
      <c r="F9" s="44">
        <f t="shared" si="1"/>
        <v>105.8</v>
      </c>
      <c r="G9" s="14">
        <f t="shared" si="2"/>
        <v>1.0539000000000001</v>
      </c>
      <c r="H9" s="43">
        <v>104.5</v>
      </c>
      <c r="I9" s="6"/>
      <c r="J9" s="43">
        <f t="shared" si="3"/>
        <v>104.5</v>
      </c>
      <c r="K9" s="6"/>
      <c r="L9" s="46">
        <f t="shared" si="4"/>
        <v>104.5</v>
      </c>
      <c r="M9" s="17">
        <f t="shared" si="6"/>
        <v>1.0536000000000001</v>
      </c>
      <c r="N9" s="43">
        <v>104.5</v>
      </c>
      <c r="O9" s="43">
        <v>109.4</v>
      </c>
      <c r="P9" s="47">
        <f t="shared" ref="P9:P70" si="9">ROUND(N9*0.6+O9*0.4,1)</f>
        <v>106.5</v>
      </c>
      <c r="Q9" s="18">
        <f t="shared" si="7"/>
        <v>1</v>
      </c>
      <c r="R9" s="43">
        <v>106.2</v>
      </c>
      <c r="S9" s="6"/>
      <c r="T9" s="48">
        <f t="shared" si="5"/>
        <v>106.2</v>
      </c>
      <c r="U9" s="20">
        <f t="shared" si="8"/>
        <v>0.98209999999999997</v>
      </c>
    </row>
    <row r="10" spans="1:21">
      <c r="A10" s="5">
        <v>2011</v>
      </c>
      <c r="B10" s="43">
        <v>103.2</v>
      </c>
      <c r="C10" s="6"/>
      <c r="D10" s="43">
        <f t="shared" si="0"/>
        <v>103.2</v>
      </c>
      <c r="E10" s="43"/>
      <c r="F10" s="44">
        <f t="shared" si="1"/>
        <v>103.2</v>
      </c>
      <c r="G10" s="14">
        <f t="shared" si="2"/>
        <v>1.0804</v>
      </c>
      <c r="H10" s="43">
        <v>101.9</v>
      </c>
      <c r="I10" s="6"/>
      <c r="J10" s="43">
        <f t="shared" si="3"/>
        <v>101.9</v>
      </c>
      <c r="K10" s="6"/>
      <c r="L10" s="46">
        <f t="shared" si="4"/>
        <v>101.9</v>
      </c>
      <c r="M10" s="17">
        <f t="shared" si="6"/>
        <v>1.0805</v>
      </c>
      <c r="N10" s="43">
        <v>101.9</v>
      </c>
      <c r="O10" s="43">
        <v>108.8</v>
      </c>
      <c r="P10" s="47">
        <f t="shared" si="9"/>
        <v>104.7</v>
      </c>
      <c r="Q10" s="18">
        <f t="shared" si="7"/>
        <v>1.0172000000000001</v>
      </c>
      <c r="R10" s="43">
        <v>104.8</v>
      </c>
      <c r="S10" s="6"/>
      <c r="T10" s="48">
        <f t="shared" si="5"/>
        <v>104.8</v>
      </c>
      <c r="U10" s="20">
        <f t="shared" si="8"/>
        <v>0.99519999999999997</v>
      </c>
    </row>
    <row r="11" spans="1:21">
      <c r="A11" s="5">
        <v>2010</v>
      </c>
      <c r="B11" s="43">
        <v>100</v>
      </c>
      <c r="C11" s="13"/>
      <c r="D11" s="43">
        <f t="shared" si="0"/>
        <v>100</v>
      </c>
      <c r="E11" s="43"/>
      <c r="F11" s="44">
        <f t="shared" si="1"/>
        <v>100</v>
      </c>
      <c r="G11" s="14">
        <f t="shared" si="2"/>
        <v>1.115</v>
      </c>
      <c r="H11" s="43">
        <v>100</v>
      </c>
      <c r="I11" s="13"/>
      <c r="J11" s="43">
        <f t="shared" si="3"/>
        <v>100</v>
      </c>
      <c r="K11" s="15"/>
      <c r="L11" s="46">
        <f t="shared" si="4"/>
        <v>100</v>
      </c>
      <c r="M11" s="17">
        <f t="shared" si="6"/>
        <v>1.101</v>
      </c>
      <c r="N11" s="43">
        <v>100</v>
      </c>
      <c r="O11" s="43">
        <v>100</v>
      </c>
      <c r="P11" s="47">
        <f t="shared" si="9"/>
        <v>100</v>
      </c>
      <c r="Q11" s="18">
        <f t="shared" si="7"/>
        <v>1.0649999999999999</v>
      </c>
      <c r="R11" s="43">
        <v>100</v>
      </c>
      <c r="S11" s="13"/>
      <c r="T11" s="48">
        <f t="shared" si="5"/>
        <v>100</v>
      </c>
      <c r="U11" s="20">
        <f t="shared" si="8"/>
        <v>1.0429999999999999</v>
      </c>
    </row>
    <row r="12" spans="1:21">
      <c r="A12" s="5">
        <v>2009</v>
      </c>
      <c r="B12" s="43">
        <v>99</v>
      </c>
      <c r="C12" s="13"/>
      <c r="D12" s="43">
        <f t="shared" si="0"/>
        <v>99</v>
      </c>
      <c r="E12" s="43"/>
      <c r="F12" s="44">
        <f t="shared" si="1"/>
        <v>99</v>
      </c>
      <c r="G12" s="14">
        <f t="shared" si="2"/>
        <v>1.1263000000000001</v>
      </c>
      <c r="H12" s="43">
        <v>99.5</v>
      </c>
      <c r="I12" s="13"/>
      <c r="J12" s="43">
        <f t="shared" si="3"/>
        <v>99.5</v>
      </c>
      <c r="K12" s="15"/>
      <c r="L12" s="46">
        <f t="shared" si="4"/>
        <v>99.5</v>
      </c>
      <c r="M12" s="17">
        <f t="shared" si="6"/>
        <v>1.1065</v>
      </c>
      <c r="N12" s="43">
        <v>99.5</v>
      </c>
      <c r="O12" s="43">
        <v>101.8</v>
      </c>
      <c r="P12" s="47">
        <f t="shared" si="9"/>
        <v>100.4</v>
      </c>
      <c r="Q12" s="18">
        <f t="shared" si="7"/>
        <v>1.0608</v>
      </c>
      <c r="R12" s="43">
        <v>99.2</v>
      </c>
      <c r="S12" s="13"/>
      <c r="T12" s="48">
        <f t="shared" si="5"/>
        <v>99.2</v>
      </c>
      <c r="U12" s="20">
        <f t="shared" si="8"/>
        <v>1.0513999999999999</v>
      </c>
    </row>
    <row r="13" spans="1:21">
      <c r="A13" s="5">
        <v>2008</v>
      </c>
      <c r="B13" s="43">
        <v>97.9</v>
      </c>
      <c r="C13" s="13"/>
      <c r="D13" s="43">
        <f t="shared" si="0"/>
        <v>97.9</v>
      </c>
      <c r="E13" s="43"/>
      <c r="F13" s="44">
        <f t="shared" si="1"/>
        <v>97.9</v>
      </c>
      <c r="G13" s="14">
        <f t="shared" si="2"/>
        <v>1.1389</v>
      </c>
      <c r="H13" s="43">
        <v>97.8</v>
      </c>
      <c r="I13" s="13"/>
      <c r="J13" s="43">
        <f t="shared" si="3"/>
        <v>97.8</v>
      </c>
      <c r="K13" s="15"/>
      <c r="L13" s="46">
        <f t="shared" si="4"/>
        <v>97.8</v>
      </c>
      <c r="M13" s="17">
        <f t="shared" si="6"/>
        <v>1.1257999999999999</v>
      </c>
      <c r="N13" s="43">
        <v>97.8</v>
      </c>
      <c r="O13" s="43">
        <v>112.2</v>
      </c>
      <c r="P13" s="47">
        <f t="shared" si="9"/>
        <v>103.6</v>
      </c>
      <c r="Q13" s="18">
        <f t="shared" si="7"/>
        <v>1.028</v>
      </c>
      <c r="R13" s="43">
        <v>102.6</v>
      </c>
      <c r="S13" s="13"/>
      <c r="T13" s="48">
        <f t="shared" si="5"/>
        <v>102.6</v>
      </c>
      <c r="U13" s="20">
        <f t="shared" si="8"/>
        <v>1.0165999999999999</v>
      </c>
    </row>
    <row r="14" spans="1:21">
      <c r="A14" s="5">
        <v>2007</v>
      </c>
      <c r="B14" s="43">
        <v>94.4</v>
      </c>
      <c r="C14" s="13"/>
      <c r="D14" s="43">
        <f t="shared" si="0"/>
        <v>94.4</v>
      </c>
      <c r="E14" s="43"/>
      <c r="F14" s="44">
        <f t="shared" si="1"/>
        <v>94.4</v>
      </c>
      <c r="G14" s="14">
        <f t="shared" si="2"/>
        <v>1.1811</v>
      </c>
      <c r="H14" s="43">
        <v>95</v>
      </c>
      <c r="I14" s="13"/>
      <c r="J14" s="43">
        <f t="shared" si="3"/>
        <v>95</v>
      </c>
      <c r="K14" s="15"/>
      <c r="L14" s="46">
        <f t="shared" si="4"/>
        <v>95</v>
      </c>
      <c r="M14" s="17">
        <f t="shared" si="6"/>
        <v>1.1589</v>
      </c>
      <c r="N14" s="43">
        <v>95</v>
      </c>
      <c r="O14" s="43">
        <v>103.9</v>
      </c>
      <c r="P14" s="47">
        <f t="shared" si="9"/>
        <v>98.6</v>
      </c>
      <c r="Q14" s="18">
        <f t="shared" si="7"/>
        <v>1.0801000000000001</v>
      </c>
      <c r="R14" s="43">
        <v>97.6</v>
      </c>
      <c r="S14" s="13"/>
      <c r="T14" s="48">
        <f t="shared" si="5"/>
        <v>97.6</v>
      </c>
      <c r="U14" s="20">
        <f t="shared" si="8"/>
        <v>1.0686</v>
      </c>
    </row>
    <row r="15" spans="1:21">
      <c r="A15" s="5">
        <v>2006</v>
      </c>
      <c r="B15" s="43">
        <v>90.4</v>
      </c>
      <c r="C15" s="13"/>
      <c r="D15" s="43">
        <f t="shared" si="0"/>
        <v>90.4</v>
      </c>
      <c r="E15" s="43"/>
      <c r="F15" s="44">
        <f t="shared" si="1"/>
        <v>90.4</v>
      </c>
      <c r="G15" s="14">
        <f t="shared" si="2"/>
        <v>1.2334000000000001</v>
      </c>
      <c r="H15" s="43">
        <v>92.1</v>
      </c>
      <c r="I15" s="13"/>
      <c r="J15" s="43">
        <f t="shared" si="3"/>
        <v>92.1</v>
      </c>
      <c r="K15" s="15"/>
      <c r="L15" s="46">
        <f t="shared" si="4"/>
        <v>92.1</v>
      </c>
      <c r="M15" s="17">
        <f t="shared" si="6"/>
        <v>1.1954</v>
      </c>
      <c r="N15" s="43">
        <v>92.1</v>
      </c>
      <c r="O15" s="43">
        <v>94.2</v>
      </c>
      <c r="P15" s="47">
        <f t="shared" si="9"/>
        <v>92.9</v>
      </c>
      <c r="Q15" s="18">
        <f t="shared" si="7"/>
        <v>1.1464000000000001</v>
      </c>
      <c r="R15" s="43">
        <v>96.4</v>
      </c>
      <c r="S15" s="13"/>
      <c r="T15" s="48">
        <f t="shared" si="5"/>
        <v>96.4</v>
      </c>
      <c r="U15" s="20">
        <f t="shared" si="8"/>
        <v>1.0820000000000001</v>
      </c>
    </row>
    <row r="16" spans="1:21">
      <c r="A16" s="5">
        <v>2005</v>
      </c>
      <c r="B16" s="43">
        <v>88.4</v>
      </c>
      <c r="C16" s="13"/>
      <c r="D16" s="43">
        <f t="shared" si="0"/>
        <v>88.4</v>
      </c>
      <c r="E16" s="43"/>
      <c r="F16" s="44">
        <f t="shared" si="1"/>
        <v>88.4</v>
      </c>
      <c r="G16" s="14">
        <f t="shared" si="2"/>
        <v>1.2613000000000001</v>
      </c>
      <c r="H16" s="43">
        <v>89.9</v>
      </c>
      <c r="I16" s="13"/>
      <c r="J16" s="43">
        <f t="shared" si="3"/>
        <v>89.9</v>
      </c>
      <c r="K16" s="15"/>
      <c r="L16" s="46">
        <f t="shared" si="4"/>
        <v>89.9</v>
      </c>
      <c r="M16" s="17">
        <f t="shared" si="6"/>
        <v>1.2246999999999999</v>
      </c>
      <c r="N16" s="43">
        <v>89.9</v>
      </c>
      <c r="O16" s="43">
        <v>92.2</v>
      </c>
      <c r="P16" s="47">
        <f t="shared" si="9"/>
        <v>90.8</v>
      </c>
      <c r="Q16" s="18">
        <f t="shared" si="7"/>
        <v>1.1729000000000001</v>
      </c>
      <c r="R16" s="43">
        <v>91.6</v>
      </c>
      <c r="S16" s="13"/>
      <c r="T16" s="48">
        <f t="shared" si="5"/>
        <v>91.6</v>
      </c>
      <c r="U16" s="20">
        <f t="shared" si="8"/>
        <v>1.1386000000000001</v>
      </c>
    </row>
    <row r="17" spans="1:21">
      <c r="A17" s="5">
        <v>2004</v>
      </c>
      <c r="B17" s="43">
        <v>86.6</v>
      </c>
      <c r="C17" s="13"/>
      <c r="D17" s="43">
        <f t="shared" si="0"/>
        <v>86.6</v>
      </c>
      <c r="E17" s="43"/>
      <c r="F17" s="44">
        <f t="shared" si="1"/>
        <v>86.6</v>
      </c>
      <c r="G17" s="14">
        <f t="shared" si="2"/>
        <v>1.2875000000000001</v>
      </c>
      <c r="H17" s="43">
        <v>89.8</v>
      </c>
      <c r="I17" s="13"/>
      <c r="J17" s="43">
        <f t="shared" si="3"/>
        <v>89.8</v>
      </c>
      <c r="K17" s="15"/>
      <c r="L17" s="46">
        <f t="shared" si="4"/>
        <v>89.8</v>
      </c>
      <c r="M17" s="17">
        <f t="shared" si="6"/>
        <v>1.2261</v>
      </c>
      <c r="N17" s="43">
        <v>89.8</v>
      </c>
      <c r="O17" s="43">
        <v>82.1</v>
      </c>
      <c r="P17" s="47">
        <f t="shared" si="9"/>
        <v>86.7</v>
      </c>
      <c r="Q17" s="18">
        <f t="shared" si="7"/>
        <v>1.2283999999999999</v>
      </c>
      <c r="R17" s="43">
        <v>88.2</v>
      </c>
      <c r="S17" s="13"/>
      <c r="T17" s="48">
        <f t="shared" si="5"/>
        <v>88.2</v>
      </c>
      <c r="U17" s="20">
        <f t="shared" si="8"/>
        <v>1.1825000000000001</v>
      </c>
    </row>
    <row r="18" spans="1:21">
      <c r="A18" s="5">
        <v>2003</v>
      </c>
      <c r="B18" s="43">
        <v>85.3</v>
      </c>
      <c r="C18" s="13"/>
      <c r="D18" s="43">
        <f t="shared" si="0"/>
        <v>85.3</v>
      </c>
      <c r="E18" s="43"/>
      <c r="F18" s="44">
        <f t="shared" si="1"/>
        <v>85.3</v>
      </c>
      <c r="G18" s="14">
        <f t="shared" si="2"/>
        <v>1.3071999999999999</v>
      </c>
      <c r="H18" s="43">
        <v>89.8</v>
      </c>
      <c r="I18" s="13"/>
      <c r="J18" s="43">
        <f t="shared" si="3"/>
        <v>89.8</v>
      </c>
      <c r="K18" s="15"/>
      <c r="L18" s="46">
        <f t="shared" si="4"/>
        <v>89.8</v>
      </c>
      <c r="M18" s="17">
        <f t="shared" si="6"/>
        <v>1.2261</v>
      </c>
      <c r="N18" s="43">
        <v>89.8</v>
      </c>
      <c r="O18" s="43">
        <v>72</v>
      </c>
      <c r="P18" s="47">
        <f t="shared" si="9"/>
        <v>82.7</v>
      </c>
      <c r="Q18" s="18">
        <f t="shared" si="7"/>
        <v>1.2878000000000001</v>
      </c>
      <c r="R18" s="43">
        <v>87</v>
      </c>
      <c r="S18" s="13"/>
      <c r="T18" s="48">
        <f t="shared" si="5"/>
        <v>87</v>
      </c>
      <c r="U18" s="20">
        <f>ROUND($T$6/T18,4)</f>
        <v>1.1989000000000001</v>
      </c>
    </row>
    <row r="19" spans="1:21">
      <c r="A19" s="5">
        <v>2002</v>
      </c>
      <c r="B19" s="43">
        <v>85.1</v>
      </c>
      <c r="C19" s="13"/>
      <c r="D19" s="43">
        <f t="shared" si="0"/>
        <v>85.1</v>
      </c>
      <c r="E19" s="43"/>
      <c r="F19" s="44">
        <f t="shared" si="1"/>
        <v>85.1</v>
      </c>
      <c r="G19" s="14">
        <f t="shared" si="2"/>
        <v>1.3102</v>
      </c>
      <c r="H19" s="43">
        <v>90.2</v>
      </c>
      <c r="I19" s="13"/>
      <c r="J19" s="43">
        <f t="shared" si="3"/>
        <v>90.2</v>
      </c>
      <c r="K19" s="15"/>
      <c r="L19" s="46">
        <f t="shared" si="4"/>
        <v>90.2</v>
      </c>
      <c r="M19" s="17">
        <f t="shared" si="6"/>
        <v>1.2205999999999999</v>
      </c>
      <c r="N19" s="43">
        <v>90.2</v>
      </c>
      <c r="O19" s="43">
        <v>70</v>
      </c>
      <c r="P19" s="47">
        <f t="shared" si="9"/>
        <v>82.1</v>
      </c>
      <c r="Q19" s="18">
        <f t="shared" si="7"/>
        <v>1.2971999999999999</v>
      </c>
      <c r="R19" s="43">
        <v>85.7</v>
      </c>
      <c r="S19" s="13"/>
      <c r="T19" s="48">
        <f t="shared" si="5"/>
        <v>85.7</v>
      </c>
      <c r="U19" s="20">
        <f t="shared" si="8"/>
        <v>1.2170000000000001</v>
      </c>
    </row>
    <row r="20" spans="1:21">
      <c r="A20" s="5">
        <v>2001</v>
      </c>
      <c r="B20" s="43">
        <v>84.9</v>
      </c>
      <c r="C20" s="13"/>
      <c r="D20" s="43">
        <f t="shared" si="0"/>
        <v>84.9</v>
      </c>
      <c r="E20" s="43"/>
      <c r="F20" s="44">
        <f t="shared" si="1"/>
        <v>84.9</v>
      </c>
      <c r="G20" s="14">
        <f t="shared" si="2"/>
        <v>1.3132999999999999</v>
      </c>
      <c r="H20" s="43">
        <v>90.4</v>
      </c>
      <c r="I20" s="13"/>
      <c r="J20" s="43">
        <f t="shared" si="3"/>
        <v>90.4</v>
      </c>
      <c r="K20" s="15"/>
      <c r="L20" s="46">
        <f t="shared" si="4"/>
        <v>90.4</v>
      </c>
      <c r="M20" s="17">
        <f t="shared" si="6"/>
        <v>1.2179</v>
      </c>
      <c r="N20" s="43">
        <v>90.4</v>
      </c>
      <c r="O20" s="43">
        <v>70.2</v>
      </c>
      <c r="P20" s="47">
        <f t="shared" si="9"/>
        <v>82.3</v>
      </c>
      <c r="Q20" s="18">
        <f t="shared" si="7"/>
        <v>1.294</v>
      </c>
      <c r="R20" s="43">
        <v>86.2</v>
      </c>
      <c r="S20" s="13"/>
      <c r="T20" s="48">
        <f t="shared" si="5"/>
        <v>86.2</v>
      </c>
      <c r="U20" s="20">
        <f t="shared" si="8"/>
        <v>1.21</v>
      </c>
    </row>
    <row r="21" spans="1:21">
      <c r="A21" s="5">
        <v>2000</v>
      </c>
      <c r="B21" s="43">
        <v>84.6</v>
      </c>
      <c r="C21" s="13"/>
      <c r="D21" s="43">
        <f t="shared" si="0"/>
        <v>84.6</v>
      </c>
      <c r="E21" s="43"/>
      <c r="F21" s="44">
        <f t="shared" si="1"/>
        <v>84.6</v>
      </c>
      <c r="G21" s="14">
        <f t="shared" si="2"/>
        <v>1.3180000000000001</v>
      </c>
      <c r="H21" s="43">
        <v>90.6</v>
      </c>
      <c r="I21" s="13"/>
      <c r="J21" s="43">
        <f t="shared" si="3"/>
        <v>90.6</v>
      </c>
      <c r="K21" s="15"/>
      <c r="L21" s="46">
        <f t="shared" si="4"/>
        <v>90.6</v>
      </c>
      <c r="M21" s="17">
        <f t="shared" si="6"/>
        <v>1.2152000000000001</v>
      </c>
      <c r="N21" s="43">
        <v>90.6</v>
      </c>
      <c r="O21" s="43">
        <v>67.2</v>
      </c>
      <c r="P21" s="47">
        <f t="shared" si="9"/>
        <v>81.2</v>
      </c>
      <c r="Q21" s="18">
        <f t="shared" si="7"/>
        <v>1.3116000000000001</v>
      </c>
      <c r="R21" s="43">
        <v>83.5</v>
      </c>
      <c r="S21" s="13"/>
      <c r="T21" s="48">
        <f t="shared" si="5"/>
        <v>83.5</v>
      </c>
      <c r="U21" s="20">
        <f t="shared" si="8"/>
        <v>1.2491000000000001</v>
      </c>
    </row>
    <row r="22" spans="1:21">
      <c r="A22" s="5">
        <v>1999</v>
      </c>
      <c r="B22" s="43">
        <v>84</v>
      </c>
      <c r="C22" s="13"/>
      <c r="D22" s="43">
        <f t="shared" si="0"/>
        <v>84</v>
      </c>
      <c r="E22" s="43"/>
      <c r="F22" s="44">
        <f t="shared" si="1"/>
        <v>84</v>
      </c>
      <c r="G22" s="14">
        <f t="shared" si="2"/>
        <v>1.3273999999999999</v>
      </c>
      <c r="H22" s="43">
        <v>90.4</v>
      </c>
      <c r="I22" s="13"/>
      <c r="J22" s="43">
        <f>H22</f>
        <v>90.4</v>
      </c>
      <c r="K22" s="15"/>
      <c r="L22" s="46">
        <f t="shared" si="4"/>
        <v>90.4</v>
      </c>
      <c r="M22" s="17">
        <f t="shared" si="6"/>
        <v>1.2179</v>
      </c>
      <c r="N22" s="43">
        <v>90.4</v>
      </c>
      <c r="O22" s="43">
        <v>62.6</v>
      </c>
      <c r="P22" s="47">
        <f t="shared" si="9"/>
        <v>79.3</v>
      </c>
      <c r="Q22" s="18">
        <f t="shared" si="7"/>
        <v>1.343</v>
      </c>
      <c r="R22" s="43">
        <v>82</v>
      </c>
      <c r="S22" s="13"/>
      <c r="T22" s="48">
        <f t="shared" si="5"/>
        <v>82</v>
      </c>
      <c r="U22" s="20">
        <f t="shared" si="8"/>
        <v>1.272</v>
      </c>
    </row>
    <row r="23" spans="1:21">
      <c r="A23" s="5">
        <v>1998</v>
      </c>
      <c r="B23" s="43">
        <v>84.5</v>
      </c>
      <c r="C23" s="13"/>
      <c r="D23" s="43">
        <f t="shared" si="0"/>
        <v>84.5</v>
      </c>
      <c r="E23" s="43"/>
      <c r="F23" s="44">
        <f t="shared" si="1"/>
        <v>84.5</v>
      </c>
      <c r="G23" s="14">
        <f t="shared" si="2"/>
        <v>1.3194999999999999</v>
      </c>
      <c r="H23" s="43">
        <v>90.9</v>
      </c>
      <c r="I23" s="13"/>
      <c r="J23" s="43">
        <f t="shared" si="3"/>
        <v>90.9</v>
      </c>
      <c r="K23" s="15"/>
      <c r="L23" s="46">
        <f t="shared" si="4"/>
        <v>90.9</v>
      </c>
      <c r="M23" s="17">
        <f t="shared" si="6"/>
        <v>1.2112000000000001</v>
      </c>
      <c r="N23" s="43">
        <v>90.9</v>
      </c>
      <c r="O23" s="43">
        <v>64.8</v>
      </c>
      <c r="P23" s="47">
        <f t="shared" si="9"/>
        <v>80.5</v>
      </c>
      <c r="Q23" s="18">
        <f t="shared" si="7"/>
        <v>1.323</v>
      </c>
      <c r="R23" s="43">
        <v>83.2</v>
      </c>
      <c r="S23" s="13"/>
      <c r="T23" s="48">
        <f t="shared" si="5"/>
        <v>83.2</v>
      </c>
      <c r="U23" s="20">
        <f t="shared" si="8"/>
        <v>1.2536</v>
      </c>
    </row>
    <row r="24" spans="1:21">
      <c r="A24" s="5">
        <v>1997</v>
      </c>
      <c r="B24" s="43">
        <v>84.9</v>
      </c>
      <c r="C24" s="13"/>
      <c r="D24" s="43">
        <f t="shared" si="0"/>
        <v>84.9</v>
      </c>
      <c r="E24" s="43"/>
      <c r="F24" s="44">
        <f t="shared" si="1"/>
        <v>84.9</v>
      </c>
      <c r="G24" s="14">
        <f t="shared" si="2"/>
        <v>1.3132999999999999</v>
      </c>
      <c r="H24" s="43">
        <v>92.4</v>
      </c>
      <c r="I24" s="13"/>
      <c r="J24" s="43">
        <f t="shared" si="3"/>
        <v>92.4</v>
      </c>
      <c r="K24" s="15"/>
      <c r="L24" s="46">
        <f t="shared" si="4"/>
        <v>92.4</v>
      </c>
      <c r="M24" s="17">
        <f t="shared" si="6"/>
        <v>1.1916</v>
      </c>
      <c r="N24" s="43">
        <v>92.4</v>
      </c>
      <c r="O24" s="43">
        <v>63.5</v>
      </c>
      <c r="P24" s="47">
        <f t="shared" si="9"/>
        <v>80.8</v>
      </c>
      <c r="Q24" s="18">
        <f t="shared" si="7"/>
        <v>1.3181</v>
      </c>
      <c r="R24" s="43">
        <v>83.2</v>
      </c>
      <c r="S24" s="13"/>
      <c r="T24" s="48">
        <f t="shared" si="5"/>
        <v>83.2</v>
      </c>
      <c r="U24" s="20">
        <f t="shared" si="8"/>
        <v>1.2536</v>
      </c>
    </row>
    <row r="25" spans="1:21">
      <c r="A25" s="5">
        <v>1996</v>
      </c>
      <c r="B25" s="43">
        <v>85.3</v>
      </c>
      <c r="C25" s="13"/>
      <c r="D25" s="43">
        <f t="shared" si="0"/>
        <v>85.3</v>
      </c>
      <c r="E25" s="43"/>
      <c r="F25" s="44">
        <f t="shared" si="1"/>
        <v>85.3</v>
      </c>
      <c r="G25" s="14">
        <f t="shared" si="2"/>
        <v>1.3071999999999999</v>
      </c>
      <c r="H25" s="43">
        <v>94.1</v>
      </c>
      <c r="I25" s="13"/>
      <c r="J25" s="43">
        <f t="shared" si="3"/>
        <v>94.1</v>
      </c>
      <c r="K25" s="15"/>
      <c r="L25" s="46">
        <f t="shared" si="4"/>
        <v>94.1</v>
      </c>
      <c r="M25" s="17">
        <f t="shared" si="6"/>
        <v>1.17</v>
      </c>
      <c r="N25" s="43">
        <v>94.1</v>
      </c>
      <c r="O25" s="43">
        <v>63.8</v>
      </c>
      <c r="P25" s="47">
        <f t="shared" si="9"/>
        <v>82</v>
      </c>
      <c r="Q25" s="18">
        <f t="shared" si="7"/>
        <v>1.2988</v>
      </c>
      <c r="R25" s="43">
        <v>82.3</v>
      </c>
      <c r="S25" s="13"/>
      <c r="T25" s="48">
        <f t="shared" si="5"/>
        <v>82.3</v>
      </c>
      <c r="U25" s="20">
        <f t="shared" si="8"/>
        <v>1.2673000000000001</v>
      </c>
    </row>
    <row r="26" spans="1:21">
      <c r="A26" s="5">
        <v>1995</v>
      </c>
      <c r="B26" s="43">
        <v>85.1</v>
      </c>
      <c r="C26" s="13"/>
      <c r="D26" s="43">
        <f t="shared" si="0"/>
        <v>85.1</v>
      </c>
      <c r="E26" s="43"/>
      <c r="F26" s="44">
        <f t="shared" si="1"/>
        <v>85.1</v>
      </c>
      <c r="G26" s="14">
        <f t="shared" si="2"/>
        <v>1.3102</v>
      </c>
      <c r="H26" s="43">
        <v>95.8</v>
      </c>
      <c r="I26" s="13"/>
      <c r="J26" s="43">
        <f t="shared" si="3"/>
        <v>95.8</v>
      </c>
      <c r="K26" s="15"/>
      <c r="L26" s="46">
        <f t="shared" si="4"/>
        <v>95.8</v>
      </c>
      <c r="M26" s="17">
        <f t="shared" si="6"/>
        <v>1.1493</v>
      </c>
      <c r="N26" s="43">
        <v>95.8</v>
      </c>
      <c r="O26" s="43">
        <v>65.7</v>
      </c>
      <c r="P26" s="47">
        <f t="shared" si="9"/>
        <v>83.8</v>
      </c>
      <c r="Q26" s="18">
        <f t="shared" si="7"/>
        <v>1.2708999999999999</v>
      </c>
      <c r="R26" s="43">
        <v>83.6</v>
      </c>
      <c r="S26" s="13"/>
      <c r="T26" s="48">
        <f t="shared" si="5"/>
        <v>83.6</v>
      </c>
      <c r="U26" s="20">
        <f t="shared" si="8"/>
        <v>1.2476</v>
      </c>
    </row>
    <row r="27" spans="1:21">
      <c r="A27" s="5">
        <v>1994</v>
      </c>
      <c r="B27" s="43">
        <v>83.2</v>
      </c>
      <c r="C27" s="13"/>
      <c r="D27" s="43">
        <f t="shared" si="0"/>
        <v>83.2</v>
      </c>
      <c r="E27" s="43"/>
      <c r="F27" s="44">
        <f t="shared" si="1"/>
        <v>83.2</v>
      </c>
      <c r="G27" s="14">
        <f t="shared" si="2"/>
        <v>1.3401000000000001</v>
      </c>
      <c r="H27" s="43">
        <v>94.8</v>
      </c>
      <c r="I27" s="13"/>
      <c r="J27" s="43">
        <f t="shared" si="3"/>
        <v>94.8</v>
      </c>
      <c r="K27" s="15"/>
      <c r="L27" s="46">
        <f t="shared" si="4"/>
        <v>94.8</v>
      </c>
      <c r="M27" s="17">
        <f t="shared" si="6"/>
        <v>1.1614</v>
      </c>
      <c r="N27" s="43">
        <v>94.8</v>
      </c>
      <c r="O27" s="43">
        <v>59.6</v>
      </c>
      <c r="P27" s="47">
        <f t="shared" si="9"/>
        <v>80.7</v>
      </c>
      <c r="Q27" s="18">
        <f t="shared" si="7"/>
        <v>1.3197000000000001</v>
      </c>
      <c r="R27" s="43">
        <v>82.2</v>
      </c>
      <c r="S27" s="13"/>
      <c r="T27" s="48">
        <f t="shared" si="5"/>
        <v>82.2</v>
      </c>
      <c r="U27" s="20">
        <f t="shared" si="8"/>
        <v>1.2688999999999999</v>
      </c>
    </row>
    <row r="28" spans="1:21">
      <c r="A28" s="5">
        <v>1993</v>
      </c>
      <c r="B28" s="43">
        <v>81.5</v>
      </c>
      <c r="C28" s="13"/>
      <c r="D28" s="43">
        <f t="shared" si="0"/>
        <v>81.5</v>
      </c>
      <c r="E28" s="43"/>
      <c r="F28" s="44">
        <f t="shared" si="1"/>
        <v>81.5</v>
      </c>
      <c r="G28" s="14">
        <f t="shared" si="2"/>
        <v>1.3681000000000001</v>
      </c>
      <c r="H28" s="43">
        <v>93.8</v>
      </c>
      <c r="I28" s="13"/>
      <c r="J28" s="43">
        <f t="shared" si="3"/>
        <v>93.8</v>
      </c>
      <c r="K28" s="15"/>
      <c r="L28" s="46">
        <f t="shared" si="4"/>
        <v>93.8</v>
      </c>
      <c r="M28" s="17">
        <f t="shared" si="6"/>
        <v>1.1738</v>
      </c>
      <c r="N28" s="43">
        <v>93.8</v>
      </c>
      <c r="O28" s="43">
        <v>58.9</v>
      </c>
      <c r="P28" s="47">
        <f t="shared" si="9"/>
        <v>79.8</v>
      </c>
      <c r="Q28" s="18">
        <f t="shared" si="7"/>
        <v>1.3346</v>
      </c>
      <c r="R28" s="43">
        <v>82</v>
      </c>
      <c r="S28" s="13"/>
      <c r="T28" s="48">
        <f t="shared" si="5"/>
        <v>82</v>
      </c>
      <c r="U28" s="20">
        <f t="shared" si="8"/>
        <v>1.272</v>
      </c>
    </row>
    <row r="29" spans="1:21">
      <c r="A29" s="5">
        <v>1992</v>
      </c>
      <c r="B29" s="43">
        <v>78.8</v>
      </c>
      <c r="C29" s="13"/>
      <c r="D29" s="43">
        <f t="shared" si="0"/>
        <v>78.8</v>
      </c>
      <c r="E29" s="43"/>
      <c r="F29" s="44">
        <f t="shared" si="1"/>
        <v>78.8</v>
      </c>
      <c r="G29" s="14">
        <f t="shared" si="2"/>
        <v>1.415</v>
      </c>
      <c r="H29" s="43">
        <v>91.1</v>
      </c>
      <c r="I29" s="13"/>
      <c r="J29" s="43">
        <f t="shared" si="3"/>
        <v>91.1</v>
      </c>
      <c r="K29" s="15"/>
      <c r="L29" s="46">
        <f t="shared" si="4"/>
        <v>91.1</v>
      </c>
      <c r="M29" s="17">
        <f t="shared" si="6"/>
        <v>1.2085999999999999</v>
      </c>
      <c r="N29" s="43">
        <v>91.1</v>
      </c>
      <c r="O29" s="43">
        <v>65.3</v>
      </c>
      <c r="P29" s="47">
        <f t="shared" si="9"/>
        <v>80.8</v>
      </c>
      <c r="Q29" s="18">
        <f t="shared" si="7"/>
        <v>1.3181</v>
      </c>
      <c r="R29" s="43">
        <v>81.900000000000006</v>
      </c>
      <c r="S29" s="13"/>
      <c r="T29" s="48">
        <f t="shared" si="5"/>
        <v>81.900000000000006</v>
      </c>
      <c r="U29" s="20">
        <f t="shared" si="8"/>
        <v>1.2735000000000001</v>
      </c>
    </row>
    <row r="30" spans="1:21">
      <c r="A30" s="5">
        <v>1991</v>
      </c>
      <c r="B30" s="43">
        <v>74.3</v>
      </c>
      <c r="C30" s="13"/>
      <c r="D30" s="43">
        <f t="shared" si="0"/>
        <v>74.3</v>
      </c>
      <c r="E30" s="43"/>
      <c r="F30" s="44">
        <f t="shared" si="1"/>
        <v>74.3</v>
      </c>
      <c r="G30" s="14">
        <f t="shared" si="2"/>
        <v>1.5006999999999999</v>
      </c>
      <c r="H30" s="43">
        <v>85.7</v>
      </c>
      <c r="I30" s="13"/>
      <c r="J30" s="43">
        <f t="shared" si="3"/>
        <v>85.7</v>
      </c>
      <c r="K30" s="15"/>
      <c r="L30" s="46">
        <f t="shared" si="4"/>
        <v>85.7</v>
      </c>
      <c r="M30" s="17">
        <f t="shared" si="6"/>
        <v>1.2847</v>
      </c>
      <c r="N30" s="43">
        <v>85.7</v>
      </c>
      <c r="O30" s="43">
        <v>65.5</v>
      </c>
      <c r="P30" s="47">
        <f t="shared" si="9"/>
        <v>77.599999999999994</v>
      </c>
      <c r="Q30" s="18">
        <f t="shared" si="7"/>
        <v>1.3724000000000001</v>
      </c>
      <c r="R30" s="43">
        <v>80.7</v>
      </c>
      <c r="S30" s="13"/>
      <c r="T30" s="48">
        <f t="shared" si="5"/>
        <v>80.7</v>
      </c>
      <c r="U30" s="20">
        <f t="shared" si="8"/>
        <v>1.2924</v>
      </c>
    </row>
    <row r="31" spans="1:21">
      <c r="A31" s="5">
        <v>1990</v>
      </c>
      <c r="B31" s="43">
        <v>69.900000000000006</v>
      </c>
      <c r="C31" s="13"/>
      <c r="D31" s="43">
        <f t="shared" si="0"/>
        <v>69.900000000000006</v>
      </c>
      <c r="E31" s="43"/>
      <c r="F31" s="44">
        <f t="shared" si="1"/>
        <v>69.900000000000006</v>
      </c>
      <c r="G31" s="14">
        <f t="shared" si="2"/>
        <v>1.5951</v>
      </c>
      <c r="H31" s="43">
        <v>79.8</v>
      </c>
      <c r="I31" s="13"/>
      <c r="J31" s="43">
        <f t="shared" si="3"/>
        <v>79.8</v>
      </c>
      <c r="K31" s="15"/>
      <c r="L31" s="46">
        <f t="shared" si="4"/>
        <v>79.8</v>
      </c>
      <c r="M31" s="17">
        <f t="shared" si="6"/>
        <v>1.3796999999999999</v>
      </c>
      <c r="N31" s="43">
        <v>79.8</v>
      </c>
      <c r="O31" s="43">
        <v>66</v>
      </c>
      <c r="P31" s="47">
        <f t="shared" si="9"/>
        <v>74.3</v>
      </c>
      <c r="Q31" s="18">
        <f t="shared" si="7"/>
        <v>1.4334</v>
      </c>
      <c r="R31" s="43">
        <v>79</v>
      </c>
      <c r="S31" s="13"/>
      <c r="T31" s="48">
        <f t="shared" si="5"/>
        <v>79</v>
      </c>
      <c r="U31" s="20">
        <f t="shared" si="8"/>
        <v>1.3203</v>
      </c>
    </row>
    <row r="32" spans="1:21">
      <c r="A32" s="5">
        <v>1989</v>
      </c>
      <c r="B32" s="43">
        <v>65.900000000000006</v>
      </c>
      <c r="C32" s="13"/>
      <c r="D32" s="43">
        <f t="shared" si="0"/>
        <v>65.900000000000006</v>
      </c>
      <c r="E32" s="43"/>
      <c r="F32" s="44">
        <f t="shared" si="1"/>
        <v>65.900000000000006</v>
      </c>
      <c r="G32" s="14">
        <f t="shared" si="2"/>
        <v>1.6919999999999999</v>
      </c>
      <c r="H32" s="43">
        <v>74.7</v>
      </c>
      <c r="I32" s="13"/>
      <c r="J32" s="43">
        <f t="shared" si="3"/>
        <v>74.7</v>
      </c>
      <c r="K32" s="15"/>
      <c r="L32" s="46">
        <f t="shared" si="4"/>
        <v>74.7</v>
      </c>
      <c r="M32" s="17">
        <f t="shared" si="6"/>
        <v>1.4739</v>
      </c>
      <c r="N32" s="43">
        <v>74.7</v>
      </c>
      <c r="O32" s="43">
        <v>65.3</v>
      </c>
      <c r="P32" s="47">
        <f t="shared" si="9"/>
        <v>70.900000000000006</v>
      </c>
      <c r="Q32" s="18">
        <f t="shared" si="7"/>
        <v>1.5021</v>
      </c>
      <c r="R32" s="43">
        <v>77.8</v>
      </c>
      <c r="S32" s="13"/>
      <c r="T32" s="48">
        <f t="shared" si="5"/>
        <v>77.8</v>
      </c>
      <c r="U32" s="20">
        <f t="shared" si="8"/>
        <v>1.3406</v>
      </c>
    </row>
    <row r="33" spans="1:21">
      <c r="A33" s="5">
        <v>1988</v>
      </c>
      <c r="B33" s="43">
        <v>63.7</v>
      </c>
      <c r="C33" s="13"/>
      <c r="D33" s="43">
        <f t="shared" si="0"/>
        <v>63.7</v>
      </c>
      <c r="E33" s="43"/>
      <c r="F33" s="44">
        <f t="shared" si="1"/>
        <v>63.7</v>
      </c>
      <c r="G33" s="14">
        <f t="shared" si="2"/>
        <v>1.7504</v>
      </c>
      <c r="H33" s="43">
        <v>72.599999999999994</v>
      </c>
      <c r="I33" s="13"/>
      <c r="J33" s="43">
        <f t="shared" si="3"/>
        <v>72.599999999999994</v>
      </c>
      <c r="K33" s="15"/>
      <c r="L33" s="46">
        <f t="shared" si="4"/>
        <v>72.599999999999994</v>
      </c>
      <c r="M33" s="17">
        <f t="shared" si="6"/>
        <v>1.5165</v>
      </c>
      <c r="N33" s="43">
        <v>72.599999999999994</v>
      </c>
      <c r="O33" s="43">
        <v>62.3</v>
      </c>
      <c r="P33" s="47">
        <f t="shared" si="9"/>
        <v>68.5</v>
      </c>
      <c r="Q33" s="18">
        <f t="shared" si="7"/>
        <v>1.5547</v>
      </c>
      <c r="R33" s="43">
        <v>75.8</v>
      </c>
      <c r="S33" s="13"/>
      <c r="T33" s="48">
        <f t="shared" si="5"/>
        <v>75.8</v>
      </c>
      <c r="U33" s="20">
        <f t="shared" si="8"/>
        <v>1.3759999999999999</v>
      </c>
    </row>
    <row r="34" spans="1:21">
      <c r="A34" s="5">
        <v>1987</v>
      </c>
      <c r="B34" s="43">
        <v>62.3</v>
      </c>
      <c r="C34" s="13"/>
      <c r="D34" s="43">
        <f t="shared" si="0"/>
        <v>62.3</v>
      </c>
      <c r="E34" s="43"/>
      <c r="F34" s="44">
        <f t="shared" si="1"/>
        <v>62.3</v>
      </c>
      <c r="G34" s="14">
        <f t="shared" si="2"/>
        <v>1.7897000000000001</v>
      </c>
      <c r="H34" s="43">
        <v>71.5</v>
      </c>
      <c r="I34" s="13"/>
      <c r="J34" s="43">
        <f t="shared" si="3"/>
        <v>71.5</v>
      </c>
      <c r="K34" s="15"/>
      <c r="L34" s="46">
        <f t="shared" si="4"/>
        <v>71.5</v>
      </c>
      <c r="M34" s="17">
        <f t="shared" si="6"/>
        <v>1.5399</v>
      </c>
      <c r="N34" s="43">
        <v>71.5</v>
      </c>
      <c r="O34" s="43">
        <v>61.3</v>
      </c>
      <c r="P34" s="47">
        <f t="shared" si="9"/>
        <v>67.400000000000006</v>
      </c>
      <c r="Q34" s="18">
        <f t="shared" si="7"/>
        <v>1.5801000000000001</v>
      </c>
      <c r="R34" s="43">
        <v>74.7</v>
      </c>
      <c r="S34" s="13"/>
      <c r="T34" s="48">
        <f t="shared" si="5"/>
        <v>74.7</v>
      </c>
      <c r="U34" s="20">
        <f t="shared" si="8"/>
        <v>1.3963000000000001</v>
      </c>
    </row>
    <row r="35" spans="1:21">
      <c r="A35" s="5">
        <v>1986</v>
      </c>
      <c r="B35" s="43">
        <v>60.9</v>
      </c>
      <c r="C35" s="13"/>
      <c r="D35" s="43">
        <f t="shared" si="0"/>
        <v>60.9</v>
      </c>
      <c r="E35" s="43"/>
      <c r="F35" s="44">
        <f t="shared" si="1"/>
        <v>60.9</v>
      </c>
      <c r="G35" s="14">
        <f t="shared" si="2"/>
        <v>1.8309</v>
      </c>
      <c r="H35" s="43">
        <v>70.3</v>
      </c>
      <c r="I35" s="13"/>
      <c r="J35" s="43">
        <f t="shared" si="3"/>
        <v>70.3</v>
      </c>
      <c r="K35" s="15"/>
      <c r="L35" s="46">
        <f t="shared" si="4"/>
        <v>70.3</v>
      </c>
      <c r="M35" s="17">
        <f t="shared" si="6"/>
        <v>1.5661</v>
      </c>
      <c r="N35" s="43">
        <v>70.3</v>
      </c>
      <c r="O35" s="43">
        <v>64.400000000000006</v>
      </c>
      <c r="P35" s="47">
        <f t="shared" si="9"/>
        <v>67.900000000000006</v>
      </c>
      <c r="Q35" s="18">
        <f t="shared" si="7"/>
        <v>1.5685</v>
      </c>
      <c r="R35" s="43">
        <v>76.5</v>
      </c>
      <c r="S35" s="13"/>
      <c r="T35" s="48">
        <f t="shared" si="5"/>
        <v>76.5</v>
      </c>
      <c r="U35" s="20">
        <f t="shared" si="8"/>
        <v>1.3633999999999999</v>
      </c>
    </row>
    <row r="36" spans="1:21">
      <c r="A36" s="5">
        <v>1985</v>
      </c>
      <c r="B36" s="43">
        <v>59.7</v>
      </c>
      <c r="C36" s="13"/>
      <c r="D36" s="43">
        <f t="shared" si="0"/>
        <v>59.7</v>
      </c>
      <c r="E36" s="43"/>
      <c r="F36" s="44">
        <f t="shared" si="1"/>
        <v>59.7</v>
      </c>
      <c r="G36" s="14">
        <f t="shared" si="2"/>
        <v>1.8676999999999999</v>
      </c>
      <c r="H36" s="43">
        <v>68.7</v>
      </c>
      <c r="I36" s="13"/>
      <c r="J36" s="43">
        <f t="shared" si="3"/>
        <v>68.7</v>
      </c>
      <c r="K36" s="15"/>
      <c r="L36" s="46">
        <f t="shared" si="4"/>
        <v>68.7</v>
      </c>
      <c r="M36" s="17">
        <f t="shared" si="6"/>
        <v>1.6026</v>
      </c>
      <c r="N36" s="43">
        <v>68.7</v>
      </c>
      <c r="O36" s="43">
        <v>63.2</v>
      </c>
      <c r="P36" s="47">
        <f t="shared" si="9"/>
        <v>66.5</v>
      </c>
      <c r="Q36" s="18">
        <f t="shared" si="7"/>
        <v>1.6014999999999999</v>
      </c>
      <c r="R36" s="43">
        <v>77.099999999999994</v>
      </c>
      <c r="S36" s="13"/>
      <c r="T36" s="48">
        <f t="shared" si="5"/>
        <v>77.099999999999994</v>
      </c>
      <c r="U36" s="20">
        <f t="shared" si="8"/>
        <v>1.3528</v>
      </c>
    </row>
    <row r="37" spans="1:21">
      <c r="A37" s="5">
        <v>1984</v>
      </c>
      <c r="B37" s="43">
        <v>59.3</v>
      </c>
      <c r="C37" s="13"/>
      <c r="D37" s="43">
        <f t="shared" si="0"/>
        <v>59.3</v>
      </c>
      <c r="E37" s="43"/>
      <c r="F37" s="44">
        <f t="shared" si="1"/>
        <v>59.3</v>
      </c>
      <c r="G37" s="14">
        <f t="shared" si="2"/>
        <v>1.8803000000000001</v>
      </c>
      <c r="H37" s="43">
        <v>68.599999999999994</v>
      </c>
      <c r="I37" s="13"/>
      <c r="J37" s="43">
        <f t="shared" si="3"/>
        <v>68.599999999999994</v>
      </c>
      <c r="K37" s="15"/>
      <c r="L37" s="46">
        <f t="shared" si="4"/>
        <v>68.599999999999994</v>
      </c>
      <c r="M37" s="17">
        <f t="shared" si="6"/>
        <v>1.605</v>
      </c>
      <c r="N37" s="43">
        <v>68.599999999999994</v>
      </c>
      <c r="O37" s="43">
        <v>59.1</v>
      </c>
      <c r="P37" s="47">
        <f t="shared" si="9"/>
        <v>64.8</v>
      </c>
      <c r="Q37" s="18">
        <f t="shared" si="7"/>
        <v>1.6435</v>
      </c>
      <c r="R37" s="43">
        <v>75.400000000000006</v>
      </c>
      <c r="S37" s="13"/>
      <c r="T37" s="48">
        <f t="shared" si="5"/>
        <v>75.400000000000006</v>
      </c>
      <c r="U37" s="20">
        <f t="shared" si="8"/>
        <v>1.3833</v>
      </c>
    </row>
    <row r="38" spans="1:21">
      <c r="A38" s="5">
        <v>1983</v>
      </c>
      <c r="B38" s="43">
        <v>58.1</v>
      </c>
      <c r="C38" s="13"/>
      <c r="D38" s="43">
        <f t="shared" si="0"/>
        <v>58.1</v>
      </c>
      <c r="E38" s="43"/>
      <c r="F38" s="44">
        <f t="shared" si="1"/>
        <v>58.1</v>
      </c>
      <c r="G38" s="14">
        <f t="shared" si="2"/>
        <v>1.9191</v>
      </c>
      <c r="H38" s="43">
        <v>67.8</v>
      </c>
      <c r="I38" s="13"/>
      <c r="J38" s="43">
        <f t="shared" si="3"/>
        <v>67.8</v>
      </c>
      <c r="K38" s="15"/>
      <c r="L38" s="46">
        <f t="shared" si="4"/>
        <v>67.8</v>
      </c>
      <c r="M38" s="17">
        <f t="shared" si="6"/>
        <v>1.6238999999999999</v>
      </c>
      <c r="N38" s="43">
        <v>67.8</v>
      </c>
      <c r="O38" s="43">
        <v>58</v>
      </c>
      <c r="P38" s="47">
        <f t="shared" si="9"/>
        <v>63.9</v>
      </c>
      <c r="Q38" s="18">
        <f t="shared" si="7"/>
        <v>1.6667000000000001</v>
      </c>
      <c r="R38" s="43">
        <v>73.3</v>
      </c>
      <c r="S38" s="13"/>
      <c r="T38" s="48">
        <f t="shared" si="5"/>
        <v>73.3</v>
      </c>
      <c r="U38" s="20">
        <f t="shared" si="8"/>
        <v>1.4229000000000001</v>
      </c>
    </row>
    <row r="39" spans="1:21">
      <c r="A39" s="5">
        <v>1982</v>
      </c>
      <c r="B39" s="43">
        <v>57.1</v>
      </c>
      <c r="C39" s="13"/>
      <c r="D39" s="43">
        <f t="shared" si="0"/>
        <v>57.1</v>
      </c>
      <c r="E39" s="43"/>
      <c r="F39" s="44">
        <f t="shared" si="1"/>
        <v>57.1</v>
      </c>
      <c r="G39" s="14">
        <f t="shared" si="2"/>
        <v>1.9527000000000001</v>
      </c>
      <c r="H39" s="43">
        <v>68.099999999999994</v>
      </c>
      <c r="I39" s="13"/>
      <c r="J39" s="43">
        <f t="shared" si="3"/>
        <v>68.099999999999994</v>
      </c>
      <c r="K39" s="15"/>
      <c r="L39" s="46">
        <f t="shared" si="4"/>
        <v>68.099999999999994</v>
      </c>
      <c r="M39" s="17">
        <f t="shared" si="6"/>
        <v>1.6167</v>
      </c>
      <c r="N39" s="43">
        <v>68.099999999999994</v>
      </c>
      <c r="O39" s="43">
        <v>60.5</v>
      </c>
      <c r="P39" s="47">
        <f t="shared" si="9"/>
        <v>65.099999999999994</v>
      </c>
      <c r="Q39" s="18">
        <f t="shared" si="7"/>
        <v>1.6358999999999999</v>
      </c>
      <c r="R39" s="43">
        <v>72</v>
      </c>
      <c r="S39" s="13"/>
      <c r="T39" s="48">
        <f t="shared" si="5"/>
        <v>72</v>
      </c>
      <c r="U39" s="20">
        <f t="shared" si="8"/>
        <v>1.4486000000000001</v>
      </c>
    </row>
    <row r="40" spans="1:21">
      <c r="A40" s="5">
        <v>1981</v>
      </c>
      <c r="B40" s="43">
        <v>54.9</v>
      </c>
      <c r="C40" s="13"/>
      <c r="D40" s="43">
        <f t="shared" si="0"/>
        <v>54.9</v>
      </c>
      <c r="E40" s="43"/>
      <c r="F40" s="44">
        <f t="shared" si="1"/>
        <v>54.9</v>
      </c>
      <c r="G40" s="14">
        <f t="shared" si="2"/>
        <v>2.0310000000000001</v>
      </c>
      <c r="H40" s="43">
        <v>69.3</v>
      </c>
      <c r="I40" s="13"/>
      <c r="J40" s="43">
        <f t="shared" si="3"/>
        <v>69.3</v>
      </c>
      <c r="K40" s="15"/>
      <c r="L40" s="46">
        <f t="shared" si="4"/>
        <v>69.3</v>
      </c>
      <c r="M40" s="17">
        <f t="shared" si="6"/>
        <v>1.5887</v>
      </c>
      <c r="N40" s="43">
        <v>69.3</v>
      </c>
      <c r="O40" s="43">
        <v>52.8</v>
      </c>
      <c r="P40" s="47">
        <f t="shared" si="9"/>
        <v>62.7</v>
      </c>
      <c r="Q40" s="18">
        <f t="shared" si="7"/>
        <v>1.6986000000000001</v>
      </c>
      <c r="R40" s="43">
        <v>67.8</v>
      </c>
      <c r="S40" s="13"/>
      <c r="T40" s="48">
        <f t="shared" si="5"/>
        <v>67.8</v>
      </c>
      <c r="U40" s="20">
        <f t="shared" si="8"/>
        <v>1.5383</v>
      </c>
    </row>
    <row r="41" spans="1:21">
      <c r="A41" s="5">
        <v>1980</v>
      </c>
      <c r="B41" s="43">
        <v>51.7</v>
      </c>
      <c r="C41" s="13"/>
      <c r="D41" s="43">
        <f t="shared" si="0"/>
        <v>51.7</v>
      </c>
      <c r="E41" s="43"/>
      <c r="F41" s="44">
        <f t="shared" si="1"/>
        <v>51.7</v>
      </c>
      <c r="G41" s="14">
        <f t="shared" si="2"/>
        <v>2.1566999999999998</v>
      </c>
      <c r="H41" s="43">
        <v>67.5</v>
      </c>
      <c r="I41" s="13"/>
      <c r="J41" s="43">
        <f t="shared" si="3"/>
        <v>67.5</v>
      </c>
      <c r="K41" s="13"/>
      <c r="L41" s="46">
        <f t="shared" si="4"/>
        <v>67.5</v>
      </c>
      <c r="M41" s="17">
        <f t="shared" si="6"/>
        <v>1.6311</v>
      </c>
      <c r="N41" s="43">
        <v>67.5</v>
      </c>
      <c r="O41" s="43">
        <v>51.8</v>
      </c>
      <c r="P41" s="47">
        <f t="shared" si="9"/>
        <v>61.2</v>
      </c>
      <c r="Q41" s="18">
        <f t="shared" si="7"/>
        <v>1.7402</v>
      </c>
      <c r="R41" s="43">
        <v>63.5</v>
      </c>
      <c r="S41" s="13"/>
      <c r="T41" s="48">
        <f t="shared" si="5"/>
        <v>63.5</v>
      </c>
      <c r="U41" s="20">
        <f t="shared" si="8"/>
        <v>1.6425000000000001</v>
      </c>
    </row>
    <row r="42" spans="1:21">
      <c r="A42" s="5">
        <v>1979</v>
      </c>
      <c r="B42" s="43">
        <v>47</v>
      </c>
      <c r="C42" s="13"/>
      <c r="D42" s="43">
        <f t="shared" si="0"/>
        <v>47</v>
      </c>
      <c r="E42" s="43"/>
      <c r="F42" s="44">
        <f t="shared" si="1"/>
        <v>47</v>
      </c>
      <c r="G42" s="14">
        <f t="shared" si="2"/>
        <v>2.3723000000000001</v>
      </c>
      <c r="H42" s="43">
        <v>61.1</v>
      </c>
      <c r="I42" s="13"/>
      <c r="J42" s="43">
        <f t="shared" si="3"/>
        <v>61.1</v>
      </c>
      <c r="K42" s="13"/>
      <c r="L42" s="46">
        <f t="shared" si="4"/>
        <v>61.1</v>
      </c>
      <c r="M42" s="17">
        <f t="shared" si="6"/>
        <v>1.802</v>
      </c>
      <c r="N42" s="43">
        <v>61.1</v>
      </c>
      <c r="O42" s="43">
        <v>51.4</v>
      </c>
      <c r="P42" s="47">
        <f t="shared" si="9"/>
        <v>57.2</v>
      </c>
      <c r="Q42" s="18">
        <f t="shared" si="7"/>
        <v>1.8619000000000001</v>
      </c>
      <c r="R42" s="43">
        <v>59.6</v>
      </c>
      <c r="S42" s="13"/>
      <c r="T42" s="48">
        <f t="shared" si="5"/>
        <v>59.6</v>
      </c>
      <c r="U42" s="20">
        <f t="shared" si="8"/>
        <v>1.75</v>
      </c>
    </row>
    <row r="43" spans="1:21">
      <c r="A43" s="5">
        <v>1978</v>
      </c>
      <c r="B43" s="43">
        <v>43.7</v>
      </c>
      <c r="C43" s="13"/>
      <c r="D43" s="43">
        <f t="shared" si="0"/>
        <v>43.7</v>
      </c>
      <c r="E43" s="43"/>
      <c r="F43" s="44">
        <f t="shared" si="1"/>
        <v>43.7</v>
      </c>
      <c r="G43" s="14">
        <f t="shared" si="2"/>
        <v>2.5514999999999999</v>
      </c>
      <c r="H43" s="43">
        <v>55.6</v>
      </c>
      <c r="I43" s="13"/>
      <c r="J43" s="43">
        <f t="shared" si="3"/>
        <v>55.6</v>
      </c>
      <c r="K43" s="13"/>
      <c r="L43" s="46">
        <f t="shared" si="4"/>
        <v>55.6</v>
      </c>
      <c r="M43" s="17">
        <f t="shared" si="6"/>
        <v>1.9802</v>
      </c>
      <c r="N43" s="43">
        <v>55.6</v>
      </c>
      <c r="O43" s="43">
        <v>50.8</v>
      </c>
      <c r="P43" s="47">
        <f t="shared" si="9"/>
        <v>53.7</v>
      </c>
      <c r="Q43" s="18">
        <f t="shared" si="7"/>
        <v>1.9832000000000001</v>
      </c>
      <c r="R43" s="43">
        <v>57.5</v>
      </c>
      <c r="S43" s="13"/>
      <c r="T43" s="48">
        <f t="shared" si="5"/>
        <v>57.5</v>
      </c>
      <c r="U43" s="20">
        <f t="shared" si="8"/>
        <v>1.8139000000000001</v>
      </c>
    </row>
    <row r="44" spans="1:21">
      <c r="A44" s="5">
        <v>1977</v>
      </c>
      <c r="B44" s="43">
        <v>41.9</v>
      </c>
      <c r="C44" s="13"/>
      <c r="D44" s="43">
        <f t="shared" si="0"/>
        <v>41.9</v>
      </c>
      <c r="E44" s="43"/>
      <c r="F44" s="44">
        <f t="shared" si="1"/>
        <v>41.9</v>
      </c>
      <c r="G44" s="14">
        <f t="shared" si="2"/>
        <v>2.6610999999999998</v>
      </c>
      <c r="H44" s="43">
        <v>52.5</v>
      </c>
      <c r="I44" s="13"/>
      <c r="J44" s="43">
        <f t="shared" si="3"/>
        <v>52.5</v>
      </c>
      <c r="K44" s="13"/>
      <c r="L44" s="46">
        <f t="shared" si="4"/>
        <v>52.5</v>
      </c>
      <c r="M44" s="17">
        <f t="shared" si="6"/>
        <v>2.0971000000000002</v>
      </c>
      <c r="N44" s="43">
        <v>52.5</v>
      </c>
      <c r="O44" s="43">
        <v>49.5</v>
      </c>
      <c r="P44" s="47">
        <f t="shared" si="9"/>
        <v>51.3</v>
      </c>
      <c r="Q44" s="18">
        <f t="shared" si="7"/>
        <v>2.0760000000000001</v>
      </c>
      <c r="R44" s="43">
        <v>56.8</v>
      </c>
      <c r="S44" s="13"/>
      <c r="T44" s="48">
        <f t="shared" si="5"/>
        <v>56.8</v>
      </c>
      <c r="U44" s="20">
        <f t="shared" si="8"/>
        <v>1.8363</v>
      </c>
    </row>
    <row r="45" spans="1:21">
      <c r="A45" s="5">
        <v>1976</v>
      </c>
      <c r="B45" s="43">
        <v>40.200000000000003</v>
      </c>
      <c r="C45" s="13"/>
      <c r="D45" s="43">
        <f t="shared" si="0"/>
        <v>40.200000000000003</v>
      </c>
      <c r="E45" s="43"/>
      <c r="F45" s="44">
        <f t="shared" si="1"/>
        <v>40.200000000000003</v>
      </c>
      <c r="G45" s="14">
        <f t="shared" si="2"/>
        <v>2.7736000000000001</v>
      </c>
      <c r="H45" s="43">
        <v>50.7</v>
      </c>
      <c r="I45" s="13"/>
      <c r="J45" s="43">
        <f t="shared" si="3"/>
        <v>50.7</v>
      </c>
      <c r="K45" s="13"/>
      <c r="L45" s="46">
        <f t="shared" si="4"/>
        <v>50.7</v>
      </c>
      <c r="M45" s="17">
        <f t="shared" si="6"/>
        <v>2.1716000000000002</v>
      </c>
      <c r="N45" s="43">
        <v>50.7</v>
      </c>
      <c r="O45" s="43">
        <v>50.7</v>
      </c>
      <c r="P45" s="47">
        <f t="shared" si="9"/>
        <v>50.7</v>
      </c>
      <c r="Q45" s="18">
        <f t="shared" si="7"/>
        <v>2.1006</v>
      </c>
      <c r="R45" s="43">
        <v>55.2</v>
      </c>
      <c r="S45" s="43">
        <v>53.1</v>
      </c>
      <c r="T45" s="48">
        <f>ROUND($R$45*S45/$S$45,1)</f>
        <v>55.2</v>
      </c>
      <c r="U45" s="20">
        <f t="shared" si="8"/>
        <v>1.8895</v>
      </c>
    </row>
    <row r="46" spans="1:21">
      <c r="A46" s="5">
        <v>1975</v>
      </c>
      <c r="B46" s="43">
        <v>38.700000000000003</v>
      </c>
      <c r="C46" s="13"/>
      <c r="D46" s="43">
        <f t="shared" si="0"/>
        <v>38.700000000000003</v>
      </c>
      <c r="E46" s="43"/>
      <c r="F46" s="44">
        <f t="shared" si="1"/>
        <v>38.700000000000003</v>
      </c>
      <c r="G46" s="14">
        <f t="shared" si="2"/>
        <v>2.8811</v>
      </c>
      <c r="H46" s="43">
        <v>49.7</v>
      </c>
      <c r="I46" s="13"/>
      <c r="J46" s="43">
        <f t="shared" si="3"/>
        <v>49.7</v>
      </c>
      <c r="K46" s="13"/>
      <c r="L46" s="46">
        <f t="shared" si="4"/>
        <v>49.7</v>
      </c>
      <c r="M46" s="17">
        <f t="shared" si="6"/>
        <v>2.2153</v>
      </c>
      <c r="N46" s="43">
        <v>49.7</v>
      </c>
      <c r="O46" s="43">
        <v>49.4</v>
      </c>
      <c r="P46" s="47">
        <f t="shared" si="9"/>
        <v>49.6</v>
      </c>
      <c r="Q46" s="18">
        <f t="shared" si="7"/>
        <v>2.1472000000000002</v>
      </c>
      <c r="R46" s="13"/>
      <c r="S46" s="43">
        <v>51.2</v>
      </c>
      <c r="T46" s="48">
        <f t="shared" ref="T46:T72" si="10">ROUND($R$45*S46/$S$45,1)</f>
        <v>53.2</v>
      </c>
      <c r="U46" s="20">
        <f t="shared" si="8"/>
        <v>1.9604999999999999</v>
      </c>
    </row>
    <row r="47" spans="1:21">
      <c r="A47" s="5">
        <v>1974</v>
      </c>
      <c r="B47" s="43">
        <v>37.700000000000003</v>
      </c>
      <c r="C47" s="13"/>
      <c r="D47" s="43">
        <f t="shared" si="0"/>
        <v>37.700000000000003</v>
      </c>
      <c r="E47" s="43"/>
      <c r="F47" s="44">
        <f t="shared" si="1"/>
        <v>37.700000000000003</v>
      </c>
      <c r="G47" s="14">
        <f t="shared" si="2"/>
        <v>2.9575999999999998</v>
      </c>
      <c r="H47" s="43">
        <v>48.9</v>
      </c>
      <c r="I47" s="13"/>
      <c r="J47" s="43">
        <f t="shared" si="3"/>
        <v>48.9</v>
      </c>
      <c r="K47" s="13"/>
      <c r="L47" s="46">
        <f t="shared" si="4"/>
        <v>48.9</v>
      </c>
      <c r="M47" s="17">
        <f t="shared" si="6"/>
        <v>2.2515000000000001</v>
      </c>
      <c r="N47" s="43">
        <v>48.9</v>
      </c>
      <c r="O47" s="43">
        <v>51.2</v>
      </c>
      <c r="P47" s="47">
        <f t="shared" si="9"/>
        <v>49.8</v>
      </c>
      <c r="Q47" s="18">
        <f t="shared" si="7"/>
        <v>2.1385999999999998</v>
      </c>
      <c r="R47" s="13"/>
      <c r="S47" s="43">
        <v>48.9</v>
      </c>
      <c r="T47" s="48">
        <f t="shared" si="10"/>
        <v>50.8</v>
      </c>
      <c r="U47" s="20">
        <f t="shared" si="8"/>
        <v>2.0531000000000001</v>
      </c>
    </row>
    <row r="48" spans="1:21">
      <c r="A48" s="5">
        <v>1973</v>
      </c>
      <c r="B48" s="43">
        <v>35.6</v>
      </c>
      <c r="C48" s="13"/>
      <c r="D48" s="43">
        <f t="shared" si="0"/>
        <v>35.6</v>
      </c>
      <c r="E48" s="43"/>
      <c r="F48" s="44">
        <f t="shared" si="1"/>
        <v>35.6</v>
      </c>
      <c r="G48" s="14">
        <f t="shared" si="2"/>
        <v>3.1320000000000001</v>
      </c>
      <c r="H48" s="43">
        <v>45.8</v>
      </c>
      <c r="I48" s="13"/>
      <c r="J48" s="43">
        <f t="shared" si="3"/>
        <v>45.8</v>
      </c>
      <c r="K48" s="13"/>
      <c r="L48" s="46">
        <f t="shared" si="4"/>
        <v>45.8</v>
      </c>
      <c r="M48" s="17">
        <f t="shared" si="6"/>
        <v>2.4039000000000001</v>
      </c>
      <c r="N48" s="43">
        <v>45.8</v>
      </c>
      <c r="O48" s="43">
        <v>45</v>
      </c>
      <c r="P48" s="47">
        <f t="shared" si="9"/>
        <v>45.5</v>
      </c>
      <c r="Q48" s="18">
        <f t="shared" si="7"/>
        <v>2.3407</v>
      </c>
      <c r="R48" s="13"/>
      <c r="S48" s="43">
        <v>43.1</v>
      </c>
      <c r="T48" s="48">
        <f t="shared" si="10"/>
        <v>44.8</v>
      </c>
      <c r="U48" s="20">
        <f t="shared" si="8"/>
        <v>2.3281000000000001</v>
      </c>
    </row>
    <row r="49" spans="1:21">
      <c r="A49" s="5">
        <v>1972</v>
      </c>
      <c r="B49" s="43">
        <v>33.5</v>
      </c>
      <c r="C49" s="13"/>
      <c r="D49" s="43">
        <f t="shared" si="0"/>
        <v>33.5</v>
      </c>
      <c r="E49" s="43"/>
      <c r="F49" s="44">
        <f t="shared" si="1"/>
        <v>33.5</v>
      </c>
      <c r="G49" s="14">
        <f t="shared" si="2"/>
        <v>3.3283999999999998</v>
      </c>
      <c r="H49" s="43">
        <v>44</v>
      </c>
      <c r="I49" s="13"/>
      <c r="J49" s="43">
        <f t="shared" si="3"/>
        <v>44</v>
      </c>
      <c r="K49" s="13"/>
      <c r="L49" s="46">
        <f>J49</f>
        <v>44</v>
      </c>
      <c r="M49" s="17">
        <f t="shared" si="6"/>
        <v>2.5023</v>
      </c>
      <c r="N49" s="43">
        <v>44</v>
      </c>
      <c r="O49" s="43">
        <v>41.4</v>
      </c>
      <c r="P49" s="47">
        <f t="shared" si="9"/>
        <v>43</v>
      </c>
      <c r="Q49" s="18">
        <f t="shared" si="7"/>
        <v>2.4767000000000001</v>
      </c>
      <c r="R49" s="13"/>
      <c r="S49" s="43">
        <v>40.5</v>
      </c>
      <c r="T49" s="48">
        <f t="shared" si="10"/>
        <v>42.1</v>
      </c>
      <c r="U49" s="20">
        <f t="shared" si="8"/>
        <v>2.4773999999999998</v>
      </c>
    </row>
    <row r="50" spans="1:21">
      <c r="A50" s="5">
        <v>1971</v>
      </c>
      <c r="B50" s="43">
        <v>31.9</v>
      </c>
      <c r="C50" s="13"/>
      <c r="D50" s="43">
        <f t="shared" si="0"/>
        <v>31.9</v>
      </c>
      <c r="E50" s="43"/>
      <c r="F50" s="44">
        <f t="shared" si="1"/>
        <v>31.9</v>
      </c>
      <c r="G50" s="14">
        <f t="shared" si="2"/>
        <v>3.4952999999999999</v>
      </c>
      <c r="H50" s="43">
        <v>42.6</v>
      </c>
      <c r="I50" s="13"/>
      <c r="J50" s="43">
        <f t="shared" si="3"/>
        <v>42.6</v>
      </c>
      <c r="K50" s="13"/>
      <c r="L50" s="46">
        <f t="shared" si="4"/>
        <v>42.6</v>
      </c>
      <c r="M50" s="17">
        <f t="shared" si="6"/>
        <v>2.5844999999999998</v>
      </c>
      <c r="N50" s="43">
        <v>42.6</v>
      </c>
      <c r="O50" s="43">
        <v>41.4</v>
      </c>
      <c r="P50" s="47">
        <f t="shared" si="9"/>
        <v>42.1</v>
      </c>
      <c r="Q50" s="18">
        <f t="shared" si="7"/>
        <v>2.5297000000000001</v>
      </c>
      <c r="R50" s="13"/>
      <c r="S50" s="43">
        <v>39.4</v>
      </c>
      <c r="T50" s="48">
        <f t="shared" si="10"/>
        <v>41</v>
      </c>
      <c r="U50" s="20">
        <f t="shared" si="8"/>
        <v>2.5438999999999998</v>
      </c>
    </row>
    <row r="51" spans="1:21">
      <c r="A51" s="5">
        <v>1970</v>
      </c>
      <c r="B51" s="43">
        <v>28.8</v>
      </c>
      <c r="C51" s="13"/>
      <c r="D51" s="43">
        <f t="shared" si="0"/>
        <v>28.8</v>
      </c>
      <c r="E51" s="43"/>
      <c r="F51" s="44">
        <f t="shared" si="1"/>
        <v>28.8</v>
      </c>
      <c r="G51" s="14">
        <f t="shared" si="2"/>
        <v>3.8715000000000002</v>
      </c>
      <c r="H51" s="43">
        <v>39.299999999999997</v>
      </c>
      <c r="I51" s="13"/>
      <c r="J51" s="43">
        <f t="shared" si="3"/>
        <v>39.299999999999997</v>
      </c>
      <c r="K51" s="13"/>
      <c r="L51" s="46">
        <f t="shared" si="4"/>
        <v>39.299999999999997</v>
      </c>
      <c r="M51" s="17">
        <f t="shared" si="6"/>
        <v>2.8014999999999999</v>
      </c>
      <c r="N51" s="43">
        <v>39.299999999999997</v>
      </c>
      <c r="O51" s="43">
        <v>40.700000000000003</v>
      </c>
      <c r="P51" s="47">
        <f t="shared" si="9"/>
        <v>39.9</v>
      </c>
      <c r="Q51" s="18">
        <f t="shared" si="7"/>
        <v>2.6692</v>
      </c>
      <c r="R51" s="13"/>
      <c r="S51" s="43">
        <v>37.799999999999997</v>
      </c>
      <c r="T51" s="48">
        <f t="shared" si="10"/>
        <v>39.299999999999997</v>
      </c>
      <c r="U51" s="20">
        <f t="shared" si="8"/>
        <v>2.6539000000000001</v>
      </c>
    </row>
    <row r="52" spans="1:21">
      <c r="A52" s="5">
        <v>1969</v>
      </c>
      <c r="B52" s="43">
        <v>24.4</v>
      </c>
      <c r="C52" s="13"/>
      <c r="D52" s="43">
        <f t="shared" si="0"/>
        <v>24.4</v>
      </c>
      <c r="E52" s="43"/>
      <c r="F52" s="44">
        <f t="shared" si="1"/>
        <v>24.4</v>
      </c>
      <c r="G52" s="14">
        <f t="shared" si="2"/>
        <v>4.5697000000000001</v>
      </c>
      <c r="H52" s="43">
        <v>33.700000000000003</v>
      </c>
      <c r="I52" s="13"/>
      <c r="J52" s="43">
        <f t="shared" si="3"/>
        <v>33.700000000000003</v>
      </c>
      <c r="K52" s="13"/>
      <c r="L52" s="46">
        <f t="shared" si="4"/>
        <v>33.700000000000003</v>
      </c>
      <c r="M52" s="17">
        <f t="shared" si="6"/>
        <v>3.2671000000000001</v>
      </c>
      <c r="N52" s="43">
        <v>33.700000000000003</v>
      </c>
      <c r="O52" s="43">
        <v>38.1</v>
      </c>
      <c r="P52" s="47">
        <f t="shared" si="9"/>
        <v>35.5</v>
      </c>
      <c r="Q52" s="18">
        <f t="shared" si="7"/>
        <v>3</v>
      </c>
      <c r="R52" s="13"/>
      <c r="S52" s="43">
        <v>36</v>
      </c>
      <c r="T52" s="48">
        <f t="shared" si="10"/>
        <v>37.4</v>
      </c>
      <c r="U52" s="20">
        <f t="shared" si="8"/>
        <v>2.7888000000000002</v>
      </c>
    </row>
    <row r="53" spans="1:21">
      <c r="A53" s="5">
        <v>1968</v>
      </c>
      <c r="B53" s="43">
        <v>22.6</v>
      </c>
      <c r="C53" s="43">
        <v>24.2</v>
      </c>
      <c r="D53" s="43">
        <f>ROUND($B$53*C53/$C$53,1)</f>
        <v>22.6</v>
      </c>
      <c r="E53" s="43"/>
      <c r="F53" s="44">
        <f t="shared" si="1"/>
        <v>22.6</v>
      </c>
      <c r="G53" s="14">
        <f t="shared" si="2"/>
        <v>4.9336000000000002</v>
      </c>
      <c r="H53" s="43">
        <v>32.200000000000003</v>
      </c>
      <c r="I53" s="43">
        <v>34.1</v>
      </c>
      <c r="J53" s="43">
        <f>ROUND(I53*$H$53/$I$53,1)</f>
        <v>32.200000000000003</v>
      </c>
      <c r="K53" s="13"/>
      <c r="L53" s="46">
        <f>J53</f>
        <v>32.200000000000003</v>
      </c>
      <c r="M53" s="17">
        <f t="shared" si="6"/>
        <v>3.4192999999999998</v>
      </c>
      <c r="N53" s="43">
        <v>32.200000000000003</v>
      </c>
      <c r="O53" s="43">
        <v>37</v>
      </c>
      <c r="P53" s="47">
        <f t="shared" si="9"/>
        <v>34.1</v>
      </c>
      <c r="Q53" s="18">
        <f t="shared" si="7"/>
        <v>3.1232000000000002</v>
      </c>
      <c r="R53" s="13"/>
      <c r="S53" s="43">
        <v>35.4</v>
      </c>
      <c r="T53" s="48">
        <f t="shared" si="10"/>
        <v>36.799999999999997</v>
      </c>
      <c r="U53" s="20">
        <f t="shared" si="8"/>
        <v>2.8342000000000001</v>
      </c>
    </row>
    <row r="54" spans="1:21">
      <c r="A54" s="5">
        <v>1967</v>
      </c>
      <c r="B54" s="13"/>
      <c r="C54" s="43">
        <v>23</v>
      </c>
      <c r="D54" s="43">
        <f>ROUND($B$53*C54/$C$53,1)</f>
        <v>21.5</v>
      </c>
      <c r="E54" s="43"/>
      <c r="F54" s="44">
        <f t="shared" si="1"/>
        <v>21.5</v>
      </c>
      <c r="G54" s="14">
        <f t="shared" si="2"/>
        <v>5.1859999999999999</v>
      </c>
      <c r="H54" s="13"/>
      <c r="I54" s="43">
        <v>32.4</v>
      </c>
      <c r="J54" s="43">
        <f t="shared" ref="J54:J63" si="11">ROUND(I54*$H$53/$I$53,1)</f>
        <v>30.6</v>
      </c>
      <c r="K54" s="13"/>
      <c r="L54" s="46">
        <f>J54</f>
        <v>30.6</v>
      </c>
      <c r="M54" s="17">
        <f t="shared" si="6"/>
        <v>3.5979999999999999</v>
      </c>
      <c r="N54" s="43">
        <v>30.6</v>
      </c>
      <c r="O54" s="43">
        <v>37.6</v>
      </c>
      <c r="P54" s="47">
        <f t="shared" si="9"/>
        <v>33.4</v>
      </c>
      <c r="Q54" s="18">
        <f t="shared" si="7"/>
        <v>3.1886000000000001</v>
      </c>
      <c r="R54" s="13"/>
      <c r="S54" s="43">
        <v>35.5</v>
      </c>
      <c r="T54" s="48">
        <f t="shared" si="10"/>
        <v>36.9</v>
      </c>
      <c r="U54" s="20">
        <f t="shared" si="8"/>
        <v>2.8266</v>
      </c>
    </row>
    <row r="55" spans="1:21">
      <c r="A55" s="5">
        <v>1966</v>
      </c>
      <c r="B55" s="13"/>
      <c r="C55" s="43">
        <v>24.2</v>
      </c>
      <c r="D55" s="43">
        <f t="shared" ref="D55:D63" si="12">ROUND($B$53*C55/$C$53,1)</f>
        <v>22.6</v>
      </c>
      <c r="E55" s="43"/>
      <c r="F55" s="44">
        <f t="shared" si="1"/>
        <v>22.6</v>
      </c>
      <c r="G55" s="14">
        <f t="shared" si="2"/>
        <v>4.9336000000000002</v>
      </c>
      <c r="H55" s="13"/>
      <c r="I55" s="43">
        <v>33.799999999999997</v>
      </c>
      <c r="J55" s="43">
        <f t="shared" si="11"/>
        <v>31.9</v>
      </c>
      <c r="K55" s="13"/>
      <c r="L55" s="46">
        <f t="shared" si="4"/>
        <v>31.9</v>
      </c>
      <c r="M55" s="17">
        <f t="shared" si="6"/>
        <v>3.4514</v>
      </c>
      <c r="N55" s="43">
        <v>31.9</v>
      </c>
      <c r="O55" s="43">
        <v>40.1</v>
      </c>
      <c r="P55" s="47">
        <f t="shared" si="9"/>
        <v>35.200000000000003</v>
      </c>
      <c r="Q55" s="18">
        <f t="shared" si="7"/>
        <v>3.0255999999999998</v>
      </c>
      <c r="R55" s="13"/>
      <c r="S55" s="43">
        <v>35.9</v>
      </c>
      <c r="T55" s="48">
        <f t="shared" si="10"/>
        <v>37.299999999999997</v>
      </c>
      <c r="U55" s="20">
        <f t="shared" si="8"/>
        <v>2.7961999999999998</v>
      </c>
    </row>
    <row r="56" spans="1:21">
      <c r="A56" s="5">
        <v>1965</v>
      </c>
      <c r="B56" s="13"/>
      <c r="C56" s="43">
        <v>23.5</v>
      </c>
      <c r="D56" s="43">
        <f t="shared" si="12"/>
        <v>21.9</v>
      </c>
      <c r="E56" s="43"/>
      <c r="F56" s="44">
        <f t="shared" si="1"/>
        <v>21.9</v>
      </c>
      <c r="G56" s="14">
        <f t="shared" si="2"/>
        <v>5.0913000000000004</v>
      </c>
      <c r="H56" s="13"/>
      <c r="I56" s="43">
        <v>33.6</v>
      </c>
      <c r="J56" s="43">
        <f t="shared" si="11"/>
        <v>31.7</v>
      </c>
      <c r="K56" s="13"/>
      <c r="L56" s="46">
        <f t="shared" si="4"/>
        <v>31.7</v>
      </c>
      <c r="M56" s="17">
        <f t="shared" si="6"/>
        <v>3.4731999999999998</v>
      </c>
      <c r="N56" s="43">
        <v>31.7</v>
      </c>
      <c r="O56" s="43">
        <v>40.1</v>
      </c>
      <c r="P56" s="47">
        <f t="shared" si="9"/>
        <v>35.1</v>
      </c>
      <c r="Q56" s="18">
        <f t="shared" si="7"/>
        <v>3.0341999999999998</v>
      </c>
      <c r="R56" s="13"/>
      <c r="S56" s="43">
        <v>35.4</v>
      </c>
      <c r="T56" s="48">
        <f t="shared" si="10"/>
        <v>36.799999999999997</v>
      </c>
      <c r="U56" s="20">
        <f t="shared" si="8"/>
        <v>2.8342000000000001</v>
      </c>
    </row>
    <row r="57" spans="1:21">
      <c r="A57" s="5">
        <v>1964</v>
      </c>
      <c r="B57" s="13"/>
      <c r="C57" s="43">
        <v>22.7</v>
      </c>
      <c r="D57" s="43">
        <f t="shared" si="12"/>
        <v>21.2</v>
      </c>
      <c r="E57" s="43"/>
      <c r="F57" s="44">
        <f t="shared" si="1"/>
        <v>21.2</v>
      </c>
      <c r="G57" s="14">
        <f t="shared" si="2"/>
        <v>5.2594000000000003</v>
      </c>
      <c r="H57" s="13"/>
      <c r="I57" s="43">
        <v>34.4</v>
      </c>
      <c r="J57" s="43">
        <f>ROUND(I57*$H$53/$I$53,1)</f>
        <v>32.5</v>
      </c>
      <c r="K57" s="13"/>
      <c r="L57" s="46">
        <f t="shared" si="4"/>
        <v>32.5</v>
      </c>
      <c r="M57" s="17">
        <f t="shared" si="6"/>
        <v>3.3877000000000002</v>
      </c>
      <c r="N57" s="43">
        <v>32.5</v>
      </c>
      <c r="O57" s="43">
        <v>40.299999999999997</v>
      </c>
      <c r="P57" s="47">
        <f t="shared" si="9"/>
        <v>35.6</v>
      </c>
      <c r="Q57" s="18">
        <f t="shared" si="7"/>
        <v>2.9916</v>
      </c>
      <c r="R57" s="13"/>
      <c r="S57" s="43">
        <v>34.6</v>
      </c>
      <c r="T57" s="48">
        <f t="shared" si="10"/>
        <v>36</v>
      </c>
      <c r="U57" s="20">
        <f t="shared" si="8"/>
        <v>2.8972000000000002</v>
      </c>
    </row>
    <row r="58" spans="1:21">
      <c r="A58" s="5">
        <v>1963</v>
      </c>
      <c r="B58" s="13"/>
      <c r="C58" s="43">
        <v>21.8</v>
      </c>
      <c r="D58" s="43">
        <f t="shared" si="12"/>
        <v>20.399999999999999</v>
      </c>
      <c r="E58" s="43"/>
      <c r="F58" s="44">
        <f t="shared" si="1"/>
        <v>20.399999999999999</v>
      </c>
      <c r="G58" s="14">
        <f t="shared" si="2"/>
        <v>5.4657</v>
      </c>
      <c r="H58" s="13"/>
      <c r="I58" s="43">
        <v>33.799999999999997</v>
      </c>
      <c r="J58" s="43">
        <f t="shared" si="11"/>
        <v>31.9</v>
      </c>
      <c r="K58" s="13"/>
      <c r="L58" s="46">
        <f t="shared" si="4"/>
        <v>31.9</v>
      </c>
      <c r="M58" s="17">
        <f t="shared" si="6"/>
        <v>3.4514</v>
      </c>
      <c r="N58" s="43">
        <v>31.9</v>
      </c>
      <c r="O58" s="43">
        <v>40.299999999999997</v>
      </c>
      <c r="P58" s="47">
        <f t="shared" si="9"/>
        <v>35.299999999999997</v>
      </c>
      <c r="Q58" s="18">
        <f t="shared" si="7"/>
        <v>3.0169999999999999</v>
      </c>
      <c r="R58" s="13"/>
      <c r="S58" s="43">
        <v>34.1</v>
      </c>
      <c r="T58" s="48">
        <f t="shared" si="10"/>
        <v>35.4</v>
      </c>
      <c r="U58" s="20">
        <f t="shared" si="8"/>
        <v>2.9462999999999999</v>
      </c>
    </row>
    <row r="59" spans="1:21">
      <c r="A59" s="5">
        <v>1962</v>
      </c>
      <c r="B59" s="13"/>
      <c r="C59" s="43">
        <v>20.9</v>
      </c>
      <c r="D59" s="43">
        <f t="shared" si="12"/>
        <v>19.5</v>
      </c>
      <c r="E59" s="43"/>
      <c r="F59" s="44">
        <f t="shared" si="1"/>
        <v>19.5</v>
      </c>
      <c r="G59" s="14">
        <f t="shared" si="2"/>
        <v>5.7179000000000002</v>
      </c>
      <c r="H59" s="13"/>
      <c r="I59" s="43">
        <v>32.4</v>
      </c>
      <c r="J59" s="43">
        <f t="shared" si="11"/>
        <v>30.6</v>
      </c>
      <c r="K59" s="13"/>
      <c r="L59" s="46">
        <f t="shared" si="4"/>
        <v>30.6</v>
      </c>
      <c r="M59" s="17">
        <f t="shared" si="6"/>
        <v>3.5979999999999999</v>
      </c>
      <c r="N59" s="43">
        <v>30.6</v>
      </c>
      <c r="O59" s="43">
        <v>40.799999999999997</v>
      </c>
      <c r="P59" s="47">
        <f t="shared" si="9"/>
        <v>34.700000000000003</v>
      </c>
      <c r="Q59" s="18">
        <f t="shared" si="7"/>
        <v>3.0691999999999999</v>
      </c>
      <c r="R59" s="13"/>
      <c r="S59" s="43">
        <v>33.9</v>
      </c>
      <c r="T59" s="48">
        <f t="shared" si="10"/>
        <v>35.200000000000003</v>
      </c>
      <c r="U59" s="20">
        <f t="shared" si="8"/>
        <v>2.9630999999999998</v>
      </c>
    </row>
    <row r="60" spans="1:21">
      <c r="A60" s="5">
        <v>1961</v>
      </c>
      <c r="B60" s="13"/>
      <c r="C60" s="43">
        <v>19.399999999999999</v>
      </c>
      <c r="D60" s="43">
        <f t="shared" si="12"/>
        <v>18.100000000000001</v>
      </c>
      <c r="E60" s="43"/>
      <c r="F60" s="44">
        <f t="shared" si="1"/>
        <v>18.100000000000001</v>
      </c>
      <c r="G60" s="14">
        <f t="shared" si="2"/>
        <v>6.1601999999999997</v>
      </c>
      <c r="H60" s="13"/>
      <c r="I60" s="43">
        <v>30.4</v>
      </c>
      <c r="J60" s="43">
        <f t="shared" si="11"/>
        <v>28.7</v>
      </c>
      <c r="K60" s="13"/>
      <c r="L60" s="46">
        <f t="shared" si="4"/>
        <v>28.7</v>
      </c>
      <c r="M60" s="17">
        <f t="shared" si="6"/>
        <v>3.8361999999999998</v>
      </c>
      <c r="N60" s="43">
        <v>28.7</v>
      </c>
      <c r="O60" s="43">
        <v>41.3</v>
      </c>
      <c r="P60" s="47">
        <f t="shared" si="9"/>
        <v>33.700000000000003</v>
      </c>
      <c r="Q60" s="18">
        <f t="shared" si="7"/>
        <v>3.1602000000000001</v>
      </c>
      <c r="R60" s="21"/>
      <c r="S60" s="43">
        <v>33.700000000000003</v>
      </c>
      <c r="T60" s="48">
        <f t="shared" si="10"/>
        <v>35</v>
      </c>
      <c r="U60" s="20">
        <f t="shared" si="8"/>
        <v>2.98</v>
      </c>
    </row>
    <row r="61" spans="1:21">
      <c r="A61" s="5">
        <v>1960</v>
      </c>
      <c r="B61" s="13"/>
      <c r="C61" s="43">
        <v>18.3</v>
      </c>
      <c r="D61" s="43">
        <f t="shared" si="12"/>
        <v>17.100000000000001</v>
      </c>
      <c r="E61" s="43"/>
      <c r="F61" s="44">
        <f t="shared" si="1"/>
        <v>17.100000000000001</v>
      </c>
      <c r="G61" s="14">
        <f t="shared" si="2"/>
        <v>6.5205000000000002</v>
      </c>
      <c r="H61" s="13"/>
      <c r="I61" s="43">
        <v>28.3</v>
      </c>
      <c r="J61" s="43">
        <f t="shared" si="11"/>
        <v>26.7</v>
      </c>
      <c r="K61" s="13"/>
      <c r="L61" s="46">
        <f t="shared" si="4"/>
        <v>26.7</v>
      </c>
      <c r="M61" s="17">
        <f t="shared" si="6"/>
        <v>4.1235999999999997</v>
      </c>
      <c r="N61" s="43">
        <v>26.7</v>
      </c>
      <c r="O61" s="43">
        <v>41.7</v>
      </c>
      <c r="P61" s="47">
        <f t="shared" si="9"/>
        <v>32.700000000000003</v>
      </c>
      <c r="Q61" s="18">
        <f t="shared" si="7"/>
        <v>3.2568999999999999</v>
      </c>
      <c r="R61" s="21"/>
      <c r="S61" s="43">
        <v>33.200000000000003</v>
      </c>
      <c r="T61" s="48">
        <f t="shared" si="10"/>
        <v>34.5</v>
      </c>
      <c r="U61" s="20">
        <f t="shared" si="8"/>
        <v>3.0232000000000001</v>
      </c>
    </row>
    <row r="62" spans="1:21">
      <c r="A62" s="5">
        <v>1959</v>
      </c>
      <c r="B62" s="13"/>
      <c r="C62" s="43">
        <v>17.100000000000001</v>
      </c>
      <c r="D62" s="43">
        <f t="shared" si="12"/>
        <v>16</v>
      </c>
      <c r="E62" s="43"/>
      <c r="F62" s="44">
        <f t="shared" si="1"/>
        <v>16</v>
      </c>
      <c r="G62" s="14">
        <f t="shared" si="2"/>
        <v>6.9687999999999999</v>
      </c>
      <c r="H62" s="13"/>
      <c r="I62" s="43">
        <v>26.2</v>
      </c>
      <c r="J62" s="43">
        <f t="shared" si="11"/>
        <v>24.7</v>
      </c>
      <c r="K62" s="13"/>
      <c r="L62" s="46">
        <f>J62</f>
        <v>24.7</v>
      </c>
      <c r="M62" s="17">
        <f t="shared" si="6"/>
        <v>4.4574999999999996</v>
      </c>
      <c r="N62" s="43">
        <v>24.7</v>
      </c>
      <c r="O62" s="43">
        <v>41.7</v>
      </c>
      <c r="P62" s="47">
        <f t="shared" si="9"/>
        <v>31.5</v>
      </c>
      <c r="Q62" s="18">
        <f t="shared" si="7"/>
        <v>3.3809999999999998</v>
      </c>
      <c r="R62" s="21"/>
      <c r="S62" s="43">
        <v>32.799999999999997</v>
      </c>
      <c r="T62" s="48">
        <f t="shared" si="10"/>
        <v>34.1</v>
      </c>
      <c r="U62" s="20">
        <f t="shared" si="8"/>
        <v>3.0587</v>
      </c>
    </row>
    <row r="63" spans="1:21">
      <c r="A63" s="5">
        <v>1958</v>
      </c>
      <c r="B63" s="13"/>
      <c r="C63" s="43">
        <v>16.5</v>
      </c>
      <c r="D63" s="43">
        <f t="shared" si="12"/>
        <v>15.4</v>
      </c>
      <c r="E63" s="281">
        <v>3.5</v>
      </c>
      <c r="F63" s="44">
        <f>ROUND(E63*$D$63/$E$63,1)</f>
        <v>15.4</v>
      </c>
      <c r="G63" s="14">
        <f t="shared" si="2"/>
        <v>7.2403000000000004</v>
      </c>
      <c r="H63" s="13"/>
      <c r="I63" s="43">
        <v>24.3</v>
      </c>
      <c r="J63" s="43">
        <f t="shared" si="11"/>
        <v>22.9</v>
      </c>
      <c r="K63" s="281">
        <v>3.5</v>
      </c>
      <c r="L63" s="46">
        <f>ROUND($J$63*K63/$K$63,1)</f>
        <v>22.9</v>
      </c>
      <c r="M63" s="17">
        <f t="shared" si="6"/>
        <v>4.8079000000000001</v>
      </c>
      <c r="N63" s="43">
        <v>22.9</v>
      </c>
      <c r="O63" s="43">
        <v>41.9</v>
      </c>
      <c r="P63" s="47">
        <f t="shared" si="9"/>
        <v>30.5</v>
      </c>
      <c r="Q63" s="18">
        <f t="shared" si="7"/>
        <v>3.4918</v>
      </c>
      <c r="R63" s="21"/>
      <c r="S63" s="43">
        <v>33</v>
      </c>
      <c r="T63" s="48">
        <f t="shared" si="10"/>
        <v>34.299999999999997</v>
      </c>
      <c r="U63" s="20">
        <f t="shared" si="8"/>
        <v>3.0407999999999999</v>
      </c>
    </row>
    <row r="64" spans="1:21">
      <c r="A64" s="5">
        <v>1957</v>
      </c>
      <c r="B64" s="13"/>
      <c r="C64" s="13"/>
      <c r="D64" s="13"/>
      <c r="E64" s="281">
        <v>3.4</v>
      </c>
      <c r="F64" s="44">
        <f t="shared" ref="F64:F77" si="13">ROUND(E64*$D$63/$E$63,1)</f>
        <v>15</v>
      </c>
      <c r="G64" s="14">
        <f t="shared" si="2"/>
        <v>7.4333</v>
      </c>
      <c r="H64" s="13"/>
      <c r="I64" s="13"/>
      <c r="J64" s="13"/>
      <c r="K64" s="281">
        <v>3.4</v>
      </c>
      <c r="L64" s="46">
        <f t="shared" ref="L64:L72" si="14">ROUND($J$63*K64/$K$63,1)</f>
        <v>22.2</v>
      </c>
      <c r="M64" s="17">
        <f t="shared" si="6"/>
        <v>4.9595000000000002</v>
      </c>
      <c r="N64" s="43">
        <v>22.2</v>
      </c>
      <c r="O64" s="43">
        <v>41.2</v>
      </c>
      <c r="P64" s="47">
        <f t="shared" si="9"/>
        <v>29.8</v>
      </c>
      <c r="Q64" s="18">
        <f t="shared" si="7"/>
        <v>3.5737999999999999</v>
      </c>
      <c r="R64" s="21"/>
      <c r="S64" s="43">
        <v>33.200000000000003</v>
      </c>
      <c r="T64" s="48">
        <f t="shared" si="10"/>
        <v>34.5</v>
      </c>
      <c r="U64" s="20">
        <f t="shared" si="8"/>
        <v>3.0232000000000001</v>
      </c>
    </row>
    <row r="65" spans="1:21">
      <c r="A65" s="5">
        <v>1956</v>
      </c>
      <c r="B65" s="13"/>
      <c r="C65" s="13"/>
      <c r="D65" s="13"/>
      <c r="E65" s="281">
        <v>3.2</v>
      </c>
      <c r="F65" s="44">
        <f t="shared" si="13"/>
        <v>14.1</v>
      </c>
      <c r="G65" s="14">
        <f t="shared" si="2"/>
        <v>7.9077999999999999</v>
      </c>
      <c r="H65" s="13"/>
      <c r="I65" s="13"/>
      <c r="J65" s="13"/>
      <c r="K65" s="281">
        <v>3.2</v>
      </c>
      <c r="L65" s="46">
        <f t="shared" si="14"/>
        <v>20.9</v>
      </c>
      <c r="M65" s="17">
        <f t="shared" si="6"/>
        <v>5.2679</v>
      </c>
      <c r="N65" s="49">
        <v>20.9</v>
      </c>
      <c r="O65" s="43">
        <v>39</v>
      </c>
      <c r="P65" s="47">
        <f t="shared" si="9"/>
        <v>28.1</v>
      </c>
      <c r="Q65" s="18">
        <f t="shared" si="7"/>
        <v>3.79</v>
      </c>
      <c r="R65" s="21"/>
      <c r="S65" s="43">
        <v>32.6</v>
      </c>
      <c r="T65" s="48">
        <f t="shared" si="10"/>
        <v>33.9</v>
      </c>
      <c r="U65" s="20">
        <f t="shared" si="8"/>
        <v>3.0767000000000002</v>
      </c>
    </row>
    <row r="66" spans="1:21">
      <c r="A66" s="5">
        <v>1955</v>
      </c>
      <c r="B66" s="13"/>
      <c r="C66" s="13"/>
      <c r="D66" s="13"/>
      <c r="E66" s="281">
        <v>3.2</v>
      </c>
      <c r="F66" s="44">
        <f t="shared" si="13"/>
        <v>14.1</v>
      </c>
      <c r="G66" s="14">
        <f t="shared" si="2"/>
        <v>7.9077999999999999</v>
      </c>
      <c r="H66" s="13"/>
      <c r="I66" s="13"/>
      <c r="J66" s="13"/>
      <c r="K66" s="281">
        <v>3.2</v>
      </c>
      <c r="L66" s="46">
        <f t="shared" si="14"/>
        <v>20.9</v>
      </c>
      <c r="M66" s="17">
        <f t="shared" si="6"/>
        <v>5.2679</v>
      </c>
      <c r="N66" s="43">
        <v>20.9</v>
      </c>
      <c r="O66" s="43">
        <v>37.9</v>
      </c>
      <c r="P66" s="47">
        <f t="shared" si="9"/>
        <v>27.7</v>
      </c>
      <c r="Q66" s="18">
        <f t="shared" si="7"/>
        <v>3.8448000000000002</v>
      </c>
      <c r="R66" s="21"/>
      <c r="S66" s="49">
        <v>32.1</v>
      </c>
      <c r="T66" s="48">
        <f t="shared" si="10"/>
        <v>33.4</v>
      </c>
      <c r="U66" s="20">
        <f t="shared" si="8"/>
        <v>3.1227999999999998</v>
      </c>
    </row>
    <row r="67" spans="1:21">
      <c r="A67" s="5">
        <v>1954</v>
      </c>
      <c r="B67" s="13"/>
      <c r="C67" s="13"/>
      <c r="D67" s="13"/>
      <c r="E67" s="281">
        <v>3</v>
      </c>
      <c r="F67" s="44">
        <f t="shared" si="13"/>
        <v>13.2</v>
      </c>
      <c r="G67" s="14">
        <f t="shared" si="2"/>
        <v>8.4469999999999992</v>
      </c>
      <c r="H67" s="13"/>
      <c r="I67" s="13"/>
      <c r="J67" s="13"/>
      <c r="K67" s="281">
        <v>3</v>
      </c>
      <c r="L67" s="46">
        <f t="shared" si="14"/>
        <v>19.600000000000001</v>
      </c>
      <c r="M67" s="17">
        <f t="shared" si="6"/>
        <v>5.6173000000000002</v>
      </c>
      <c r="N67" s="43">
        <v>19.600000000000001</v>
      </c>
      <c r="O67" s="43">
        <v>36.700000000000003</v>
      </c>
      <c r="P67" s="47">
        <f t="shared" si="9"/>
        <v>26.4</v>
      </c>
      <c r="Q67" s="18">
        <f t="shared" si="7"/>
        <v>4.0340999999999996</v>
      </c>
      <c r="R67" s="21"/>
      <c r="S67" s="49">
        <v>31.5</v>
      </c>
      <c r="T67" s="48">
        <f t="shared" si="10"/>
        <v>32.700000000000003</v>
      </c>
      <c r="U67" s="20">
        <f t="shared" si="8"/>
        <v>3.1896</v>
      </c>
    </row>
    <row r="68" spans="1:21">
      <c r="A68" s="5">
        <v>1953</v>
      </c>
      <c r="B68" s="13"/>
      <c r="C68" s="13"/>
      <c r="D68" s="13"/>
      <c r="E68" s="281">
        <v>3</v>
      </c>
      <c r="F68" s="44">
        <f t="shared" si="13"/>
        <v>13.2</v>
      </c>
      <c r="G68" s="14">
        <f t="shared" si="2"/>
        <v>8.4469999999999992</v>
      </c>
      <c r="H68" s="13"/>
      <c r="I68" s="13"/>
      <c r="J68" s="13"/>
      <c r="K68" s="281">
        <v>3</v>
      </c>
      <c r="L68" s="46">
        <f>ROUND($J$63*K68/$K$63,1)</f>
        <v>19.600000000000001</v>
      </c>
      <c r="M68" s="17">
        <f t="shared" si="6"/>
        <v>5.6173000000000002</v>
      </c>
      <c r="N68" s="43">
        <v>19.600000000000001</v>
      </c>
      <c r="O68" s="43">
        <v>37.9</v>
      </c>
      <c r="P68" s="47">
        <f t="shared" si="9"/>
        <v>26.9</v>
      </c>
      <c r="Q68" s="18">
        <f t="shared" si="7"/>
        <v>3.9590999999999998</v>
      </c>
      <c r="R68" s="21"/>
      <c r="S68" s="43">
        <v>32</v>
      </c>
      <c r="T68" s="48">
        <f t="shared" si="10"/>
        <v>33.299999999999997</v>
      </c>
      <c r="U68" s="20">
        <f t="shared" si="8"/>
        <v>3.1320999999999999</v>
      </c>
    </row>
    <row r="69" spans="1:21">
      <c r="A69" s="5">
        <v>1952</v>
      </c>
      <c r="B69" s="13"/>
      <c r="C69" s="13"/>
      <c r="D69" s="13"/>
      <c r="E69" s="281">
        <v>3.1</v>
      </c>
      <c r="F69" s="44">
        <f t="shared" si="13"/>
        <v>13.6</v>
      </c>
      <c r="G69" s="14">
        <f t="shared" si="2"/>
        <v>8.1984999999999992</v>
      </c>
      <c r="H69" s="13"/>
      <c r="I69" s="13"/>
      <c r="J69" s="13"/>
      <c r="K69" s="281">
        <v>3.1</v>
      </c>
      <c r="L69" s="46">
        <f t="shared" si="14"/>
        <v>20.3</v>
      </c>
      <c r="M69" s="17">
        <f t="shared" si="6"/>
        <v>5.4236000000000004</v>
      </c>
      <c r="N69" s="43">
        <v>20.3</v>
      </c>
      <c r="O69" s="43">
        <v>36.4</v>
      </c>
      <c r="P69" s="47">
        <f>ROUND(N69*0.6+O69*0.4,1)</f>
        <v>26.7</v>
      </c>
      <c r="Q69" s="18">
        <f>ROUND($P$6/P69,4)</f>
        <v>3.9887999999999999</v>
      </c>
      <c r="R69" s="21"/>
      <c r="S69" s="43">
        <v>32.799999999999997</v>
      </c>
      <c r="T69" s="48">
        <f t="shared" si="10"/>
        <v>34.1</v>
      </c>
      <c r="U69" s="20">
        <f t="shared" si="8"/>
        <v>3.0587</v>
      </c>
    </row>
    <row r="70" spans="1:21">
      <c r="A70" s="5">
        <v>1951</v>
      </c>
      <c r="B70" s="13"/>
      <c r="C70" s="13"/>
      <c r="D70" s="13"/>
      <c r="E70" s="281">
        <v>2.9</v>
      </c>
      <c r="F70" s="44">
        <f t="shared" si="13"/>
        <v>12.8</v>
      </c>
      <c r="G70" s="14">
        <f>ROUND($F$6/F70, 4)</f>
        <v>8.7109000000000005</v>
      </c>
      <c r="H70" s="13"/>
      <c r="I70" s="13"/>
      <c r="J70" s="13"/>
      <c r="K70" s="281">
        <v>2.9</v>
      </c>
      <c r="L70" s="46">
        <f t="shared" si="14"/>
        <v>19</v>
      </c>
      <c r="M70" s="17">
        <f t="shared" si="6"/>
        <v>5.7946999999999997</v>
      </c>
      <c r="N70" s="43">
        <v>19</v>
      </c>
      <c r="O70" s="43">
        <v>26.1</v>
      </c>
      <c r="P70" s="47">
        <f t="shared" si="9"/>
        <v>21.8</v>
      </c>
      <c r="Q70" s="18">
        <f t="shared" si="7"/>
        <v>4.8853</v>
      </c>
      <c r="R70" s="21"/>
      <c r="S70" s="43">
        <v>32.1</v>
      </c>
      <c r="T70" s="48">
        <f t="shared" si="10"/>
        <v>33.4</v>
      </c>
      <c r="U70" s="20">
        <f t="shared" si="8"/>
        <v>3.1227999999999998</v>
      </c>
    </row>
    <row r="71" spans="1:21">
      <c r="A71" s="5">
        <v>1950</v>
      </c>
      <c r="B71" s="13"/>
      <c r="C71" s="13"/>
      <c r="D71" s="13"/>
      <c r="E71" s="281">
        <v>2.5</v>
      </c>
      <c r="F71" s="44">
        <f t="shared" si="13"/>
        <v>11</v>
      </c>
      <c r="G71" s="14">
        <f t="shared" ref="G71:G77" si="15">ROUND($F$6/F71, 4)</f>
        <v>10.1364</v>
      </c>
      <c r="H71" s="13"/>
      <c r="I71" s="13"/>
      <c r="J71" s="13"/>
      <c r="K71" s="281">
        <v>2.5</v>
      </c>
      <c r="L71" s="46">
        <f t="shared" si="14"/>
        <v>16.399999999999999</v>
      </c>
      <c r="M71" s="17">
        <f>ROUND($L$6/L71, 4)</f>
        <v>6.7134</v>
      </c>
      <c r="N71" s="43">
        <v>16.399999999999999</v>
      </c>
      <c r="O71" s="43">
        <v>21.4</v>
      </c>
      <c r="P71" s="47">
        <f>ROUND(N71*0.6+O71*0.4,1)</f>
        <v>18.399999999999999</v>
      </c>
      <c r="Q71" s="18">
        <f>ROUND($P$6/P71,4)</f>
        <v>5.7880000000000003</v>
      </c>
      <c r="R71" s="21"/>
      <c r="S71" s="43">
        <v>27.1</v>
      </c>
      <c r="T71" s="48">
        <f t="shared" si="10"/>
        <v>28.2</v>
      </c>
      <c r="U71" s="20">
        <f>ROUND($T$6/T71,4)</f>
        <v>3.6985999999999999</v>
      </c>
    </row>
    <row r="72" spans="1:21">
      <c r="A72" s="5">
        <v>1949</v>
      </c>
      <c r="B72" s="13"/>
      <c r="C72" s="13"/>
      <c r="D72" s="13"/>
      <c r="E72" s="281">
        <v>2.6</v>
      </c>
      <c r="F72" s="44">
        <f t="shared" si="13"/>
        <v>11.4</v>
      </c>
      <c r="G72" s="14">
        <f t="shared" si="15"/>
        <v>9.7806999999999995</v>
      </c>
      <c r="H72" s="13"/>
      <c r="I72" s="13"/>
      <c r="J72" s="13"/>
      <c r="K72" s="281">
        <v>2.6</v>
      </c>
      <c r="L72" s="46">
        <f t="shared" si="14"/>
        <v>17</v>
      </c>
      <c r="M72" s="17">
        <f>ROUND($L$6/L72, 4)</f>
        <v>6.4764999999999997</v>
      </c>
      <c r="N72" s="43">
        <v>17</v>
      </c>
      <c r="O72" s="43">
        <v>20.6</v>
      </c>
      <c r="P72" s="47">
        <f>ROUND(N72*0.6+O72*0.4,1)</f>
        <v>18.399999999999999</v>
      </c>
      <c r="Q72" s="18">
        <f>ROUND($P$6/P72,4)</f>
        <v>5.7880000000000003</v>
      </c>
      <c r="R72" s="21"/>
      <c r="S72" s="43">
        <v>27.8</v>
      </c>
      <c r="T72" s="48">
        <f t="shared" si="10"/>
        <v>28.9</v>
      </c>
      <c r="U72" s="20">
        <f>ROUND($T$6/T72,4)</f>
        <v>3.609</v>
      </c>
    </row>
    <row r="73" spans="1:21">
      <c r="A73" s="5">
        <v>1948</v>
      </c>
      <c r="B73" s="13"/>
      <c r="C73" s="13"/>
      <c r="D73" s="13"/>
      <c r="E73" s="281">
        <v>2.2999999999999998</v>
      </c>
      <c r="F73" s="44">
        <f t="shared" si="13"/>
        <v>10.1</v>
      </c>
      <c r="G73" s="14">
        <f t="shared" si="15"/>
        <v>11.0396</v>
      </c>
      <c r="H73" s="21"/>
      <c r="I73" s="21"/>
      <c r="J73" s="21"/>
      <c r="K73" s="13"/>
      <c r="L73" s="16"/>
      <c r="M73" s="22"/>
      <c r="N73" s="21"/>
      <c r="O73" s="21"/>
      <c r="P73" s="23"/>
      <c r="Q73" s="24"/>
      <c r="R73" s="21"/>
      <c r="S73" s="13"/>
      <c r="T73" s="19"/>
      <c r="U73" s="25"/>
    </row>
    <row r="74" spans="1:21">
      <c r="A74" s="5">
        <v>1947</v>
      </c>
      <c r="B74" s="13"/>
      <c r="C74" s="13"/>
      <c r="D74" s="13"/>
      <c r="E74" s="281">
        <v>2.1</v>
      </c>
      <c r="F74" s="44">
        <f t="shared" si="13"/>
        <v>9.1999999999999993</v>
      </c>
      <c r="G74" s="14">
        <f t="shared" si="15"/>
        <v>12.1196</v>
      </c>
      <c r="H74" s="21"/>
      <c r="I74" s="21"/>
      <c r="J74" s="21"/>
      <c r="K74" s="21"/>
      <c r="L74" s="16"/>
      <c r="M74" s="22"/>
      <c r="N74" s="21"/>
      <c r="O74" s="21"/>
      <c r="P74" s="23"/>
      <c r="Q74" s="24"/>
      <c r="R74" s="21"/>
      <c r="S74" s="21"/>
      <c r="T74" s="26"/>
      <c r="U74" s="25"/>
    </row>
    <row r="75" spans="1:21">
      <c r="A75" s="5">
        <v>1946</v>
      </c>
      <c r="B75" s="13"/>
      <c r="C75" s="13"/>
      <c r="D75" s="13"/>
      <c r="E75" s="281">
        <v>1.8</v>
      </c>
      <c r="F75" s="44">
        <f t="shared" si="13"/>
        <v>7.9</v>
      </c>
      <c r="G75" s="14">
        <f t="shared" si="15"/>
        <v>14.113899999999999</v>
      </c>
      <c r="H75" s="21"/>
      <c r="I75" s="21"/>
      <c r="J75" s="21"/>
      <c r="K75" s="21"/>
      <c r="L75" s="16"/>
      <c r="M75" s="22"/>
      <c r="N75" s="21"/>
      <c r="O75" s="21"/>
      <c r="P75" s="23"/>
      <c r="Q75" s="24"/>
      <c r="R75" s="21"/>
      <c r="S75" s="21"/>
      <c r="T75" s="26"/>
      <c r="U75" s="25"/>
    </row>
    <row r="76" spans="1:21">
      <c r="A76" s="5">
        <v>1945</v>
      </c>
      <c r="B76" s="13"/>
      <c r="C76" s="13"/>
      <c r="D76" s="13"/>
      <c r="E76" s="281">
        <v>1.7</v>
      </c>
      <c r="F76" s="44">
        <f t="shared" si="13"/>
        <v>7.5</v>
      </c>
      <c r="G76" s="14">
        <f t="shared" si="15"/>
        <v>14.8667</v>
      </c>
      <c r="H76" s="21"/>
      <c r="I76" s="21"/>
      <c r="J76" s="21"/>
      <c r="K76" s="21"/>
      <c r="L76" s="16"/>
      <c r="M76" s="22"/>
      <c r="N76" s="21"/>
      <c r="O76" s="21"/>
      <c r="P76" s="23"/>
      <c r="Q76" s="24"/>
      <c r="R76" s="21"/>
      <c r="S76" s="21"/>
      <c r="T76" s="26"/>
      <c r="U76" s="25"/>
    </row>
    <row r="77" spans="1:21" ht="15.75" thickBot="1">
      <c r="A77" s="27">
        <v>1944</v>
      </c>
      <c r="B77" s="28"/>
      <c r="C77" s="28"/>
      <c r="D77" s="28"/>
      <c r="E77" s="280">
        <v>1.7</v>
      </c>
      <c r="F77" s="44">
        <f t="shared" si="13"/>
        <v>7.5</v>
      </c>
      <c r="G77" s="14">
        <f t="shared" si="15"/>
        <v>14.8667</v>
      </c>
      <c r="H77" s="29"/>
      <c r="I77" s="29"/>
      <c r="J77" s="29"/>
      <c r="K77" s="29"/>
      <c r="L77" s="30"/>
      <c r="M77" s="31"/>
      <c r="N77" s="29"/>
      <c r="O77" s="29"/>
      <c r="P77" s="32"/>
      <c r="Q77" s="33"/>
      <c r="R77" s="29"/>
      <c r="S77" s="29"/>
      <c r="T77" s="34"/>
      <c r="U77" s="35"/>
    </row>
    <row r="79" spans="1:21">
      <c r="A79" s="151" t="s">
        <v>119</v>
      </c>
    </row>
    <row r="80" spans="1:21">
      <c r="A80" s="152" t="s">
        <v>129</v>
      </c>
      <c r="B80" s="151"/>
    </row>
    <row r="81" spans="2:2">
      <c r="B81" s="152"/>
    </row>
  </sheetData>
  <sheetProtection algorithmName="SHA-512" hashValue="onnPhs9NWg+zKXgCLCvsdKrVH1Hs4hZMkrYrDTqwoo9be6aGJ1wwmgwY9PHt1RF4jmtV6VV5nGOqVMPzOo7nqA==" saltValue="Wf9uZ4eu/FcnKPNI0HMmgA==" spinCount="100000" sheet="1" objects="1" scenarios="1"/>
  <mergeCells count="6">
    <mergeCell ref="A1:A2"/>
    <mergeCell ref="B3:G3"/>
    <mergeCell ref="H3:M3"/>
    <mergeCell ref="N3:Q3"/>
    <mergeCell ref="R3:U3"/>
    <mergeCell ref="B2:U2"/>
  </mergeCells>
  <hyperlinks>
    <hyperlink ref="A1:A2" location="Start!A1" display="Start"/>
    <hyperlink ref="A80" r:id="rId1"/>
  </hyperlinks>
  <pageMargins left="0.7" right="0.7" top="0.78740157499999996" bottom="0.78740157499999996"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L74"/>
  <sheetViews>
    <sheetView zoomScale="80" zoomScaleNormal="80" workbookViewId="0">
      <pane xSplit="2" ySplit="4" topLeftCell="C5" activePane="bottomRight" state="frozen"/>
      <selection sqref="A1:A2"/>
      <selection pane="topRight" sqref="A1:A2"/>
      <selection pane="bottomLeft" sqref="A1:A2"/>
      <selection pane="bottomRight" sqref="A1:A2"/>
    </sheetView>
  </sheetViews>
  <sheetFormatPr baseColWidth="10" defaultRowHeight="15"/>
  <cols>
    <col min="1" max="1" width="6.7109375" customWidth="1"/>
    <col min="3" max="3" width="28.7109375" customWidth="1"/>
    <col min="4" max="4" width="30.42578125" customWidth="1"/>
    <col min="5" max="5" width="15.42578125" customWidth="1"/>
    <col min="6" max="6" width="27.5703125" customWidth="1"/>
    <col min="7" max="7" width="14.42578125" customWidth="1"/>
    <col min="8" max="8" width="17.5703125" customWidth="1"/>
    <col min="9" max="9" width="17.28515625" customWidth="1"/>
    <col min="10" max="10" width="16" customWidth="1"/>
    <col min="11" max="11" width="22.140625" customWidth="1"/>
    <col min="12" max="12" width="13.42578125" customWidth="1"/>
  </cols>
  <sheetData>
    <row r="1" spans="1:12">
      <c r="A1" s="595" t="s">
        <v>71</v>
      </c>
    </row>
    <row r="2" spans="1:12">
      <c r="A2" s="595"/>
    </row>
    <row r="3" spans="1:12" ht="75">
      <c r="B3" s="36"/>
      <c r="C3" s="60" t="s">
        <v>47</v>
      </c>
      <c r="D3" s="60" t="s">
        <v>48</v>
      </c>
      <c r="E3" s="36" t="s">
        <v>49</v>
      </c>
      <c r="F3" s="60" t="s">
        <v>50</v>
      </c>
      <c r="G3" s="36" t="s">
        <v>51</v>
      </c>
      <c r="H3" s="60" t="s">
        <v>52</v>
      </c>
      <c r="I3" s="36" t="s">
        <v>53</v>
      </c>
      <c r="J3" s="36" t="s">
        <v>27</v>
      </c>
      <c r="K3" s="36"/>
      <c r="L3" s="36"/>
    </row>
    <row r="4" spans="1:12" ht="75">
      <c r="B4" s="37" t="s">
        <v>5</v>
      </c>
      <c r="C4" s="36" t="s">
        <v>54</v>
      </c>
      <c r="D4" s="36" t="s">
        <v>55</v>
      </c>
      <c r="E4" s="36"/>
      <c r="F4" s="36" t="s">
        <v>56</v>
      </c>
      <c r="G4" s="36"/>
      <c r="H4" s="36" t="s">
        <v>57</v>
      </c>
      <c r="I4" s="36"/>
      <c r="J4" s="36" t="s">
        <v>58</v>
      </c>
      <c r="K4" s="36" t="s">
        <v>43</v>
      </c>
      <c r="L4" s="37" t="s">
        <v>59</v>
      </c>
    </row>
    <row r="5" spans="1:12">
      <c r="B5" s="50">
        <v>2015</v>
      </c>
      <c r="C5" s="51">
        <v>101</v>
      </c>
      <c r="D5" s="52"/>
      <c r="E5" s="51">
        <f>C5</f>
        <v>101</v>
      </c>
      <c r="F5" s="53"/>
      <c r="G5" s="51">
        <f>E5</f>
        <v>101</v>
      </c>
      <c r="H5" s="53"/>
      <c r="I5" s="51">
        <f>G5</f>
        <v>101</v>
      </c>
      <c r="J5" s="46">
        <v>110.1</v>
      </c>
      <c r="K5" s="47">
        <f>ROUND(0.4*I5+0.6*J5,1)</f>
        <v>106.5</v>
      </c>
      <c r="L5" s="38">
        <f>ROUND($K$5/K5,4)</f>
        <v>1</v>
      </c>
    </row>
    <row r="6" spans="1:12">
      <c r="B6" s="50">
        <v>2014</v>
      </c>
      <c r="C6" s="51">
        <v>103.2</v>
      </c>
      <c r="D6" s="52"/>
      <c r="E6" s="51">
        <f t="shared" ref="E6:E13" si="0">C6</f>
        <v>103.2</v>
      </c>
      <c r="F6" s="53"/>
      <c r="G6" s="51">
        <f t="shared" ref="G6:G19" si="1">E6</f>
        <v>103.2</v>
      </c>
      <c r="H6" s="53"/>
      <c r="I6" s="51">
        <f>G6</f>
        <v>103.2</v>
      </c>
      <c r="J6" s="46">
        <v>108</v>
      </c>
      <c r="K6" s="47">
        <f t="shared" ref="K6:K69" si="2">ROUND(0.4*I6+0.6*J6,1)</f>
        <v>106.1</v>
      </c>
      <c r="L6" s="38">
        <f t="shared" ref="L6:L69" si="3">ROUND($K$5/K6,4)</f>
        <v>1.0038</v>
      </c>
    </row>
    <row r="7" spans="1:12">
      <c r="B7" s="54">
        <v>2013</v>
      </c>
      <c r="C7" s="51">
        <v>104.5</v>
      </c>
      <c r="D7" s="52"/>
      <c r="E7" s="51">
        <f t="shared" si="0"/>
        <v>104.5</v>
      </c>
      <c r="F7" s="55"/>
      <c r="G7" s="51">
        <f t="shared" si="1"/>
        <v>104.5</v>
      </c>
      <c r="H7" s="55"/>
      <c r="I7" s="51">
        <f>G7</f>
        <v>104.5</v>
      </c>
      <c r="J7" s="46">
        <v>106.4</v>
      </c>
      <c r="K7" s="47">
        <f t="shared" si="2"/>
        <v>105.6</v>
      </c>
      <c r="L7" s="38">
        <f t="shared" si="3"/>
        <v>1.0085</v>
      </c>
    </row>
    <row r="8" spans="1:12">
      <c r="B8" s="54">
        <v>2012</v>
      </c>
      <c r="C8" s="51">
        <v>109.4</v>
      </c>
      <c r="D8" s="52"/>
      <c r="E8" s="51">
        <f t="shared" si="0"/>
        <v>109.4</v>
      </c>
      <c r="F8" s="55"/>
      <c r="G8" s="51">
        <f t="shared" si="1"/>
        <v>109.4</v>
      </c>
      <c r="H8" s="55"/>
      <c r="I8" s="51">
        <f>G8</f>
        <v>109.4</v>
      </c>
      <c r="J8" s="46">
        <v>104.5</v>
      </c>
      <c r="K8" s="47">
        <f t="shared" si="2"/>
        <v>106.5</v>
      </c>
      <c r="L8" s="38">
        <f t="shared" si="3"/>
        <v>1</v>
      </c>
    </row>
    <row r="9" spans="1:12">
      <c r="B9" s="54">
        <v>2011</v>
      </c>
      <c r="C9" s="51">
        <v>108.8</v>
      </c>
      <c r="D9" s="52"/>
      <c r="E9" s="51">
        <f t="shared" si="0"/>
        <v>108.8</v>
      </c>
      <c r="F9" s="55"/>
      <c r="G9" s="51">
        <f t="shared" si="1"/>
        <v>108.8</v>
      </c>
      <c r="H9" s="55"/>
      <c r="I9" s="51">
        <f>G9</f>
        <v>108.8</v>
      </c>
      <c r="J9" s="46">
        <v>101.9</v>
      </c>
      <c r="K9" s="47">
        <f t="shared" si="2"/>
        <v>104.7</v>
      </c>
      <c r="L9" s="38">
        <f t="shared" si="3"/>
        <v>1.0172000000000001</v>
      </c>
    </row>
    <row r="10" spans="1:12">
      <c r="B10" s="54">
        <v>2010</v>
      </c>
      <c r="C10" s="51">
        <v>100</v>
      </c>
      <c r="D10" s="52"/>
      <c r="E10" s="51">
        <f t="shared" si="0"/>
        <v>100</v>
      </c>
      <c r="F10" s="52"/>
      <c r="G10" s="51">
        <f t="shared" si="1"/>
        <v>100</v>
      </c>
      <c r="H10" s="52"/>
      <c r="I10" s="51">
        <f t="shared" ref="I10:I50" si="4">G10</f>
        <v>100</v>
      </c>
      <c r="J10" s="46">
        <v>100</v>
      </c>
      <c r="K10" s="47">
        <f t="shared" si="2"/>
        <v>100</v>
      </c>
      <c r="L10" s="38">
        <f t="shared" si="3"/>
        <v>1.0649999999999999</v>
      </c>
    </row>
    <row r="11" spans="1:12">
      <c r="B11" s="54">
        <v>2009</v>
      </c>
      <c r="C11" s="51">
        <v>101.8</v>
      </c>
      <c r="D11" s="52"/>
      <c r="E11" s="51">
        <f t="shared" si="0"/>
        <v>101.8</v>
      </c>
      <c r="F11" s="52"/>
      <c r="G11" s="51">
        <f t="shared" si="1"/>
        <v>101.8</v>
      </c>
      <c r="H11" s="52"/>
      <c r="I11" s="51">
        <f t="shared" si="4"/>
        <v>101.8</v>
      </c>
      <c r="J11" s="46">
        <v>99.5</v>
      </c>
      <c r="K11" s="47">
        <f t="shared" si="2"/>
        <v>100.4</v>
      </c>
      <c r="L11" s="38">
        <f t="shared" si="3"/>
        <v>1.0608</v>
      </c>
    </row>
    <row r="12" spans="1:12">
      <c r="B12" s="54">
        <v>2008</v>
      </c>
      <c r="C12" s="51">
        <v>112.2</v>
      </c>
      <c r="D12" s="52"/>
      <c r="E12" s="51">
        <f t="shared" si="0"/>
        <v>112.2</v>
      </c>
      <c r="F12" s="52"/>
      <c r="G12" s="51">
        <f t="shared" si="1"/>
        <v>112.2</v>
      </c>
      <c r="H12" s="52"/>
      <c r="I12" s="51">
        <f t="shared" si="4"/>
        <v>112.2</v>
      </c>
      <c r="J12" s="46">
        <v>97.8</v>
      </c>
      <c r="K12" s="47">
        <f t="shared" si="2"/>
        <v>103.6</v>
      </c>
      <c r="L12" s="38">
        <f t="shared" si="3"/>
        <v>1.028</v>
      </c>
    </row>
    <row r="13" spans="1:12">
      <c r="B13" s="54">
        <v>2007</v>
      </c>
      <c r="C13" s="51">
        <v>103.9</v>
      </c>
      <c r="D13" s="52"/>
      <c r="E13" s="51">
        <f t="shared" si="0"/>
        <v>103.9</v>
      </c>
      <c r="F13" s="52"/>
      <c r="G13" s="51">
        <f t="shared" si="1"/>
        <v>103.9</v>
      </c>
      <c r="H13" s="52"/>
      <c r="I13" s="51">
        <f t="shared" si="4"/>
        <v>103.9</v>
      </c>
      <c r="J13" s="46">
        <v>95</v>
      </c>
      <c r="K13" s="47">
        <f t="shared" si="2"/>
        <v>98.6</v>
      </c>
      <c r="L13" s="38">
        <f t="shared" si="3"/>
        <v>1.0801000000000001</v>
      </c>
    </row>
    <row r="14" spans="1:12">
      <c r="B14" s="54">
        <v>2006</v>
      </c>
      <c r="C14" s="51">
        <v>94.2</v>
      </c>
      <c r="D14" s="52"/>
      <c r="E14" s="51">
        <f>C14</f>
        <v>94.2</v>
      </c>
      <c r="F14" s="52"/>
      <c r="G14" s="51">
        <f t="shared" si="1"/>
        <v>94.2</v>
      </c>
      <c r="H14" s="52"/>
      <c r="I14" s="51">
        <f t="shared" si="4"/>
        <v>94.2</v>
      </c>
      <c r="J14" s="46">
        <v>92.1</v>
      </c>
      <c r="K14" s="47">
        <f t="shared" si="2"/>
        <v>92.9</v>
      </c>
      <c r="L14" s="38">
        <f t="shared" si="3"/>
        <v>1.1464000000000001</v>
      </c>
    </row>
    <row r="15" spans="1:12">
      <c r="B15" s="54">
        <v>2005</v>
      </c>
      <c r="C15" s="51">
        <v>92.2</v>
      </c>
      <c r="D15" s="219">
        <v>137.19999999999999</v>
      </c>
      <c r="E15" s="51">
        <f t="shared" ref="E15:E20" si="5">ROUND(D15*$C$15/$D$15,1)</f>
        <v>92.2</v>
      </c>
      <c r="F15" s="52"/>
      <c r="G15" s="51">
        <f t="shared" si="1"/>
        <v>92.2</v>
      </c>
      <c r="H15" s="52"/>
      <c r="I15" s="51">
        <f t="shared" si="4"/>
        <v>92.2</v>
      </c>
      <c r="J15" s="46">
        <v>89.9</v>
      </c>
      <c r="K15" s="47">
        <f t="shared" si="2"/>
        <v>90.8</v>
      </c>
      <c r="L15" s="38">
        <f t="shared" si="3"/>
        <v>1.1729000000000001</v>
      </c>
    </row>
    <row r="16" spans="1:12">
      <c r="B16" s="54">
        <v>2004</v>
      </c>
      <c r="C16" s="220"/>
      <c r="D16" s="51">
        <v>122.1</v>
      </c>
      <c r="E16" s="51">
        <f t="shared" si="5"/>
        <v>82.1</v>
      </c>
      <c r="F16" s="52"/>
      <c r="G16" s="51">
        <f t="shared" si="1"/>
        <v>82.1</v>
      </c>
      <c r="H16" s="52"/>
      <c r="I16" s="51">
        <f t="shared" si="4"/>
        <v>82.1</v>
      </c>
      <c r="J16" s="46">
        <v>89.8</v>
      </c>
      <c r="K16" s="47">
        <f t="shared" si="2"/>
        <v>86.7</v>
      </c>
      <c r="L16" s="38">
        <f t="shared" si="3"/>
        <v>1.2283999999999999</v>
      </c>
    </row>
    <row r="17" spans="2:12">
      <c r="B17" s="54">
        <v>2003</v>
      </c>
      <c r="C17" s="52"/>
      <c r="D17" s="51">
        <v>107.2</v>
      </c>
      <c r="E17" s="51">
        <f t="shared" si="5"/>
        <v>72</v>
      </c>
      <c r="F17" s="52"/>
      <c r="G17" s="51">
        <f t="shared" si="1"/>
        <v>72</v>
      </c>
      <c r="H17" s="52"/>
      <c r="I17" s="51">
        <f t="shared" si="4"/>
        <v>72</v>
      </c>
      <c r="J17" s="46">
        <v>89.8</v>
      </c>
      <c r="K17" s="47">
        <f t="shared" si="2"/>
        <v>82.7</v>
      </c>
      <c r="L17" s="38">
        <f t="shared" si="3"/>
        <v>1.2878000000000001</v>
      </c>
    </row>
    <row r="18" spans="2:12">
      <c r="B18" s="54">
        <v>2002</v>
      </c>
      <c r="C18" s="52"/>
      <c r="D18" s="51">
        <v>104.1</v>
      </c>
      <c r="E18" s="51">
        <f t="shared" si="5"/>
        <v>70</v>
      </c>
      <c r="F18" s="52"/>
      <c r="G18" s="51">
        <f t="shared" si="1"/>
        <v>70</v>
      </c>
      <c r="H18" s="52"/>
      <c r="I18" s="51">
        <f t="shared" si="4"/>
        <v>70</v>
      </c>
      <c r="J18" s="46">
        <v>90.2</v>
      </c>
      <c r="K18" s="47">
        <f t="shared" si="2"/>
        <v>82.1</v>
      </c>
      <c r="L18" s="38">
        <f t="shared" si="3"/>
        <v>1.2971999999999999</v>
      </c>
    </row>
    <row r="19" spans="2:12">
      <c r="B19" s="54">
        <v>2001</v>
      </c>
      <c r="C19" s="52"/>
      <c r="D19" s="51">
        <v>104.4</v>
      </c>
      <c r="E19" s="51">
        <f t="shared" si="5"/>
        <v>70.2</v>
      </c>
      <c r="F19" s="52"/>
      <c r="G19" s="51">
        <f t="shared" si="1"/>
        <v>70.2</v>
      </c>
      <c r="H19" s="52"/>
      <c r="I19" s="51">
        <f t="shared" si="4"/>
        <v>70.2</v>
      </c>
      <c r="J19" s="46">
        <v>90.4</v>
      </c>
      <c r="K19" s="47">
        <f t="shared" si="2"/>
        <v>82.3</v>
      </c>
      <c r="L19" s="38">
        <f t="shared" si="3"/>
        <v>1.294</v>
      </c>
    </row>
    <row r="20" spans="2:12">
      <c r="B20" s="54">
        <v>2000</v>
      </c>
      <c r="C20" s="52"/>
      <c r="D20" s="51">
        <v>100</v>
      </c>
      <c r="E20" s="51">
        <f t="shared" si="5"/>
        <v>67.2</v>
      </c>
      <c r="F20" s="51">
        <v>100</v>
      </c>
      <c r="G20" s="51">
        <f>ROUND(F20*$E$20/$F$20,1)</f>
        <v>67.2</v>
      </c>
      <c r="H20" s="52"/>
      <c r="I20" s="51">
        <f t="shared" si="4"/>
        <v>67.2</v>
      </c>
      <c r="J20" s="46">
        <v>90.6</v>
      </c>
      <c r="K20" s="47">
        <f t="shared" si="2"/>
        <v>81.2</v>
      </c>
      <c r="L20" s="38">
        <f t="shared" si="3"/>
        <v>1.3116000000000001</v>
      </c>
    </row>
    <row r="21" spans="2:12">
      <c r="B21" s="54">
        <v>1999</v>
      </c>
      <c r="C21" s="52"/>
      <c r="D21" s="52"/>
      <c r="E21" s="52"/>
      <c r="F21" s="51">
        <v>93.2</v>
      </c>
      <c r="G21" s="51">
        <f t="shared" ref="G21:G52" si="6">ROUND(F21*$E$20/$F$20,1)</f>
        <v>62.6</v>
      </c>
      <c r="H21" s="52"/>
      <c r="I21" s="51">
        <f t="shared" si="4"/>
        <v>62.6</v>
      </c>
      <c r="J21" s="46">
        <v>90.4</v>
      </c>
      <c r="K21" s="47">
        <f t="shared" si="2"/>
        <v>79.3</v>
      </c>
      <c r="L21" s="38">
        <f t="shared" si="3"/>
        <v>1.343</v>
      </c>
    </row>
    <row r="22" spans="2:12">
      <c r="B22" s="54">
        <v>1998</v>
      </c>
      <c r="C22" s="52"/>
      <c r="D22" s="52"/>
      <c r="E22" s="52"/>
      <c r="F22" s="51">
        <v>96.4</v>
      </c>
      <c r="G22" s="51">
        <f t="shared" si="6"/>
        <v>64.8</v>
      </c>
      <c r="H22" s="52"/>
      <c r="I22" s="51">
        <f t="shared" si="4"/>
        <v>64.8</v>
      </c>
      <c r="J22" s="46">
        <v>90.9</v>
      </c>
      <c r="K22" s="47">
        <f t="shared" si="2"/>
        <v>80.5</v>
      </c>
      <c r="L22" s="38">
        <f t="shared" si="3"/>
        <v>1.323</v>
      </c>
    </row>
    <row r="23" spans="2:12">
      <c r="B23" s="54">
        <v>1997</v>
      </c>
      <c r="C23" s="52"/>
      <c r="D23" s="52"/>
      <c r="E23" s="52"/>
      <c r="F23" s="51">
        <v>94.5</v>
      </c>
      <c r="G23" s="51">
        <f t="shared" si="6"/>
        <v>63.5</v>
      </c>
      <c r="H23" s="52"/>
      <c r="I23" s="51">
        <f t="shared" si="4"/>
        <v>63.5</v>
      </c>
      <c r="J23" s="46">
        <v>92.4</v>
      </c>
      <c r="K23" s="47">
        <f t="shared" si="2"/>
        <v>80.8</v>
      </c>
      <c r="L23" s="38">
        <f t="shared" si="3"/>
        <v>1.3181</v>
      </c>
    </row>
    <row r="24" spans="2:12">
      <c r="B24" s="54">
        <v>1996</v>
      </c>
      <c r="C24" s="52"/>
      <c r="D24" s="52"/>
      <c r="E24" s="52"/>
      <c r="F24" s="51">
        <v>94.9</v>
      </c>
      <c r="G24" s="51">
        <f t="shared" si="6"/>
        <v>63.8</v>
      </c>
      <c r="H24" s="52"/>
      <c r="I24" s="51">
        <f t="shared" si="4"/>
        <v>63.8</v>
      </c>
      <c r="J24" s="46">
        <v>94.1</v>
      </c>
      <c r="K24" s="47">
        <f t="shared" si="2"/>
        <v>82</v>
      </c>
      <c r="L24" s="38">
        <f t="shared" si="3"/>
        <v>1.2988</v>
      </c>
    </row>
    <row r="25" spans="2:12">
      <c r="B25" s="54">
        <v>1995</v>
      </c>
      <c r="C25" s="52"/>
      <c r="D25" s="52"/>
      <c r="E25" s="52"/>
      <c r="F25" s="51">
        <v>97.8</v>
      </c>
      <c r="G25" s="51">
        <f t="shared" si="6"/>
        <v>65.7</v>
      </c>
      <c r="H25" s="52"/>
      <c r="I25" s="51">
        <f t="shared" si="4"/>
        <v>65.7</v>
      </c>
      <c r="J25" s="46">
        <v>95.8</v>
      </c>
      <c r="K25" s="47">
        <f t="shared" si="2"/>
        <v>83.8</v>
      </c>
      <c r="L25" s="38">
        <f t="shared" si="3"/>
        <v>1.2708999999999999</v>
      </c>
    </row>
    <row r="26" spans="2:12">
      <c r="B26" s="54">
        <v>1994</v>
      </c>
      <c r="C26" s="52"/>
      <c r="D26" s="52"/>
      <c r="E26" s="52"/>
      <c r="F26" s="51">
        <v>88.7</v>
      </c>
      <c r="G26" s="51">
        <f t="shared" si="6"/>
        <v>59.6</v>
      </c>
      <c r="H26" s="52"/>
      <c r="I26" s="51">
        <f t="shared" si="4"/>
        <v>59.6</v>
      </c>
      <c r="J26" s="46">
        <v>94.8</v>
      </c>
      <c r="K26" s="47">
        <f t="shared" si="2"/>
        <v>80.7</v>
      </c>
      <c r="L26" s="38">
        <f t="shared" si="3"/>
        <v>1.3197000000000001</v>
      </c>
    </row>
    <row r="27" spans="2:12">
      <c r="B27" s="54">
        <v>1993</v>
      </c>
      <c r="C27" s="52"/>
      <c r="D27" s="52"/>
      <c r="E27" s="52"/>
      <c r="F27" s="51">
        <v>87.7</v>
      </c>
      <c r="G27" s="51">
        <f t="shared" si="6"/>
        <v>58.9</v>
      </c>
      <c r="H27" s="52"/>
      <c r="I27" s="51">
        <f t="shared" si="4"/>
        <v>58.9</v>
      </c>
      <c r="J27" s="46">
        <v>93.8</v>
      </c>
      <c r="K27" s="47">
        <f t="shared" si="2"/>
        <v>79.8</v>
      </c>
      <c r="L27" s="38">
        <f t="shared" si="3"/>
        <v>1.3346</v>
      </c>
    </row>
    <row r="28" spans="2:12">
      <c r="B28" s="54">
        <v>1992</v>
      </c>
      <c r="C28" s="52"/>
      <c r="D28" s="52"/>
      <c r="E28" s="52"/>
      <c r="F28" s="51">
        <v>97.2</v>
      </c>
      <c r="G28" s="51">
        <f t="shared" si="6"/>
        <v>65.3</v>
      </c>
      <c r="H28" s="52"/>
      <c r="I28" s="51">
        <f t="shared" si="4"/>
        <v>65.3</v>
      </c>
      <c r="J28" s="46">
        <v>91.1</v>
      </c>
      <c r="K28" s="47">
        <f t="shared" si="2"/>
        <v>80.8</v>
      </c>
      <c r="L28" s="38">
        <f t="shared" si="3"/>
        <v>1.3181</v>
      </c>
    </row>
    <row r="29" spans="2:12">
      <c r="B29" s="54">
        <v>1991</v>
      </c>
      <c r="C29" s="52"/>
      <c r="D29" s="52"/>
      <c r="E29" s="52"/>
      <c r="F29" s="51">
        <v>97.5</v>
      </c>
      <c r="G29" s="51">
        <f t="shared" si="6"/>
        <v>65.5</v>
      </c>
      <c r="H29" s="52"/>
      <c r="I29" s="51">
        <f t="shared" si="4"/>
        <v>65.5</v>
      </c>
      <c r="J29" s="46">
        <v>85.7</v>
      </c>
      <c r="K29" s="47">
        <f t="shared" si="2"/>
        <v>77.599999999999994</v>
      </c>
      <c r="L29" s="38">
        <f t="shared" si="3"/>
        <v>1.3724000000000001</v>
      </c>
    </row>
    <row r="30" spans="2:12">
      <c r="B30" s="54">
        <v>1990</v>
      </c>
      <c r="C30" s="52"/>
      <c r="D30" s="52"/>
      <c r="E30" s="52"/>
      <c r="F30" s="51">
        <v>98.2</v>
      </c>
      <c r="G30" s="51">
        <f t="shared" si="6"/>
        <v>66</v>
      </c>
      <c r="H30" s="52"/>
      <c r="I30" s="51">
        <f t="shared" si="4"/>
        <v>66</v>
      </c>
      <c r="J30" s="46">
        <v>79.8</v>
      </c>
      <c r="K30" s="47">
        <f t="shared" si="2"/>
        <v>74.3</v>
      </c>
      <c r="L30" s="38">
        <f t="shared" si="3"/>
        <v>1.4334</v>
      </c>
    </row>
    <row r="31" spans="2:12">
      <c r="B31" s="54">
        <v>1989</v>
      </c>
      <c r="C31" s="52"/>
      <c r="D31" s="52"/>
      <c r="E31" s="52"/>
      <c r="F31" s="51">
        <v>97.1</v>
      </c>
      <c r="G31" s="51">
        <f t="shared" si="6"/>
        <v>65.3</v>
      </c>
      <c r="H31" s="52"/>
      <c r="I31" s="51">
        <f t="shared" si="4"/>
        <v>65.3</v>
      </c>
      <c r="J31" s="46">
        <v>74.7</v>
      </c>
      <c r="K31" s="47">
        <f t="shared" si="2"/>
        <v>70.900000000000006</v>
      </c>
      <c r="L31" s="38">
        <f t="shared" si="3"/>
        <v>1.5021</v>
      </c>
    </row>
    <row r="32" spans="2:12">
      <c r="B32" s="54">
        <v>1988</v>
      </c>
      <c r="C32" s="52"/>
      <c r="D32" s="52"/>
      <c r="E32" s="52"/>
      <c r="F32" s="51">
        <v>92.7</v>
      </c>
      <c r="G32" s="51">
        <f t="shared" si="6"/>
        <v>62.3</v>
      </c>
      <c r="H32" s="52"/>
      <c r="I32" s="51">
        <f t="shared" si="4"/>
        <v>62.3</v>
      </c>
      <c r="J32" s="46">
        <v>72.599999999999994</v>
      </c>
      <c r="K32" s="47">
        <f t="shared" si="2"/>
        <v>68.5</v>
      </c>
      <c r="L32" s="38">
        <f t="shared" si="3"/>
        <v>1.5547</v>
      </c>
    </row>
    <row r="33" spans="1:12">
      <c r="B33" s="54">
        <v>1987</v>
      </c>
      <c r="C33" s="52"/>
      <c r="D33" s="52"/>
      <c r="E33" s="52"/>
      <c r="F33" s="51">
        <v>91.2</v>
      </c>
      <c r="G33" s="51">
        <f t="shared" si="6"/>
        <v>61.3</v>
      </c>
      <c r="H33" s="52"/>
      <c r="I33" s="51">
        <f t="shared" si="4"/>
        <v>61.3</v>
      </c>
      <c r="J33" s="46">
        <v>71.5</v>
      </c>
      <c r="K33" s="47">
        <f t="shared" si="2"/>
        <v>67.400000000000006</v>
      </c>
      <c r="L33" s="38">
        <f t="shared" si="3"/>
        <v>1.5801000000000001</v>
      </c>
    </row>
    <row r="34" spans="1:12">
      <c r="B34" s="54">
        <v>1986</v>
      </c>
      <c r="C34" s="52"/>
      <c r="D34" s="52"/>
      <c r="E34" s="52"/>
      <c r="F34" s="51">
        <v>95.9</v>
      </c>
      <c r="G34" s="51">
        <f t="shared" si="6"/>
        <v>64.400000000000006</v>
      </c>
      <c r="H34" s="52"/>
      <c r="I34" s="51">
        <f t="shared" si="4"/>
        <v>64.400000000000006</v>
      </c>
      <c r="J34" s="46">
        <v>70.3</v>
      </c>
      <c r="K34" s="47">
        <f t="shared" si="2"/>
        <v>67.900000000000006</v>
      </c>
      <c r="L34" s="38">
        <f t="shared" si="3"/>
        <v>1.5685</v>
      </c>
    </row>
    <row r="35" spans="1:12">
      <c r="B35" s="54">
        <v>1985</v>
      </c>
      <c r="C35" s="52"/>
      <c r="D35" s="52"/>
      <c r="E35" s="52"/>
      <c r="F35" s="51">
        <v>94.1</v>
      </c>
      <c r="G35" s="51">
        <f t="shared" si="6"/>
        <v>63.2</v>
      </c>
      <c r="H35" s="52"/>
      <c r="I35" s="51">
        <f t="shared" si="4"/>
        <v>63.2</v>
      </c>
      <c r="J35" s="46">
        <v>68.7</v>
      </c>
      <c r="K35" s="47">
        <f t="shared" si="2"/>
        <v>66.5</v>
      </c>
      <c r="L35" s="38">
        <f t="shared" si="3"/>
        <v>1.6014999999999999</v>
      </c>
    </row>
    <row r="36" spans="1:12">
      <c r="B36" s="54">
        <v>1984</v>
      </c>
      <c r="C36" s="52"/>
      <c r="D36" s="52"/>
      <c r="E36" s="52"/>
      <c r="F36" s="51">
        <v>88</v>
      </c>
      <c r="G36" s="51">
        <f t="shared" si="6"/>
        <v>59.1</v>
      </c>
      <c r="H36" s="52"/>
      <c r="I36" s="51">
        <f t="shared" si="4"/>
        <v>59.1</v>
      </c>
      <c r="J36" s="46">
        <v>68.599999999999994</v>
      </c>
      <c r="K36" s="47">
        <f t="shared" si="2"/>
        <v>64.8</v>
      </c>
      <c r="L36" s="38">
        <f t="shared" si="3"/>
        <v>1.6435</v>
      </c>
    </row>
    <row r="37" spans="1:12">
      <c r="B37" s="54">
        <v>1983</v>
      </c>
      <c r="C37" s="52"/>
      <c r="D37" s="52"/>
      <c r="E37" s="52"/>
      <c r="F37" s="51">
        <v>86.3</v>
      </c>
      <c r="G37" s="51">
        <f t="shared" si="6"/>
        <v>58</v>
      </c>
      <c r="H37" s="52"/>
      <c r="I37" s="51">
        <f t="shared" si="4"/>
        <v>58</v>
      </c>
      <c r="J37" s="46">
        <v>67.8</v>
      </c>
      <c r="K37" s="47">
        <f t="shared" si="2"/>
        <v>63.9</v>
      </c>
      <c r="L37" s="38">
        <f t="shared" si="3"/>
        <v>1.6667000000000001</v>
      </c>
    </row>
    <row r="38" spans="1:12">
      <c r="B38" s="54">
        <v>1982</v>
      </c>
      <c r="C38" s="52"/>
      <c r="D38" s="52"/>
      <c r="E38" s="52"/>
      <c r="F38" s="51">
        <v>90.1</v>
      </c>
      <c r="G38" s="51">
        <f t="shared" si="6"/>
        <v>60.5</v>
      </c>
      <c r="H38" s="52"/>
      <c r="I38" s="51">
        <f t="shared" si="4"/>
        <v>60.5</v>
      </c>
      <c r="J38" s="46">
        <v>68.099999999999994</v>
      </c>
      <c r="K38" s="47">
        <f t="shared" si="2"/>
        <v>65.099999999999994</v>
      </c>
      <c r="L38" s="38">
        <f t="shared" si="3"/>
        <v>1.6358999999999999</v>
      </c>
    </row>
    <row r="39" spans="1:12">
      <c r="B39" s="54">
        <v>1981</v>
      </c>
      <c r="C39" s="52"/>
      <c r="D39" s="52"/>
      <c r="E39" s="52"/>
      <c r="F39" s="51">
        <v>78.5</v>
      </c>
      <c r="G39" s="51">
        <f t="shared" si="6"/>
        <v>52.8</v>
      </c>
      <c r="H39" s="52"/>
      <c r="I39" s="51">
        <f t="shared" si="4"/>
        <v>52.8</v>
      </c>
      <c r="J39" s="46">
        <v>69.3</v>
      </c>
      <c r="K39" s="47">
        <f t="shared" si="2"/>
        <v>62.7</v>
      </c>
      <c r="L39" s="38">
        <f t="shared" si="3"/>
        <v>1.6986000000000001</v>
      </c>
    </row>
    <row r="40" spans="1:12">
      <c r="B40" s="54">
        <v>1980</v>
      </c>
      <c r="C40" s="52"/>
      <c r="D40" s="52"/>
      <c r="E40" s="52"/>
      <c r="F40" s="51">
        <v>77.099999999999994</v>
      </c>
      <c r="G40" s="51">
        <f t="shared" si="6"/>
        <v>51.8</v>
      </c>
      <c r="H40" s="52"/>
      <c r="I40" s="51">
        <f t="shared" si="4"/>
        <v>51.8</v>
      </c>
      <c r="J40" s="46">
        <v>67.5</v>
      </c>
      <c r="K40" s="47">
        <f t="shared" si="2"/>
        <v>61.2</v>
      </c>
      <c r="L40" s="38">
        <f t="shared" si="3"/>
        <v>1.7402</v>
      </c>
    </row>
    <row r="41" spans="1:12">
      <c r="B41" s="54">
        <v>1979</v>
      </c>
      <c r="C41" s="52"/>
      <c r="D41" s="52"/>
      <c r="E41" s="52"/>
      <c r="F41" s="51">
        <v>76.5</v>
      </c>
      <c r="G41" s="51">
        <f t="shared" si="6"/>
        <v>51.4</v>
      </c>
      <c r="H41" s="52"/>
      <c r="I41" s="51">
        <f t="shared" si="4"/>
        <v>51.4</v>
      </c>
      <c r="J41" s="46">
        <v>61.1</v>
      </c>
      <c r="K41" s="47">
        <f t="shared" si="2"/>
        <v>57.2</v>
      </c>
      <c r="L41" s="38">
        <f t="shared" si="3"/>
        <v>1.8619000000000001</v>
      </c>
    </row>
    <row r="42" spans="1:12">
      <c r="B42" s="54">
        <v>1978</v>
      </c>
      <c r="C42" s="52"/>
      <c r="D42" s="52"/>
      <c r="E42" s="52"/>
      <c r="F42" s="51">
        <v>75.599999999999994</v>
      </c>
      <c r="G42" s="51">
        <f t="shared" si="6"/>
        <v>50.8</v>
      </c>
      <c r="H42" s="52"/>
      <c r="I42" s="51">
        <f t="shared" si="4"/>
        <v>50.8</v>
      </c>
      <c r="J42" s="46">
        <v>55.6</v>
      </c>
      <c r="K42" s="47">
        <f t="shared" si="2"/>
        <v>53.7</v>
      </c>
      <c r="L42" s="38">
        <f t="shared" si="3"/>
        <v>1.9832000000000001</v>
      </c>
    </row>
    <row r="43" spans="1:12">
      <c r="B43" s="54">
        <v>1977</v>
      </c>
      <c r="C43" s="52"/>
      <c r="D43" s="52"/>
      <c r="E43" s="52"/>
      <c r="F43" s="51">
        <v>73.599999999999994</v>
      </c>
      <c r="G43" s="51">
        <f t="shared" si="6"/>
        <v>49.5</v>
      </c>
      <c r="H43" s="52"/>
      <c r="I43" s="51">
        <f t="shared" si="4"/>
        <v>49.5</v>
      </c>
      <c r="J43" s="46">
        <v>52.5</v>
      </c>
      <c r="K43" s="47">
        <f t="shared" si="2"/>
        <v>51.3</v>
      </c>
      <c r="L43" s="38">
        <f t="shared" si="3"/>
        <v>2.0760000000000001</v>
      </c>
    </row>
    <row r="44" spans="1:12">
      <c r="B44" s="54">
        <v>1976</v>
      </c>
      <c r="C44" s="52"/>
      <c r="D44" s="52"/>
      <c r="E44" s="52"/>
      <c r="F44" s="51">
        <v>75.5</v>
      </c>
      <c r="G44" s="51">
        <f t="shared" si="6"/>
        <v>50.7</v>
      </c>
      <c r="H44" s="52"/>
      <c r="I44" s="51">
        <f t="shared" si="4"/>
        <v>50.7</v>
      </c>
      <c r="J44" s="46">
        <v>50.7</v>
      </c>
      <c r="K44" s="47">
        <f t="shared" si="2"/>
        <v>50.7</v>
      </c>
      <c r="L44" s="38">
        <f t="shared" si="3"/>
        <v>2.1006</v>
      </c>
    </row>
    <row r="45" spans="1:12">
      <c r="B45" s="54">
        <v>1975</v>
      </c>
      <c r="C45" s="52"/>
      <c r="D45" s="52"/>
      <c r="E45" s="52"/>
      <c r="F45" s="51">
        <v>73.5</v>
      </c>
      <c r="G45" s="51">
        <f t="shared" si="6"/>
        <v>49.4</v>
      </c>
      <c r="H45" s="52"/>
      <c r="I45" s="51">
        <f t="shared" si="4"/>
        <v>49.4</v>
      </c>
      <c r="J45" s="46">
        <v>49.7</v>
      </c>
      <c r="K45" s="47">
        <f t="shared" si="2"/>
        <v>49.6</v>
      </c>
      <c r="L45" s="38">
        <f t="shared" si="3"/>
        <v>2.1472000000000002</v>
      </c>
    </row>
    <row r="46" spans="1:12">
      <c r="B46" s="54">
        <v>1974</v>
      </c>
      <c r="C46" s="52"/>
      <c r="D46" s="52"/>
      <c r="E46" s="52"/>
      <c r="F46" s="51">
        <v>76.2</v>
      </c>
      <c r="G46" s="51">
        <f t="shared" si="6"/>
        <v>51.2</v>
      </c>
      <c r="H46" s="52"/>
      <c r="I46" s="51">
        <f t="shared" si="4"/>
        <v>51.2</v>
      </c>
      <c r="J46" s="46">
        <v>48.9</v>
      </c>
      <c r="K46" s="47">
        <f t="shared" si="2"/>
        <v>49.8</v>
      </c>
      <c r="L46" s="38">
        <f t="shared" si="3"/>
        <v>2.1385999999999998</v>
      </c>
    </row>
    <row r="47" spans="1:12">
      <c r="B47" s="54">
        <v>1973</v>
      </c>
      <c r="C47" s="52"/>
      <c r="D47" s="52"/>
      <c r="E47" s="52"/>
      <c r="F47" s="51">
        <v>67</v>
      </c>
      <c r="G47" s="51">
        <f t="shared" si="6"/>
        <v>45</v>
      </c>
      <c r="H47" s="52"/>
      <c r="I47" s="51">
        <f t="shared" si="4"/>
        <v>45</v>
      </c>
      <c r="J47" s="46">
        <v>45.8</v>
      </c>
      <c r="K47" s="47">
        <f t="shared" si="2"/>
        <v>45.5</v>
      </c>
      <c r="L47" s="38">
        <f t="shared" si="3"/>
        <v>2.3407</v>
      </c>
    </row>
    <row r="48" spans="1:12">
      <c r="A48" s="153"/>
      <c r="B48" s="54">
        <v>1972</v>
      </c>
      <c r="C48" s="52"/>
      <c r="D48" s="52"/>
      <c r="E48" s="52"/>
      <c r="F48" s="51">
        <v>61.6</v>
      </c>
      <c r="G48" s="51">
        <f t="shared" si="6"/>
        <v>41.4</v>
      </c>
      <c r="H48" s="52"/>
      <c r="I48" s="51">
        <f t="shared" si="4"/>
        <v>41.4</v>
      </c>
      <c r="J48" s="46">
        <v>44</v>
      </c>
      <c r="K48" s="47">
        <f t="shared" si="2"/>
        <v>43</v>
      </c>
      <c r="L48" s="38">
        <f t="shared" si="3"/>
        <v>2.4767000000000001</v>
      </c>
    </row>
    <row r="49" spans="2:12">
      <c r="B49" s="54">
        <v>1971</v>
      </c>
      <c r="C49" s="52"/>
      <c r="D49" s="52"/>
      <c r="E49" s="52"/>
      <c r="F49" s="51">
        <v>61.6</v>
      </c>
      <c r="G49" s="51">
        <f t="shared" si="6"/>
        <v>41.4</v>
      </c>
      <c r="H49" s="52"/>
      <c r="I49" s="51">
        <f t="shared" si="4"/>
        <v>41.4</v>
      </c>
      <c r="J49" s="46">
        <v>42.6</v>
      </c>
      <c r="K49" s="47">
        <f t="shared" si="2"/>
        <v>42.1</v>
      </c>
      <c r="L49" s="38">
        <f t="shared" si="3"/>
        <v>2.5297000000000001</v>
      </c>
    </row>
    <row r="50" spans="2:12">
      <c r="B50" s="54">
        <v>1970</v>
      </c>
      <c r="C50" s="52"/>
      <c r="D50" s="52"/>
      <c r="E50" s="52"/>
      <c r="F50" s="51">
        <v>60.6</v>
      </c>
      <c r="G50" s="51">
        <f t="shared" si="6"/>
        <v>40.700000000000003</v>
      </c>
      <c r="H50" s="52"/>
      <c r="I50" s="51">
        <f t="shared" si="4"/>
        <v>40.700000000000003</v>
      </c>
      <c r="J50" s="46">
        <v>39.299999999999997</v>
      </c>
      <c r="K50" s="47">
        <f t="shared" si="2"/>
        <v>39.9</v>
      </c>
      <c r="L50" s="38">
        <f t="shared" si="3"/>
        <v>2.6692</v>
      </c>
    </row>
    <row r="51" spans="2:12">
      <c r="B51" s="54">
        <v>1969</v>
      </c>
      <c r="C51" s="52"/>
      <c r="D51" s="52"/>
      <c r="E51" s="52"/>
      <c r="F51" s="51">
        <v>56.7</v>
      </c>
      <c r="G51" s="51">
        <f t="shared" si="6"/>
        <v>38.1</v>
      </c>
      <c r="H51" s="52"/>
      <c r="I51" s="51">
        <f>G51</f>
        <v>38.1</v>
      </c>
      <c r="J51" s="46">
        <v>33.700000000000003</v>
      </c>
      <c r="K51" s="47">
        <f t="shared" si="2"/>
        <v>35.5</v>
      </c>
      <c r="L51" s="38">
        <f t="shared" si="3"/>
        <v>3</v>
      </c>
    </row>
    <row r="52" spans="2:12">
      <c r="B52" s="54">
        <v>1968</v>
      </c>
      <c r="C52" s="52"/>
      <c r="D52" s="52"/>
      <c r="E52" s="52"/>
      <c r="F52" s="51">
        <v>55</v>
      </c>
      <c r="G52" s="51">
        <f t="shared" si="6"/>
        <v>37</v>
      </c>
      <c r="H52" s="51">
        <v>56.9</v>
      </c>
      <c r="I52" s="51">
        <f>ROUND(H52*$G$52/$H$52,1)</f>
        <v>37</v>
      </c>
      <c r="J52" s="46">
        <v>32.200000000000003</v>
      </c>
      <c r="K52" s="47">
        <f t="shared" si="2"/>
        <v>34.1</v>
      </c>
      <c r="L52" s="38">
        <f t="shared" si="3"/>
        <v>3.1232000000000002</v>
      </c>
    </row>
    <row r="53" spans="2:12">
      <c r="B53" s="54">
        <v>1967</v>
      </c>
      <c r="C53" s="52"/>
      <c r="D53" s="52"/>
      <c r="E53" s="52"/>
      <c r="F53" s="52"/>
      <c r="G53" s="52"/>
      <c r="H53" s="51">
        <v>57.8</v>
      </c>
      <c r="I53" s="51">
        <f>ROUND(H53*$G$52/$H$52,1)</f>
        <v>37.6</v>
      </c>
      <c r="J53" s="46">
        <v>30.6</v>
      </c>
      <c r="K53" s="47">
        <f t="shared" si="2"/>
        <v>33.4</v>
      </c>
      <c r="L53" s="38">
        <f t="shared" si="3"/>
        <v>3.1886000000000001</v>
      </c>
    </row>
    <row r="54" spans="2:12">
      <c r="B54" s="54">
        <v>1966</v>
      </c>
      <c r="C54" s="56"/>
      <c r="D54" s="56"/>
      <c r="E54" s="56"/>
      <c r="F54" s="52"/>
      <c r="G54" s="52"/>
      <c r="H54" s="51">
        <v>61.7</v>
      </c>
      <c r="I54" s="51">
        <f t="shared" ref="I54:I71" si="7">ROUND(H54*$G$52/$H$52,1)</f>
        <v>40.1</v>
      </c>
      <c r="J54" s="46">
        <v>31.9</v>
      </c>
      <c r="K54" s="47">
        <f t="shared" si="2"/>
        <v>35.200000000000003</v>
      </c>
      <c r="L54" s="38">
        <f t="shared" si="3"/>
        <v>3.0255999999999998</v>
      </c>
    </row>
    <row r="55" spans="2:12">
      <c r="B55" s="54">
        <v>1965</v>
      </c>
      <c r="C55" s="56"/>
      <c r="D55" s="56"/>
      <c r="E55" s="56"/>
      <c r="F55" s="52"/>
      <c r="G55" s="52"/>
      <c r="H55" s="51">
        <v>61.6</v>
      </c>
      <c r="I55" s="51">
        <f t="shared" si="7"/>
        <v>40.1</v>
      </c>
      <c r="J55" s="46">
        <v>31.7</v>
      </c>
      <c r="K55" s="47">
        <f t="shared" si="2"/>
        <v>35.1</v>
      </c>
      <c r="L55" s="38">
        <f t="shared" si="3"/>
        <v>3.0341999999999998</v>
      </c>
    </row>
    <row r="56" spans="2:12">
      <c r="B56" s="54">
        <v>1964</v>
      </c>
      <c r="C56" s="56"/>
      <c r="D56" s="56"/>
      <c r="E56" s="56"/>
      <c r="F56" s="52"/>
      <c r="G56" s="52"/>
      <c r="H56" s="51">
        <v>61.9</v>
      </c>
      <c r="I56" s="51">
        <f t="shared" si="7"/>
        <v>40.299999999999997</v>
      </c>
      <c r="J56" s="46">
        <v>32.5</v>
      </c>
      <c r="K56" s="47">
        <f t="shared" si="2"/>
        <v>35.6</v>
      </c>
      <c r="L56" s="38">
        <f t="shared" si="3"/>
        <v>2.9916</v>
      </c>
    </row>
    <row r="57" spans="2:12">
      <c r="B57" s="54">
        <v>1963</v>
      </c>
      <c r="C57" s="56"/>
      <c r="D57" s="56"/>
      <c r="E57" s="56"/>
      <c r="F57" s="52"/>
      <c r="G57" s="52"/>
      <c r="H57" s="51">
        <v>61.9</v>
      </c>
      <c r="I57" s="51">
        <f t="shared" si="7"/>
        <v>40.299999999999997</v>
      </c>
      <c r="J57" s="46">
        <v>31.9</v>
      </c>
      <c r="K57" s="47">
        <f t="shared" si="2"/>
        <v>35.299999999999997</v>
      </c>
      <c r="L57" s="38">
        <f t="shared" si="3"/>
        <v>3.0169999999999999</v>
      </c>
    </row>
    <row r="58" spans="2:12">
      <c r="B58" s="54">
        <v>1962</v>
      </c>
      <c r="C58" s="56"/>
      <c r="D58" s="56"/>
      <c r="E58" s="56"/>
      <c r="F58" s="52"/>
      <c r="G58" s="52"/>
      <c r="H58" s="51">
        <v>62.8</v>
      </c>
      <c r="I58" s="51">
        <f t="shared" si="7"/>
        <v>40.799999999999997</v>
      </c>
      <c r="J58" s="46">
        <v>30.6</v>
      </c>
      <c r="K58" s="47">
        <f t="shared" si="2"/>
        <v>34.700000000000003</v>
      </c>
      <c r="L58" s="38">
        <f t="shared" si="3"/>
        <v>3.0691999999999999</v>
      </c>
    </row>
    <row r="59" spans="2:12">
      <c r="B59" s="54">
        <v>1961</v>
      </c>
      <c r="C59" s="56"/>
      <c r="D59" s="56"/>
      <c r="E59" s="56"/>
      <c r="F59" s="52"/>
      <c r="G59" s="52"/>
      <c r="H59" s="51">
        <v>63.5</v>
      </c>
      <c r="I59" s="51">
        <f t="shared" si="7"/>
        <v>41.3</v>
      </c>
      <c r="J59" s="46">
        <v>28.7</v>
      </c>
      <c r="K59" s="47">
        <f t="shared" si="2"/>
        <v>33.700000000000003</v>
      </c>
      <c r="L59" s="38">
        <f t="shared" si="3"/>
        <v>3.1602000000000001</v>
      </c>
    </row>
    <row r="60" spans="2:12">
      <c r="B60" s="54">
        <v>1960</v>
      </c>
      <c r="C60" s="56"/>
      <c r="D60" s="56"/>
      <c r="E60" s="56"/>
      <c r="F60" s="52"/>
      <c r="G60" s="52"/>
      <c r="H60" s="51">
        <v>64.099999999999994</v>
      </c>
      <c r="I60" s="51">
        <f t="shared" si="7"/>
        <v>41.7</v>
      </c>
      <c r="J60" s="46">
        <v>26.7</v>
      </c>
      <c r="K60" s="47">
        <f t="shared" si="2"/>
        <v>32.700000000000003</v>
      </c>
      <c r="L60" s="38">
        <f t="shared" si="3"/>
        <v>3.2568999999999999</v>
      </c>
    </row>
    <row r="61" spans="2:12">
      <c r="B61" s="54">
        <v>1959</v>
      </c>
      <c r="C61" s="56"/>
      <c r="D61" s="56"/>
      <c r="E61" s="56"/>
      <c r="F61" s="52"/>
      <c r="G61" s="52"/>
      <c r="H61" s="51">
        <v>64.099999999999994</v>
      </c>
      <c r="I61" s="51">
        <f t="shared" si="7"/>
        <v>41.7</v>
      </c>
      <c r="J61" s="46">
        <v>24.7</v>
      </c>
      <c r="K61" s="47">
        <f t="shared" si="2"/>
        <v>31.5</v>
      </c>
      <c r="L61" s="38">
        <f t="shared" si="3"/>
        <v>3.3809999999999998</v>
      </c>
    </row>
    <row r="62" spans="2:12">
      <c r="B62" s="54">
        <v>1958</v>
      </c>
      <c r="C62" s="52"/>
      <c r="D62" s="52"/>
      <c r="E62" s="52"/>
      <c r="F62" s="52"/>
      <c r="G62" s="52"/>
      <c r="H62" s="51">
        <v>64.5</v>
      </c>
      <c r="I62" s="51">
        <f t="shared" si="7"/>
        <v>41.9</v>
      </c>
      <c r="J62" s="46">
        <v>22.9</v>
      </c>
      <c r="K62" s="47">
        <f t="shared" si="2"/>
        <v>30.5</v>
      </c>
      <c r="L62" s="38">
        <f t="shared" si="3"/>
        <v>3.4918</v>
      </c>
    </row>
    <row r="63" spans="2:12">
      <c r="B63" s="54">
        <v>1957</v>
      </c>
      <c r="C63" s="52"/>
      <c r="D63" s="52"/>
      <c r="E63" s="52"/>
      <c r="F63" s="52"/>
      <c r="G63" s="52"/>
      <c r="H63" s="51">
        <v>63.4</v>
      </c>
      <c r="I63" s="51">
        <f t="shared" si="7"/>
        <v>41.2</v>
      </c>
      <c r="J63" s="46">
        <v>22.2</v>
      </c>
      <c r="K63" s="47">
        <f t="shared" si="2"/>
        <v>29.8</v>
      </c>
      <c r="L63" s="38">
        <f t="shared" si="3"/>
        <v>3.5737999999999999</v>
      </c>
    </row>
    <row r="64" spans="2:12">
      <c r="B64" s="54">
        <v>1956</v>
      </c>
      <c r="C64" s="52"/>
      <c r="D64" s="52"/>
      <c r="E64" s="52"/>
      <c r="F64" s="52"/>
      <c r="G64" s="52"/>
      <c r="H64" s="51">
        <v>59.9</v>
      </c>
      <c r="I64" s="51">
        <f t="shared" si="7"/>
        <v>39</v>
      </c>
      <c r="J64" s="57">
        <v>20.9</v>
      </c>
      <c r="K64" s="47">
        <f t="shared" si="2"/>
        <v>28.1</v>
      </c>
      <c r="L64" s="38">
        <f t="shared" si="3"/>
        <v>3.79</v>
      </c>
    </row>
    <row r="65" spans="2:12">
      <c r="B65" s="54">
        <v>1955</v>
      </c>
      <c r="C65" s="52"/>
      <c r="D65" s="52"/>
      <c r="E65" s="52"/>
      <c r="F65" s="52"/>
      <c r="G65" s="52"/>
      <c r="H65" s="51">
        <v>58.3</v>
      </c>
      <c r="I65" s="51">
        <f t="shared" si="7"/>
        <v>37.9</v>
      </c>
      <c r="J65" s="46">
        <v>20.9</v>
      </c>
      <c r="K65" s="47">
        <f t="shared" si="2"/>
        <v>27.7</v>
      </c>
      <c r="L65" s="38">
        <f t="shared" si="3"/>
        <v>3.8448000000000002</v>
      </c>
    </row>
    <row r="66" spans="2:12">
      <c r="B66" s="54">
        <v>1954</v>
      </c>
      <c r="C66" s="52"/>
      <c r="D66" s="52"/>
      <c r="E66" s="52"/>
      <c r="F66" s="52"/>
      <c r="G66" s="52"/>
      <c r="H66" s="51">
        <v>56.5</v>
      </c>
      <c r="I66" s="51">
        <f t="shared" si="7"/>
        <v>36.700000000000003</v>
      </c>
      <c r="J66" s="46">
        <v>19.600000000000001</v>
      </c>
      <c r="K66" s="47">
        <f t="shared" si="2"/>
        <v>26.4</v>
      </c>
      <c r="L66" s="38">
        <f t="shared" si="3"/>
        <v>4.0340999999999996</v>
      </c>
    </row>
    <row r="67" spans="2:12">
      <c r="B67" s="54">
        <v>1953</v>
      </c>
      <c r="C67" s="52"/>
      <c r="D67" s="52"/>
      <c r="E67" s="52"/>
      <c r="F67" s="52"/>
      <c r="G67" s="52"/>
      <c r="H67" s="51">
        <v>58.3</v>
      </c>
      <c r="I67" s="51">
        <f t="shared" si="7"/>
        <v>37.9</v>
      </c>
      <c r="J67" s="46">
        <v>19.600000000000001</v>
      </c>
      <c r="K67" s="47">
        <f t="shared" si="2"/>
        <v>26.9</v>
      </c>
      <c r="L67" s="38">
        <f t="shared" si="3"/>
        <v>3.9590999999999998</v>
      </c>
    </row>
    <row r="68" spans="2:12">
      <c r="B68" s="54">
        <v>1952</v>
      </c>
      <c r="C68" s="52"/>
      <c r="D68" s="52"/>
      <c r="E68" s="52"/>
      <c r="F68" s="52"/>
      <c r="G68" s="52"/>
      <c r="H68" s="51">
        <v>56</v>
      </c>
      <c r="I68" s="51">
        <f t="shared" si="7"/>
        <v>36.4</v>
      </c>
      <c r="J68" s="46">
        <v>20.3</v>
      </c>
      <c r="K68" s="47">
        <f t="shared" si="2"/>
        <v>26.7</v>
      </c>
      <c r="L68" s="38">
        <f t="shared" si="3"/>
        <v>3.9887999999999999</v>
      </c>
    </row>
    <row r="69" spans="2:12">
      <c r="B69" s="54">
        <v>1951</v>
      </c>
      <c r="C69" s="52"/>
      <c r="D69" s="52"/>
      <c r="E69" s="52"/>
      <c r="F69" s="52"/>
      <c r="G69" s="52"/>
      <c r="H69" s="51">
        <v>40.200000000000003</v>
      </c>
      <c r="I69" s="51">
        <f t="shared" si="7"/>
        <v>26.1</v>
      </c>
      <c r="J69" s="46">
        <v>19</v>
      </c>
      <c r="K69" s="47">
        <f t="shared" si="2"/>
        <v>21.8</v>
      </c>
      <c r="L69" s="38">
        <f t="shared" si="3"/>
        <v>4.8853</v>
      </c>
    </row>
    <row r="70" spans="2:12">
      <c r="B70" s="54">
        <v>1950</v>
      </c>
      <c r="C70" s="52"/>
      <c r="D70" s="52"/>
      <c r="E70" s="52"/>
      <c r="F70" s="52"/>
      <c r="G70" s="52"/>
      <c r="H70" s="51">
        <v>32.9</v>
      </c>
      <c r="I70" s="51">
        <f t="shared" si="7"/>
        <v>21.4</v>
      </c>
      <c r="J70" s="46">
        <v>16.399999999999999</v>
      </c>
      <c r="K70" s="47">
        <f>ROUND(0.4*I70+0.6*J70,1)</f>
        <v>18.399999999999999</v>
      </c>
      <c r="L70" s="38">
        <f>ROUND($K$5/K70,4)</f>
        <v>5.7880000000000003</v>
      </c>
    </row>
    <row r="71" spans="2:12">
      <c r="B71" s="54">
        <v>1949</v>
      </c>
      <c r="C71" s="52"/>
      <c r="D71" s="52"/>
      <c r="E71" s="52"/>
      <c r="F71" s="52"/>
      <c r="G71" s="52"/>
      <c r="H71" s="51">
        <v>31.7</v>
      </c>
      <c r="I71" s="51">
        <f t="shared" si="7"/>
        <v>20.6</v>
      </c>
      <c r="J71" s="46">
        <v>17</v>
      </c>
      <c r="K71" s="47">
        <f>ROUND(0.4*I71+0.6*J71,1)</f>
        <v>18.399999999999999</v>
      </c>
      <c r="L71" s="38">
        <f>ROUND($K$5/K71,4)</f>
        <v>5.7880000000000003</v>
      </c>
    </row>
    <row r="73" spans="2:12">
      <c r="B73" s="151" t="s">
        <v>119</v>
      </c>
    </row>
    <row r="74" spans="2:12">
      <c r="B74" s="152" t="s">
        <v>129</v>
      </c>
    </row>
  </sheetData>
  <sheetProtection algorithmName="SHA-512" hashValue="pOF2ZH/4tz8BBSOY9JWuaFjt7LJxQNmSMLiWSrgthVBHZx/V3OxxKuGEMszaqKbfs5izCiIbgCioD9MHpZWwMA==" saltValue="9IAhRZy49mys5mROAtxbwQ==" spinCount="100000" sheet="1" objects="1" scenarios="1"/>
  <mergeCells count="1">
    <mergeCell ref="A1:A2"/>
  </mergeCells>
  <hyperlinks>
    <hyperlink ref="A1:A2" location="Start!A1" display="Start"/>
    <hyperlink ref="B74" r:id="rId1"/>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64"/>
  <sheetViews>
    <sheetView zoomScale="80" zoomScaleNormal="80" zoomScalePageLayoutView="110" workbookViewId="0">
      <pane xSplit="2" ySplit="7" topLeftCell="C8" activePane="bottomRight" state="frozen"/>
      <selection pane="topRight" activeCell="C1" sqref="C1"/>
      <selection pane="bottomLeft" activeCell="A8" sqref="A8"/>
      <selection pane="bottomRight" sqref="A1:A2"/>
    </sheetView>
  </sheetViews>
  <sheetFormatPr baseColWidth="10" defaultColWidth="11.42578125" defaultRowHeight="12.75" outlineLevelCol="1"/>
  <cols>
    <col min="1" max="1" width="6.7109375" style="156" customWidth="1"/>
    <col min="2" max="2" width="78.85546875" style="4" customWidth="1"/>
    <col min="3" max="3" width="53.7109375" style="4" customWidth="1" outlineLevel="1"/>
    <col min="4" max="4" width="28.7109375" style="4" customWidth="1" outlineLevel="1"/>
    <col min="5" max="5" width="31.7109375" style="4" customWidth="1"/>
    <col min="6" max="11" width="15.7109375" style="4" customWidth="1"/>
    <col min="12" max="12" width="90" style="4" bestFit="1" customWidth="1"/>
    <col min="13" max="13" width="96.28515625" style="156" customWidth="1" outlineLevel="1"/>
    <col min="14" max="16384" width="11.42578125" style="156"/>
  </cols>
  <sheetData>
    <row r="1" spans="1:15">
      <c r="A1" s="595" t="s">
        <v>71</v>
      </c>
    </row>
    <row r="2" spans="1:15">
      <c r="A2" s="595"/>
    </row>
    <row r="5" spans="1:15">
      <c r="B5" s="162" t="s">
        <v>120</v>
      </c>
      <c r="C5" s="162"/>
    </row>
    <row r="7" spans="1:15" ht="51">
      <c r="B7" s="188" t="s">
        <v>209</v>
      </c>
      <c r="C7" s="188" t="s">
        <v>210</v>
      </c>
      <c r="D7" s="200" t="s">
        <v>118</v>
      </c>
      <c r="E7" s="200" t="s">
        <v>140</v>
      </c>
      <c r="F7" s="201" t="s">
        <v>160</v>
      </c>
      <c r="G7" s="201" t="s">
        <v>527</v>
      </c>
      <c r="H7" s="201" t="s">
        <v>528</v>
      </c>
      <c r="I7" s="201" t="s">
        <v>450</v>
      </c>
      <c r="J7" s="201" t="s">
        <v>138</v>
      </c>
      <c r="K7" s="201" t="s">
        <v>139</v>
      </c>
      <c r="L7" s="188" t="s">
        <v>72</v>
      </c>
      <c r="M7" s="189" t="s">
        <v>73</v>
      </c>
      <c r="N7" s="154"/>
      <c r="O7" s="154"/>
    </row>
    <row r="9" spans="1:15">
      <c r="B9" s="163" t="s">
        <v>167</v>
      </c>
      <c r="C9" s="163"/>
      <c r="D9" s="202"/>
      <c r="E9" s="202"/>
      <c r="F9" s="202"/>
      <c r="G9" s="202"/>
      <c r="H9" s="202"/>
      <c r="I9" s="202"/>
      <c r="J9" s="202"/>
      <c r="K9" s="202"/>
    </row>
    <row r="10" spans="1:15" ht="25.5">
      <c r="B10" s="190" t="s">
        <v>213</v>
      </c>
      <c r="C10" s="190" t="s">
        <v>185</v>
      </c>
      <c r="D10" s="203" t="s">
        <v>60</v>
      </c>
      <c r="E10" s="204" t="s">
        <v>145</v>
      </c>
      <c r="F10" s="205"/>
      <c r="G10" s="206">
        <v>2015</v>
      </c>
      <c r="H10" s="206">
        <v>2015</v>
      </c>
      <c r="I10" s="206">
        <v>2015</v>
      </c>
      <c r="J10" s="206">
        <v>2010</v>
      </c>
      <c r="K10" s="206">
        <v>2010</v>
      </c>
      <c r="L10" s="190"/>
      <c r="M10" s="192" t="s">
        <v>79</v>
      </c>
    </row>
    <row r="11" spans="1:15" ht="38.25">
      <c r="B11" s="195" t="s">
        <v>188</v>
      </c>
      <c r="C11" s="222" t="s">
        <v>185</v>
      </c>
      <c r="D11" s="207" t="s">
        <v>62</v>
      </c>
      <c r="E11" s="208" t="s">
        <v>146</v>
      </c>
      <c r="F11" s="209"/>
      <c r="G11" s="210">
        <v>2015</v>
      </c>
      <c r="H11" s="210">
        <v>2015</v>
      </c>
      <c r="I11" s="210">
        <v>2015</v>
      </c>
      <c r="J11" s="210">
        <v>2010</v>
      </c>
      <c r="K11" s="210">
        <v>2010</v>
      </c>
      <c r="L11" s="195"/>
      <c r="M11" s="197" t="s">
        <v>80</v>
      </c>
      <c r="N11" s="198"/>
    </row>
    <row r="12" spans="1:15">
      <c r="B12" s="195" t="s">
        <v>215</v>
      </c>
      <c r="C12" s="195" t="s">
        <v>186</v>
      </c>
      <c r="D12" s="207" t="s">
        <v>75</v>
      </c>
      <c r="E12" s="208" t="s">
        <v>147</v>
      </c>
      <c r="F12" s="209"/>
      <c r="G12" s="210">
        <v>2015</v>
      </c>
      <c r="H12" s="210">
        <v>2015</v>
      </c>
      <c r="I12" s="210">
        <v>2015</v>
      </c>
      <c r="J12" s="210">
        <v>2010</v>
      </c>
      <c r="K12" s="210">
        <v>2010</v>
      </c>
      <c r="L12" s="196" t="s">
        <v>65</v>
      </c>
      <c r="M12" s="197" t="s">
        <v>81</v>
      </c>
      <c r="N12" s="198"/>
    </row>
    <row r="13" spans="1:15" ht="25.5">
      <c r="B13" s="195" t="s">
        <v>13</v>
      </c>
      <c r="C13" s="195" t="s">
        <v>186</v>
      </c>
      <c r="D13" s="207" t="s">
        <v>76</v>
      </c>
      <c r="E13" s="208" t="s">
        <v>148</v>
      </c>
      <c r="F13" s="209"/>
      <c r="G13" s="210">
        <v>2015</v>
      </c>
      <c r="H13" s="210">
        <v>2015</v>
      </c>
      <c r="I13" s="210">
        <v>2015</v>
      </c>
      <c r="J13" s="210">
        <v>2010</v>
      </c>
      <c r="K13" s="210">
        <v>2010</v>
      </c>
      <c r="L13" s="196" t="s">
        <v>183</v>
      </c>
      <c r="M13" s="197" t="s">
        <v>82</v>
      </c>
      <c r="N13" s="198"/>
    </row>
    <row r="14" spans="1:15" ht="25.5">
      <c r="B14" s="195" t="s">
        <v>184</v>
      </c>
      <c r="C14" s="195" t="s">
        <v>186</v>
      </c>
      <c r="D14" s="207" t="s">
        <v>77</v>
      </c>
      <c r="E14" s="208" t="s">
        <v>149</v>
      </c>
      <c r="F14" s="209"/>
      <c r="G14" s="210">
        <v>2015</v>
      </c>
      <c r="H14" s="210">
        <v>2015</v>
      </c>
      <c r="I14" s="210">
        <v>2015</v>
      </c>
      <c r="J14" s="210">
        <v>2010</v>
      </c>
      <c r="K14" s="210">
        <v>2010</v>
      </c>
      <c r="L14" s="195" t="s">
        <v>64</v>
      </c>
      <c r="M14" s="197" t="s">
        <v>82</v>
      </c>
      <c r="N14" s="198"/>
    </row>
    <row r="15" spans="1:15">
      <c r="B15" s="190" t="s">
        <v>116</v>
      </c>
      <c r="C15" s="190" t="s">
        <v>186</v>
      </c>
      <c r="D15" s="203" t="s">
        <v>74</v>
      </c>
      <c r="E15" s="204" t="s">
        <v>141</v>
      </c>
      <c r="F15" s="205"/>
      <c r="G15" s="206"/>
      <c r="H15" s="206"/>
      <c r="I15" s="206">
        <v>2015</v>
      </c>
      <c r="J15" s="206">
        <v>2010</v>
      </c>
      <c r="K15" s="206">
        <v>2010</v>
      </c>
      <c r="L15" s="190" t="s">
        <v>495</v>
      </c>
      <c r="M15" s="192" t="s">
        <v>82</v>
      </c>
    </row>
    <row r="16" spans="1:15">
      <c r="B16" s="190" t="s">
        <v>116</v>
      </c>
      <c r="C16" s="190" t="s">
        <v>186</v>
      </c>
      <c r="D16" s="515" t="s">
        <v>451</v>
      </c>
      <c r="E16" s="204" t="s">
        <v>141</v>
      </c>
      <c r="F16" s="205"/>
      <c r="G16" s="206">
        <v>2015</v>
      </c>
      <c r="H16" s="206">
        <v>2015</v>
      </c>
      <c r="I16" s="206"/>
      <c r="J16" s="206"/>
      <c r="K16" s="206"/>
      <c r="L16" s="190" t="s">
        <v>494</v>
      </c>
      <c r="M16" s="192" t="s">
        <v>479</v>
      </c>
    </row>
    <row r="17" spans="2:14">
      <c r="B17" s="190"/>
      <c r="C17" s="190"/>
      <c r="D17" s="190"/>
      <c r="E17" s="191"/>
      <c r="F17" s="214"/>
      <c r="G17" s="215"/>
      <c r="H17" s="215"/>
      <c r="I17" s="215"/>
      <c r="J17" s="215"/>
      <c r="K17" s="215"/>
      <c r="L17" s="190"/>
      <c r="M17" s="192"/>
    </row>
    <row r="18" spans="2:14">
      <c r="B18" s="163" t="s">
        <v>168</v>
      </c>
      <c r="C18" s="163"/>
      <c r="D18" s="190"/>
      <c r="E18" s="191"/>
      <c r="F18" s="214"/>
      <c r="G18" s="215"/>
      <c r="H18" s="215"/>
      <c r="I18" s="215"/>
      <c r="J18" s="215"/>
      <c r="K18" s="215"/>
      <c r="L18" s="190"/>
      <c r="M18" s="193"/>
    </row>
    <row r="19" spans="2:14">
      <c r="B19" s="223" t="s">
        <v>78</v>
      </c>
      <c r="C19" s="216"/>
      <c r="D19" s="203"/>
      <c r="E19" s="204"/>
      <c r="F19" s="205"/>
      <c r="G19" s="206"/>
      <c r="H19" s="206"/>
      <c r="I19" s="206"/>
      <c r="J19" s="206"/>
      <c r="K19" s="206"/>
      <c r="L19" s="190"/>
      <c r="M19" s="193"/>
    </row>
    <row r="20" spans="2:14" ht="25.5">
      <c r="B20" s="190" t="s">
        <v>187</v>
      </c>
      <c r="C20" s="190" t="s">
        <v>185</v>
      </c>
      <c r="D20" s="203" t="s">
        <v>60</v>
      </c>
      <c r="E20" s="204" t="s">
        <v>150</v>
      </c>
      <c r="F20" s="204" t="s">
        <v>157</v>
      </c>
      <c r="G20" s="206">
        <v>2015</v>
      </c>
      <c r="H20" s="206">
        <v>2015</v>
      </c>
      <c r="I20" s="206">
        <v>2015</v>
      </c>
      <c r="J20" s="206">
        <v>2010</v>
      </c>
      <c r="K20" s="211">
        <v>2005</v>
      </c>
      <c r="L20" s="190"/>
      <c r="M20" s="192" t="s">
        <v>79</v>
      </c>
    </row>
    <row r="21" spans="2:14" ht="25.5">
      <c r="B21" s="195" t="s">
        <v>189</v>
      </c>
      <c r="C21" s="195" t="s">
        <v>185</v>
      </c>
      <c r="D21" s="207" t="s">
        <v>62</v>
      </c>
      <c r="E21" s="208" t="s">
        <v>152</v>
      </c>
      <c r="F21" s="208" t="s">
        <v>157</v>
      </c>
      <c r="G21" s="210">
        <v>2015</v>
      </c>
      <c r="H21" s="210">
        <v>2015</v>
      </c>
      <c r="I21" s="210">
        <v>2015</v>
      </c>
      <c r="J21" s="210">
        <v>2010</v>
      </c>
      <c r="K21" s="212">
        <v>2005</v>
      </c>
      <c r="L21" s="195"/>
      <c r="M21" s="197" t="s">
        <v>80</v>
      </c>
      <c r="N21" s="198"/>
    </row>
    <row r="22" spans="2:14" ht="30" customHeight="1">
      <c r="B22" s="190" t="s">
        <v>7</v>
      </c>
      <c r="C22" s="190" t="s">
        <v>185</v>
      </c>
      <c r="D22" s="203" t="s">
        <v>61</v>
      </c>
      <c r="E22" s="204" t="s">
        <v>151</v>
      </c>
      <c r="F22" s="204" t="s">
        <v>436</v>
      </c>
      <c r="G22" s="206">
        <v>1913</v>
      </c>
      <c r="H22" s="206">
        <v>1913</v>
      </c>
      <c r="I22" s="206">
        <v>1913</v>
      </c>
      <c r="J22" s="206">
        <v>1913</v>
      </c>
      <c r="K22" s="206">
        <v>1913</v>
      </c>
      <c r="L22" s="191" t="s">
        <v>163</v>
      </c>
      <c r="M22" s="192" t="s">
        <v>83</v>
      </c>
    </row>
    <row r="23" spans="2:14">
      <c r="B23" s="190"/>
      <c r="C23" s="190"/>
      <c r="D23" s="190"/>
      <c r="E23" s="191"/>
      <c r="F23" s="191"/>
      <c r="G23" s="190"/>
      <c r="H23" s="190"/>
      <c r="I23" s="190"/>
      <c r="J23" s="190"/>
      <c r="K23" s="190"/>
      <c r="L23" s="190"/>
      <c r="M23" s="193"/>
    </row>
    <row r="24" spans="2:14">
      <c r="B24" s="223" t="s">
        <v>63</v>
      </c>
      <c r="C24" s="216"/>
      <c r="D24" s="203"/>
      <c r="E24" s="204"/>
      <c r="F24" s="204"/>
      <c r="G24" s="203"/>
      <c r="H24" s="203"/>
      <c r="I24" s="203"/>
      <c r="J24" s="203"/>
      <c r="K24" s="203"/>
      <c r="L24" s="190"/>
      <c r="M24" s="193"/>
    </row>
    <row r="25" spans="2:14">
      <c r="B25" s="190" t="s">
        <v>89</v>
      </c>
      <c r="C25" s="190" t="s">
        <v>186</v>
      </c>
      <c r="D25" s="203" t="s">
        <v>88</v>
      </c>
      <c r="E25" s="204" t="s">
        <v>142</v>
      </c>
      <c r="F25" s="204" t="s">
        <v>158</v>
      </c>
      <c r="G25" s="213">
        <v>2000</v>
      </c>
      <c r="H25" s="213">
        <v>2000</v>
      </c>
      <c r="I25" s="213">
        <v>2000</v>
      </c>
      <c r="J25" s="206">
        <f>I25</f>
        <v>2000</v>
      </c>
      <c r="K25" s="206">
        <f>J25</f>
        <v>2000</v>
      </c>
      <c r="L25" s="190" t="s">
        <v>435</v>
      </c>
      <c r="M25" s="193"/>
    </row>
    <row r="26" spans="2:14">
      <c r="B26" s="195" t="s">
        <v>182</v>
      </c>
      <c r="C26" s="195" t="s">
        <v>186</v>
      </c>
      <c r="D26" s="207" t="s">
        <v>115</v>
      </c>
      <c r="E26" s="208" t="s">
        <v>143</v>
      </c>
      <c r="F26" s="208" t="s">
        <v>159</v>
      </c>
      <c r="G26" s="210">
        <v>2000</v>
      </c>
      <c r="H26" s="210">
        <v>2000</v>
      </c>
      <c r="I26" s="210">
        <v>2000</v>
      </c>
      <c r="J26" s="210">
        <f>I26</f>
        <v>2000</v>
      </c>
      <c r="K26" s="210">
        <f>J26</f>
        <v>2000</v>
      </c>
      <c r="L26" s="195"/>
      <c r="M26" s="199"/>
      <c r="N26" s="198"/>
    </row>
    <row r="27" spans="2:14">
      <c r="B27" s="195" t="s">
        <v>90</v>
      </c>
      <c r="C27" s="195" t="s">
        <v>186</v>
      </c>
      <c r="D27" s="207" t="s">
        <v>87</v>
      </c>
      <c r="E27" s="208" t="s">
        <v>144</v>
      </c>
      <c r="F27" s="208" t="s">
        <v>437</v>
      </c>
      <c r="G27" s="210">
        <v>1991</v>
      </c>
      <c r="H27" s="210">
        <v>1991</v>
      </c>
      <c r="I27" s="210">
        <v>1991</v>
      </c>
      <c r="J27" s="210">
        <v>1991</v>
      </c>
      <c r="K27" s="210">
        <v>1991</v>
      </c>
      <c r="L27" s="195"/>
      <c r="M27" s="199"/>
      <c r="N27" s="198"/>
    </row>
    <row r="28" spans="2:14">
      <c r="B28" s="195" t="s">
        <v>91</v>
      </c>
      <c r="C28" s="195" t="s">
        <v>186</v>
      </c>
      <c r="D28" s="207" t="s">
        <v>86</v>
      </c>
      <c r="E28" s="208" t="s">
        <v>154</v>
      </c>
      <c r="F28" s="208" t="s">
        <v>438</v>
      </c>
      <c r="G28" s="210">
        <v>1991</v>
      </c>
      <c r="H28" s="210">
        <v>1991</v>
      </c>
      <c r="I28" s="210">
        <v>1991</v>
      </c>
      <c r="J28" s="210">
        <v>1991</v>
      </c>
      <c r="K28" s="210">
        <v>1991</v>
      </c>
      <c r="L28" s="195"/>
      <c r="M28" s="199"/>
      <c r="N28" s="198"/>
    </row>
    <row r="29" spans="2:14">
      <c r="B29" s="195" t="s">
        <v>92</v>
      </c>
      <c r="C29" s="195" t="s">
        <v>186</v>
      </c>
      <c r="D29" s="207" t="s">
        <v>85</v>
      </c>
      <c r="E29" s="208" t="s">
        <v>155</v>
      </c>
      <c r="F29" s="208" t="s">
        <v>438</v>
      </c>
      <c r="G29" s="210">
        <v>1991</v>
      </c>
      <c r="H29" s="210">
        <v>1991</v>
      </c>
      <c r="I29" s="210">
        <v>1991</v>
      </c>
      <c r="J29" s="210">
        <v>1991</v>
      </c>
      <c r="K29" s="210">
        <v>1991</v>
      </c>
      <c r="L29" s="195"/>
      <c r="M29" s="199"/>
      <c r="N29" s="198"/>
    </row>
    <row r="30" spans="2:14">
      <c r="B30" s="195" t="s">
        <v>93</v>
      </c>
      <c r="C30" s="195" t="s">
        <v>186</v>
      </c>
      <c r="D30" s="207" t="s">
        <v>84</v>
      </c>
      <c r="E30" s="208" t="s">
        <v>156</v>
      </c>
      <c r="F30" s="208" t="s">
        <v>439</v>
      </c>
      <c r="G30" s="210">
        <v>1991</v>
      </c>
      <c r="H30" s="210">
        <v>1991</v>
      </c>
      <c r="I30" s="210">
        <v>1991</v>
      </c>
      <c r="J30" s="210">
        <v>1991</v>
      </c>
      <c r="K30" s="210">
        <v>1991</v>
      </c>
      <c r="L30" s="195"/>
      <c r="M30" s="199"/>
      <c r="N30" s="198"/>
    </row>
    <row r="31" spans="2:14" ht="25.5">
      <c r="B31" s="190" t="s">
        <v>117</v>
      </c>
      <c r="C31" s="190" t="s">
        <v>186</v>
      </c>
      <c r="D31" s="203" t="s">
        <v>66</v>
      </c>
      <c r="E31" s="204" t="s">
        <v>153</v>
      </c>
      <c r="F31" s="204" t="s">
        <v>440</v>
      </c>
      <c r="G31" s="206">
        <v>2015</v>
      </c>
      <c r="H31" s="206">
        <v>2015</v>
      </c>
      <c r="I31" s="206">
        <v>2015</v>
      </c>
      <c r="J31" s="206">
        <v>2010</v>
      </c>
      <c r="K31" s="218">
        <v>2010</v>
      </c>
      <c r="L31" s="190" t="s">
        <v>179</v>
      </c>
      <c r="M31" s="192" t="s">
        <v>166</v>
      </c>
    </row>
    <row r="32" spans="2:14">
      <c r="I32" s="149"/>
    </row>
    <row r="34" spans="2:4" ht="14.25">
      <c r="B34" s="221" t="s">
        <v>165</v>
      </c>
      <c r="C34" s="221"/>
    </row>
    <row r="35" spans="2:4">
      <c r="B35" s="194"/>
      <c r="C35" s="194"/>
    </row>
    <row r="36" spans="2:4">
      <c r="B36" s="163" t="s">
        <v>164</v>
      </c>
      <c r="C36" s="163"/>
    </row>
    <row r="37" spans="2:4">
      <c r="B37" s="4" t="s">
        <v>180</v>
      </c>
    </row>
    <row r="38" spans="2:4">
      <c r="B38" s="4" t="s">
        <v>211</v>
      </c>
    </row>
    <row r="39" spans="2:4">
      <c r="B39" s="4" t="s">
        <v>181</v>
      </c>
    </row>
    <row r="40" spans="2:4">
      <c r="B40" s="156" t="s">
        <v>169</v>
      </c>
      <c r="C40" s="156"/>
      <c r="D40" s="217"/>
    </row>
    <row r="41" spans="2:4">
      <c r="B41" s="156"/>
      <c r="C41" s="156"/>
      <c r="D41" s="217"/>
    </row>
    <row r="42" spans="2:4">
      <c r="B42" s="156" t="s">
        <v>170</v>
      </c>
      <c r="C42" s="156"/>
      <c r="D42" s="217"/>
    </row>
    <row r="43" spans="2:4">
      <c r="B43" s="156" t="s">
        <v>171</v>
      </c>
      <c r="C43" s="156"/>
      <c r="D43" s="217"/>
    </row>
    <row r="44" spans="2:4">
      <c r="B44" s="156"/>
      <c r="C44" s="156"/>
      <c r="D44" s="217"/>
    </row>
    <row r="45" spans="2:4">
      <c r="B45" s="156" t="s">
        <v>395</v>
      </c>
      <c r="C45" s="156"/>
      <c r="D45" s="217"/>
    </row>
    <row r="46" spans="2:4">
      <c r="B46" s="156" t="s">
        <v>396</v>
      </c>
      <c r="C46" s="156"/>
      <c r="D46" s="217"/>
    </row>
    <row r="47" spans="2:4">
      <c r="B47" s="156" t="s">
        <v>397</v>
      </c>
      <c r="C47" s="156"/>
      <c r="D47" s="217"/>
    </row>
    <row r="48" spans="2:4">
      <c r="B48" s="156" t="s">
        <v>398</v>
      </c>
      <c r="C48" s="156"/>
      <c r="D48" s="217"/>
    </row>
    <row r="49" spans="2:4">
      <c r="B49" s="156" t="s">
        <v>402</v>
      </c>
      <c r="C49" s="156"/>
      <c r="D49" s="217"/>
    </row>
    <row r="50" spans="2:4">
      <c r="B50" s="156"/>
      <c r="C50" s="156"/>
      <c r="D50" s="217"/>
    </row>
    <row r="51" spans="2:4">
      <c r="B51" s="156" t="s">
        <v>214</v>
      </c>
      <c r="C51" s="156"/>
      <c r="D51" s="217"/>
    </row>
    <row r="52" spans="2:4">
      <c r="B52" s="156" t="s">
        <v>399</v>
      </c>
      <c r="C52" s="163"/>
      <c r="D52" s="217"/>
    </row>
    <row r="53" spans="2:4">
      <c r="B53" s="156"/>
      <c r="C53" s="156"/>
      <c r="D53" s="217"/>
    </row>
    <row r="54" spans="2:4">
      <c r="B54" s="163" t="s">
        <v>400</v>
      </c>
      <c r="C54" s="156"/>
      <c r="D54" s="217"/>
    </row>
    <row r="55" spans="2:4">
      <c r="B55" s="156" t="s">
        <v>212</v>
      </c>
      <c r="C55" s="158"/>
      <c r="D55" s="217"/>
    </row>
    <row r="56" spans="2:4">
      <c r="B56" s="156" t="s">
        <v>523</v>
      </c>
      <c r="C56" s="156"/>
      <c r="D56" s="217"/>
    </row>
    <row r="57" spans="2:4">
      <c r="B57" s="156" t="s">
        <v>529</v>
      </c>
      <c r="C57" s="156"/>
      <c r="D57" s="217"/>
    </row>
    <row r="58" spans="2:4">
      <c r="B58" s="156" t="s">
        <v>524</v>
      </c>
      <c r="C58" s="156"/>
      <c r="D58" s="217"/>
    </row>
    <row r="59" spans="2:4">
      <c r="B59" s="156"/>
      <c r="C59" s="156"/>
      <c r="D59" s="217"/>
    </row>
    <row r="60" spans="2:4">
      <c r="B60" s="148" t="s">
        <v>531</v>
      </c>
      <c r="C60" s="158"/>
      <c r="D60" s="217"/>
    </row>
    <row r="61" spans="2:4">
      <c r="B61" s="156"/>
      <c r="C61" s="156"/>
      <c r="D61" s="217"/>
    </row>
    <row r="62" spans="2:4">
      <c r="B62" s="158"/>
      <c r="C62" s="158"/>
      <c r="D62" s="217"/>
    </row>
    <row r="63" spans="2:4">
      <c r="B63" s="156"/>
      <c r="C63" s="156"/>
      <c r="D63" s="217"/>
    </row>
    <row r="64" spans="2:4">
      <c r="B64" s="156"/>
      <c r="C64" s="156"/>
      <c r="D64" s="217"/>
    </row>
  </sheetData>
  <sheetProtection algorithmName="SHA-512" hashValue="BdmXC1GLFL5aXUZ9giVIkGBtU+qO/itStcUDeLfSULtcmvDJGtOsk0/0mMxTyQMFpPn8YLqTdnvCO04lpF1TAg==" saltValue="QOSos+aQlRnH969WIo2Gqw==" spinCount="100000" sheet="1" objects="1" scenarios="1"/>
  <mergeCells count="1">
    <mergeCell ref="A1:A2"/>
  </mergeCells>
  <phoneticPr fontId="37" type="noConversion"/>
  <hyperlinks>
    <hyperlink ref="A1:A2" location="Start!A1" display="Start"/>
    <hyperlink ref="M10" r:id="rId1"/>
    <hyperlink ref="M11" r:id="rId2"/>
    <hyperlink ref="M12" r:id="rId3"/>
    <hyperlink ref="M13" r:id="rId4"/>
    <hyperlink ref="M14" r:id="rId5"/>
    <hyperlink ref="M15" r:id="rId6"/>
    <hyperlink ref="M20" r:id="rId7"/>
    <hyperlink ref="M21" r:id="rId8"/>
    <hyperlink ref="M22" r:id="rId9"/>
    <hyperlink ref="M31" r:id="rId10"/>
    <hyperlink ref="M16" r:id="rId11" location="abreadcrumb"/>
  </hyperlinks>
  <pageMargins left="0.70866141732283472" right="0.70866141732283472" top="0.78740157480314965" bottom="0.78740157480314965" header="0.31496062992125984" footer="0.31496062992125984"/>
  <pageSetup paperSize="9" scale="50" orientation="landscape" horizontalDpi="4294967292" r:id="rId12"/>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legacyDrawingHF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41"/>
  <sheetViews>
    <sheetView zoomScale="80" zoomScaleNormal="80" workbookViewId="0">
      <selection activeCell="D8" sqref="D8"/>
    </sheetView>
  </sheetViews>
  <sheetFormatPr baseColWidth="10" defaultColWidth="0" defaultRowHeight="14.25" customHeight="1" zeroHeight="1"/>
  <cols>
    <col min="1" max="1" width="18" style="1" customWidth="1"/>
    <col min="2" max="2" width="27.42578125" style="1" customWidth="1"/>
    <col min="3" max="3" width="3.42578125" style="1" customWidth="1"/>
    <col min="4" max="4" width="20.7109375" style="1" customWidth="1"/>
    <col min="5" max="5" width="3.42578125" style="1" customWidth="1"/>
    <col min="6" max="6" width="20.28515625" style="1" customWidth="1"/>
    <col min="7" max="7" width="3.42578125" style="1" customWidth="1"/>
    <col min="8" max="8" width="20.7109375" style="1" customWidth="1"/>
    <col min="9" max="9" width="3.42578125" style="1" customWidth="1"/>
    <col min="10" max="10" width="20.7109375" style="1" customWidth="1"/>
    <col min="11" max="11" width="3.42578125" style="1" customWidth="1"/>
    <col min="12" max="12" width="20.7109375" style="1" customWidth="1"/>
    <col min="13" max="13" width="3.42578125" style="1" customWidth="1"/>
    <col min="14" max="16384" width="9.140625" style="1" hidden="1"/>
  </cols>
  <sheetData>
    <row r="1" spans="1:13"/>
    <row r="2" spans="1:13"/>
    <row r="3" spans="1:13"/>
    <row r="4" spans="1:13">
      <c r="A4" s="144" t="s">
        <v>582</v>
      </c>
    </row>
    <row r="5" spans="1:13">
      <c r="A5" s="156"/>
      <c r="B5" s="156"/>
      <c r="C5" s="156"/>
      <c r="D5" s="156"/>
      <c r="E5" s="156"/>
      <c r="F5" s="156"/>
      <c r="G5" s="156"/>
      <c r="H5" s="156"/>
      <c r="I5" s="156"/>
      <c r="J5" s="156"/>
      <c r="K5" s="156"/>
      <c r="L5" s="156"/>
      <c r="M5" s="156"/>
    </row>
    <row r="6" spans="1:13">
      <c r="A6" s="163" t="s">
        <v>123</v>
      </c>
      <c r="B6" s="164" t="s">
        <v>586</v>
      </c>
      <c r="C6" s="157"/>
      <c r="D6" s="157"/>
      <c r="E6" s="156"/>
      <c r="F6" s="156"/>
      <c r="G6" s="156"/>
      <c r="H6" s="165" t="s">
        <v>133</v>
      </c>
      <c r="I6" s="156"/>
      <c r="J6" s="156"/>
      <c r="K6" s="156"/>
      <c r="L6" s="156"/>
      <c r="M6" s="156"/>
    </row>
    <row r="7" spans="1:13">
      <c r="A7" s="156"/>
      <c r="B7" s="156"/>
      <c r="C7" s="156"/>
      <c r="D7" s="156"/>
      <c r="E7" s="156"/>
      <c r="F7" s="156"/>
      <c r="G7" s="156"/>
      <c r="H7" s="156"/>
      <c r="I7" s="156"/>
      <c r="J7" s="156"/>
      <c r="K7" s="156"/>
      <c r="L7" s="156"/>
      <c r="M7" s="156"/>
    </row>
    <row r="8" spans="1:13" ht="14.25" customHeight="1">
      <c r="A8" s="163" t="s">
        <v>122</v>
      </c>
      <c r="B8" s="156" t="s">
        <v>121</v>
      </c>
      <c r="C8" s="156"/>
      <c r="D8" s="145">
        <v>44964</v>
      </c>
      <c r="E8" s="156"/>
      <c r="F8" s="156"/>
      <c r="G8" s="156"/>
      <c r="H8" s="602" t="s">
        <v>577</v>
      </c>
      <c r="I8" s="156"/>
      <c r="J8" s="600" t="s">
        <v>521</v>
      </c>
      <c r="K8" s="156"/>
      <c r="L8" s="596" t="s">
        <v>425</v>
      </c>
      <c r="M8" s="156"/>
    </row>
    <row r="9" spans="1:13" ht="14.25" customHeight="1">
      <c r="A9" s="156"/>
      <c r="B9" s="156"/>
      <c r="C9" s="156"/>
      <c r="D9" s="156"/>
      <c r="E9" s="156"/>
      <c r="F9" s="156"/>
      <c r="G9" s="156"/>
      <c r="H9" s="603"/>
      <c r="I9" s="156"/>
      <c r="J9" s="601"/>
      <c r="K9" s="156"/>
      <c r="L9" s="597"/>
      <c r="M9" s="156"/>
    </row>
    <row r="10" spans="1:13">
      <c r="A10" s="156"/>
      <c r="B10" s="156" t="s">
        <v>127</v>
      </c>
      <c r="C10" s="156"/>
      <c r="D10" s="150" t="s">
        <v>128</v>
      </c>
      <c r="E10" s="156"/>
      <c r="F10" s="156"/>
      <c r="G10" s="156"/>
      <c r="I10" s="156"/>
      <c r="J10" s="156"/>
      <c r="K10" s="156"/>
      <c r="L10" s="156"/>
      <c r="M10" s="156"/>
    </row>
    <row r="11" spans="1:13" ht="14.25" customHeight="1">
      <c r="A11" s="156"/>
      <c r="B11" s="156"/>
      <c r="C11" s="156"/>
      <c r="D11" s="156"/>
      <c r="E11" s="156"/>
      <c r="F11" s="156"/>
      <c r="G11" s="156"/>
      <c r="H11" s="602" t="s">
        <v>576</v>
      </c>
      <c r="I11" s="156"/>
      <c r="J11" s="600" t="s">
        <v>522</v>
      </c>
      <c r="K11" s="156"/>
      <c r="L11" s="596" t="s">
        <v>481</v>
      </c>
      <c r="M11" s="156"/>
    </row>
    <row r="12" spans="1:13" ht="14.25" customHeight="1">
      <c r="A12" s="163" t="s">
        <v>126</v>
      </c>
      <c r="B12" s="156" t="s">
        <v>219</v>
      </c>
      <c r="C12" s="156"/>
      <c r="D12" s="157" t="s">
        <v>124</v>
      </c>
      <c r="E12" s="168" t="s">
        <v>130</v>
      </c>
      <c r="F12" s="156"/>
      <c r="G12" s="156"/>
      <c r="H12" s="603"/>
      <c r="I12" s="156"/>
      <c r="J12" s="601"/>
      <c r="K12" s="156"/>
      <c r="L12" s="597"/>
      <c r="M12" s="156"/>
    </row>
    <row r="13" spans="1:13">
      <c r="A13" s="156"/>
      <c r="B13" s="156"/>
      <c r="C13" s="156"/>
      <c r="D13" s="156"/>
      <c r="E13" s="156"/>
      <c r="F13" s="156"/>
      <c r="G13" s="156"/>
      <c r="I13" s="156"/>
      <c r="J13" s="156"/>
      <c r="K13" s="156"/>
      <c r="L13" s="156"/>
      <c r="M13" s="156"/>
    </row>
    <row r="14" spans="1:13" ht="14.25" customHeight="1">
      <c r="A14" s="156"/>
      <c r="B14" s="156" t="s">
        <v>573</v>
      </c>
      <c r="D14" s="157" t="s">
        <v>575</v>
      </c>
      <c r="E14" s="168" t="s">
        <v>130</v>
      </c>
      <c r="F14" s="156"/>
      <c r="G14" s="156"/>
      <c r="H14" s="600" t="s">
        <v>580</v>
      </c>
      <c r="I14" s="156"/>
      <c r="J14" s="596" t="s">
        <v>507</v>
      </c>
      <c r="K14" s="156"/>
      <c r="L14" s="598" t="s">
        <v>482</v>
      </c>
      <c r="M14" s="156"/>
    </row>
    <row r="15" spans="1:13" ht="14.25" customHeight="1">
      <c r="A15" s="156"/>
      <c r="B15" s="156"/>
      <c r="E15" s="156"/>
      <c r="F15" s="156"/>
      <c r="G15" s="156"/>
      <c r="H15" s="601"/>
      <c r="I15" s="156"/>
      <c r="J15" s="597"/>
      <c r="K15" s="156"/>
      <c r="L15" s="599"/>
      <c r="M15" s="156"/>
    </row>
    <row r="16" spans="1:13">
      <c r="A16" s="156"/>
      <c r="B16" s="156" t="s">
        <v>572</v>
      </c>
      <c r="D16" s="157" t="s">
        <v>574</v>
      </c>
      <c r="E16" s="168" t="s">
        <v>130</v>
      </c>
      <c r="F16" s="156"/>
      <c r="G16" s="156"/>
      <c r="I16" s="156"/>
      <c r="J16" s="156"/>
      <c r="K16" s="156"/>
      <c r="M16" s="156"/>
    </row>
    <row r="17" spans="1:13" ht="14.25" customHeight="1">
      <c r="A17" s="156"/>
      <c r="E17" s="156"/>
      <c r="F17" s="156"/>
      <c r="G17" s="156"/>
      <c r="H17" s="600" t="s">
        <v>579</v>
      </c>
      <c r="I17" s="156"/>
      <c r="J17" s="596" t="s">
        <v>560</v>
      </c>
      <c r="K17" s="156"/>
      <c r="L17" s="598" t="s">
        <v>483</v>
      </c>
      <c r="M17" s="156"/>
    </row>
    <row r="18" spans="1:13" ht="14.25" customHeight="1">
      <c r="A18" s="156"/>
      <c r="B18" s="156" t="s">
        <v>131</v>
      </c>
      <c r="C18" s="156"/>
      <c r="D18" s="157" t="s">
        <v>447</v>
      </c>
      <c r="E18" s="168" t="s">
        <v>130</v>
      </c>
      <c r="F18" s="156"/>
      <c r="G18" s="156"/>
      <c r="H18" s="601"/>
      <c r="I18" s="156"/>
      <c r="J18" s="597"/>
      <c r="K18" s="156"/>
      <c r="L18" s="599"/>
      <c r="M18" s="156"/>
    </row>
    <row r="19" spans="1:13">
      <c r="A19" s="156"/>
      <c r="B19" s="156"/>
      <c r="C19" s="156"/>
      <c r="D19" s="156"/>
      <c r="E19" s="156"/>
      <c r="F19" s="156"/>
      <c r="G19" s="156"/>
      <c r="H19" s="156"/>
      <c r="I19" s="156"/>
      <c r="J19" s="156"/>
      <c r="K19" s="156"/>
      <c r="M19" s="156"/>
    </row>
    <row r="20" spans="1:13" ht="14.25" customHeight="1">
      <c r="A20" s="156"/>
      <c r="B20" s="592" t="s">
        <v>581</v>
      </c>
      <c r="C20" s="592" t="s">
        <v>70</v>
      </c>
      <c r="D20" s="593" t="s">
        <v>485</v>
      </c>
      <c r="E20" s="168" t="s">
        <v>130</v>
      </c>
      <c r="F20" s="156"/>
      <c r="G20" s="156"/>
      <c r="H20" s="602" t="s">
        <v>578</v>
      </c>
      <c r="I20" s="156"/>
      <c r="J20" s="602" t="s">
        <v>421</v>
      </c>
      <c r="K20" s="156"/>
      <c r="L20" s="596" t="s">
        <v>484</v>
      </c>
      <c r="M20" s="156"/>
    </row>
    <row r="21" spans="1:13" ht="14.25" customHeight="1">
      <c r="A21" s="156"/>
      <c r="B21" s="156"/>
      <c r="C21" s="156"/>
      <c r="D21" s="156"/>
      <c r="E21" s="156"/>
      <c r="F21" s="156"/>
      <c r="G21" s="156"/>
      <c r="H21" s="603"/>
      <c r="I21" s="156"/>
      <c r="J21" s="603"/>
      <c r="K21" s="156"/>
      <c r="L21" s="597"/>
      <c r="M21" s="156"/>
    </row>
    <row r="22" spans="1:13">
      <c r="A22" s="156"/>
      <c r="B22" s="156" t="s">
        <v>175</v>
      </c>
      <c r="C22" s="156"/>
      <c r="D22" s="157" t="s">
        <v>177</v>
      </c>
      <c r="E22" s="156" t="s">
        <v>70</v>
      </c>
      <c r="F22" s="156"/>
      <c r="G22" s="156"/>
      <c r="I22" s="156"/>
      <c r="K22" s="156"/>
      <c r="M22" s="156"/>
    </row>
    <row r="23" spans="1:13" ht="14.25" customHeight="1">
      <c r="A23" s="156"/>
      <c r="B23" s="156"/>
      <c r="C23" s="156"/>
      <c r="D23" s="156"/>
      <c r="E23" s="156"/>
      <c r="F23" s="156"/>
      <c r="G23" s="156"/>
      <c r="H23" s="596" t="s">
        <v>561</v>
      </c>
      <c r="I23" s="156"/>
      <c r="J23" s="602" t="s">
        <v>422</v>
      </c>
      <c r="K23" s="156"/>
      <c r="L23" s="596" t="s">
        <v>401</v>
      </c>
      <c r="M23" s="156"/>
    </row>
    <row r="24" spans="1:13" ht="14.25" customHeight="1">
      <c r="A24" s="156"/>
      <c r="B24" s="156" t="s">
        <v>176</v>
      </c>
      <c r="C24" s="156"/>
      <c r="D24" s="157" t="s">
        <v>178</v>
      </c>
      <c r="E24" s="156" t="s">
        <v>70</v>
      </c>
      <c r="F24" s="156"/>
      <c r="G24" s="156"/>
      <c r="H24" s="597"/>
      <c r="I24" s="156"/>
      <c r="J24" s="603"/>
      <c r="K24" s="156"/>
      <c r="L24" s="597"/>
      <c r="M24" s="156"/>
    </row>
    <row r="25" spans="1:13">
      <c r="A25" s="156"/>
      <c r="B25" s="156"/>
      <c r="C25" s="156"/>
      <c r="D25" s="156"/>
      <c r="E25" s="156"/>
      <c r="F25" s="156"/>
      <c r="G25" s="156"/>
      <c r="I25" s="156"/>
      <c r="K25" s="156"/>
      <c r="M25" s="156"/>
    </row>
    <row r="26" spans="1:13" ht="14.25" customHeight="1">
      <c r="A26" s="156"/>
      <c r="B26" s="156"/>
      <c r="C26" s="156"/>
      <c r="D26" s="156"/>
      <c r="E26" s="156"/>
      <c r="F26" s="156"/>
      <c r="G26" s="156"/>
      <c r="H26" s="602" t="s">
        <v>519</v>
      </c>
      <c r="I26" s="156"/>
      <c r="J26" s="600" t="s">
        <v>423</v>
      </c>
      <c r="K26" s="156"/>
      <c r="L26" s="596" t="s">
        <v>416</v>
      </c>
      <c r="M26" s="156"/>
    </row>
    <row r="27" spans="1:13" ht="14.25" customHeight="1">
      <c r="A27" s="156"/>
      <c r="B27" s="156"/>
      <c r="C27" s="156"/>
      <c r="D27" s="156"/>
      <c r="E27" s="156"/>
      <c r="F27" s="156"/>
      <c r="G27" s="156"/>
      <c r="H27" s="603"/>
      <c r="I27" s="156"/>
      <c r="J27" s="601"/>
      <c r="K27" s="156"/>
      <c r="L27" s="597"/>
      <c r="M27" s="156"/>
    </row>
    <row r="28" spans="1:13">
      <c r="A28" s="156"/>
      <c r="B28" s="156"/>
      <c r="C28" s="156"/>
      <c r="D28" s="156"/>
      <c r="E28" s="156"/>
      <c r="F28" s="156"/>
      <c r="G28" s="156"/>
      <c r="H28" s="156"/>
      <c r="I28" s="156"/>
      <c r="K28" s="156"/>
      <c r="L28" s="156"/>
      <c r="M28" s="156"/>
    </row>
    <row r="29" spans="1:13" ht="14.25" customHeight="1">
      <c r="A29" s="156"/>
      <c r="B29" s="156"/>
      <c r="C29" s="156"/>
      <c r="D29" s="156"/>
      <c r="E29" s="156"/>
      <c r="F29" s="156"/>
      <c r="G29" s="156"/>
      <c r="H29" s="602" t="s">
        <v>520</v>
      </c>
      <c r="I29" s="156"/>
      <c r="J29" s="600" t="s">
        <v>424</v>
      </c>
      <c r="K29" s="156"/>
      <c r="L29" s="596" t="s">
        <v>415</v>
      </c>
      <c r="M29" s="156"/>
    </row>
    <row r="30" spans="1:13">
      <c r="A30" s="156"/>
      <c r="B30" s="156"/>
      <c r="C30" s="156"/>
      <c r="D30" s="156"/>
      <c r="E30" s="156"/>
      <c r="F30" s="156"/>
      <c r="G30" s="156"/>
      <c r="H30" s="603"/>
      <c r="I30" s="156"/>
      <c r="J30" s="601"/>
      <c r="K30" s="156"/>
      <c r="L30" s="597"/>
      <c r="M30" s="156"/>
    </row>
    <row r="31" spans="1:13">
      <c r="A31" s="156"/>
      <c r="B31" s="156"/>
      <c r="C31" s="156"/>
      <c r="D31" s="156"/>
      <c r="E31" s="156"/>
      <c r="F31" s="156"/>
      <c r="G31" s="156"/>
      <c r="H31" s="156"/>
      <c r="I31" s="156"/>
      <c r="K31" s="156"/>
      <c r="L31" s="156"/>
      <c r="M31" s="156"/>
    </row>
    <row r="32" spans="1:13">
      <c r="A32" s="156"/>
      <c r="B32" s="156"/>
      <c r="C32" s="156"/>
      <c r="D32" s="156"/>
      <c r="E32" s="156"/>
      <c r="F32" s="156"/>
      <c r="G32" s="156"/>
      <c r="H32" s="156"/>
      <c r="I32" s="156"/>
      <c r="J32" s="156"/>
      <c r="K32" s="156"/>
      <c r="L32" s="156"/>
      <c r="M32" s="156"/>
    </row>
    <row r="33" spans="1:13" ht="14.25" customHeight="1">
      <c r="A33" s="156"/>
      <c r="B33" s="156"/>
      <c r="C33" s="156"/>
      <c r="D33" s="156"/>
      <c r="E33" s="156"/>
      <c r="F33" s="156"/>
      <c r="G33" s="156"/>
      <c r="H33" s="156"/>
      <c r="I33" s="156"/>
      <c r="J33" s="156"/>
      <c r="K33" s="156"/>
      <c r="M33" s="156"/>
    </row>
    <row r="34" spans="1:13" ht="14.25" customHeight="1">
      <c r="A34" s="158" t="s">
        <v>132</v>
      </c>
      <c r="B34" s="156"/>
      <c r="C34" s="156"/>
      <c r="D34" s="166" t="s">
        <v>67</v>
      </c>
      <c r="E34" s="156"/>
      <c r="F34" s="156"/>
      <c r="G34" s="156"/>
      <c r="H34" s="146" t="s">
        <v>390</v>
      </c>
      <c r="I34" s="156"/>
      <c r="J34" s="156"/>
      <c r="K34" s="156"/>
      <c r="M34" s="156"/>
    </row>
    <row r="35" spans="1:13">
      <c r="A35" s="156"/>
      <c r="B35" s="156"/>
      <c r="C35" s="156"/>
      <c r="D35" s="156"/>
      <c r="E35" s="156"/>
      <c r="F35" s="156"/>
      <c r="G35" s="156"/>
      <c r="H35" s="156"/>
      <c r="I35" s="156"/>
      <c r="J35" s="156"/>
      <c r="K35" s="156"/>
      <c r="L35" s="156"/>
      <c r="M35" s="156"/>
    </row>
    <row r="36" spans="1:13" ht="14.25" customHeight="1">
      <c r="A36" s="156"/>
      <c r="B36" s="156"/>
      <c r="C36" s="156"/>
      <c r="D36" s="167" t="s">
        <v>68</v>
      </c>
      <c r="E36" s="156"/>
      <c r="F36" s="156"/>
      <c r="G36" s="156"/>
      <c r="H36" s="147" t="s">
        <v>391</v>
      </c>
      <c r="I36" s="156"/>
      <c r="J36" s="156"/>
      <c r="K36" s="156"/>
      <c r="M36" s="156"/>
    </row>
    <row r="37" spans="1:13" ht="14.25" customHeight="1">
      <c r="A37" s="156"/>
      <c r="B37" s="156"/>
      <c r="C37" s="156"/>
      <c r="D37" s="156"/>
      <c r="E37" s="156"/>
      <c r="F37" s="156"/>
      <c r="G37" s="156"/>
      <c r="H37" s="156"/>
      <c r="I37" s="156"/>
      <c r="J37" s="156"/>
      <c r="K37" s="156"/>
      <c r="M37" s="156"/>
    </row>
    <row r="38" spans="1:13" ht="14.25" customHeight="1">
      <c r="A38" s="156"/>
      <c r="B38" s="156"/>
      <c r="C38" s="156"/>
      <c r="D38" s="156"/>
      <c r="E38" s="156"/>
      <c r="F38" s="156"/>
      <c r="G38" s="156"/>
      <c r="H38" s="156"/>
      <c r="I38" s="156"/>
      <c r="J38" s="156"/>
      <c r="K38" s="156"/>
      <c r="L38" s="156"/>
      <c r="M38" s="156"/>
    </row>
    <row r="39" spans="1:13">
      <c r="A39" s="156"/>
      <c r="B39" s="156"/>
      <c r="C39" s="156"/>
      <c r="D39" s="156"/>
      <c r="E39" s="156"/>
      <c r="F39" s="169"/>
      <c r="G39" s="156"/>
      <c r="H39" s="156"/>
      <c r="I39" s="156"/>
      <c r="J39" s="156"/>
      <c r="K39" s="156"/>
      <c r="L39" s="156"/>
      <c r="M39" s="156"/>
    </row>
    <row r="40" spans="1:13" ht="14.25" customHeight="1">
      <c r="A40" s="156"/>
      <c r="B40" s="156"/>
      <c r="C40" s="156"/>
      <c r="D40" s="156"/>
      <c r="E40" s="156"/>
      <c r="F40" s="156"/>
      <c r="G40" s="156"/>
      <c r="H40" s="156"/>
      <c r="I40" s="156"/>
      <c r="J40" s="156"/>
      <c r="K40" s="156"/>
      <c r="L40" s="156"/>
      <c r="M40" s="156"/>
    </row>
    <row r="41" spans="1:13" ht="21.75" customHeight="1"/>
  </sheetData>
  <sheetProtection algorithmName="SHA-512" hashValue="WaacI3nxvZ3zfevYTtSQ/okLhUMAbsLSzrbeWtwUmEm4x4Y12vFMXNdRcgT+s0LjnE0qtNNGR90NhrE2D+8HfQ==" saltValue="6SqGEN+D8jqI1hFLZVdYIg==" spinCount="100000" sheet="1" objects="1" scenarios="1"/>
  <mergeCells count="24">
    <mergeCell ref="H8:H9"/>
    <mergeCell ref="H11:H12"/>
    <mergeCell ref="H14:H15"/>
    <mergeCell ref="H17:H18"/>
    <mergeCell ref="H23:H24"/>
    <mergeCell ref="H29:H30"/>
    <mergeCell ref="J20:J21"/>
    <mergeCell ref="J29:J30"/>
    <mergeCell ref="L29:L30"/>
    <mergeCell ref="L20:L21"/>
    <mergeCell ref="J23:J24"/>
    <mergeCell ref="L23:L24"/>
    <mergeCell ref="J26:J27"/>
    <mergeCell ref="L26:L27"/>
    <mergeCell ref="H26:H27"/>
    <mergeCell ref="H20:H21"/>
    <mergeCell ref="L8:L9"/>
    <mergeCell ref="L17:L18"/>
    <mergeCell ref="J17:J18"/>
    <mergeCell ref="L11:L12"/>
    <mergeCell ref="J8:J9"/>
    <mergeCell ref="J11:J12"/>
    <mergeCell ref="L14:L15"/>
    <mergeCell ref="J14:J15"/>
  </mergeCells>
  <hyperlinks>
    <hyperlink ref="J20:J21" location="'Vergleich Strom 2020'!A1" display="'Vergleich Strom 2020'!A1"/>
    <hyperlink ref="J23:J24" location="'Preisindizes Strom 2020'!A1" display="'Preisindizes Strom 2020'!A1"/>
    <hyperlink ref="J26:J27" location="'Vergleich Gas 2020'!A1" display="'Vergleich Gas 2020'!A1"/>
    <hyperlink ref="J29:J30" location="'Preisindizes Gas 2020'!A1" display="'Preisindizes Gas 2020'!A1"/>
    <hyperlink ref="L8:L9" location="'Basisreihen Destatis 2020'!A1" display="Basisreihen Destatis 2020"/>
    <hyperlink ref="D20" r:id="rId1"/>
    <hyperlink ref="D22" r:id="rId2"/>
    <hyperlink ref="L26:L27" location="'Reihen BK9 KP Gas 2015'!A1" display="Reihen BK9 KP Gas 2015"/>
    <hyperlink ref="L23:L24" location="'Reihen BK8 KP Strom 2016'!A1" display="'Reihen BK8 KP Strom 2016'!A1"/>
    <hyperlink ref="D12" r:id="rId3"/>
    <hyperlink ref="D24" r:id="rId4"/>
    <hyperlink ref="L11:L12" location="'Reihen BK9 KP Gas 2020'!A1" display="'Reihen BK9 KP Gas 2020'!A1"/>
    <hyperlink ref="L14:L15" location="'Vergleich Gas 2020 &quot;alt&quot;'!A1" display="'Vergleich Gas 2020 &quot;alt&quot;'!A1"/>
    <hyperlink ref="L17:L18" location="'Preisindizes Gas 2020 &quot;alt&quot;'!A1" display="'Preisindizes Gas 2020 &quot;alt&quot;'!A1"/>
    <hyperlink ref="L20:L21" location="'Basisreihen Destatis 2020 &quot;alt&quot;'!A1" display="Basisreihen Destatis 2020 alt"/>
    <hyperlink ref="D18" r:id="rId5"/>
    <hyperlink ref="J14:J15" location="'Basisreihen Destatis 2021'!A1" display="Basisreihen Destatis 2021"/>
    <hyperlink ref="H26:H27" location="'Vergleich Strom 2021'!A1" display="'Vergleich Strom 2021'!A1"/>
    <hyperlink ref="H29:H30" location="'Preisindizes Strom 2021'!A1" display="'Preisindizes Strom 2021'!A1"/>
    <hyperlink ref="J8:J9" location="'Vergleich Gas 2021'!A1" display="'Vergleich Gas 2021'!A1"/>
    <hyperlink ref="J11:J12" location="'Preisindizes Gas 2021'!A1" display="'Preisindizes Gas 2021'!A1"/>
    <hyperlink ref="J17:J18" location="'Reihen BK8 KP Strom 2021'!A1" display="'Reihen BK8 KP Strom 2021'!A1"/>
    <hyperlink ref="D16" r:id="rId6" display="https://www.bundesnetzagentur.de/DE/Beschlusskammern/BK09/BK9_02_EHB_Leitf/BK9_EHB_Leitf.html"/>
    <hyperlink ref="D14" r:id="rId7" display="https://www.bundesnetzagentur.de/DE/Beschlusskammern/BK08/BK8_01_Aktuell/Downloads/Preisindizes.html?nn=909752"/>
    <hyperlink ref="L29:L30" location="'Reihen BK9 KP Gas 2015 (Detail)'!A1" display="'Reihen BK9 KP Gas 2015 (Detail)'!A1"/>
    <hyperlink ref="H8:H9" location="'Vergleich Strom 2022'!A1" display="'Vergleich Strom 2022'!A1"/>
    <hyperlink ref="H11:H12" location="'Preisindizes Strom 2022'!A1" display="'Preisindizes Strom 2022'!A1"/>
    <hyperlink ref="H20:H21" location="'Grafik Entwicklung 2022'!A1" display="Grafik Entwicklung 2020"/>
    <hyperlink ref="H14:H15" location="'Vergleich Gas 2022'!A1" display="'Vergleich Gas 2022'!A1"/>
    <hyperlink ref="H17:H18" location="'Preisindizes Gas 2022'!A1" display="'Preisindizes Gas 2022'!A1"/>
    <hyperlink ref="H23:H24" location="'Basisreihen Destatis 2022'!A1" display="Basisreihen Destatis 2022"/>
  </hyperlinks>
  <pageMargins left="0.70866141732283472" right="0.70866141732283472" top="0.74803149606299213" bottom="0.74803149606299213" header="0.31496062992125984" footer="0.31496062992125984"/>
  <pageSetup paperSize="9" scale="78" orientation="landscape" horizontalDpi="4294967292"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4F87"/>
    <pageSetUpPr fitToPage="1"/>
  </sheetPr>
  <dimension ref="A1:CD101"/>
  <sheetViews>
    <sheetView zoomScale="80" zoomScaleNormal="80" workbookViewId="0">
      <pane xSplit="3" ySplit="10" topLeftCell="D11" activePane="bottomRight" state="frozen"/>
      <selection sqref="A1:A2"/>
      <selection pane="topRight" sqref="A1:A2"/>
      <selection pane="bottomLeft" sqref="A1:A2"/>
      <selection pane="bottomRight" activeCell="A129" sqref="A129"/>
    </sheetView>
  </sheetViews>
  <sheetFormatPr baseColWidth="10" defaultColWidth="11.42578125" defaultRowHeight="12.75" outlineLevelRow="1"/>
  <cols>
    <col min="1" max="1" width="6.7109375" style="156" customWidth="1"/>
    <col min="2" max="2" width="27.7109375" style="156" customWidth="1"/>
    <col min="3" max="3" width="10.28515625" style="156" customWidth="1"/>
    <col min="4" max="79" width="11.42578125" style="156"/>
    <col min="80" max="80" width="11.42578125" style="156" customWidth="1"/>
    <col min="81" max="16384" width="11.42578125" style="156"/>
  </cols>
  <sheetData>
    <row r="1" spans="1:82">
      <c r="A1" s="595" t="s">
        <v>71</v>
      </c>
    </row>
    <row r="2" spans="1:82">
      <c r="A2" s="595"/>
    </row>
    <row r="5" spans="1:82">
      <c r="B5" s="162" t="s">
        <v>570</v>
      </c>
    </row>
    <row r="7" spans="1:82" s="154" customFormat="1">
      <c r="B7" s="155" t="s">
        <v>571</v>
      </c>
    </row>
    <row r="9" spans="1:82">
      <c r="B9" s="158" t="s">
        <v>568</v>
      </c>
    </row>
    <row r="10" spans="1:82">
      <c r="B10" s="163"/>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c r="CC10" s="155">
        <v>2021</v>
      </c>
      <c r="CD10" s="155">
        <v>2022</v>
      </c>
    </row>
    <row r="11" spans="1:82">
      <c r="A11" s="234">
        <v>1</v>
      </c>
      <c r="B11" s="178" t="s">
        <v>134</v>
      </c>
      <c r="D11" s="179">
        <f>VLOOKUP(D10,'Preisindizes Strom 2022'!$B$8:$H$93,7,FALSE)</f>
        <v>22.818200000000001</v>
      </c>
      <c r="E11" s="179">
        <f>VLOOKUP(E10,'Preisindizes Strom 2022'!$B$8:$H$93,7,FALSE)</f>
        <v>22.147099999999998</v>
      </c>
      <c r="F11" s="179">
        <f>VLOOKUP(F10,'Preisindizes Strom 2022'!$B$8:$H$93,7,FALSE)</f>
        <v>20.630099999999999</v>
      </c>
      <c r="G11" s="179">
        <f>VLOOKUP(G10,'Preisindizes Strom 2022'!$B$8:$H$93,7,FALSE)</f>
        <v>17.717600000000001</v>
      </c>
      <c r="H11" s="179">
        <f>VLOOKUP(H10,'Preisindizes Strom 2022'!$B$8:$H$93,7,FALSE)</f>
        <v>16.369599999999998</v>
      </c>
      <c r="I11" s="179">
        <f>VLOOKUP(I10,'Preisindizes Strom 2022'!$B$8:$H$93,7,FALSE)</f>
        <v>14.4808</v>
      </c>
      <c r="J11" s="179">
        <f>VLOOKUP(J10,'Preisindizes Strom 2022'!$B$8:$H$93,7,FALSE)</f>
        <v>15.06</v>
      </c>
      <c r="K11" s="179">
        <f>VLOOKUP(K10,'Preisindizes Strom 2022'!$B$8:$H$93,7,FALSE)</f>
        <v>13.095700000000001</v>
      </c>
      <c r="L11" s="179">
        <f>VLOOKUP(L10,'Preisindizes Strom 2022'!$B$8:$H$93,7,FALSE)</f>
        <v>12.2439</v>
      </c>
      <c r="M11" s="179">
        <f>VLOOKUP(M10,'Preisindizes Strom 2022'!$B$8:$H$93,7,FALSE)</f>
        <v>12.6555</v>
      </c>
      <c r="N11" s="179">
        <f>VLOOKUP(N10,'Preisindizes Strom 2022'!$B$8:$H$93,7,FALSE)</f>
        <v>12.6555</v>
      </c>
      <c r="O11" s="179">
        <f>VLOOKUP(O10,'Preisindizes Strom 2022'!$B$8:$H$93,7,FALSE)</f>
        <v>11.952400000000001</v>
      </c>
      <c r="P11" s="179">
        <f>VLOOKUP(P10,'Preisindizes Strom 2022'!$B$8:$H$93,7,FALSE)</f>
        <v>11.6744</v>
      </c>
      <c r="Q11" s="179">
        <f>VLOOKUP(Q10,'Preisindizes Strom 2022'!$B$8:$H$93,7,FALSE)</f>
        <v>11.238799999999999</v>
      </c>
      <c r="R11" s="179">
        <f>VLOOKUP(R10,'Preisindizes Strom 2022'!$B$8:$H$93,7,FALSE)</f>
        <v>10.913</v>
      </c>
      <c r="S11" s="179">
        <f>VLOOKUP(S10,'Preisindizes Strom 2022'!$B$8:$H$93,7,FALSE)</f>
        <v>10.531499999999999</v>
      </c>
      <c r="T11" s="179">
        <f>VLOOKUP(T10,'Preisindizes Strom 2022'!$B$8:$H$93,7,FALSE)</f>
        <v>9.8430999999999997</v>
      </c>
      <c r="U11" s="179">
        <f>VLOOKUP(U10,'Preisindizes Strom 2022'!$B$8:$H$93,7,FALSE)</f>
        <v>9.2393000000000001</v>
      </c>
      <c r="V11" s="179">
        <f>VLOOKUP(V10,'Preisindizes Strom 2022'!$B$8:$H$93,7,FALSE)</f>
        <v>8.6057000000000006</v>
      </c>
      <c r="W11" s="179">
        <f>VLOOKUP(W10,'Preisindizes Strom 2022'!$B$8:$H$93,7,FALSE)</f>
        <v>8.2746999999999993</v>
      </c>
      <c r="X11" s="179">
        <f>VLOOKUP(X10,'Preisindizes Strom 2022'!$B$8:$H$93,7,FALSE)</f>
        <v>7.9263000000000003</v>
      </c>
      <c r="Y11" s="179">
        <f>VLOOKUP(Y10,'Preisindizes Strom 2022'!$B$8:$H$93,7,FALSE)</f>
        <v>7.6060999999999996</v>
      </c>
      <c r="Z11" s="179">
        <f>VLOOKUP(Z10,'Preisindizes Strom 2022'!$B$8:$H$93,7,FALSE)</f>
        <v>7.4187000000000003</v>
      </c>
      <c r="AA11" s="179">
        <f>VLOOKUP(AA10,'Preisindizes Strom 2022'!$B$8:$H$93,7,FALSE)</f>
        <v>7.8030999999999997</v>
      </c>
      <c r="AB11" s="179">
        <f>VLOOKUP(AB10,'Preisindizes Strom 2022'!$B$8:$H$93,7,FALSE)</f>
        <v>7.4187000000000003</v>
      </c>
      <c r="AC11" s="179">
        <f>VLOOKUP(AC10,'Preisindizes Strom 2022'!$B$8:$H$93,7,FALSE)</f>
        <v>6.9082999999999997</v>
      </c>
      <c r="AD11" s="179">
        <f>VLOOKUP(AD10,'Preisindizes Strom 2022'!$B$8:$H$93,7,FALSE)</f>
        <v>5.8372000000000002</v>
      </c>
      <c r="AE11" s="179">
        <f>VLOOKUP(AE10,'Preisindizes Strom 2022'!$B$8:$H$93,7,FALSE)</f>
        <v>5.2656999999999998</v>
      </c>
      <c r="AF11" s="179">
        <f>VLOOKUP(AF10,'Preisindizes Strom 2022'!$B$8:$H$93,7,FALSE)</f>
        <v>5.0199999999999996</v>
      </c>
      <c r="AG11" s="179">
        <f>VLOOKUP(AG10,'Preisindizes Strom 2022'!$B$8:$H$93,7,FALSE)</f>
        <v>4.7210000000000001</v>
      </c>
      <c r="AH11" s="179">
        <f>VLOOKUP(AH10,'Preisindizes Strom 2022'!$B$8:$H$93,7,FALSE)</f>
        <v>4.4555999999999996</v>
      </c>
      <c r="AI11" s="179">
        <f>VLOOKUP(AI10,'Preisindizes Strom 2022'!$B$8:$H$93,7,FALSE)</f>
        <v>4.3400999999999996</v>
      </c>
      <c r="AJ11" s="179">
        <f>VLOOKUP(AJ10,'Preisindizes Strom 2022'!$B$8:$H$93,7,FALSE)</f>
        <v>4.1833</v>
      </c>
      <c r="AK11" s="179">
        <f>VLOOKUP(AK10,'Preisindizes Strom 2022'!$B$8:$H$93,7,FALSE)</f>
        <v>4.016</v>
      </c>
      <c r="AL11" s="179">
        <f>VLOOKUP(AL10,'Preisindizes Strom 2022'!$B$8:$H$93,7,FALSE)</f>
        <v>3.8418000000000001</v>
      </c>
      <c r="AM11" s="179">
        <f>VLOOKUP(AM10,'Preisindizes Strom 2022'!$B$8:$H$93,7,FALSE)</f>
        <v>3.5771999999999999</v>
      </c>
      <c r="AN11" s="179">
        <f>VLOOKUP(AN10,'Preisindizes Strom 2022'!$B$8:$H$93,7,FALSE)</f>
        <v>3.2456999999999998</v>
      </c>
      <c r="AO11" s="179">
        <f>VLOOKUP(AO10,'Preisindizes Strom 2022'!$B$8:$H$93,7,FALSE)</f>
        <v>3.0609999999999999</v>
      </c>
      <c r="AP11" s="179">
        <f>VLOOKUP(AP10,'Preisindizes Strom 2022'!$B$8:$H$93,7,FALSE)</f>
        <v>2.9413999999999998</v>
      </c>
      <c r="AQ11" s="179">
        <f>VLOOKUP(AQ10,'Preisindizes Strom 2022'!$B$8:$H$93,7,FALSE)</f>
        <v>2.8906000000000001</v>
      </c>
      <c r="AR11" s="179">
        <f>VLOOKUP(AR10,'Preisindizes Strom 2022'!$B$8:$H$93,7,FALSE)</f>
        <v>2.8308</v>
      </c>
      <c r="AS11" s="179">
        <f>VLOOKUP(AS10,'Preisindizes Strom 2022'!$B$8:$H$93,7,FALSE)</f>
        <v>2.8149999999999999</v>
      </c>
      <c r="AT11" s="179">
        <f>VLOOKUP(AT10,'Preisindizes Strom 2022'!$B$8:$H$93,7,FALSE)</f>
        <v>2.7582</v>
      </c>
      <c r="AU11" s="179">
        <f>VLOOKUP(AU10,'Preisindizes Strom 2022'!$B$8:$H$93,7,FALSE)</f>
        <v>2.6989000000000001</v>
      </c>
      <c r="AV11" s="179">
        <f>VLOOKUP(AV10,'Preisindizes Strom 2022'!$B$8:$H$93,7,FALSE)</f>
        <v>2.6375000000000002</v>
      </c>
      <c r="AW11" s="179">
        <f>VLOOKUP(AW10,'Preisindizes Strom 2022'!$B$8:$H$93,7,FALSE)</f>
        <v>2.5482</v>
      </c>
      <c r="AX11" s="179">
        <f>VLOOKUP(AX10,'Preisindizes Strom 2022'!$B$8:$H$93,7,FALSE)</f>
        <v>2.4018999999999999</v>
      </c>
      <c r="AY11" s="179">
        <f>VLOOKUP(AY10,'Preisindizes Strom 2022'!$B$8:$H$93,7,FALSE)</f>
        <v>2.2646999999999999</v>
      </c>
      <c r="AZ11" s="179">
        <f>VLOOKUP(AZ10,'Preisindizes Strom 2022'!$B$8:$H$93,7,FALSE)</f>
        <v>2.1301000000000001</v>
      </c>
      <c r="BA11" s="179">
        <f>VLOOKUP(BA10,'Preisindizes Strom 2022'!$B$8:$H$93,7,FALSE)</f>
        <v>2.0602</v>
      </c>
      <c r="BB11" s="179">
        <f>VLOOKUP(BB10,'Preisindizes Strom 2022'!$B$8:$H$93,7,FALSE)</f>
        <v>2.0188000000000001</v>
      </c>
      <c r="BC11" s="179">
        <f>VLOOKUP(BC10,'Preisindizes Strom 2022'!$B$8:$H$93,7,FALSE)</f>
        <v>1.9738</v>
      </c>
      <c r="BD11" s="179">
        <f>VLOOKUP(BD10,'Preisindizes Strom 2022'!$B$8:$H$93,7,FALSE)</f>
        <v>1.9685999999999999</v>
      </c>
      <c r="BE11" s="179">
        <f>VLOOKUP(BE10,'Preisindizes Strom 2022'!$B$8:$H$93,7,FALSE)</f>
        <v>1.9790000000000001</v>
      </c>
      <c r="BF11" s="179">
        <f>VLOOKUP(BF10,'Preisindizes Strom 2022'!$B$8:$H$93,7,FALSE)</f>
        <v>1.9894000000000001</v>
      </c>
      <c r="BG11" s="179">
        <f>VLOOKUP(BG10,'Preisindizes Strom 2022'!$B$8:$H$93,7,FALSE)</f>
        <v>2</v>
      </c>
      <c r="BH11" s="179">
        <f>VLOOKUP(BH10,'Preisindizes Strom 2022'!$B$8:$H$93,7,FALSE)</f>
        <v>1.9867999999999999</v>
      </c>
      <c r="BI11" s="179">
        <f>VLOOKUP(BI10,'Preisindizes Strom 2022'!$B$8:$H$93,7,FALSE)</f>
        <v>1.9790000000000001</v>
      </c>
      <c r="BJ11" s="179">
        <f>VLOOKUP(BJ10,'Preisindizes Strom 2022'!$B$8:$H$93,7,FALSE)</f>
        <v>1.9738</v>
      </c>
      <c r="BK11" s="179">
        <f>VLOOKUP(BK10,'Preisindizes Strom 2022'!$B$8:$H$93,7,FALSE)</f>
        <v>1.9685999999999999</v>
      </c>
      <c r="BL11" s="179">
        <f>VLOOKUP(BL10,'Preisindizes Strom 2022'!$B$8:$H$93,7,FALSE)</f>
        <v>1.9407000000000001</v>
      </c>
      <c r="BM11" s="179">
        <f>VLOOKUP(BM10,'Preisindizes Strom 2022'!$B$8:$H$93,7,FALSE)</f>
        <v>1.9015</v>
      </c>
      <c r="BN11" s="179">
        <f>VLOOKUP(BN10,'Preisindizes Strom 2022'!$B$8:$H$93,7,FALSE)</f>
        <v>1.857</v>
      </c>
      <c r="BO11" s="179">
        <f>VLOOKUP(BO10,'Preisindizes Strom 2022'!$B$8:$H$93,7,FALSE)</f>
        <v>1.7801</v>
      </c>
      <c r="BP11" s="179">
        <f>VLOOKUP(BP10,'Preisindizes Strom 2022'!$B$8:$H$93,7,FALSE)</f>
        <v>1.7153</v>
      </c>
      <c r="BQ11" s="179">
        <f>VLOOKUP(BQ10,'Preisindizes Strom 2022'!$B$8:$H$93,7,FALSE)</f>
        <v>1.6979</v>
      </c>
      <c r="BR11" s="179">
        <f>VLOOKUP(BR10,'Preisindizes Strom 2022'!$B$8:$H$93,7,FALSE)</f>
        <v>1.6789000000000001</v>
      </c>
      <c r="BS11" s="179">
        <f>VLOOKUP(BS10,'Preisindizes Strom 2022'!$B$8:$H$93,7,FALSE)</f>
        <v>1.6281000000000001</v>
      </c>
      <c r="BT11" s="179">
        <f>VLOOKUP(BT10,'Preisindizes Strom 2022'!$B$8:$H$93,7,FALSE)</f>
        <v>1.5886</v>
      </c>
      <c r="BU11" s="179">
        <f>VLOOKUP(BU10,'Preisindizes Strom 2022'!$B$8:$H$93,7,FALSE)</f>
        <v>1.5589999999999999</v>
      </c>
      <c r="BV11" s="179">
        <f>VLOOKUP(BV10,'Preisindizes Strom 2022'!$B$8:$H$93,7,FALSE)</f>
        <v>1.5305</v>
      </c>
      <c r="BW11" s="179">
        <f>VLOOKUP(BW10,'Preisindizes Strom 2022'!$B$8:$H$93,7,FALSE)</f>
        <v>1.506</v>
      </c>
      <c r="BX11" s="179">
        <f>VLOOKUP(BX10,'Preisindizes Strom 2022'!$B$8:$H$93,7,FALSE)</f>
        <v>1.4750000000000001</v>
      </c>
      <c r="BY11" s="179">
        <f>VLOOKUP(BY10,'Preisindizes Strom 2022'!$B$8:$H$93,7,FALSE)</f>
        <v>1.4275</v>
      </c>
      <c r="BZ11" s="179">
        <f>VLOOKUP(BZ10,'Preisindizes Strom 2022'!$B$8:$H$93,7,FALSE)</f>
        <v>1.3666</v>
      </c>
      <c r="CA11" s="179">
        <f>VLOOKUP(CA10,'Preisindizes Strom 2022'!$B$8:$H$93,7,FALSE)</f>
        <v>1.3084</v>
      </c>
      <c r="CB11" s="179">
        <f>VLOOKUP(CB10,'Preisindizes Strom 2022'!$B$8:$H$93,7,FALSE)</f>
        <v>1.272</v>
      </c>
      <c r="CC11" s="179">
        <f>VLOOKUP(CC10,'Preisindizes Strom 2022'!$B$8:$H$93,7,FALSE)</f>
        <v>1.1756</v>
      </c>
      <c r="CD11" s="179">
        <f>VLOOKUP(CD10,'Preisindizes Strom 2022'!$B$8:$H$93,7,FALSE)</f>
        <v>1</v>
      </c>
    </row>
    <row r="12" spans="1:82">
      <c r="A12" s="234">
        <v>2</v>
      </c>
      <c r="B12" s="178" t="s">
        <v>0</v>
      </c>
      <c r="D12" s="179">
        <f>IF(ISNA(VLOOKUP(D10,'Preisindizes Strom 2022'!$J$8:$R$77,9,FALSE)),0,VLOOKUP(D10,'Preisindizes Strom 2022'!$J$8:$R$77,9,FALSE))</f>
        <v>0</v>
      </c>
      <c r="E12" s="179">
        <f>IF(ISNA(VLOOKUP(E10,'Preisindizes Strom 2022'!$J$8:$R$77,9,FALSE)),0,VLOOKUP(E10,'Preisindizes Strom 2022'!$J$8:$R$77,9,FALSE))</f>
        <v>0</v>
      </c>
      <c r="F12" s="179">
        <f>IF(ISNA(VLOOKUP(F10,'Preisindizes Strom 2022'!$J$8:$R$77,9,FALSE)),0,VLOOKUP(F10,'Preisindizes Strom 2022'!$J$8:$R$77,9,FALSE))</f>
        <v>0</v>
      </c>
      <c r="G12" s="179">
        <f>IF(ISNA(VLOOKUP(G10,'Preisindizes Strom 2022'!$J$8:$R$77,9,FALSE)),0,VLOOKUP(G10,'Preisindizes Strom 2022'!$J$8:$R$77,9,FALSE))</f>
        <v>0</v>
      </c>
      <c r="H12" s="179">
        <f>IF(ISNA(VLOOKUP(H10,'Preisindizes Strom 2022'!$J$8:$R$77,9,FALSE)),0,VLOOKUP(H10,'Preisindizes Strom 2022'!$J$8:$R$77,9,FALSE))</f>
        <v>0</v>
      </c>
      <c r="I12" s="179">
        <f>IF(ISNA(VLOOKUP(I10,'Preisindizes Strom 2022'!$J$8:$R$77,9,FALSE)),0,VLOOKUP(I10,'Preisindizes Strom 2022'!$J$8:$R$77,9,FALSE))</f>
        <v>0</v>
      </c>
      <c r="J12" s="179">
        <f>IF(ISNA(VLOOKUP(J10,'Preisindizes Strom 2022'!$J$8:$R$77,9,FALSE)),0,VLOOKUP(J10,'Preisindizes Strom 2022'!$J$8:$R$77,9,FALSE))</f>
        <v>0</v>
      </c>
      <c r="K12" s="179">
        <f>IF(ISNA(VLOOKUP(K10,'Preisindizes Strom 2022'!$J$8:$R$77,9,FALSE)),0,VLOOKUP(K10,'Preisindizes Strom 2022'!$J$8:$R$77,9,FALSE))</f>
        <v>0</v>
      </c>
      <c r="L12" s="179">
        <f>IF(ISNA(VLOOKUP(L10,'Preisindizes Strom 2022'!$J$8:$R$77,9,FALSE)),0,VLOOKUP(L10,'Preisindizes Strom 2022'!$J$8:$R$77,9,FALSE))</f>
        <v>0</v>
      </c>
      <c r="M12" s="179">
        <f>IF(ISNA(VLOOKUP(M10,'Preisindizes Strom 2022'!$J$8:$R$77,9,FALSE)),0,VLOOKUP(M10,'Preisindizes Strom 2022'!$J$8:$R$77,9,FALSE))</f>
        <v>0</v>
      </c>
      <c r="N12" s="179">
        <f>IF(ISNA(VLOOKUP(N10,'Preisindizes Strom 2022'!$J$8:$R$77,9,FALSE)),0,VLOOKUP(N10,'Preisindizes Strom 2022'!$J$8:$R$77,9,FALSE))</f>
        <v>0</v>
      </c>
      <c r="O12" s="179">
        <f>IF(ISNA(VLOOKUP(O10,'Preisindizes Strom 2022'!$J$8:$R$77,9,FALSE)),0,VLOOKUP(O10,'Preisindizes Strom 2022'!$J$8:$R$77,9,FALSE))</f>
        <v>0</v>
      </c>
      <c r="P12" s="179">
        <f>IF(ISNA(VLOOKUP(P10,'Preisindizes Strom 2022'!$J$8:$R$77,9,FALSE)),0,VLOOKUP(P10,'Preisindizes Strom 2022'!$J$8:$R$77,9,FALSE))</f>
        <v>0</v>
      </c>
      <c r="Q12" s="179">
        <f>IF(ISNA(VLOOKUP(Q10,'Preisindizes Strom 2022'!$J$8:$R$77,9,FALSE)),0,VLOOKUP(Q10,'Preisindizes Strom 2022'!$J$8:$R$77,9,FALSE))</f>
        <v>0</v>
      </c>
      <c r="R12" s="179">
        <f>IF(ISNA(VLOOKUP(R10,'Preisindizes Strom 2022'!$J$8:$R$77,9,FALSE)),0,VLOOKUP(R10,'Preisindizes Strom 2022'!$J$8:$R$77,9,FALSE))</f>
        <v>3.2164000000000001</v>
      </c>
      <c r="S12" s="179">
        <f>IF(ISNA(VLOOKUP(S10,'Preisindizes Strom 2022'!$J$8:$R$77,9,FALSE)),0,VLOOKUP(S10,'Preisindizes Strom 2022'!$J$8:$R$77,9,FALSE))</f>
        <v>3.1032999999999999</v>
      </c>
      <c r="T12" s="179">
        <f>IF(ISNA(VLOOKUP(T10,'Preisindizes Strom 2022'!$J$8:$R$77,9,FALSE)),0,VLOOKUP(T10,'Preisindizes Strom 2022'!$J$8:$R$77,9,FALSE))</f>
        <v>3.0106999999999999</v>
      </c>
      <c r="U12" s="179">
        <f>IF(ISNA(VLOOKUP(U10,'Preisindizes Strom 2022'!$J$8:$R$77,9,FALSE)),0,VLOOKUP(U10,'Preisindizes Strom 2022'!$J$8:$R$77,9,FALSE))</f>
        <v>3.03</v>
      </c>
      <c r="V12" s="179">
        <f>IF(ISNA(VLOOKUP(V10,'Preisindizes Strom 2022'!$J$8:$R$77,9,FALSE)),0,VLOOKUP(V10,'Preisindizes Strom 2022'!$J$8:$R$77,9,FALSE))</f>
        <v>2.9601999999999999</v>
      </c>
      <c r="W12" s="179">
        <f>IF(ISNA(VLOOKUP(W10,'Preisindizes Strom 2022'!$J$8:$R$77,9,FALSE)),0,VLOOKUP(W10,'Preisindizes Strom 2022'!$J$8:$R$77,9,FALSE))</f>
        <v>2.9295</v>
      </c>
      <c r="X12" s="179">
        <f>IF(ISNA(VLOOKUP(X10,'Preisindizes Strom 2022'!$J$8:$R$77,9,FALSE)),0,VLOOKUP(X10,'Preisindizes Strom 2022'!$J$8:$R$77,9,FALSE))</f>
        <v>2.6998000000000002</v>
      </c>
      <c r="Y12" s="179">
        <f>IF(ISNA(VLOOKUP(Y10,'Preisindizes Strom 2022'!$J$8:$R$77,9,FALSE)),0,VLOOKUP(Y10,'Preisindizes Strom 2022'!$J$8:$R$77,9,FALSE))</f>
        <v>2.5487000000000002</v>
      </c>
      <c r="Z12" s="179">
        <f>IF(ISNA(VLOOKUP(Z10,'Preisindizes Strom 2022'!$J$8:$R$77,9,FALSE)),0,VLOOKUP(Z10,'Preisindizes Strom 2022'!$J$8:$R$77,9,FALSE))</f>
        <v>2.3851</v>
      </c>
      <c r="AA12" s="179">
        <f>IF(ISNA(VLOOKUP(AA10,'Preisindizes Strom 2022'!$J$8:$R$77,9,FALSE)),0,VLOOKUP(AA10,'Preisindizes Strom 2022'!$J$8:$R$77,9,FALSE))</f>
        <v>2.6147999999999998</v>
      </c>
      <c r="AB12" s="179">
        <f>IF(ISNA(VLOOKUP(AB10,'Preisindizes Strom 2022'!$J$8:$R$77,9,FALSE)),0,VLOOKUP(AB10,'Preisindizes Strom 2022'!$J$8:$R$77,9,FALSE))</f>
        <v>2.61</v>
      </c>
      <c r="AC12" s="179">
        <f>IF(ISNA(VLOOKUP(AC10,'Preisindizes Strom 2022'!$J$8:$R$77,9,FALSE)),0,VLOOKUP(AC10,'Preisindizes Strom 2022'!$J$8:$R$77,9,FALSE))</f>
        <v>2.4946999999999999</v>
      </c>
      <c r="AD12" s="179">
        <f>IF(ISNA(VLOOKUP(AD10,'Preisindizes Strom 2022'!$J$8:$R$77,9,FALSE)),0,VLOOKUP(AD10,'Preisindizes Strom 2022'!$J$8:$R$77,9,FALSE))</f>
        <v>2.3186</v>
      </c>
      <c r="AE12" s="179">
        <f>IF(ISNA(VLOOKUP(AE10,'Preisindizes Strom 2022'!$J$8:$R$77,9,FALSE)),0,VLOOKUP(AE10,'Preisindizes Strom 2022'!$J$8:$R$77,9,FALSE))</f>
        <v>2.3811</v>
      </c>
      <c r="AF12" s="179">
        <f>IF(ISNA(VLOOKUP(AF10,'Preisindizes Strom 2022'!$J$8:$R$77,9,FALSE)),0,VLOOKUP(AF10,'Preisindizes Strom 2022'!$J$8:$R$77,9,FALSE))</f>
        <v>2.3652000000000002</v>
      </c>
      <c r="AG12" s="179">
        <f>IF(ISNA(VLOOKUP(AG10,'Preisindizes Strom 2022'!$J$8:$R$77,9,FALSE)),0,VLOOKUP(AG10,'Preisindizes Strom 2022'!$J$8:$R$77,9,FALSE))</f>
        <v>2.2484000000000002</v>
      </c>
      <c r="AH12" s="179">
        <f>IF(ISNA(VLOOKUP(AH10,'Preisindizes Strom 2022'!$J$8:$R$77,9,FALSE)),0,VLOOKUP(AH10,'Preisindizes Strom 2022'!$J$8:$R$77,9,FALSE))</f>
        <v>2.1168999999999998</v>
      </c>
      <c r="AI12" s="179">
        <f>IF(ISNA(VLOOKUP(AI10,'Preisindizes Strom 2022'!$J$8:$R$77,9,FALSE)),0,VLOOKUP(AI10,'Preisindizes Strom 2022'!$J$8:$R$77,9,FALSE))</f>
        <v>2.2235999999999998</v>
      </c>
      <c r="AJ12" s="179">
        <f>IF(ISNA(VLOOKUP(AJ10,'Preisindizes Strom 2022'!$J$8:$R$77,9,FALSE)),0,VLOOKUP(AJ10,'Preisindizes Strom 2022'!$J$8:$R$77,9,FALSE))</f>
        <v>2.1722999999999999</v>
      </c>
      <c r="AK12" s="179">
        <f>IF(ISNA(VLOOKUP(AK10,'Preisindizes Strom 2022'!$J$8:$R$77,9,FALSE)),0,VLOOKUP(AK10,'Preisindizes Strom 2022'!$J$8:$R$77,9,FALSE))</f>
        <v>2.1492</v>
      </c>
      <c r="AL12" s="179">
        <f>IF(ISNA(VLOOKUP(AL10,'Preisindizes Strom 2022'!$J$8:$R$77,9,FALSE)),0,VLOOKUP(AL10,'Preisindizes Strom 2022'!$J$8:$R$77,9,FALSE))</f>
        <v>2.1012</v>
      </c>
      <c r="AM12" s="179">
        <f>IF(ISNA(VLOOKUP(AM10,'Preisindizes Strom 2022'!$J$8:$R$77,9,FALSE)),0,VLOOKUP(AM10,'Preisindizes Strom 2022'!$J$8:$R$77,9,FALSE))</f>
        <v>1.9316</v>
      </c>
      <c r="AN12" s="179">
        <f>IF(ISNA(VLOOKUP(AN10,'Preisindizes Strom 2022'!$J$8:$R$77,9,FALSE)),0,VLOOKUP(AN10,'Preisindizes Strom 2022'!$J$8:$R$77,9,FALSE))</f>
        <v>1.7672000000000001</v>
      </c>
      <c r="AO12" s="179">
        <f>IF(ISNA(VLOOKUP(AO10,'Preisindizes Strom 2022'!$J$8:$R$77,9,FALSE)),0,VLOOKUP(AO10,'Preisindizes Strom 2022'!$J$8:$R$77,9,FALSE))</f>
        <v>1.7074</v>
      </c>
      <c r="AP12" s="179">
        <f>IF(ISNA(VLOOKUP(AP10,'Preisindizes Strom 2022'!$J$8:$R$77,9,FALSE)),0,VLOOKUP(AP10,'Preisindizes Strom 2022'!$J$8:$R$77,9,FALSE))</f>
        <v>1.7074</v>
      </c>
      <c r="AQ12" s="179">
        <f>IF(ISNA(VLOOKUP(AQ10,'Preisindizes Strom 2022'!$J$8:$R$77,9,FALSE)),0,VLOOKUP(AQ10,'Preisindizes Strom 2022'!$J$8:$R$77,9,FALSE))</f>
        <v>1.6651</v>
      </c>
      <c r="AR12" s="179">
        <f>IF(ISNA(VLOOKUP(AR10,'Preisindizes Strom 2022'!$J$8:$R$77,9,FALSE)),0,VLOOKUP(AR10,'Preisindizes Strom 2022'!$J$8:$R$77,9,FALSE))</f>
        <v>1.6305000000000001</v>
      </c>
      <c r="AS12" s="179">
        <f>IF(ISNA(VLOOKUP(AS10,'Preisindizes Strom 2022'!$J$8:$R$77,9,FALSE)),0,VLOOKUP(AS10,'Preisindizes Strom 2022'!$J$8:$R$77,9,FALSE))</f>
        <v>1.6082000000000001</v>
      </c>
      <c r="AT12" s="179">
        <f>IF(ISNA(VLOOKUP(AT10,'Preisindizes Strom 2022'!$J$8:$R$77,9,FALSE)),0,VLOOKUP(AT10,'Preisindizes Strom 2022'!$J$8:$R$77,9,FALSE))</f>
        <v>1.6267</v>
      </c>
      <c r="AU12" s="179">
        <f>IF(ISNA(VLOOKUP(AU10,'Preisindizes Strom 2022'!$J$8:$R$77,9,FALSE)),0,VLOOKUP(AU10,'Preisindizes Strom 2022'!$J$8:$R$77,9,FALSE))</f>
        <v>1.6045</v>
      </c>
      <c r="AV12" s="179">
        <f>IF(ISNA(VLOOKUP(AV10,'Preisindizes Strom 2022'!$J$8:$R$77,9,FALSE)),0,VLOOKUP(AV10,'Preisindizes Strom 2022'!$J$8:$R$77,9,FALSE))</f>
        <v>1.5415000000000001</v>
      </c>
      <c r="AW12" s="179">
        <f>IF(ISNA(VLOOKUP(AW10,'Preisindizes Strom 2022'!$J$8:$R$77,9,FALSE)),0,VLOOKUP(AW10,'Preisindizes Strom 2022'!$J$8:$R$77,9,FALSE))</f>
        <v>1.4958</v>
      </c>
      <c r="AX12" s="179">
        <f>IF(ISNA(VLOOKUP(AX10,'Preisindizes Strom 2022'!$J$8:$R$77,9,FALSE)),0,VLOOKUP(AX10,'Preisindizes Strom 2022'!$J$8:$R$77,9,FALSE))</f>
        <v>1.4942</v>
      </c>
      <c r="AY12" s="179">
        <f>IF(ISNA(VLOOKUP(AY10,'Preisindizes Strom 2022'!$J$8:$R$77,9,FALSE)),0,VLOOKUP(AY10,'Preisindizes Strom 2022'!$J$8:$R$77,9,FALSE))</f>
        <v>1.4512</v>
      </c>
      <c r="AZ12" s="179">
        <f>IF(ISNA(VLOOKUP(AZ10,'Preisindizes Strom 2022'!$J$8:$R$77,9,FALSE)),0,VLOOKUP(AZ10,'Preisindizes Strom 2022'!$J$8:$R$77,9,FALSE))</f>
        <v>1.4234</v>
      </c>
      <c r="BA12" s="179">
        <f>IF(ISNA(VLOOKUP(BA10,'Preisindizes Strom 2022'!$J$8:$R$77,9,FALSE)),0,VLOOKUP(BA10,'Preisindizes Strom 2022'!$J$8:$R$77,9,FALSE))</f>
        <v>1.4363999999999999</v>
      </c>
      <c r="BB12" s="179">
        <f>IF(ISNA(VLOOKUP(BB10,'Preisindizes Strom 2022'!$J$8:$R$77,9,FALSE)),0,VLOOKUP(BB10,'Preisindizes Strom 2022'!$J$8:$R$77,9,FALSE))</f>
        <v>1.4481999999999999</v>
      </c>
      <c r="BC12" s="179">
        <f>IF(ISNA(VLOOKUP(BC10,'Preisindizes Strom 2022'!$J$8:$R$77,9,FALSE)),0,VLOOKUP(BC10,'Preisindizes Strom 2022'!$J$8:$R$77,9,FALSE))</f>
        <v>1.4646999999999999</v>
      </c>
      <c r="BD12" s="179">
        <f>IF(ISNA(VLOOKUP(BD10,'Preisindizes Strom 2022'!$J$8:$R$77,9,FALSE)),0,VLOOKUP(BD10,'Preisindizes Strom 2022'!$J$8:$R$77,9,FALSE))</f>
        <v>1.5298</v>
      </c>
      <c r="BE12" s="179">
        <f>IF(ISNA(VLOOKUP(BE10,'Preisindizes Strom 2022'!$J$8:$R$77,9,FALSE)),0,VLOOKUP(BE10,'Preisindizes Strom 2022'!$J$8:$R$77,9,FALSE))</f>
        <v>1.5972999999999999</v>
      </c>
      <c r="BF12" s="179">
        <f>IF(ISNA(VLOOKUP(BF10,'Preisindizes Strom 2022'!$J$8:$R$77,9,FALSE)),0,VLOOKUP(BF10,'Preisindizes Strom 2022'!$J$8:$R$77,9,FALSE))</f>
        <v>1.6305000000000001</v>
      </c>
      <c r="BG12" s="179">
        <f>IF(ISNA(VLOOKUP(BG10,'Preisindizes Strom 2022'!$J$8:$R$77,9,FALSE)),0,VLOOKUP(BG10,'Preisindizes Strom 2022'!$J$8:$R$77,9,FALSE))</f>
        <v>1.6437999999999999</v>
      </c>
      <c r="BH12" s="179">
        <f>IF(ISNA(VLOOKUP(BH10,'Preisindizes Strom 2022'!$J$8:$R$77,9,FALSE)),0,VLOOKUP(BH10,'Preisindizes Strom 2022'!$J$8:$R$77,9,FALSE))</f>
        <v>1.6009</v>
      </c>
      <c r="BI12" s="179">
        <f>IF(ISNA(VLOOKUP(BI10,'Preisindizes Strom 2022'!$J$8:$R$77,9,FALSE)),0,VLOOKUP(BI10,'Preisindizes Strom 2022'!$J$8:$R$77,9,FALSE))</f>
        <v>1.6064000000000001</v>
      </c>
      <c r="BJ12" s="179">
        <f>IF(ISNA(VLOOKUP(BJ10,'Preisindizes Strom 2022'!$J$8:$R$77,9,FALSE)),0,VLOOKUP(BJ10,'Preisindizes Strom 2022'!$J$8:$R$77,9,FALSE))</f>
        <v>1.623</v>
      </c>
      <c r="BK12" s="179">
        <f>IF(ISNA(VLOOKUP(BK10,'Preisindizes Strom 2022'!$J$8:$R$77,9,FALSE)),0,VLOOKUP(BK10,'Preisindizes Strom 2022'!$J$8:$R$77,9,FALSE))</f>
        <v>1.64</v>
      </c>
      <c r="BL12" s="179">
        <f>IF(ISNA(VLOOKUP(BL10,'Preisindizes Strom 2022'!$J$8:$R$77,9,FALSE)),0,VLOOKUP(BL10,'Preisindizes Strom 2022'!$J$8:$R$77,9,FALSE))</f>
        <v>1.6418999999999999</v>
      </c>
      <c r="BM12" s="179">
        <f>IF(ISNA(VLOOKUP(BM10,'Preisindizes Strom 2022'!$J$8:$R$77,9,FALSE)),0,VLOOKUP(BM10,'Preisindizes Strom 2022'!$J$8:$R$77,9,FALSE))</f>
        <v>1.6534</v>
      </c>
      <c r="BN12" s="179">
        <f>IF(ISNA(VLOOKUP(BN10,'Preisindizes Strom 2022'!$J$8:$R$77,9,FALSE)),0,VLOOKUP(BN10,'Preisindizes Strom 2022'!$J$8:$R$77,9,FALSE))</f>
        <v>1.5936999999999999</v>
      </c>
      <c r="BO12" s="179">
        <f>IF(ISNA(VLOOKUP(BO10,'Preisindizes Strom 2022'!$J$8:$R$77,9,FALSE)),0,VLOOKUP(BO10,'Preisindizes Strom 2022'!$J$8:$R$77,9,FALSE))</f>
        <v>1.5499000000000001</v>
      </c>
      <c r="BP12" s="179">
        <f>IF(ISNA(VLOOKUP(BP10,'Preisindizes Strom 2022'!$J$8:$R$77,9,FALSE)),0,VLOOKUP(BP10,'Preisindizes Strom 2022'!$J$8:$R$77,9,FALSE))</f>
        <v>1.5365</v>
      </c>
      <c r="BQ12" s="179">
        <f>IF(ISNA(VLOOKUP(BQ10,'Preisindizes Strom 2022'!$J$8:$R$77,9,FALSE)),0,VLOOKUP(BQ10,'Preisindizes Strom 2022'!$J$8:$R$77,9,FALSE))</f>
        <v>1.5602</v>
      </c>
      <c r="BR12" s="179">
        <f>IF(ISNA(VLOOKUP(BR10,'Preisindizes Strom 2022'!$J$8:$R$77,9,FALSE)),0,VLOOKUP(BR10,'Preisindizes Strom 2022'!$J$8:$R$77,9,FALSE))</f>
        <v>1.5465</v>
      </c>
      <c r="BS12" s="179">
        <f>IF(ISNA(VLOOKUP(BS10,'Preisindizes Strom 2022'!$J$8:$R$77,9,FALSE)),0,VLOOKUP(BS10,'Preisindizes Strom 2022'!$J$8:$R$77,9,FALSE))</f>
        <v>1.4739</v>
      </c>
      <c r="BT12" s="179">
        <f>IF(ISNA(VLOOKUP(BT10,'Preisindizes Strom 2022'!$J$8:$R$77,9,FALSE)),0,VLOOKUP(BT10,'Preisindizes Strom 2022'!$J$8:$R$77,9,FALSE))</f>
        <v>1.4541999999999999</v>
      </c>
      <c r="BU12" s="179">
        <f>IF(ISNA(VLOOKUP(BU10,'Preisindizes Strom 2022'!$J$8:$R$77,9,FALSE)),0,VLOOKUP(BU10,'Preisindizes Strom 2022'!$J$8:$R$77,9,FALSE))</f>
        <v>1.4572000000000001</v>
      </c>
      <c r="BV12" s="179">
        <f>IF(ISNA(VLOOKUP(BV10,'Preisindizes Strom 2022'!$J$8:$R$77,9,FALSE)),0,VLOOKUP(BV10,'Preisindizes Strom 2022'!$J$8:$R$77,9,FALSE))</f>
        <v>1.4527000000000001</v>
      </c>
      <c r="BW12" s="179">
        <f>IF(ISNA(VLOOKUP(BW10,'Preisindizes Strom 2022'!$J$8:$R$77,9,FALSE)),0,VLOOKUP(BW10,'Preisindizes Strom 2022'!$J$8:$R$77,9,FALSE))</f>
        <v>1.4119999999999999</v>
      </c>
      <c r="BX12" s="179">
        <f>IF(ISNA(VLOOKUP(BX10,'Preisindizes Strom 2022'!$J$8:$R$77,9,FALSE)),0,VLOOKUP(BX10,'Preisindizes Strom 2022'!$J$8:$R$77,9,FALSE))</f>
        <v>1.4119999999999999</v>
      </c>
      <c r="BY12" s="179">
        <f>IF(ISNA(VLOOKUP(BY10,'Preisindizes Strom 2022'!$J$8:$R$77,9,FALSE)),0,VLOOKUP(BY10,'Preisindizes Strom 2022'!$J$8:$R$77,9,FALSE))</f>
        <v>1.3734999999999999</v>
      </c>
      <c r="BZ12" s="179">
        <f>IF(ISNA(VLOOKUP(BZ10,'Preisindizes Strom 2022'!$J$8:$R$77,9,FALSE)),0,VLOOKUP(BZ10,'Preisindizes Strom 2022'!$J$8:$R$77,9,FALSE))</f>
        <v>1.3134999999999999</v>
      </c>
      <c r="CA12" s="179">
        <f>IF(ISNA(VLOOKUP(CA10,'Preisindizes Strom 2022'!$J$8:$R$77,9,FALSE)),0,VLOOKUP(CA10,'Preisindizes Strom 2022'!$J$8:$R$77,9,FALSE))</f>
        <v>1.2606999999999999</v>
      </c>
      <c r="CB12" s="179">
        <f>IF(ISNA(VLOOKUP(CB10,'Preisindizes Strom 2022'!$J$8:$R$77,9,FALSE)),0,VLOOKUP(CB10,'Preisindizes Strom 2022'!$J$8:$R$77,9,FALSE))</f>
        <v>1.2385999999999999</v>
      </c>
      <c r="CC12" s="179">
        <f>IF(ISNA(VLOOKUP(CC10,'Preisindizes Strom 2022'!$J$8:$R$77,9,FALSE)),0,VLOOKUP(CC10,'Preisindizes Strom 2022'!$J$8:$R$77,9,FALSE))</f>
        <v>1.1728000000000001</v>
      </c>
      <c r="CD12" s="179">
        <f>IF(ISNA(VLOOKUP(CD10,'Preisindizes Strom 2022'!$J$8:$R$77,9,FALSE)),0,VLOOKUP(CD10,'Preisindizes Strom 2022'!$J$8:$R$77,9,FALSE))</f>
        <v>1</v>
      </c>
    </row>
    <row r="13" spans="1:82">
      <c r="A13" s="234">
        <v>3</v>
      </c>
      <c r="B13" s="178" t="s">
        <v>1</v>
      </c>
      <c r="D13" s="179">
        <f>IF(ISNA(VLOOKUP(D10,'Preisindizes Strom 2022'!$T$8:$AE$77,12,FALSE)),0,VLOOKUP(D10,'Preisindizes Strom 2022'!$T$8:$AE$77,12,FALSE))</f>
        <v>0</v>
      </c>
      <c r="E13" s="179">
        <f>IF(ISNA(VLOOKUP(E10,'Preisindizes Strom 2022'!$T$8:$AE$77,12,FALSE)),0,VLOOKUP(E10,'Preisindizes Strom 2022'!$T$8:$AE$77,12,FALSE))</f>
        <v>0</v>
      </c>
      <c r="F13" s="179">
        <f>IF(ISNA(VLOOKUP(F10,'Preisindizes Strom 2022'!$T$8:$AE$77,12,FALSE)),0,VLOOKUP(F10,'Preisindizes Strom 2022'!$T$8:$AE$77,12,FALSE))</f>
        <v>0</v>
      </c>
      <c r="G13" s="179">
        <f>IF(ISNA(VLOOKUP(G10,'Preisindizes Strom 2022'!$T$8:$AE$77,12,FALSE)),0,VLOOKUP(G10,'Preisindizes Strom 2022'!$T$8:$AE$77,12,FALSE))</f>
        <v>0</v>
      </c>
      <c r="H13" s="179">
        <f>IF(ISNA(VLOOKUP(H10,'Preisindizes Strom 2022'!$T$8:$AE$77,12,FALSE)),0,VLOOKUP(H10,'Preisindizes Strom 2022'!$T$8:$AE$77,12,FALSE))</f>
        <v>0</v>
      </c>
      <c r="I13" s="179">
        <f>IF(ISNA(VLOOKUP(I10,'Preisindizes Strom 2022'!$T$8:$AE$77,12,FALSE)),0,VLOOKUP(I10,'Preisindizes Strom 2022'!$T$8:$AE$77,12,FALSE))</f>
        <v>0</v>
      </c>
      <c r="J13" s="179">
        <f>IF(ISNA(VLOOKUP(J10,'Preisindizes Strom 2022'!$T$8:$AE$77,12,FALSE)),0,VLOOKUP(J10,'Preisindizes Strom 2022'!$T$8:$AE$77,12,FALSE))</f>
        <v>0</v>
      </c>
      <c r="K13" s="179">
        <f>IF(ISNA(VLOOKUP(K10,'Preisindizes Strom 2022'!$T$8:$AE$77,12,FALSE)),0,VLOOKUP(K10,'Preisindizes Strom 2022'!$T$8:$AE$77,12,FALSE))</f>
        <v>0</v>
      </c>
      <c r="L13" s="179">
        <f>IF(ISNA(VLOOKUP(L10,'Preisindizes Strom 2022'!$T$8:$AE$77,12,FALSE)),0,VLOOKUP(L10,'Preisindizes Strom 2022'!$T$8:$AE$77,12,FALSE))</f>
        <v>0</v>
      </c>
      <c r="M13" s="179">
        <f>IF(ISNA(VLOOKUP(M10,'Preisindizes Strom 2022'!$T$8:$AE$77,12,FALSE)),0,VLOOKUP(M10,'Preisindizes Strom 2022'!$T$8:$AE$77,12,FALSE))</f>
        <v>0</v>
      </c>
      <c r="N13" s="179">
        <f>IF(ISNA(VLOOKUP(N10,'Preisindizes Strom 2022'!$T$8:$AE$77,12,FALSE)),0,VLOOKUP(N10,'Preisindizes Strom 2022'!$T$8:$AE$77,12,FALSE))</f>
        <v>0</v>
      </c>
      <c r="O13" s="179">
        <f>IF(ISNA(VLOOKUP(O10,'Preisindizes Strom 2022'!$T$8:$AE$77,12,FALSE)),0,VLOOKUP(O10,'Preisindizes Strom 2022'!$T$8:$AE$77,12,FALSE))</f>
        <v>0</v>
      </c>
      <c r="P13" s="179">
        <f>IF(ISNA(VLOOKUP(P10,'Preisindizes Strom 2022'!$T$8:$AE$77,12,FALSE)),0,VLOOKUP(P10,'Preisindizes Strom 2022'!$T$8:$AE$77,12,FALSE))</f>
        <v>0</v>
      </c>
      <c r="Q13" s="179">
        <f>IF(ISNA(VLOOKUP(Q10,'Preisindizes Strom 2022'!$T$8:$AE$77,12,FALSE)),0,VLOOKUP(Q10,'Preisindizes Strom 2022'!$T$8:$AE$77,12,FALSE))</f>
        <v>0</v>
      </c>
      <c r="R13" s="179">
        <f>IF(ISNA(VLOOKUP(R10,'Preisindizes Strom 2022'!$T$8:$AE$77,12,FALSE)),0,VLOOKUP(R10,'Preisindizes Strom 2022'!$T$8:$AE$77,12,FALSE))</f>
        <v>3.8041999999999998</v>
      </c>
      <c r="S13" s="179">
        <f>IF(ISNA(VLOOKUP(S10,'Preisindizes Strom 2022'!$T$8:$AE$77,12,FALSE)),0,VLOOKUP(S10,'Preisindizes Strom 2022'!$T$8:$AE$77,12,FALSE))</f>
        <v>3.7158000000000002</v>
      </c>
      <c r="T13" s="179">
        <f>IF(ISNA(VLOOKUP(T10,'Preisindizes Strom 2022'!$T$8:$AE$77,12,FALSE)),0,VLOOKUP(T10,'Preisindizes Strom 2022'!$T$8:$AE$77,12,FALSE))</f>
        <v>3.5594000000000001</v>
      </c>
      <c r="U13" s="179">
        <f>IF(ISNA(VLOOKUP(U10,'Preisindizes Strom 2022'!$T$8:$AE$77,12,FALSE)),0,VLOOKUP(U10,'Preisindizes Strom 2022'!$T$8:$AE$77,12,FALSE))</f>
        <v>3.4733999999999998</v>
      </c>
      <c r="V13" s="179">
        <f>IF(ISNA(VLOOKUP(V10,'Preisindizes Strom 2022'!$T$8:$AE$77,12,FALSE)),0,VLOOKUP(V10,'Preisindizes Strom 2022'!$T$8:$AE$77,12,FALSE))</f>
        <v>3.3995000000000002</v>
      </c>
      <c r="W13" s="179">
        <f>IF(ISNA(VLOOKUP(W10,'Preisindizes Strom 2022'!$T$8:$AE$77,12,FALSE)),0,VLOOKUP(W10,'Preisindizes Strom 2022'!$T$8:$AE$77,12,FALSE))</f>
        <v>3.4238</v>
      </c>
      <c r="X13" s="179">
        <f>IF(ISNA(VLOOKUP(X10,'Preisindizes Strom 2022'!$T$8:$AE$77,12,FALSE)),0,VLOOKUP(X10,'Preisindizes Strom 2022'!$T$8:$AE$77,12,FALSE))</f>
        <v>3.3056999999999999</v>
      </c>
      <c r="Y13" s="179">
        <f>IF(ISNA(VLOOKUP(Y10,'Preisindizes Strom 2022'!$T$8:$AE$77,12,FALSE)),0,VLOOKUP(Y10,'Preisindizes Strom 2022'!$T$8:$AE$77,12,FALSE))</f>
        <v>3.1814</v>
      </c>
      <c r="Z13" s="179">
        <f>IF(ISNA(VLOOKUP(Z10,'Preisindizes Strom 2022'!$T$8:$AE$77,12,FALSE)),0,VLOOKUP(Z10,'Preisindizes Strom 2022'!$T$8:$AE$77,12,FALSE))</f>
        <v>3.0021</v>
      </c>
      <c r="AA13" s="179">
        <f>IF(ISNA(VLOOKUP(AA10,'Preisindizes Strom 2022'!$T$8:$AE$77,12,FALSE)),0,VLOOKUP(AA10,'Preisindizes Strom 2022'!$T$8:$AE$77,12,FALSE))</f>
        <v>3.3056999999999999</v>
      </c>
      <c r="AB13" s="179">
        <f>IF(ISNA(VLOOKUP(AB10,'Preisindizes Strom 2022'!$T$8:$AE$77,12,FALSE)),0,VLOOKUP(AB10,'Preisindizes Strom 2022'!$T$8:$AE$77,12,FALSE))</f>
        <v>3.3519999999999999</v>
      </c>
      <c r="AC13" s="179">
        <f>IF(ISNA(VLOOKUP(AC10,'Preisindizes Strom 2022'!$T$8:$AE$77,12,FALSE)),0,VLOOKUP(AC10,'Preisindizes Strom 2022'!$T$8:$AE$77,12,FALSE))</f>
        <v>3.0991</v>
      </c>
      <c r="AD13" s="179">
        <f>IF(ISNA(VLOOKUP(AD10,'Preisindizes Strom 2022'!$T$8:$AE$77,12,FALSE)),0,VLOOKUP(AD10,'Preisindizes Strom 2022'!$T$8:$AE$77,12,FALSE))</f>
        <v>2.7707000000000002</v>
      </c>
      <c r="AE13" s="179">
        <f>IF(ISNA(VLOOKUP(AE10,'Preisindizes Strom 2022'!$T$8:$AE$77,12,FALSE)),0,VLOOKUP(AE10,'Preisindizes Strom 2022'!$T$8:$AE$77,12,FALSE))</f>
        <v>2.7921999999999998</v>
      </c>
      <c r="AF13" s="179">
        <f>IF(ISNA(VLOOKUP(AF10,'Preisindizes Strom 2022'!$T$8:$AE$77,12,FALSE)),0,VLOOKUP(AF10,'Preisindizes Strom 2022'!$T$8:$AE$77,12,FALSE))</f>
        <v>2.8086000000000002</v>
      </c>
      <c r="AG13" s="179">
        <f>IF(ISNA(VLOOKUP(AG10,'Preisindizes Strom 2022'!$T$8:$AE$77,12,FALSE)),0,VLOOKUP(AG10,'Preisindizes Strom 2022'!$T$8:$AE$77,12,FALSE))</f>
        <v>2.6928999999999998</v>
      </c>
      <c r="AH13" s="179">
        <f>IF(ISNA(VLOOKUP(AH10,'Preisindizes Strom 2022'!$T$8:$AE$77,12,FALSE)),0,VLOOKUP(AH10,'Preisindizes Strom 2022'!$T$8:$AE$77,12,FALSE))</f>
        <v>2.5184000000000002</v>
      </c>
      <c r="AI13" s="179">
        <f>IF(ISNA(VLOOKUP(AI10,'Preisindizes Strom 2022'!$T$8:$AE$77,12,FALSE)),0,VLOOKUP(AI10,'Preisindizes Strom 2022'!$T$8:$AE$77,12,FALSE))</f>
        <v>2.6240999999999999</v>
      </c>
      <c r="AJ13" s="179">
        <f>IF(ISNA(VLOOKUP(AJ10,'Preisindizes Strom 2022'!$T$8:$AE$77,12,FALSE)),0,VLOOKUP(AJ10,'Preisindizes Strom 2022'!$T$8:$AE$77,12,FALSE))</f>
        <v>2.5362</v>
      </c>
      <c r="AK13" s="179">
        <f>IF(ISNA(VLOOKUP(AK10,'Preisindizes Strom 2022'!$T$8:$AE$77,12,FALSE)),0,VLOOKUP(AK10,'Preisindizes Strom 2022'!$T$8:$AE$77,12,FALSE))</f>
        <v>2.5009000000000001</v>
      </c>
      <c r="AL13" s="179">
        <f>IF(ISNA(VLOOKUP(AL10,'Preisindizes Strom 2022'!$T$8:$AE$77,12,FALSE)),0,VLOOKUP(AL10,'Preisindizes Strom 2022'!$T$8:$AE$77,12,FALSE))</f>
        <v>2.5184000000000002</v>
      </c>
      <c r="AM13" s="179">
        <f>IF(ISNA(VLOOKUP(AM10,'Preisindizes Strom 2022'!$T$8:$AE$77,12,FALSE)),0,VLOOKUP(AM10,'Preisindizes Strom 2022'!$T$8:$AE$77,12,FALSE))</f>
        <v>2.3382000000000001</v>
      </c>
      <c r="AN13" s="179">
        <f>IF(ISNA(VLOOKUP(AN10,'Preisindizes Strom 2022'!$T$8:$AE$77,12,FALSE)),0,VLOOKUP(AN10,'Preisindizes Strom 2022'!$T$8:$AE$77,12,FALSE))</f>
        <v>2.1208999999999998</v>
      </c>
      <c r="AO13" s="179">
        <f>IF(ISNA(VLOOKUP(AO10,'Preisindizes Strom 2022'!$T$8:$AE$77,12,FALSE)),0,VLOOKUP(AO10,'Preisindizes Strom 2022'!$T$8:$AE$77,12,FALSE))</f>
        <v>2.0167999999999999</v>
      </c>
      <c r="AP13" s="179">
        <f>IF(ISNA(VLOOKUP(AP10,'Preisindizes Strom 2022'!$T$8:$AE$77,12,FALSE)),0,VLOOKUP(AP10,'Preisindizes Strom 2022'!$T$8:$AE$77,12,FALSE))</f>
        <v>1.9644999999999999</v>
      </c>
      <c r="AQ13" s="179">
        <f>IF(ISNA(VLOOKUP(AQ10,'Preisindizes Strom 2022'!$T$8:$AE$77,12,FALSE)),0,VLOOKUP(AQ10,'Preisindizes Strom 2022'!$T$8:$AE$77,12,FALSE))</f>
        <v>1.9672000000000001</v>
      </c>
      <c r="AR13" s="179">
        <f>IF(ISNA(VLOOKUP(AR10,'Preisindizes Strom 2022'!$T$8:$AE$77,12,FALSE)),0,VLOOKUP(AR10,'Preisindizes Strom 2022'!$T$8:$AE$77,12,FALSE))</f>
        <v>1.9591000000000001</v>
      </c>
      <c r="AS13" s="179">
        <f>IF(ISNA(VLOOKUP(AS10,'Preisindizes Strom 2022'!$T$8:$AE$77,12,FALSE)),0,VLOOKUP(AS10,'Preisindizes Strom 2022'!$T$8:$AE$77,12,FALSE))</f>
        <v>1.9459</v>
      </c>
      <c r="AT13" s="179">
        <f>IF(ISNA(VLOOKUP(AT10,'Preisindizes Strom 2022'!$T$8:$AE$77,12,FALSE)),0,VLOOKUP(AT10,'Preisindizes Strom 2022'!$T$8:$AE$77,12,FALSE))</f>
        <v>1.9173</v>
      </c>
      <c r="AU13" s="179">
        <f>IF(ISNA(VLOOKUP(AU10,'Preisindizes Strom 2022'!$T$8:$AE$77,12,FALSE)),0,VLOOKUP(AU10,'Preisindizes Strom 2022'!$T$8:$AE$77,12,FALSE))</f>
        <v>1.8847</v>
      </c>
      <c r="AV13" s="179">
        <f>IF(ISNA(VLOOKUP(AV10,'Preisindizes Strom 2022'!$T$8:$AE$77,12,FALSE)),0,VLOOKUP(AV10,'Preisindizes Strom 2022'!$T$8:$AE$77,12,FALSE))</f>
        <v>1.8460000000000001</v>
      </c>
      <c r="AW13" s="179">
        <f>IF(ISNA(VLOOKUP(AW10,'Preisindizes Strom 2022'!$T$8:$AE$77,12,FALSE)),0,VLOOKUP(AW10,'Preisindizes Strom 2022'!$T$8:$AE$77,12,FALSE))</f>
        <v>1.7975000000000001</v>
      </c>
      <c r="AX13" s="179">
        <f>IF(ISNA(VLOOKUP(AX10,'Preisindizes Strom 2022'!$T$8:$AE$77,12,FALSE)),0,VLOOKUP(AX10,'Preisindizes Strom 2022'!$T$8:$AE$77,12,FALSE))</f>
        <v>1.7473000000000001</v>
      </c>
      <c r="AY13" s="179">
        <f>IF(ISNA(VLOOKUP(AY10,'Preisindizes Strom 2022'!$T$8:$AE$77,12,FALSE)),0,VLOOKUP(AY10,'Preisindizes Strom 2022'!$T$8:$AE$77,12,FALSE))</f>
        <v>1.6838</v>
      </c>
      <c r="AZ13" s="179">
        <f>IF(ISNA(VLOOKUP(AZ10,'Preisindizes Strom 2022'!$T$8:$AE$77,12,FALSE)),0,VLOOKUP(AZ10,'Preisindizes Strom 2022'!$T$8:$AE$77,12,FALSE))</f>
        <v>1.6341000000000001</v>
      </c>
      <c r="BA13" s="179">
        <f>IF(ISNA(VLOOKUP(BA10,'Preisindizes Strom 2022'!$T$8:$AE$77,12,FALSE)),0,VLOOKUP(BA10,'Preisindizes Strom 2022'!$T$8:$AE$77,12,FALSE))</f>
        <v>1.6285000000000001</v>
      </c>
      <c r="BB13" s="179">
        <f>IF(ISNA(VLOOKUP(BB10,'Preisindizes Strom 2022'!$T$8:$AE$77,12,FALSE)),0,VLOOKUP(BB10,'Preisindizes Strom 2022'!$T$8:$AE$77,12,FALSE))</f>
        <v>1.6304000000000001</v>
      </c>
      <c r="BC13" s="179">
        <f>IF(ISNA(VLOOKUP(BC10,'Preisindizes Strom 2022'!$T$8:$AE$77,12,FALSE)),0,VLOOKUP(BC10,'Preisindizes Strom 2022'!$T$8:$AE$77,12,FALSE))</f>
        <v>1.6377999999999999</v>
      </c>
      <c r="BD13" s="179">
        <f>IF(ISNA(VLOOKUP(BD10,'Preisindizes Strom 2022'!$T$8:$AE$77,12,FALSE)),0,VLOOKUP(BD10,'Preisindizes Strom 2022'!$T$8:$AE$77,12,FALSE))</f>
        <v>1.6819</v>
      </c>
      <c r="BE13" s="179">
        <f>IF(ISNA(VLOOKUP(BE10,'Preisindizes Strom 2022'!$T$8:$AE$77,12,FALSE)),0,VLOOKUP(BE10,'Preisindizes Strom 2022'!$T$8:$AE$77,12,FALSE))</f>
        <v>1.7119</v>
      </c>
      <c r="BF13" s="179">
        <f>IF(ISNA(VLOOKUP(BF10,'Preisindizes Strom 2022'!$T$8:$AE$77,12,FALSE)),0,VLOOKUP(BF10,'Preisindizes Strom 2022'!$T$8:$AE$77,12,FALSE))</f>
        <v>1.718</v>
      </c>
      <c r="BG13" s="179">
        <f>IF(ISNA(VLOOKUP(BG10,'Preisindizes Strom 2022'!$T$8:$AE$77,12,FALSE)),0,VLOOKUP(BG10,'Preisindizes Strom 2022'!$T$8:$AE$77,12,FALSE))</f>
        <v>1.716</v>
      </c>
      <c r="BH13" s="179">
        <f>IF(ISNA(VLOOKUP(BH10,'Preisindizes Strom 2022'!$T$8:$AE$77,12,FALSE)),0,VLOOKUP(BH10,'Preisindizes Strom 2022'!$T$8:$AE$77,12,FALSE))</f>
        <v>1.6681999999999999</v>
      </c>
      <c r="BI13" s="179">
        <f>IF(ISNA(VLOOKUP(BI10,'Preisindizes Strom 2022'!$T$8:$AE$77,12,FALSE)),0,VLOOKUP(BI10,'Preisindizes Strom 2022'!$T$8:$AE$77,12,FALSE))</f>
        <v>1.6644000000000001</v>
      </c>
      <c r="BJ13" s="179">
        <f>IF(ISNA(VLOOKUP(BJ10,'Preisindizes Strom 2022'!$T$8:$AE$77,12,FALSE)),0,VLOOKUP(BJ10,'Preisindizes Strom 2022'!$T$8:$AE$77,12,FALSE))</f>
        <v>1.6938</v>
      </c>
      <c r="BK13" s="179">
        <f>IF(ISNA(VLOOKUP(BK10,'Preisindizes Strom 2022'!$T$8:$AE$77,12,FALSE)),0,VLOOKUP(BK10,'Preisindizes Strom 2022'!$T$8:$AE$77,12,FALSE))</f>
        <v>1.7222</v>
      </c>
      <c r="BL13" s="179">
        <f>IF(ISNA(VLOOKUP(BL10,'Preisindizes Strom 2022'!$T$8:$AE$77,12,FALSE)),0,VLOOKUP(BL10,'Preisindizes Strom 2022'!$T$8:$AE$77,12,FALSE))</f>
        <v>1.6918</v>
      </c>
      <c r="BM13" s="179">
        <f>IF(ISNA(VLOOKUP(BM10,'Preisindizes Strom 2022'!$T$8:$AE$77,12,FALSE)),0,VLOOKUP(BM10,'Preisindizes Strom 2022'!$T$8:$AE$77,12,FALSE))</f>
        <v>1.6434</v>
      </c>
      <c r="BN13" s="179">
        <f>IF(ISNA(VLOOKUP(BN10,'Preisindizes Strom 2022'!$T$8:$AE$77,12,FALSE)),0,VLOOKUP(BN10,'Preisindizes Strom 2022'!$T$8:$AE$77,12,FALSE))</f>
        <v>1.6031</v>
      </c>
      <c r="BO13" s="179">
        <f>IF(ISNA(VLOOKUP(BO10,'Preisindizes Strom 2022'!$T$8:$AE$77,12,FALSE)),0,VLOOKUP(BO10,'Preisindizes Strom 2022'!$T$8:$AE$77,12,FALSE))</f>
        <v>1.5363</v>
      </c>
      <c r="BP13" s="179">
        <f>IF(ISNA(VLOOKUP(BP10,'Preisindizes Strom 2022'!$T$8:$AE$77,12,FALSE)),0,VLOOKUP(BP10,'Preisindizes Strom 2022'!$T$8:$AE$77,12,FALSE))</f>
        <v>1.4902</v>
      </c>
      <c r="BQ13" s="179">
        <f>IF(ISNA(VLOOKUP(BQ10,'Preisindizes Strom 2022'!$T$8:$AE$77,12,FALSE)),0,VLOOKUP(BQ10,'Preisindizes Strom 2022'!$T$8:$AE$77,12,FALSE))</f>
        <v>1.5058</v>
      </c>
      <c r="BR13" s="179">
        <f>IF(ISNA(VLOOKUP(BR10,'Preisindizes Strom 2022'!$T$8:$AE$77,12,FALSE)),0,VLOOKUP(BR10,'Preisindizes Strom 2022'!$T$8:$AE$77,12,FALSE))</f>
        <v>1.5347</v>
      </c>
      <c r="BS13" s="179">
        <f>IF(ISNA(VLOOKUP(BS10,'Preisindizes Strom 2022'!$T$8:$AE$77,12,FALSE)),0,VLOOKUP(BS10,'Preisindizes Strom 2022'!$T$8:$AE$77,12,FALSE))</f>
        <v>1.484</v>
      </c>
      <c r="BT13" s="179">
        <f>IF(ISNA(VLOOKUP(BT10,'Preisindizes Strom 2022'!$T$8:$AE$77,12,FALSE)),0,VLOOKUP(BT10,'Preisindizes Strom 2022'!$T$8:$AE$77,12,FALSE))</f>
        <v>1.4779</v>
      </c>
      <c r="BU13" s="179">
        <f>IF(ISNA(VLOOKUP(BU10,'Preisindizes Strom 2022'!$T$8:$AE$77,12,FALSE)),0,VLOOKUP(BU10,'Preisindizes Strom 2022'!$T$8:$AE$77,12,FALSE))</f>
        <v>1.4794</v>
      </c>
      <c r="BV13" s="179">
        <f>IF(ISNA(VLOOKUP(BV10,'Preisindizes Strom 2022'!$T$8:$AE$77,12,FALSE)),0,VLOOKUP(BV10,'Preisindizes Strom 2022'!$T$8:$AE$77,12,FALSE))</f>
        <v>1.4688000000000001</v>
      </c>
      <c r="BW13" s="179">
        <f>IF(ISNA(VLOOKUP(BW10,'Preisindizes Strom 2022'!$T$8:$AE$77,12,FALSE)),0,VLOOKUP(BW10,'Preisindizes Strom 2022'!$T$8:$AE$77,12,FALSE))</f>
        <v>1.4379999999999999</v>
      </c>
      <c r="BX13" s="179">
        <f>IF(ISNA(VLOOKUP(BX10,'Preisindizes Strom 2022'!$T$8:$AE$77,12,FALSE)),0,VLOOKUP(BX10,'Preisindizes Strom 2022'!$T$8:$AE$77,12,FALSE))</f>
        <v>1.4379999999999999</v>
      </c>
      <c r="BY13" s="179">
        <f>IF(ISNA(VLOOKUP(BY10,'Preisindizes Strom 2022'!$T$8:$AE$77,12,FALSE)),0,VLOOKUP(BY10,'Preisindizes Strom 2022'!$T$8:$AE$77,12,FALSE))</f>
        <v>1.3988</v>
      </c>
      <c r="BZ13" s="179">
        <f>IF(ISNA(VLOOKUP(BZ10,'Preisindizes Strom 2022'!$T$8:$AE$77,12,FALSE)),0,VLOOKUP(BZ10,'Preisindizes Strom 2022'!$T$8:$AE$77,12,FALSE))</f>
        <v>1.3402000000000001</v>
      </c>
      <c r="CA13" s="179">
        <f>IF(ISNA(VLOOKUP(CA10,'Preisindizes Strom 2022'!$T$8:$AE$77,12,FALSE)),0,VLOOKUP(CA10,'Preisindizes Strom 2022'!$T$8:$AE$77,12,FALSE))</f>
        <v>1.292</v>
      </c>
      <c r="CB13" s="179">
        <f>IF(ISNA(VLOOKUP(CB10,'Preisindizes Strom 2022'!$T$8:$AE$77,12,FALSE)),0,VLOOKUP(CB10,'Preisindizes Strom 2022'!$T$8:$AE$77,12,FALSE))</f>
        <v>1.2669999999999999</v>
      </c>
      <c r="CC13" s="179">
        <f>IF(ISNA(VLOOKUP(CC10,'Preisindizes Strom 2022'!$T$8:$AE$77,12,FALSE)),0,VLOOKUP(CC10,'Preisindizes Strom 2022'!$T$8:$AE$77,12,FALSE))</f>
        <v>1.2013</v>
      </c>
      <c r="CD13" s="179">
        <f>IF(ISNA(VLOOKUP(CD10,'Preisindizes Strom 2022'!$T$8:$AE$77,12,FALSE)),0,VLOOKUP(CD10,'Preisindizes Strom 2022'!$T$8:$AE$77,12,FALSE))</f>
        <v>1</v>
      </c>
    </row>
    <row r="14" spans="1:82">
      <c r="A14" s="234">
        <v>4</v>
      </c>
      <c r="B14" s="178" t="s">
        <v>2</v>
      </c>
      <c r="D14" s="179">
        <f>IF(ISNA(VLOOKUP(D10,'Preisindizes Strom 2022'!$AG$8:$AO$77,9,FALSE)),0,VLOOKUP(D10,'Preisindizes Strom 2022'!$AG$8:$AO$77,9,FALSE))</f>
        <v>0</v>
      </c>
      <c r="E14" s="179">
        <f>IF(ISNA(VLOOKUP(E10,'Preisindizes Strom 2022'!$AG$8:$AO$77,9,FALSE)),0,VLOOKUP(E10,'Preisindizes Strom 2022'!$AG$8:$AO$77,9,FALSE))</f>
        <v>0</v>
      </c>
      <c r="F14" s="179">
        <f>IF(ISNA(VLOOKUP(F10,'Preisindizes Strom 2022'!$AG$8:$AO$77,9,FALSE)),0,VLOOKUP(F10,'Preisindizes Strom 2022'!$AG$8:$AO$77,9,FALSE))</f>
        <v>0</v>
      </c>
      <c r="G14" s="179">
        <f>IF(ISNA(VLOOKUP(G10,'Preisindizes Strom 2022'!$AG$8:$AO$77,9,FALSE)),0,VLOOKUP(G10,'Preisindizes Strom 2022'!$AG$8:$AO$77,9,FALSE))</f>
        <v>0</v>
      </c>
      <c r="H14" s="179">
        <f>IF(ISNA(VLOOKUP(H10,'Preisindizes Strom 2022'!$AG$8:$AO$77,9,FALSE)),0,VLOOKUP(H10,'Preisindizes Strom 2022'!$AG$8:$AO$77,9,FALSE))</f>
        <v>0</v>
      </c>
      <c r="I14" s="179">
        <f>IF(ISNA(VLOOKUP(I10,'Preisindizes Strom 2022'!$AG$8:$AO$77,9,FALSE)),0,VLOOKUP(I10,'Preisindizes Strom 2022'!$AG$8:$AO$77,9,FALSE))</f>
        <v>0</v>
      </c>
      <c r="J14" s="179">
        <f>IF(ISNA(VLOOKUP(J10,'Preisindizes Strom 2022'!$AG$8:$AO$77,9,FALSE)),0,VLOOKUP(J10,'Preisindizes Strom 2022'!$AG$8:$AO$77,9,FALSE))</f>
        <v>0</v>
      </c>
      <c r="K14" s="179">
        <f>IF(ISNA(VLOOKUP(K10,'Preisindizes Strom 2022'!$AG$8:$AO$77,9,FALSE)),0,VLOOKUP(K10,'Preisindizes Strom 2022'!$AG$8:$AO$77,9,FALSE))</f>
        <v>0</v>
      </c>
      <c r="L14" s="179">
        <f>IF(ISNA(VLOOKUP(L10,'Preisindizes Strom 2022'!$AG$8:$AO$77,9,FALSE)),0,VLOOKUP(L10,'Preisindizes Strom 2022'!$AG$8:$AO$77,9,FALSE))</f>
        <v>0</v>
      </c>
      <c r="M14" s="179">
        <f>IF(ISNA(VLOOKUP(M10,'Preisindizes Strom 2022'!$AG$8:$AO$77,9,FALSE)),0,VLOOKUP(M10,'Preisindizes Strom 2022'!$AG$8:$AO$77,9,FALSE))</f>
        <v>0</v>
      </c>
      <c r="N14" s="179">
        <f>IF(ISNA(VLOOKUP(N10,'Preisindizes Strom 2022'!$AG$8:$AO$77,9,FALSE)),0,VLOOKUP(N10,'Preisindizes Strom 2022'!$AG$8:$AO$77,9,FALSE))</f>
        <v>0</v>
      </c>
      <c r="O14" s="179">
        <f>IF(ISNA(VLOOKUP(O10,'Preisindizes Strom 2022'!$AG$8:$AO$77,9,FALSE)),0,VLOOKUP(O10,'Preisindizes Strom 2022'!$AG$8:$AO$77,9,FALSE))</f>
        <v>0</v>
      </c>
      <c r="P14" s="179">
        <f>IF(ISNA(VLOOKUP(P10,'Preisindizes Strom 2022'!$AG$8:$AO$77,9,FALSE)),0,VLOOKUP(P10,'Preisindizes Strom 2022'!$AG$8:$AO$77,9,FALSE))</f>
        <v>0</v>
      </c>
      <c r="Q14" s="179">
        <f>IF(ISNA(VLOOKUP(Q10,'Preisindizes Strom 2022'!$AG$8:$AO$77,9,FALSE)),0,VLOOKUP(Q10,'Preisindizes Strom 2022'!$AG$8:$AO$77,9,FALSE))</f>
        <v>0</v>
      </c>
      <c r="R14" s="179">
        <f>IF(ISNA(VLOOKUP(R10,'Preisindizes Strom 2022'!$AG$8:$AO$77,9,FALSE)),0,VLOOKUP(R10,'Preisindizes Strom 2022'!$AG$8:$AO$77,9,FALSE))</f>
        <v>5.2195</v>
      </c>
      <c r="S14" s="179">
        <f>IF(ISNA(VLOOKUP(S10,'Preisindizes Strom 2022'!$AG$8:$AO$77,9,FALSE)),0,VLOOKUP(S10,'Preisindizes Strom 2022'!$AG$8:$AO$77,9,FALSE))</f>
        <v>5.1478000000000002</v>
      </c>
      <c r="T14" s="179">
        <f>IF(ISNA(VLOOKUP(T10,'Preisindizes Strom 2022'!$AG$8:$AO$77,9,FALSE)),0,VLOOKUP(T10,'Preisindizes Strom 2022'!$AG$8:$AO$77,9,FALSE))</f>
        <v>4.9932999999999996</v>
      </c>
      <c r="U14" s="179">
        <f>IF(ISNA(VLOOKUP(U10,'Preisindizes Strom 2022'!$AG$8:$AO$77,9,FALSE)),0,VLOOKUP(U10,'Preisindizes Strom 2022'!$AG$8:$AO$77,9,FALSE))</f>
        <v>4.8479000000000001</v>
      </c>
      <c r="V14" s="179">
        <f>IF(ISNA(VLOOKUP(V10,'Preisindizes Strom 2022'!$AG$8:$AO$77,9,FALSE)),0,VLOOKUP(V10,'Preisindizes Strom 2022'!$AG$8:$AO$77,9,FALSE))</f>
        <v>4.7404999999999999</v>
      </c>
      <c r="W14" s="179">
        <f>IF(ISNA(VLOOKUP(W10,'Preisindizes Strom 2022'!$AG$8:$AO$77,9,FALSE)),0,VLOOKUP(W10,'Preisindizes Strom 2022'!$AG$8:$AO$77,9,FALSE))</f>
        <v>4.6378000000000004</v>
      </c>
      <c r="X14" s="179">
        <f>IF(ISNA(VLOOKUP(X10,'Preisindizes Strom 2022'!$AG$8:$AO$77,9,FALSE)),0,VLOOKUP(X10,'Preisindizes Strom 2022'!$AG$8:$AO$77,9,FALSE))</f>
        <v>4.5670999999999999</v>
      </c>
      <c r="Y14" s="179">
        <f>IF(ISNA(VLOOKUP(Y10,'Preisindizes Strom 2022'!$AG$8:$AO$77,9,FALSE)),0,VLOOKUP(Y10,'Preisindizes Strom 2022'!$AG$8:$AO$77,9,FALSE))</f>
        <v>4.5393999999999997</v>
      </c>
      <c r="Z14" s="179">
        <f>IF(ISNA(VLOOKUP(Z10,'Preisindizes Strom 2022'!$AG$8:$AO$77,9,FALSE)),0,VLOOKUP(Z10,'Preisindizes Strom 2022'!$AG$8:$AO$77,9,FALSE))</f>
        <v>4.4850000000000003</v>
      </c>
      <c r="AA14" s="179">
        <f>IF(ISNA(VLOOKUP(AA10,'Preisindizes Strom 2022'!$AG$8:$AO$77,9,FALSE)),0,VLOOKUP(AA10,'Preisindizes Strom 2022'!$AG$8:$AO$77,9,FALSE))</f>
        <v>4.5810000000000004</v>
      </c>
      <c r="AB14" s="179">
        <f>IF(ISNA(VLOOKUP(AB10,'Preisindizes Strom 2022'!$AG$8:$AO$77,9,FALSE)),0,VLOOKUP(AB10,'Preisindizes Strom 2022'!$AG$8:$AO$77,9,FALSE))</f>
        <v>4.5119999999999996</v>
      </c>
      <c r="AC14" s="179">
        <f>IF(ISNA(VLOOKUP(AC10,'Preisindizes Strom 2022'!$AG$8:$AO$77,9,FALSE)),0,VLOOKUP(AC10,'Preisindizes Strom 2022'!$AG$8:$AO$77,9,FALSE))</f>
        <v>4.4058999999999999</v>
      </c>
      <c r="AD14" s="179">
        <f>IF(ISNA(VLOOKUP(AD10,'Preisindizes Strom 2022'!$AG$8:$AO$77,9,FALSE)),0,VLOOKUP(AD10,'Preisindizes Strom 2022'!$AG$8:$AO$77,9,FALSE))</f>
        <v>4.0486000000000004</v>
      </c>
      <c r="AE14" s="179">
        <f>IF(ISNA(VLOOKUP(AE10,'Preisindizes Strom 2022'!$AG$8:$AO$77,9,FALSE)),0,VLOOKUP(AE10,'Preisindizes Strom 2022'!$AG$8:$AO$77,9,FALSE))</f>
        <v>3.8410000000000002</v>
      </c>
      <c r="AF14" s="179">
        <f>IF(ISNA(VLOOKUP(AF10,'Preisindizes Strom 2022'!$AG$8:$AO$77,9,FALSE)),0,VLOOKUP(AF10,'Preisindizes Strom 2022'!$AG$8:$AO$77,9,FALSE))</f>
        <v>3.7170999999999998</v>
      </c>
      <c r="AG14" s="179">
        <f>IF(ISNA(VLOOKUP(AG10,'Preisindizes Strom 2022'!$AG$8:$AO$77,9,FALSE)),0,VLOOKUP(AG10,'Preisindizes Strom 2022'!$AG$8:$AO$77,9,FALSE))</f>
        <v>3.5247000000000002</v>
      </c>
      <c r="AH14" s="179">
        <f>IF(ISNA(VLOOKUP(AH10,'Preisindizes Strom 2022'!$AG$8:$AO$77,9,FALSE)),0,VLOOKUP(AH10,'Preisindizes Strom 2022'!$AG$8:$AO$77,9,FALSE))</f>
        <v>3.1669999999999998</v>
      </c>
      <c r="AI14" s="179">
        <f>IF(ISNA(VLOOKUP(AI10,'Preisindizes Strom 2022'!$AG$8:$AO$77,9,FALSE)),0,VLOOKUP(AI10,'Preisindizes Strom 2022'!$AG$8:$AO$77,9,FALSE))</f>
        <v>3.0571000000000002</v>
      </c>
      <c r="AJ14" s="179">
        <f>IF(ISNA(VLOOKUP(AJ10,'Preisindizes Strom 2022'!$AG$8:$AO$77,9,FALSE)),0,VLOOKUP(AJ10,'Preisindizes Strom 2022'!$AG$8:$AO$77,9,FALSE))</f>
        <v>2.9605000000000001</v>
      </c>
      <c r="AK14" s="179">
        <f>IF(ISNA(VLOOKUP(AK10,'Preisindizes Strom 2022'!$AG$8:$AO$77,9,FALSE)),0,VLOOKUP(AK10,'Preisindizes Strom 2022'!$AG$8:$AO$77,9,FALSE))</f>
        <v>2.8696999999999999</v>
      </c>
      <c r="AL14" s="179">
        <f>IF(ISNA(VLOOKUP(AL10,'Preisindizes Strom 2022'!$AG$8:$AO$77,9,FALSE)),0,VLOOKUP(AL10,'Preisindizes Strom 2022'!$AG$8:$AO$77,9,FALSE))</f>
        <v>2.8</v>
      </c>
      <c r="AM14" s="179">
        <f>IF(ISNA(VLOOKUP(AM10,'Preisindizes Strom 2022'!$AG$8:$AO$77,9,FALSE)),0,VLOOKUP(AM10,'Preisindizes Strom 2022'!$AG$8:$AO$77,9,FALSE))</f>
        <v>2.6513</v>
      </c>
      <c r="AN14" s="179">
        <f>IF(ISNA(VLOOKUP(AN10,'Preisindizes Strom 2022'!$AG$8:$AO$77,9,FALSE)),0,VLOOKUP(AN10,'Preisindizes Strom 2022'!$AG$8:$AO$77,9,FALSE))</f>
        <v>2.4517000000000002</v>
      </c>
      <c r="AO14" s="179">
        <f>IF(ISNA(VLOOKUP(AO10,'Preisindizes Strom 2022'!$AG$8:$AO$77,9,FALSE)),0,VLOOKUP(AO10,'Preisindizes Strom 2022'!$AG$8:$AO$77,9,FALSE))</f>
        <v>2.3296999999999999</v>
      </c>
      <c r="AP14" s="179">
        <f>IF(ISNA(VLOOKUP(AP10,'Preisindizes Strom 2022'!$AG$8:$AO$77,9,FALSE)),0,VLOOKUP(AP10,'Preisindizes Strom 2022'!$AG$8:$AO$77,9,FALSE))</f>
        <v>2.2492000000000001</v>
      </c>
      <c r="AQ14" s="179">
        <f>IF(ISNA(VLOOKUP(AQ10,'Preisindizes Strom 2022'!$AG$8:$AO$77,9,FALSE)),0,VLOOKUP(AQ10,'Preisindizes Strom 2022'!$AG$8:$AO$77,9,FALSE))</f>
        <v>2.2259000000000002</v>
      </c>
      <c r="AR14" s="179">
        <f>IF(ISNA(VLOOKUP(AR10,'Preisindizes Strom 2022'!$AG$8:$AO$77,9,FALSE)),0,VLOOKUP(AR10,'Preisindizes Strom 2022'!$AG$8:$AO$77,9,FALSE))</f>
        <v>2.1772999999999998</v>
      </c>
      <c r="AS14" s="179">
        <f>IF(ISNA(VLOOKUP(AS10,'Preisindizes Strom 2022'!$AG$8:$AO$77,9,FALSE)),0,VLOOKUP(AS10,'Preisindizes Strom 2022'!$AG$8:$AO$77,9,FALSE))</f>
        <v>2.1431</v>
      </c>
      <c r="AT14" s="179">
        <f>IF(ISNA(VLOOKUP(AT10,'Preisindizes Strom 2022'!$AG$8:$AO$77,9,FALSE)),0,VLOOKUP(AT10,'Preisindizes Strom 2022'!$AG$8:$AO$77,9,FALSE))</f>
        <v>2.14</v>
      </c>
      <c r="AU14" s="179">
        <f>IF(ISNA(VLOOKUP(AU10,'Preisindizes Strom 2022'!$AG$8:$AO$77,9,FALSE)),0,VLOOKUP(AU10,'Preisindizes Strom 2022'!$AG$8:$AO$77,9,FALSE))</f>
        <v>2.1616</v>
      </c>
      <c r="AV14" s="179">
        <f>IF(ISNA(VLOOKUP(AV10,'Preisindizes Strom 2022'!$AG$8:$AO$77,9,FALSE)),0,VLOOKUP(AV10,'Preisindizes Strom 2022'!$AG$8:$AO$77,9,FALSE))</f>
        <v>2.1278000000000001</v>
      </c>
      <c r="AW14" s="179">
        <f>IF(ISNA(VLOOKUP(AW10,'Preisindizes Strom 2022'!$AG$8:$AO$77,9,FALSE)),0,VLOOKUP(AW10,'Preisindizes Strom 2022'!$AG$8:$AO$77,9,FALSE))</f>
        <v>2.0718999999999999</v>
      </c>
      <c r="AX14" s="179">
        <f>IF(ISNA(VLOOKUP(AX10,'Preisindizes Strom 2022'!$AG$8:$AO$77,9,FALSE)),0,VLOOKUP(AX10,'Preisindizes Strom 2022'!$AG$8:$AO$77,9,FALSE))</f>
        <v>2.0053999999999998</v>
      </c>
      <c r="AY14" s="179">
        <f>IF(ISNA(VLOOKUP(AY10,'Preisindizes Strom 2022'!$AG$8:$AO$77,9,FALSE)),0,VLOOKUP(AY10,'Preisindizes Strom 2022'!$AG$8:$AO$77,9,FALSE))</f>
        <v>1.9303999999999999</v>
      </c>
      <c r="AZ14" s="179">
        <f>IF(ISNA(VLOOKUP(AZ10,'Preisindizes Strom 2022'!$AG$8:$AO$77,9,FALSE)),0,VLOOKUP(AZ10,'Preisindizes Strom 2022'!$AG$8:$AO$77,9,FALSE))</f>
        <v>1.8725000000000001</v>
      </c>
      <c r="BA14" s="179">
        <f>IF(ISNA(VLOOKUP(BA10,'Preisindizes Strom 2022'!$AG$8:$AO$77,9,FALSE)),0,VLOOKUP(BA10,'Preisindizes Strom 2022'!$AG$8:$AO$77,9,FALSE))</f>
        <v>1.8516999999999999</v>
      </c>
      <c r="BB14" s="179">
        <f>IF(ISNA(VLOOKUP(BB10,'Preisindizes Strom 2022'!$AG$8:$AO$77,9,FALSE)),0,VLOOKUP(BB10,'Preisindizes Strom 2022'!$AG$8:$AO$77,9,FALSE))</f>
        <v>1.8403</v>
      </c>
      <c r="BC14" s="179">
        <f>IF(ISNA(VLOOKUP(BC10,'Preisindizes Strom 2022'!$AG$8:$AO$77,9,FALSE)),0,VLOOKUP(BC10,'Preisindizes Strom 2022'!$AG$8:$AO$77,9,FALSE))</f>
        <v>1.8136000000000001</v>
      </c>
      <c r="BD14" s="179">
        <f>IF(ISNA(VLOOKUP(BD10,'Preisindizes Strom 2022'!$AG$8:$AO$77,9,FALSE)),0,VLOOKUP(BD10,'Preisindizes Strom 2022'!$AG$8:$AO$77,9,FALSE))</f>
        <v>1.8448</v>
      </c>
      <c r="BE14" s="179">
        <f>IF(ISNA(VLOOKUP(BE10,'Preisindizes Strom 2022'!$AG$8:$AO$77,9,FALSE)),0,VLOOKUP(BE10,'Preisindizes Strom 2022'!$AG$8:$AO$77,9,FALSE))</f>
        <v>1.8426</v>
      </c>
      <c r="BF14" s="179">
        <f>IF(ISNA(VLOOKUP(BF10,'Preisindizes Strom 2022'!$AG$8:$AO$77,9,FALSE)),0,VLOOKUP(BF10,'Preisindizes Strom 2022'!$AG$8:$AO$77,9,FALSE))</f>
        <v>1.8540000000000001</v>
      </c>
      <c r="BG14" s="179">
        <f>IF(ISNA(VLOOKUP(BG10,'Preisindizes Strom 2022'!$AG$8:$AO$77,9,FALSE)),0,VLOOKUP(BG10,'Preisindizes Strom 2022'!$AG$8:$AO$77,9,FALSE))</f>
        <v>1.8748</v>
      </c>
      <c r="BH14" s="179">
        <f>IF(ISNA(VLOOKUP(BH10,'Preisindizes Strom 2022'!$AG$8:$AO$77,9,FALSE)),0,VLOOKUP(BH10,'Preisindizes Strom 2022'!$AG$8:$AO$77,9,FALSE))</f>
        <v>1.8516999999999999</v>
      </c>
      <c r="BI14" s="179">
        <f>IF(ISNA(VLOOKUP(BI10,'Preisindizes Strom 2022'!$AG$8:$AO$77,9,FALSE)),0,VLOOKUP(BI10,'Preisindizes Strom 2022'!$AG$8:$AO$77,9,FALSE))</f>
        <v>1.8158000000000001</v>
      </c>
      <c r="BJ14" s="179">
        <f>IF(ISNA(VLOOKUP(BJ10,'Preisindizes Strom 2022'!$AG$8:$AO$77,9,FALSE)),0,VLOOKUP(BJ10,'Preisindizes Strom 2022'!$AG$8:$AO$77,9,FALSE))</f>
        <v>1.8246</v>
      </c>
      <c r="BK14" s="179">
        <f>IF(ISNA(VLOOKUP(BK10,'Preisindizes Strom 2022'!$AG$8:$AO$77,9,FALSE)),0,VLOOKUP(BK10,'Preisindizes Strom 2022'!$AG$8:$AO$77,9,FALSE))</f>
        <v>1.8091999999999999</v>
      </c>
      <c r="BL14" s="179">
        <f>IF(ISNA(VLOOKUP(BL10,'Preisindizes Strom 2022'!$AG$8:$AO$77,9,FALSE)),0,VLOOKUP(BL10,'Preisindizes Strom 2022'!$AG$8:$AO$77,9,FALSE))</f>
        <v>1.7919</v>
      </c>
      <c r="BM14" s="179">
        <f>IF(ISNA(VLOOKUP(BM10,'Preisindizes Strom 2022'!$AG$8:$AO$77,9,FALSE)),0,VLOOKUP(BM10,'Preisindizes Strom 2022'!$AG$8:$AO$77,9,FALSE))</f>
        <v>1.748</v>
      </c>
      <c r="BN14" s="179">
        <f>IF(ISNA(VLOOKUP(BN10,'Preisindizes Strom 2022'!$AG$8:$AO$77,9,FALSE)),0,VLOOKUP(BN10,'Preisindizes Strom 2022'!$AG$8:$AO$77,9,FALSE))</f>
        <v>1.6737</v>
      </c>
      <c r="BO14" s="179">
        <f>IF(ISNA(VLOOKUP(BO10,'Preisindizes Strom 2022'!$AG$8:$AO$77,9,FALSE)),0,VLOOKUP(BO10,'Preisindizes Strom 2022'!$AG$8:$AO$77,9,FALSE))</f>
        <v>1.6443000000000001</v>
      </c>
      <c r="BP14" s="179">
        <f>IF(ISNA(VLOOKUP(BP10,'Preisindizes Strom 2022'!$AG$8:$AO$77,9,FALSE)),0,VLOOKUP(BP10,'Preisindizes Strom 2022'!$AG$8:$AO$77,9,FALSE))</f>
        <v>1.5751999999999999</v>
      </c>
      <c r="BQ14" s="179">
        <f>IF(ISNA(VLOOKUP(BQ10,'Preisindizes Strom 2022'!$AG$8:$AO$77,9,FALSE)),0,VLOOKUP(BQ10,'Preisindizes Strom 2022'!$AG$8:$AO$77,9,FALSE))</f>
        <v>1.6021000000000001</v>
      </c>
      <c r="BR14" s="179">
        <f>IF(ISNA(VLOOKUP(BR10,'Preisindizes Strom 2022'!$AG$8:$AO$77,9,FALSE)),0,VLOOKUP(BR10,'Preisindizes Strom 2022'!$AG$8:$AO$77,9,FALSE))</f>
        <v>1.5902000000000001</v>
      </c>
      <c r="BS14" s="179">
        <f>IF(ISNA(VLOOKUP(BS10,'Preisindizes Strom 2022'!$AG$8:$AO$77,9,FALSE)),0,VLOOKUP(BS10,'Preisindizes Strom 2022'!$AG$8:$AO$77,9,FALSE))</f>
        <v>1.5317000000000001</v>
      </c>
      <c r="BT14" s="179">
        <f>IF(ISNA(VLOOKUP(BT10,'Preisindizes Strom 2022'!$AG$8:$AO$77,9,FALSE)),0,VLOOKUP(BT10,'Preisindizes Strom 2022'!$AG$8:$AO$77,9,FALSE))</f>
        <v>1.5055000000000001</v>
      </c>
      <c r="BU14" s="179">
        <f>IF(ISNA(VLOOKUP(BU10,'Preisindizes Strom 2022'!$AG$8:$AO$77,9,FALSE)),0,VLOOKUP(BU10,'Preisindizes Strom 2022'!$AG$8:$AO$77,9,FALSE))</f>
        <v>1.4964999999999999</v>
      </c>
      <c r="BV14" s="179">
        <f>IF(ISNA(VLOOKUP(BV10,'Preisindizes Strom 2022'!$AG$8:$AO$77,9,FALSE)),0,VLOOKUP(BV10,'Preisindizes Strom 2022'!$AG$8:$AO$77,9,FALSE))</f>
        <v>1.4950000000000001</v>
      </c>
      <c r="BW14" s="179">
        <f>IF(ISNA(VLOOKUP(BW10,'Preisindizes Strom 2022'!$AG$8:$AO$77,9,FALSE)),0,VLOOKUP(BW10,'Preisindizes Strom 2022'!$AG$8:$AO$77,9,FALSE))</f>
        <v>1.498</v>
      </c>
      <c r="BX14" s="179">
        <f>IF(ISNA(VLOOKUP(BX10,'Preisindizes Strom 2022'!$AG$8:$AO$77,9,FALSE)),0,VLOOKUP(BX10,'Preisindizes Strom 2022'!$AG$8:$AO$77,9,FALSE))</f>
        <v>1.5024999999999999</v>
      </c>
      <c r="BY14" s="179">
        <f>IF(ISNA(VLOOKUP(BY10,'Preisindizes Strom 2022'!$AG$8:$AO$77,9,FALSE)),0,VLOOKUP(BY10,'Preisindizes Strom 2022'!$AG$8:$AO$77,9,FALSE))</f>
        <v>1.46</v>
      </c>
      <c r="BZ14" s="179">
        <f>IF(ISNA(VLOOKUP(BZ10,'Preisindizes Strom 2022'!$AG$8:$AO$77,9,FALSE)),0,VLOOKUP(BZ10,'Preisindizes Strom 2022'!$AG$8:$AO$77,9,FALSE))</f>
        <v>1.4092</v>
      </c>
      <c r="CA14" s="179">
        <f>IF(ISNA(VLOOKUP(CA10,'Preisindizes Strom 2022'!$AG$8:$AO$77,9,FALSE)),0,VLOOKUP(CA10,'Preisindizes Strom 2022'!$AG$8:$AO$77,9,FALSE))</f>
        <v>1.3705000000000001</v>
      </c>
      <c r="CB14" s="179">
        <f>IF(ISNA(VLOOKUP(CB10,'Preisindizes Strom 2022'!$AG$8:$AO$77,9,FALSE)),0,VLOOKUP(CB10,'Preisindizes Strom 2022'!$AG$8:$AO$77,9,FALSE))</f>
        <v>1.3631</v>
      </c>
      <c r="CC14" s="179">
        <f>IF(ISNA(VLOOKUP(CC10,'Preisindizes Strom 2022'!$AG$8:$AO$77,9,FALSE)),0,VLOOKUP(CC10,'Preisindizes Strom 2022'!$AG$8:$AO$77,9,FALSE))</f>
        <v>1.262</v>
      </c>
      <c r="CD14" s="179">
        <f>IF(ISNA(VLOOKUP(CD10,'Preisindizes Strom 2022'!$AG$8:$AO$77,9,FALSE)),0,VLOOKUP(CD10,'Preisindizes Strom 2022'!$AG$8:$AO$77,9,FALSE))</f>
        <v>1</v>
      </c>
    </row>
    <row r="15" spans="1:82">
      <c r="A15" s="234">
        <v>5</v>
      </c>
      <c r="B15" s="178" t="s">
        <v>3</v>
      </c>
      <c r="D15" s="179">
        <f>IF(ISNA(VLOOKUP(D10,'Preisindizes Strom 2022'!$AQ$8:$AU$86,5,FALSE)),0,VLOOKUP(D10,'Preisindizes Strom 2022'!$AQ$8:$AU$86,5,FALSE))</f>
        <v>0</v>
      </c>
      <c r="E15" s="179">
        <f>IF(ISNA(VLOOKUP(E10,'Preisindizes Strom 2022'!$AQ$8:$AU$86,5,FALSE)),0,VLOOKUP(E10,'Preisindizes Strom 2022'!$AQ$8:$AU$86,5,FALSE))</f>
        <v>0</v>
      </c>
      <c r="F15" s="179">
        <f>IF(ISNA(VLOOKUP(F10,'Preisindizes Strom 2022'!$AQ$8:$AU$86,5,FALSE)),0,VLOOKUP(F10,'Preisindizes Strom 2022'!$AQ$8:$AU$86,5,FALSE))</f>
        <v>0</v>
      </c>
      <c r="G15" s="179">
        <f>IF(ISNA(VLOOKUP(G10,'Preisindizes Strom 2022'!$AQ$8:$AU$86,5,FALSE)),0,VLOOKUP(G10,'Preisindizes Strom 2022'!$AQ$8:$AU$86,5,FALSE))</f>
        <v>0</v>
      </c>
      <c r="H15" s="179">
        <f>IF(ISNA(VLOOKUP(H10,'Preisindizes Strom 2022'!$AQ$8:$AU$86,5,FALSE)),0,VLOOKUP(H10,'Preisindizes Strom 2022'!$AQ$8:$AU$86,5,FALSE))</f>
        <v>0</v>
      </c>
      <c r="I15" s="179">
        <f>IF(ISNA(VLOOKUP(I10,'Preisindizes Strom 2022'!$AQ$8:$AU$86,5,FALSE)),0,VLOOKUP(I10,'Preisindizes Strom 2022'!$AQ$8:$AU$86,5,FALSE))</f>
        <v>5.4909999999999997</v>
      </c>
      <c r="J15" s="179">
        <f>IF(ISNA(VLOOKUP(J10,'Preisindizes Strom 2022'!$AQ$8:$AU$86,5,FALSE)),0,VLOOKUP(J10,'Preisindizes Strom 2022'!$AQ$8:$AU$86,5,FALSE))</f>
        <v>5.6333000000000002</v>
      </c>
      <c r="K15" s="179">
        <f>IF(ISNA(VLOOKUP(K10,'Preisindizes Strom 2022'!$AQ$8:$AU$86,5,FALSE)),0,VLOOKUP(K10,'Preisindizes Strom 2022'!$AQ$8:$AU$86,5,FALSE))</f>
        <v>4.7530999999999999</v>
      </c>
      <c r="L15" s="179">
        <f>IF(ISNA(VLOOKUP(L10,'Preisindizes Strom 2022'!$AQ$8:$AU$86,5,FALSE)),0,VLOOKUP(L10,'Preisindizes Strom 2022'!$AQ$8:$AU$86,5,FALSE))</f>
        <v>4.6513999999999998</v>
      </c>
      <c r="M15" s="179">
        <f>IF(ISNA(VLOOKUP(M10,'Preisindizes Strom 2022'!$AQ$8:$AU$86,5,FALSE)),0,VLOOKUP(M10,'Preisindizes Strom 2022'!$AQ$8:$AU$86,5,FALSE))</f>
        <v>4.7679999999999998</v>
      </c>
      <c r="N15" s="179">
        <f>IF(ISNA(VLOOKUP(N10,'Preisindizes Strom 2022'!$AQ$8:$AU$86,5,FALSE)),0,VLOOKUP(N10,'Preisindizes Strom 2022'!$AQ$8:$AU$86,5,FALSE))</f>
        <v>4.8438999999999997</v>
      </c>
      <c r="O15" s="179">
        <f>IF(ISNA(VLOOKUP(O10,'Preisindizes Strom 2022'!$AQ$8:$AU$86,5,FALSE)),0,VLOOKUP(O10,'Preisindizes Strom 2022'!$AQ$8:$AU$86,5,FALSE))</f>
        <v>4.7530999999999999</v>
      </c>
      <c r="P15" s="179">
        <f>IF(ISNA(VLOOKUP(P10,'Preisindizes Strom 2022'!$AQ$8:$AU$86,5,FALSE)),0,VLOOKUP(P10,'Preisindizes Strom 2022'!$AQ$8:$AU$86,5,FALSE))</f>
        <v>4.68</v>
      </c>
      <c r="Q15" s="179">
        <f>IF(ISNA(VLOOKUP(Q10,'Preisindizes Strom 2022'!$AQ$8:$AU$86,5,FALSE)),0,VLOOKUP(Q10,'Preisindizes Strom 2022'!$AQ$8:$AU$86,5,FALSE))</f>
        <v>4.5952000000000002</v>
      </c>
      <c r="R15" s="179">
        <f>IF(ISNA(VLOOKUP(R10,'Preisindizes Strom 2022'!$AQ$8:$AU$86,5,FALSE)),0,VLOOKUP(R10,'Preisindizes Strom 2022'!$AQ$8:$AU$86,5,FALSE))</f>
        <v>4.6231</v>
      </c>
      <c r="S15" s="179">
        <f>IF(ISNA(VLOOKUP(S10,'Preisindizes Strom 2022'!$AQ$8:$AU$86,5,FALSE)),0,VLOOKUP(S10,'Preisindizes Strom 2022'!$AQ$8:$AU$86,5,FALSE))</f>
        <v>4.6513999999999998</v>
      </c>
      <c r="T15" s="179">
        <f>IF(ISNA(VLOOKUP(T10,'Preisindizes Strom 2022'!$AQ$8:$AU$86,5,FALSE)),0,VLOOKUP(T10,'Preisindizes Strom 2022'!$AQ$8:$AU$86,5,FALSE))</f>
        <v>4.5952000000000002</v>
      </c>
      <c r="U15" s="179">
        <f>IF(ISNA(VLOOKUP(U10,'Preisindizes Strom 2022'!$AQ$8:$AU$86,5,FALSE)),0,VLOOKUP(U10,'Preisindizes Strom 2022'!$AQ$8:$AU$86,5,FALSE))</f>
        <v>4.5403000000000002</v>
      </c>
      <c r="V15" s="179">
        <f>IF(ISNA(VLOOKUP(V10,'Preisindizes Strom 2022'!$AQ$8:$AU$86,5,FALSE)),0,VLOOKUP(V10,'Preisindizes Strom 2022'!$AQ$8:$AU$86,5,FALSE))</f>
        <v>4.5133999999999999</v>
      </c>
      <c r="W15" s="179">
        <f>IF(ISNA(VLOOKUP(W10,'Preisindizes Strom 2022'!$AQ$8:$AU$86,5,FALSE)),0,VLOOKUP(W10,'Preisindizes Strom 2022'!$AQ$8:$AU$86,5,FALSE))</f>
        <v>4.4734999999999996</v>
      </c>
      <c r="X15" s="179">
        <f>IF(ISNA(VLOOKUP(X10,'Preisindizes Strom 2022'!$AQ$8:$AU$86,5,FALSE)),0,VLOOKUP(X10,'Preisindizes Strom 2022'!$AQ$8:$AU$86,5,FALSE))</f>
        <v>4.4086999999999996</v>
      </c>
      <c r="Y15" s="179">
        <f>IF(ISNA(VLOOKUP(Y10,'Preisindizes Strom 2022'!$AQ$8:$AU$86,5,FALSE)),0,VLOOKUP(Y10,'Preisindizes Strom 2022'!$AQ$8:$AU$86,5,FALSE))</f>
        <v>4.3087999999999997</v>
      </c>
      <c r="Z15" s="179">
        <f>IF(ISNA(VLOOKUP(Z10,'Preisindizes Strom 2022'!$AQ$8:$AU$86,5,FALSE)),0,VLOOKUP(Z10,'Preisindizes Strom 2022'!$AQ$8:$AU$86,5,FALSE))</f>
        <v>4.2485999999999997</v>
      </c>
      <c r="AA15" s="179">
        <f>IF(ISNA(VLOOKUP(AA10,'Preisindizes Strom 2022'!$AQ$8:$AU$86,5,FALSE)),0,VLOOKUP(AA10,'Preisindizes Strom 2022'!$AQ$8:$AU$86,5,FALSE))</f>
        <v>4.2965999999999998</v>
      </c>
      <c r="AB15" s="179">
        <f>IF(ISNA(VLOOKUP(AB10,'Preisindizes Strom 2022'!$AQ$8:$AU$86,5,FALSE)),0,VLOOKUP(AB10,'Preisindizes Strom 2022'!$AQ$8:$AU$86,5,FALSE))</f>
        <v>4.3087999999999997</v>
      </c>
      <c r="AC15" s="179">
        <f>IF(ISNA(VLOOKUP(AC10,'Preisindizes Strom 2022'!$AQ$8:$AU$86,5,FALSE)),0,VLOOKUP(AC10,'Preisindizes Strom 2022'!$AQ$8:$AU$86,5,FALSE))</f>
        <v>4.2367999999999997</v>
      </c>
      <c r="AD15" s="179">
        <f>IF(ISNA(VLOOKUP(AD10,'Preisindizes Strom 2022'!$AQ$8:$AU$86,5,FALSE)),0,VLOOKUP(AD10,'Preisindizes Strom 2022'!$AQ$8:$AU$86,5,FALSE))</f>
        <v>4.0345000000000004</v>
      </c>
      <c r="AE15" s="179">
        <f>IF(ISNA(VLOOKUP(AE10,'Preisindizes Strom 2022'!$AQ$8:$AU$86,5,FALSE)),0,VLOOKUP(AE10,'Preisindizes Strom 2022'!$AQ$8:$AU$86,5,FALSE))</f>
        <v>3.8801000000000001</v>
      </c>
      <c r="AF15" s="179">
        <f>IF(ISNA(VLOOKUP(AF10,'Preisindizes Strom 2022'!$AQ$8:$AU$86,5,FALSE)),0,VLOOKUP(AF10,'Preisindizes Strom 2022'!$AQ$8:$AU$86,5,FALSE))</f>
        <v>3.7648999999999999</v>
      </c>
      <c r="AG15" s="179">
        <f>IF(ISNA(VLOOKUP(AG10,'Preisindizes Strom 2022'!$AQ$8:$AU$86,5,FALSE)),0,VLOOKUP(AG10,'Preisindizes Strom 2022'!$AQ$8:$AU$86,5,FALSE))</f>
        <v>3.5371999999999999</v>
      </c>
      <c r="AH15" s="179">
        <f>IF(ISNA(VLOOKUP(AH10,'Preisindizes Strom 2022'!$AQ$8:$AU$86,5,FALSE)),0,VLOOKUP(AH10,'Preisindizes Strom 2022'!$AQ$8:$AU$86,5,FALSE))</f>
        <v>3.1168</v>
      </c>
      <c r="AI15" s="179">
        <f>IF(ISNA(VLOOKUP(AI10,'Preisindizes Strom 2022'!$AQ$8:$AU$86,5,FALSE)),0,VLOOKUP(AI10,'Preisindizes Strom 2022'!$AQ$8:$AU$86,5,FALSE))</f>
        <v>2.9824000000000002</v>
      </c>
      <c r="AJ15" s="179">
        <f>IF(ISNA(VLOOKUP(AJ10,'Preisindizes Strom 2022'!$AQ$8:$AU$86,5,FALSE)),0,VLOOKUP(AJ10,'Preisindizes Strom 2022'!$AQ$8:$AU$86,5,FALSE))</f>
        <v>2.8752</v>
      </c>
      <c r="AK15" s="179">
        <f>IF(ISNA(VLOOKUP(AK10,'Preisindizes Strom 2022'!$AQ$8:$AU$86,5,FALSE)),0,VLOOKUP(AK10,'Preisindizes Strom 2022'!$AQ$8:$AU$86,5,FALSE))</f>
        <v>2.7907999999999999</v>
      </c>
      <c r="AL15" s="179">
        <f>IF(ISNA(VLOOKUP(AL10,'Preisindizes Strom 2022'!$AQ$8:$AU$86,5,FALSE)),0,VLOOKUP(AL10,'Preisindizes Strom 2022'!$AQ$8:$AU$86,5,FALSE))</f>
        <v>2.7604000000000002</v>
      </c>
      <c r="AM15" s="179">
        <f>IF(ISNA(VLOOKUP(AM10,'Preisindizes Strom 2022'!$AQ$8:$AU$86,5,FALSE)),0,VLOOKUP(AM10,'Preisindizes Strom 2022'!$AQ$8:$AU$86,5,FALSE))</f>
        <v>2.6637</v>
      </c>
      <c r="AN15" s="179">
        <f>IF(ISNA(VLOOKUP(AN10,'Preisindizes Strom 2022'!$AQ$8:$AU$86,5,FALSE)),0,VLOOKUP(AN10,'Preisindizes Strom 2022'!$AQ$8:$AU$86,5,FALSE))</f>
        <v>2.4975000000000001</v>
      </c>
      <c r="AO15" s="179">
        <f>IF(ISNA(VLOOKUP(AO10,'Preisindizes Strom 2022'!$AQ$8:$AU$86,5,FALSE)),0,VLOOKUP(AO10,'Preisindizes Strom 2022'!$AQ$8:$AU$86,5,FALSE))</f>
        <v>2.34</v>
      </c>
      <c r="AP15" s="179">
        <f>IF(ISNA(VLOOKUP(AP10,'Preisindizes Strom 2022'!$AQ$8:$AU$86,5,FALSE)),0,VLOOKUP(AP10,'Preisindizes Strom 2022'!$AQ$8:$AU$86,5,FALSE))</f>
        <v>2.2012</v>
      </c>
      <c r="AQ15" s="179">
        <f>IF(ISNA(VLOOKUP(AQ10,'Preisindizes Strom 2022'!$AQ$8:$AU$86,5,FALSE)),0,VLOOKUP(AQ10,'Preisindizes Strom 2022'!$AQ$8:$AU$86,5,FALSE))</f>
        <v>2.1636000000000002</v>
      </c>
      <c r="AR15" s="179">
        <f>IF(ISNA(VLOOKUP(AR10,'Preisindizes Strom 2022'!$AQ$8:$AU$86,5,FALSE)),0,VLOOKUP(AR10,'Preisindizes Strom 2022'!$AQ$8:$AU$86,5,FALSE))</f>
        <v>2.1036999999999999</v>
      </c>
      <c r="AS15" s="179">
        <f>IF(ISNA(VLOOKUP(AS10,'Preisindizes Strom 2022'!$AQ$8:$AU$86,5,FALSE)),0,VLOOKUP(AS10,'Preisindizes Strom 2022'!$AQ$8:$AU$86,5,FALSE))</f>
        <v>2.0581999999999998</v>
      </c>
      <c r="AT15" s="179">
        <f>IF(ISNA(VLOOKUP(AT10,'Preisindizes Strom 2022'!$AQ$8:$AU$86,5,FALSE)),0,VLOOKUP(AT10,'Preisindizes Strom 2022'!$AQ$8:$AU$86,5,FALSE))</f>
        <v>2.0750000000000002</v>
      </c>
      <c r="AU15" s="179">
        <f>IF(ISNA(VLOOKUP(AU10,'Preisindizes Strom 2022'!$AQ$8:$AU$86,5,FALSE)),0,VLOOKUP(AU10,'Preisindizes Strom 2022'!$AQ$8:$AU$86,5,FALSE))</f>
        <v>2.1242999999999999</v>
      </c>
      <c r="AV15" s="179">
        <f>IF(ISNA(VLOOKUP(AV10,'Preisindizes Strom 2022'!$AQ$8:$AU$86,5,FALSE)),0,VLOOKUP(AV10,'Preisindizes Strom 2022'!$AQ$8:$AU$86,5,FALSE))</f>
        <v>2.0922000000000001</v>
      </c>
      <c r="AW15" s="179">
        <f>IF(ISNA(VLOOKUP(AW10,'Preisindizes Strom 2022'!$AQ$8:$AU$86,5,FALSE)),0,VLOOKUP(AW10,'Preisindizes Strom 2022'!$AQ$8:$AU$86,5,FALSE))</f>
        <v>2.0388999999999999</v>
      </c>
      <c r="AX15" s="179">
        <f>IF(ISNA(VLOOKUP(AX10,'Preisindizes Strom 2022'!$AQ$8:$AU$86,5,FALSE)),0,VLOOKUP(AX10,'Preisindizes Strom 2022'!$AQ$8:$AU$86,5,FALSE))</f>
        <v>2.0066000000000002</v>
      </c>
      <c r="AY15" s="179">
        <f>IF(ISNA(VLOOKUP(AY10,'Preisindizes Strom 2022'!$AQ$8:$AU$86,5,FALSE)),0,VLOOKUP(AY10,'Preisindizes Strom 2022'!$AQ$8:$AU$86,5,FALSE))</f>
        <v>1.9651000000000001</v>
      </c>
      <c r="AZ15" s="179">
        <f>IF(ISNA(VLOOKUP(AZ10,'Preisindizes Strom 2022'!$AQ$8:$AU$86,5,FALSE)),0,VLOOKUP(AZ10,'Preisindizes Strom 2022'!$AQ$8:$AU$86,5,FALSE))</f>
        <v>1.9376</v>
      </c>
      <c r="BA15" s="179">
        <f>IF(ISNA(VLOOKUP(BA10,'Preisindizes Strom 2022'!$AQ$8:$AU$86,5,FALSE)),0,VLOOKUP(BA10,'Preisindizes Strom 2022'!$AQ$8:$AU$86,5,FALSE))</f>
        <v>1.9351</v>
      </c>
      <c r="BB15" s="179">
        <f>IF(ISNA(VLOOKUP(BB10,'Preisindizes Strom 2022'!$AQ$8:$AU$86,5,FALSE)),0,VLOOKUP(BB10,'Preisindizes Strom 2022'!$AQ$8:$AU$86,5,FALSE))</f>
        <v>1.9301999999999999</v>
      </c>
      <c r="BC15" s="179">
        <f>IF(ISNA(VLOOKUP(BC10,'Preisindizes Strom 2022'!$AQ$8:$AU$86,5,FALSE)),0,VLOOKUP(BC10,'Preisindizes Strom 2022'!$AQ$8:$AU$86,5,FALSE))</f>
        <v>1.8965000000000001</v>
      </c>
      <c r="BD15" s="179">
        <f>IF(ISNA(VLOOKUP(BD10,'Preisindizes Strom 2022'!$AQ$8:$AU$86,5,FALSE)),0,VLOOKUP(BD10,'Preisindizes Strom 2022'!$AQ$8:$AU$86,5,FALSE))</f>
        <v>1.9278</v>
      </c>
      <c r="BE15" s="179">
        <f>IF(ISNA(VLOOKUP(BE10,'Preisindizes Strom 2022'!$AQ$8:$AU$86,5,FALSE)),0,VLOOKUP(BE10,'Preisindizes Strom 2022'!$AQ$8:$AU$86,5,FALSE))</f>
        <v>1.9059999999999999</v>
      </c>
      <c r="BF15" s="179">
        <f>IF(ISNA(VLOOKUP(BF10,'Preisindizes Strom 2022'!$AQ$8:$AU$86,5,FALSE)),0,VLOOKUP(BF10,'Preisindizes Strom 2022'!$AQ$8:$AU$86,5,FALSE))</f>
        <v>1.9059999999999999</v>
      </c>
      <c r="BG15" s="179">
        <f>IF(ISNA(VLOOKUP(BG10,'Preisindizes Strom 2022'!$AQ$8:$AU$86,5,FALSE)),0,VLOOKUP(BG10,'Preisindizes Strom 2022'!$AQ$8:$AU$86,5,FALSE))</f>
        <v>1.9351</v>
      </c>
      <c r="BH15" s="179">
        <f>IF(ISNA(VLOOKUP(BH10,'Preisindizes Strom 2022'!$AQ$8:$AU$86,5,FALSE)),0,VLOOKUP(BH10,'Preisindizes Strom 2022'!$AQ$8:$AU$86,5,FALSE))</f>
        <v>1.8989</v>
      </c>
      <c r="BI15" s="179">
        <f>IF(ISNA(VLOOKUP(BI10,'Preisindizes Strom 2022'!$AQ$8:$AU$86,5,FALSE)),0,VLOOKUP(BI10,'Preisindizes Strom 2022'!$AQ$8:$AU$86,5,FALSE))</f>
        <v>1.8391999999999999</v>
      </c>
      <c r="BJ15" s="179">
        <f>IF(ISNA(VLOOKUP(BJ10,'Preisindizes Strom 2022'!$AQ$8:$AU$86,5,FALSE)),0,VLOOKUP(BJ10,'Preisindizes Strom 2022'!$AQ$8:$AU$86,5,FALSE))</f>
        <v>1.8504</v>
      </c>
      <c r="BK15" s="179">
        <f>IF(ISNA(VLOOKUP(BK10,'Preisindizes Strom 2022'!$AQ$8:$AU$86,5,FALSE)),0,VLOOKUP(BK10,'Preisindizes Strom 2022'!$AQ$8:$AU$86,5,FALSE))</f>
        <v>1.8237000000000001</v>
      </c>
      <c r="BL15" s="179">
        <f>IF(ISNA(VLOOKUP(BL10,'Preisindizes Strom 2022'!$AQ$8:$AU$86,5,FALSE)),0,VLOOKUP(BL10,'Preisindizes Strom 2022'!$AQ$8:$AU$86,5,FALSE))</f>
        <v>1.7979000000000001</v>
      </c>
      <c r="BM15" s="179">
        <f>IF(ISNA(VLOOKUP(BM10,'Preisindizes Strom 2022'!$AQ$8:$AU$86,5,FALSE)),0,VLOOKUP(BM10,'Preisindizes Strom 2022'!$AQ$8:$AU$86,5,FALSE))</f>
        <v>1.7323</v>
      </c>
      <c r="BN15" s="179">
        <f>IF(ISNA(VLOOKUP(BN10,'Preisindizes Strom 2022'!$AQ$8:$AU$86,5,FALSE)),0,VLOOKUP(BN10,'Preisindizes Strom 2022'!$AQ$8:$AU$86,5,FALSE))</f>
        <v>1.6443000000000001</v>
      </c>
      <c r="BO15" s="179">
        <f>IF(ISNA(VLOOKUP(BO10,'Preisindizes Strom 2022'!$AQ$8:$AU$86,5,FALSE)),0,VLOOKUP(BO10,'Preisindizes Strom 2022'!$AQ$8:$AU$86,5,FALSE))</f>
        <v>1.625</v>
      </c>
      <c r="BP15" s="179">
        <f>IF(ISNA(VLOOKUP(BP10,'Preisindizes Strom 2022'!$AQ$8:$AU$86,5,FALSE)),0,VLOOKUP(BP10,'Preisindizes Strom 2022'!$AQ$8:$AU$86,5,FALSE))</f>
        <v>1.5457000000000001</v>
      </c>
      <c r="BQ15" s="179">
        <f>IF(ISNA(VLOOKUP(BQ10,'Preisindizes Strom 2022'!$AQ$8:$AU$86,5,FALSE)),0,VLOOKUP(BQ10,'Preisindizes Strom 2022'!$AQ$8:$AU$86,5,FALSE))</f>
        <v>1.5993999999999999</v>
      </c>
      <c r="BR15" s="179">
        <f>IF(ISNA(VLOOKUP(BR10,'Preisindizes Strom 2022'!$AQ$8:$AU$86,5,FALSE)),0,VLOOKUP(BR10,'Preisindizes Strom 2022'!$AQ$8:$AU$86,5,FALSE))</f>
        <v>1.5860000000000001</v>
      </c>
      <c r="BS15" s="179">
        <f>IF(ISNA(VLOOKUP(BS10,'Preisindizes Strom 2022'!$AQ$8:$AU$86,5,FALSE)),0,VLOOKUP(BS10,'Preisindizes Strom 2022'!$AQ$8:$AU$86,5,FALSE))</f>
        <v>1.5134000000000001</v>
      </c>
      <c r="BT15" s="179">
        <f>IF(ISNA(VLOOKUP(BT10,'Preisindizes Strom 2022'!$AQ$8:$AU$86,5,FALSE)),0,VLOOKUP(BT10,'Preisindizes Strom 2022'!$AQ$8:$AU$86,5,FALSE))</f>
        <v>1.4925999999999999</v>
      </c>
      <c r="BU15" s="179">
        <f>IF(ISNA(VLOOKUP(BU10,'Preisindizes Strom 2022'!$AQ$8:$AU$86,5,FALSE)),0,VLOOKUP(BU10,'Preisindizes Strom 2022'!$AQ$8:$AU$86,5,FALSE))</f>
        <v>1.4912000000000001</v>
      </c>
      <c r="BV15" s="179">
        <f>IF(ISNA(VLOOKUP(BV10,'Preisindizes Strom 2022'!$AQ$8:$AU$86,5,FALSE)),0,VLOOKUP(BV10,'Preisindizes Strom 2022'!$AQ$8:$AU$86,5,FALSE))</f>
        <v>1.5015000000000001</v>
      </c>
      <c r="BW15" s="179">
        <f>IF(ISNA(VLOOKUP(BW10,'Preisindizes Strom 2022'!$AQ$8:$AU$86,5,FALSE)),0,VLOOKUP(BW10,'Preisindizes Strom 2022'!$AQ$8:$AU$86,5,FALSE))</f>
        <v>1.5209999999999999</v>
      </c>
      <c r="BX15" s="179">
        <f>IF(ISNA(VLOOKUP(BX10,'Preisindizes Strom 2022'!$AQ$8:$AU$86,5,FALSE)),0,VLOOKUP(BX10,'Preisindizes Strom 2022'!$AQ$8:$AU$86,5,FALSE))</f>
        <v>1.5426</v>
      </c>
      <c r="BY15" s="179">
        <f>IF(ISNA(VLOOKUP(BY10,'Preisindizes Strom 2022'!$AQ$8:$AU$86,5,FALSE)),0,VLOOKUP(BY10,'Preisindizes Strom 2022'!$AQ$8:$AU$86,5,FALSE))</f>
        <v>1.5044999999999999</v>
      </c>
      <c r="BZ15" s="179">
        <f>IF(ISNA(VLOOKUP(BZ10,'Preisindizes Strom 2022'!$AQ$8:$AU$86,5,FALSE)),0,VLOOKUP(BZ10,'Preisindizes Strom 2022'!$AQ$8:$AU$86,5,FALSE))</f>
        <v>1.4696</v>
      </c>
      <c r="CA15" s="179">
        <f>IF(ISNA(VLOOKUP(CA10,'Preisindizes Strom 2022'!$AQ$8:$AU$86,5,FALSE)),0,VLOOKUP(CA10,'Preisindizes Strom 2022'!$AQ$8:$AU$86,5,FALSE))</f>
        <v>1.4527000000000001</v>
      </c>
      <c r="CB15" s="179">
        <f>IF(ISNA(VLOOKUP(CB10,'Preisindizes Strom 2022'!$AQ$8:$AU$86,5,FALSE)),0,VLOOKUP(CB10,'Preisindizes Strom 2022'!$AQ$8:$AU$86,5,FALSE))</f>
        <v>1.4597</v>
      </c>
      <c r="CC15" s="179">
        <f>IF(ISNA(VLOOKUP(CC10,'Preisindizes Strom 2022'!$AQ$8:$AU$86,5,FALSE)),0,VLOOKUP(CC10,'Preisindizes Strom 2022'!$AQ$8:$AU$86,5,FALSE))</f>
        <v>1.3271999999999999</v>
      </c>
      <c r="CD15" s="179">
        <f>IF(ISNA(VLOOKUP(CD10,'Preisindizes Strom 2022'!$AQ$8:$AU$86,5,FALSE)),0,VLOOKUP(CD10,'Preisindizes Strom 2022'!$AQ$8:$AU$86,5,FALSE))</f>
        <v>1</v>
      </c>
    </row>
    <row r="18" spans="2:82">
      <c r="B18" s="158" t="s">
        <v>125</v>
      </c>
      <c r="D18" s="172" t="s">
        <v>585</v>
      </c>
    </row>
    <row r="19" spans="2:82" hidden="1" outlineLevel="1">
      <c r="B19" s="163">
        <v>2022</v>
      </c>
    </row>
    <row r="20" spans="2:82" hidden="1" outlineLevel="1">
      <c r="B20" s="178" t="s">
        <v>134</v>
      </c>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86"/>
      <c r="CD20" s="186"/>
    </row>
    <row r="21" spans="2:82" hidden="1" outlineLevel="1">
      <c r="B21" s="178" t="s">
        <v>0</v>
      </c>
      <c r="D21" s="186"/>
      <c r="E21" s="186"/>
      <c r="F21" s="186"/>
      <c r="G21" s="186"/>
      <c r="H21" s="186"/>
      <c r="I21" s="186"/>
      <c r="J21" s="186"/>
      <c r="K21" s="186"/>
      <c r="L21" s="186"/>
      <c r="M21" s="186"/>
      <c r="N21" s="186"/>
      <c r="O21" s="186"/>
      <c r="P21" s="186"/>
      <c r="Q21" s="186"/>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86"/>
      <c r="CD21" s="186"/>
    </row>
    <row r="22" spans="2:82" hidden="1" outlineLevel="1">
      <c r="B22" s="178" t="s">
        <v>1</v>
      </c>
      <c r="D22" s="186"/>
      <c r="E22" s="186"/>
      <c r="F22" s="186"/>
      <c r="G22" s="186"/>
      <c r="H22" s="186"/>
      <c r="I22" s="186"/>
      <c r="J22" s="186"/>
      <c r="K22" s="186"/>
      <c r="L22" s="186"/>
      <c r="M22" s="186"/>
      <c r="N22" s="186"/>
      <c r="O22" s="186"/>
      <c r="P22" s="186"/>
      <c r="Q22" s="186"/>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86"/>
      <c r="CD22" s="186"/>
    </row>
    <row r="23" spans="2:82" hidden="1" outlineLevel="1">
      <c r="B23" s="178" t="s">
        <v>2</v>
      </c>
      <c r="D23" s="186"/>
      <c r="E23" s="186"/>
      <c r="F23" s="186"/>
      <c r="G23" s="186"/>
      <c r="H23" s="186"/>
      <c r="I23" s="186"/>
      <c r="J23" s="186"/>
      <c r="K23" s="186"/>
      <c r="L23" s="186"/>
      <c r="M23" s="186"/>
      <c r="N23" s="186"/>
      <c r="O23" s="186"/>
      <c r="P23" s="186"/>
      <c r="Q23" s="186"/>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86"/>
      <c r="CD23" s="186"/>
    </row>
    <row r="24" spans="2:82" hidden="1" outlineLevel="1">
      <c r="B24" s="178" t="s">
        <v>3</v>
      </c>
      <c r="D24" s="186"/>
      <c r="E24" s="186"/>
      <c r="F24" s="186"/>
      <c r="G24" s="186"/>
      <c r="H24" s="186"/>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86"/>
      <c r="CD24" s="186"/>
    </row>
    <row r="25" spans="2:82" hidden="1" outlineLevel="1">
      <c r="B25" s="158" t="s">
        <v>4</v>
      </c>
    </row>
    <row r="26" spans="2:82" hidden="1" outlineLevel="1">
      <c r="B26" s="178" t="s">
        <v>134</v>
      </c>
      <c r="D26" s="179">
        <f>D11-D20</f>
        <v>22.818200000000001</v>
      </c>
      <c r="E26" s="179">
        <f t="shared" ref="E26:BP30" si="0">E11-E20</f>
        <v>22.147099999999998</v>
      </c>
      <c r="F26" s="179">
        <f t="shared" si="0"/>
        <v>20.630099999999999</v>
      </c>
      <c r="G26" s="179">
        <f t="shared" si="0"/>
        <v>17.717600000000001</v>
      </c>
      <c r="H26" s="179">
        <f t="shared" si="0"/>
        <v>16.369599999999998</v>
      </c>
      <c r="I26" s="179">
        <f t="shared" si="0"/>
        <v>14.4808</v>
      </c>
      <c r="J26" s="179">
        <f t="shared" si="0"/>
        <v>15.06</v>
      </c>
      <c r="K26" s="179">
        <f t="shared" si="0"/>
        <v>13.095700000000001</v>
      </c>
      <c r="L26" s="179">
        <f t="shared" si="0"/>
        <v>12.2439</v>
      </c>
      <c r="M26" s="179">
        <f t="shared" si="0"/>
        <v>12.6555</v>
      </c>
      <c r="N26" s="179">
        <f t="shared" si="0"/>
        <v>12.6555</v>
      </c>
      <c r="O26" s="179">
        <f t="shared" si="0"/>
        <v>11.952400000000001</v>
      </c>
      <c r="P26" s="179">
        <f t="shared" si="0"/>
        <v>11.6744</v>
      </c>
      <c r="Q26" s="179">
        <f t="shared" si="0"/>
        <v>11.238799999999999</v>
      </c>
      <c r="R26" s="179">
        <f t="shared" si="0"/>
        <v>10.913</v>
      </c>
      <c r="S26" s="179">
        <f t="shared" si="0"/>
        <v>10.531499999999999</v>
      </c>
      <c r="T26" s="179">
        <f t="shared" si="0"/>
        <v>9.8430999999999997</v>
      </c>
      <c r="U26" s="179">
        <f t="shared" si="0"/>
        <v>9.2393000000000001</v>
      </c>
      <c r="V26" s="179">
        <f t="shared" si="0"/>
        <v>8.6057000000000006</v>
      </c>
      <c r="W26" s="179">
        <f t="shared" si="0"/>
        <v>8.2746999999999993</v>
      </c>
      <c r="X26" s="179">
        <f t="shared" si="0"/>
        <v>7.9263000000000003</v>
      </c>
      <c r="Y26" s="179">
        <f t="shared" si="0"/>
        <v>7.6060999999999996</v>
      </c>
      <c r="Z26" s="179">
        <f t="shared" si="0"/>
        <v>7.4187000000000003</v>
      </c>
      <c r="AA26" s="179">
        <f t="shared" si="0"/>
        <v>7.8030999999999997</v>
      </c>
      <c r="AB26" s="179">
        <f t="shared" si="0"/>
        <v>7.4187000000000003</v>
      </c>
      <c r="AC26" s="179">
        <f t="shared" si="0"/>
        <v>6.9082999999999997</v>
      </c>
      <c r="AD26" s="179">
        <f t="shared" si="0"/>
        <v>5.8372000000000002</v>
      </c>
      <c r="AE26" s="179">
        <f t="shared" si="0"/>
        <v>5.2656999999999998</v>
      </c>
      <c r="AF26" s="179">
        <f t="shared" si="0"/>
        <v>5.0199999999999996</v>
      </c>
      <c r="AG26" s="179">
        <f t="shared" si="0"/>
        <v>4.7210000000000001</v>
      </c>
      <c r="AH26" s="179">
        <f t="shared" si="0"/>
        <v>4.4555999999999996</v>
      </c>
      <c r="AI26" s="179">
        <f t="shared" si="0"/>
        <v>4.3400999999999996</v>
      </c>
      <c r="AJ26" s="179">
        <f t="shared" si="0"/>
        <v>4.1833</v>
      </c>
      <c r="AK26" s="179">
        <f t="shared" si="0"/>
        <v>4.016</v>
      </c>
      <c r="AL26" s="179">
        <f t="shared" si="0"/>
        <v>3.8418000000000001</v>
      </c>
      <c r="AM26" s="179">
        <f t="shared" si="0"/>
        <v>3.5771999999999999</v>
      </c>
      <c r="AN26" s="179">
        <f t="shared" si="0"/>
        <v>3.2456999999999998</v>
      </c>
      <c r="AO26" s="179">
        <f t="shared" si="0"/>
        <v>3.0609999999999999</v>
      </c>
      <c r="AP26" s="179">
        <f t="shared" si="0"/>
        <v>2.9413999999999998</v>
      </c>
      <c r="AQ26" s="179">
        <f t="shared" si="0"/>
        <v>2.8906000000000001</v>
      </c>
      <c r="AR26" s="179">
        <f t="shared" si="0"/>
        <v>2.8308</v>
      </c>
      <c r="AS26" s="179">
        <f t="shared" si="0"/>
        <v>2.8149999999999999</v>
      </c>
      <c r="AT26" s="179">
        <f t="shared" si="0"/>
        <v>2.7582</v>
      </c>
      <c r="AU26" s="179">
        <f t="shared" si="0"/>
        <v>2.6989000000000001</v>
      </c>
      <c r="AV26" s="179">
        <f t="shared" si="0"/>
        <v>2.6375000000000002</v>
      </c>
      <c r="AW26" s="179">
        <f t="shared" si="0"/>
        <v>2.5482</v>
      </c>
      <c r="AX26" s="179">
        <f t="shared" si="0"/>
        <v>2.4018999999999999</v>
      </c>
      <c r="AY26" s="179">
        <f t="shared" si="0"/>
        <v>2.2646999999999999</v>
      </c>
      <c r="AZ26" s="179">
        <f t="shared" si="0"/>
        <v>2.1301000000000001</v>
      </c>
      <c r="BA26" s="179">
        <f t="shared" si="0"/>
        <v>2.0602</v>
      </c>
      <c r="BB26" s="179">
        <f t="shared" si="0"/>
        <v>2.0188000000000001</v>
      </c>
      <c r="BC26" s="179">
        <f t="shared" si="0"/>
        <v>1.9738</v>
      </c>
      <c r="BD26" s="179">
        <f t="shared" si="0"/>
        <v>1.9685999999999999</v>
      </c>
      <c r="BE26" s="179">
        <f t="shared" si="0"/>
        <v>1.9790000000000001</v>
      </c>
      <c r="BF26" s="179">
        <f t="shared" si="0"/>
        <v>1.9894000000000001</v>
      </c>
      <c r="BG26" s="179">
        <f t="shared" si="0"/>
        <v>2</v>
      </c>
      <c r="BH26" s="179">
        <f t="shared" si="0"/>
        <v>1.9867999999999999</v>
      </c>
      <c r="BI26" s="179">
        <f t="shared" si="0"/>
        <v>1.9790000000000001</v>
      </c>
      <c r="BJ26" s="179">
        <f t="shared" si="0"/>
        <v>1.9738</v>
      </c>
      <c r="BK26" s="179">
        <f t="shared" si="0"/>
        <v>1.9685999999999999</v>
      </c>
      <c r="BL26" s="179">
        <f t="shared" si="0"/>
        <v>1.9407000000000001</v>
      </c>
      <c r="BM26" s="179">
        <f t="shared" si="0"/>
        <v>1.9015</v>
      </c>
      <c r="BN26" s="179">
        <f t="shared" si="0"/>
        <v>1.857</v>
      </c>
      <c r="BO26" s="179">
        <f t="shared" si="0"/>
        <v>1.7801</v>
      </c>
      <c r="BP26" s="179">
        <f t="shared" si="0"/>
        <v>1.7153</v>
      </c>
      <c r="BQ26" s="179">
        <f t="shared" ref="BQ26:CC30" si="1">BQ11-BQ20</f>
        <v>1.6979</v>
      </c>
      <c r="BR26" s="179">
        <f t="shared" si="1"/>
        <v>1.6789000000000001</v>
      </c>
      <c r="BS26" s="179">
        <f t="shared" si="1"/>
        <v>1.6281000000000001</v>
      </c>
      <c r="BT26" s="179">
        <f t="shared" si="1"/>
        <v>1.5886</v>
      </c>
      <c r="BU26" s="179">
        <f t="shared" si="1"/>
        <v>1.5589999999999999</v>
      </c>
      <c r="BV26" s="179">
        <f t="shared" si="1"/>
        <v>1.5305</v>
      </c>
      <c r="BW26" s="179">
        <f t="shared" si="1"/>
        <v>1.506</v>
      </c>
      <c r="BX26" s="179">
        <f t="shared" si="1"/>
        <v>1.4750000000000001</v>
      </c>
      <c r="BY26" s="179">
        <f t="shared" si="1"/>
        <v>1.4275</v>
      </c>
      <c r="BZ26" s="179">
        <f t="shared" si="1"/>
        <v>1.3666</v>
      </c>
      <c r="CA26" s="179">
        <f t="shared" si="1"/>
        <v>1.3084</v>
      </c>
      <c r="CB26" s="179">
        <f t="shared" si="1"/>
        <v>1.272</v>
      </c>
      <c r="CC26" s="179">
        <f t="shared" si="1"/>
        <v>1.1756</v>
      </c>
      <c r="CD26" s="179">
        <f t="shared" ref="CD26" si="2">CD11-CD20</f>
        <v>1</v>
      </c>
    </row>
    <row r="27" spans="2:82" hidden="1" outlineLevel="1">
      <c r="B27" s="178" t="s">
        <v>0</v>
      </c>
      <c r="D27" s="179">
        <f t="shared" ref="D27:AI29" si="3">D12-D21</f>
        <v>0</v>
      </c>
      <c r="E27" s="179">
        <f t="shared" si="3"/>
        <v>0</v>
      </c>
      <c r="F27" s="179">
        <f t="shared" si="3"/>
        <v>0</v>
      </c>
      <c r="G27" s="179">
        <f t="shared" si="0"/>
        <v>0</v>
      </c>
      <c r="H27" s="179">
        <f t="shared" si="3"/>
        <v>0</v>
      </c>
      <c r="I27" s="179">
        <f t="shared" si="3"/>
        <v>0</v>
      </c>
      <c r="J27" s="179">
        <f t="shared" si="3"/>
        <v>0</v>
      </c>
      <c r="K27" s="179">
        <f t="shared" si="3"/>
        <v>0</v>
      </c>
      <c r="L27" s="179">
        <f t="shared" si="3"/>
        <v>0</v>
      </c>
      <c r="M27" s="179">
        <f t="shared" si="3"/>
        <v>0</v>
      </c>
      <c r="N27" s="179">
        <f t="shared" si="3"/>
        <v>0</v>
      </c>
      <c r="O27" s="179">
        <f t="shared" si="3"/>
        <v>0</v>
      </c>
      <c r="P27" s="179">
        <f t="shared" si="3"/>
        <v>0</v>
      </c>
      <c r="Q27" s="179">
        <f t="shared" si="3"/>
        <v>0</v>
      </c>
      <c r="R27" s="179">
        <f t="shared" si="3"/>
        <v>3.2164000000000001</v>
      </c>
      <c r="S27" s="179">
        <f t="shared" si="3"/>
        <v>3.1032999999999999</v>
      </c>
      <c r="T27" s="179">
        <f t="shared" si="3"/>
        <v>3.0106999999999999</v>
      </c>
      <c r="U27" s="179">
        <f t="shared" si="3"/>
        <v>3.03</v>
      </c>
      <c r="V27" s="179">
        <f t="shared" si="3"/>
        <v>2.9601999999999999</v>
      </c>
      <c r="W27" s="179">
        <f t="shared" si="3"/>
        <v>2.9295</v>
      </c>
      <c r="X27" s="179">
        <f t="shared" si="3"/>
        <v>2.6998000000000002</v>
      </c>
      <c r="Y27" s="179">
        <f t="shared" si="3"/>
        <v>2.5487000000000002</v>
      </c>
      <c r="Z27" s="179">
        <f t="shared" si="3"/>
        <v>2.3851</v>
      </c>
      <c r="AA27" s="179">
        <f t="shared" si="3"/>
        <v>2.6147999999999998</v>
      </c>
      <c r="AB27" s="179">
        <f t="shared" si="3"/>
        <v>2.61</v>
      </c>
      <c r="AC27" s="179">
        <f t="shared" si="3"/>
        <v>2.4946999999999999</v>
      </c>
      <c r="AD27" s="179">
        <f t="shared" si="3"/>
        <v>2.3186</v>
      </c>
      <c r="AE27" s="179">
        <f t="shared" si="3"/>
        <v>2.3811</v>
      </c>
      <c r="AF27" s="179">
        <f t="shared" si="3"/>
        <v>2.3652000000000002</v>
      </c>
      <c r="AG27" s="179">
        <f t="shared" si="3"/>
        <v>2.2484000000000002</v>
      </c>
      <c r="AH27" s="179">
        <f t="shared" si="3"/>
        <v>2.1168999999999998</v>
      </c>
      <c r="AI27" s="179">
        <f t="shared" si="3"/>
        <v>2.2235999999999998</v>
      </c>
      <c r="AJ27" s="179">
        <f t="shared" si="0"/>
        <v>2.1722999999999999</v>
      </c>
      <c r="AK27" s="179">
        <f t="shared" si="0"/>
        <v>2.1492</v>
      </c>
      <c r="AL27" s="179">
        <f t="shared" si="0"/>
        <v>2.1012</v>
      </c>
      <c r="AM27" s="179">
        <f t="shared" si="0"/>
        <v>1.9316</v>
      </c>
      <c r="AN27" s="179">
        <f t="shared" si="0"/>
        <v>1.7672000000000001</v>
      </c>
      <c r="AO27" s="179">
        <f t="shared" si="0"/>
        <v>1.7074</v>
      </c>
      <c r="AP27" s="179">
        <f t="shared" si="0"/>
        <v>1.7074</v>
      </c>
      <c r="AQ27" s="179">
        <f t="shared" si="0"/>
        <v>1.6651</v>
      </c>
      <c r="AR27" s="179">
        <f t="shared" si="0"/>
        <v>1.6305000000000001</v>
      </c>
      <c r="AS27" s="179">
        <f t="shared" si="0"/>
        <v>1.6082000000000001</v>
      </c>
      <c r="AT27" s="179">
        <f t="shared" si="0"/>
        <v>1.6267</v>
      </c>
      <c r="AU27" s="179">
        <f t="shared" si="0"/>
        <v>1.6045</v>
      </c>
      <c r="AV27" s="179">
        <f t="shared" si="0"/>
        <v>1.5415000000000001</v>
      </c>
      <c r="AW27" s="179">
        <f t="shared" si="0"/>
        <v>1.4958</v>
      </c>
      <c r="AX27" s="179">
        <f t="shared" si="0"/>
        <v>1.4942</v>
      </c>
      <c r="AY27" s="179">
        <f t="shared" si="0"/>
        <v>1.4512</v>
      </c>
      <c r="AZ27" s="179">
        <f t="shared" si="0"/>
        <v>1.4234</v>
      </c>
      <c r="BA27" s="179">
        <f t="shared" si="0"/>
        <v>1.4363999999999999</v>
      </c>
      <c r="BB27" s="179">
        <f t="shared" si="0"/>
        <v>1.4481999999999999</v>
      </c>
      <c r="BC27" s="179">
        <f t="shared" si="0"/>
        <v>1.4646999999999999</v>
      </c>
      <c r="BD27" s="179">
        <f t="shared" si="0"/>
        <v>1.5298</v>
      </c>
      <c r="BE27" s="179">
        <f t="shared" si="0"/>
        <v>1.5972999999999999</v>
      </c>
      <c r="BF27" s="179">
        <f t="shared" si="0"/>
        <v>1.6305000000000001</v>
      </c>
      <c r="BG27" s="179">
        <f t="shared" si="0"/>
        <v>1.6437999999999999</v>
      </c>
      <c r="BH27" s="179">
        <f t="shared" si="0"/>
        <v>1.6009</v>
      </c>
      <c r="BI27" s="179">
        <f t="shared" si="0"/>
        <v>1.6064000000000001</v>
      </c>
      <c r="BJ27" s="179">
        <f t="shared" si="0"/>
        <v>1.623</v>
      </c>
      <c r="BK27" s="179">
        <f t="shared" si="0"/>
        <v>1.64</v>
      </c>
      <c r="BL27" s="179">
        <f t="shared" si="0"/>
        <v>1.6418999999999999</v>
      </c>
      <c r="BM27" s="179">
        <f t="shared" si="0"/>
        <v>1.6534</v>
      </c>
      <c r="BN27" s="179">
        <f t="shared" si="0"/>
        <v>1.5936999999999999</v>
      </c>
      <c r="BO27" s="179">
        <f t="shared" si="0"/>
        <v>1.5499000000000001</v>
      </c>
      <c r="BP27" s="179">
        <f t="shared" si="0"/>
        <v>1.5365</v>
      </c>
      <c r="BQ27" s="179">
        <f t="shared" si="1"/>
        <v>1.5602</v>
      </c>
      <c r="BR27" s="179">
        <f t="shared" si="1"/>
        <v>1.5465</v>
      </c>
      <c r="BS27" s="179">
        <f t="shared" si="1"/>
        <v>1.4739</v>
      </c>
      <c r="BT27" s="179">
        <f t="shared" si="1"/>
        <v>1.4541999999999999</v>
      </c>
      <c r="BU27" s="179">
        <f t="shared" si="1"/>
        <v>1.4572000000000001</v>
      </c>
      <c r="BV27" s="179">
        <f t="shared" si="1"/>
        <v>1.4527000000000001</v>
      </c>
      <c r="BW27" s="179">
        <f t="shared" si="1"/>
        <v>1.4119999999999999</v>
      </c>
      <c r="BX27" s="179">
        <f t="shared" si="1"/>
        <v>1.4119999999999999</v>
      </c>
      <c r="BY27" s="179">
        <f t="shared" si="1"/>
        <v>1.3734999999999999</v>
      </c>
      <c r="BZ27" s="179">
        <f t="shared" si="1"/>
        <v>1.3134999999999999</v>
      </c>
      <c r="CA27" s="179">
        <f t="shared" si="1"/>
        <v>1.2606999999999999</v>
      </c>
      <c r="CB27" s="179">
        <f t="shared" si="1"/>
        <v>1.2385999999999999</v>
      </c>
      <c r="CC27" s="179">
        <f t="shared" si="1"/>
        <v>1.1728000000000001</v>
      </c>
      <c r="CD27" s="179">
        <f t="shared" ref="CD27" si="4">CD12-CD21</f>
        <v>1</v>
      </c>
    </row>
    <row r="28" spans="2:82" hidden="1" outlineLevel="1">
      <c r="B28" s="178" t="s">
        <v>1</v>
      </c>
      <c r="D28" s="179">
        <f t="shared" si="3"/>
        <v>0</v>
      </c>
      <c r="E28" s="179">
        <f t="shared" si="3"/>
        <v>0</v>
      </c>
      <c r="F28" s="179">
        <f t="shared" si="3"/>
        <v>0</v>
      </c>
      <c r="G28" s="179">
        <f t="shared" si="0"/>
        <v>0</v>
      </c>
      <c r="H28" s="179">
        <f t="shared" si="3"/>
        <v>0</v>
      </c>
      <c r="I28" s="179">
        <f t="shared" si="3"/>
        <v>0</v>
      </c>
      <c r="J28" s="179">
        <f t="shared" si="3"/>
        <v>0</v>
      </c>
      <c r="K28" s="179">
        <f t="shared" si="3"/>
        <v>0</v>
      </c>
      <c r="L28" s="179">
        <f t="shared" si="3"/>
        <v>0</v>
      </c>
      <c r="M28" s="179">
        <f t="shared" si="3"/>
        <v>0</v>
      </c>
      <c r="N28" s="179">
        <f t="shared" si="3"/>
        <v>0</v>
      </c>
      <c r="O28" s="179">
        <f t="shared" si="3"/>
        <v>0</v>
      </c>
      <c r="P28" s="179">
        <f t="shared" si="3"/>
        <v>0</v>
      </c>
      <c r="Q28" s="179">
        <f t="shared" si="3"/>
        <v>0</v>
      </c>
      <c r="R28" s="179">
        <f t="shared" si="3"/>
        <v>3.8041999999999998</v>
      </c>
      <c r="S28" s="179">
        <f t="shared" si="3"/>
        <v>3.7158000000000002</v>
      </c>
      <c r="T28" s="179">
        <f>T13-T22</f>
        <v>3.5594000000000001</v>
      </c>
      <c r="U28" s="179">
        <f t="shared" si="3"/>
        <v>3.4733999999999998</v>
      </c>
      <c r="V28" s="179">
        <f t="shared" si="3"/>
        <v>3.3995000000000002</v>
      </c>
      <c r="W28" s="179">
        <f t="shared" si="3"/>
        <v>3.4238</v>
      </c>
      <c r="X28" s="179">
        <f t="shared" si="3"/>
        <v>3.3056999999999999</v>
      </c>
      <c r="Y28" s="179">
        <f t="shared" si="3"/>
        <v>3.1814</v>
      </c>
      <c r="Z28" s="179">
        <f t="shared" si="3"/>
        <v>3.0021</v>
      </c>
      <c r="AA28" s="179">
        <f t="shared" si="3"/>
        <v>3.3056999999999999</v>
      </c>
      <c r="AB28" s="179">
        <f t="shared" si="3"/>
        <v>3.3519999999999999</v>
      </c>
      <c r="AC28" s="179">
        <f t="shared" si="3"/>
        <v>3.0991</v>
      </c>
      <c r="AD28" s="179">
        <f t="shared" si="3"/>
        <v>2.7707000000000002</v>
      </c>
      <c r="AE28" s="179">
        <f t="shared" si="3"/>
        <v>2.7921999999999998</v>
      </c>
      <c r="AF28" s="179">
        <f t="shared" si="3"/>
        <v>2.8086000000000002</v>
      </c>
      <c r="AG28" s="179">
        <f t="shared" si="3"/>
        <v>2.6928999999999998</v>
      </c>
      <c r="AH28" s="179">
        <f t="shared" si="3"/>
        <v>2.5184000000000002</v>
      </c>
      <c r="AI28" s="179">
        <f t="shared" si="3"/>
        <v>2.6240999999999999</v>
      </c>
      <c r="AJ28" s="179">
        <f t="shared" si="0"/>
        <v>2.5362</v>
      </c>
      <c r="AK28" s="179">
        <f t="shared" si="0"/>
        <v>2.5009000000000001</v>
      </c>
      <c r="AL28" s="179">
        <f t="shared" si="0"/>
        <v>2.5184000000000002</v>
      </c>
      <c r="AM28" s="179">
        <f t="shared" si="0"/>
        <v>2.3382000000000001</v>
      </c>
      <c r="AN28" s="179">
        <f t="shared" si="0"/>
        <v>2.1208999999999998</v>
      </c>
      <c r="AO28" s="179">
        <f t="shared" si="0"/>
        <v>2.0167999999999999</v>
      </c>
      <c r="AP28" s="179">
        <f t="shared" si="0"/>
        <v>1.9644999999999999</v>
      </c>
      <c r="AQ28" s="179">
        <f t="shared" si="0"/>
        <v>1.9672000000000001</v>
      </c>
      <c r="AR28" s="179">
        <f t="shared" si="0"/>
        <v>1.9591000000000001</v>
      </c>
      <c r="AS28" s="179">
        <f t="shared" si="0"/>
        <v>1.9459</v>
      </c>
      <c r="AT28" s="179">
        <f t="shared" si="0"/>
        <v>1.9173</v>
      </c>
      <c r="AU28" s="179">
        <f t="shared" si="0"/>
        <v>1.8847</v>
      </c>
      <c r="AV28" s="179">
        <f t="shared" si="0"/>
        <v>1.8460000000000001</v>
      </c>
      <c r="AW28" s="179">
        <f t="shared" si="0"/>
        <v>1.7975000000000001</v>
      </c>
      <c r="AX28" s="179">
        <f t="shared" si="0"/>
        <v>1.7473000000000001</v>
      </c>
      <c r="AY28" s="179">
        <f t="shared" si="0"/>
        <v>1.6838</v>
      </c>
      <c r="AZ28" s="179">
        <f t="shared" si="0"/>
        <v>1.6341000000000001</v>
      </c>
      <c r="BA28" s="179">
        <f t="shared" si="0"/>
        <v>1.6285000000000001</v>
      </c>
      <c r="BB28" s="179">
        <f t="shared" si="0"/>
        <v>1.6304000000000001</v>
      </c>
      <c r="BC28" s="179">
        <f t="shared" si="0"/>
        <v>1.6377999999999999</v>
      </c>
      <c r="BD28" s="179">
        <f t="shared" si="0"/>
        <v>1.6819</v>
      </c>
      <c r="BE28" s="179">
        <f t="shared" si="0"/>
        <v>1.7119</v>
      </c>
      <c r="BF28" s="179">
        <f t="shared" si="0"/>
        <v>1.718</v>
      </c>
      <c r="BG28" s="179">
        <f t="shared" si="0"/>
        <v>1.716</v>
      </c>
      <c r="BH28" s="179">
        <f t="shared" si="0"/>
        <v>1.6681999999999999</v>
      </c>
      <c r="BI28" s="179">
        <f t="shared" si="0"/>
        <v>1.6644000000000001</v>
      </c>
      <c r="BJ28" s="179">
        <f t="shared" si="0"/>
        <v>1.6938</v>
      </c>
      <c r="BK28" s="179">
        <f t="shared" si="0"/>
        <v>1.7222</v>
      </c>
      <c r="BL28" s="179">
        <f t="shared" si="0"/>
        <v>1.6918</v>
      </c>
      <c r="BM28" s="179">
        <f t="shared" si="0"/>
        <v>1.6434</v>
      </c>
      <c r="BN28" s="179">
        <f t="shared" si="0"/>
        <v>1.6031</v>
      </c>
      <c r="BO28" s="179">
        <f t="shared" si="0"/>
        <v>1.5363</v>
      </c>
      <c r="BP28" s="179">
        <f t="shared" si="0"/>
        <v>1.4902</v>
      </c>
      <c r="BQ28" s="179">
        <f t="shared" si="1"/>
        <v>1.5058</v>
      </c>
      <c r="BR28" s="179">
        <f t="shared" si="1"/>
        <v>1.5347</v>
      </c>
      <c r="BS28" s="179">
        <f t="shared" si="1"/>
        <v>1.484</v>
      </c>
      <c r="BT28" s="179">
        <f t="shared" si="1"/>
        <v>1.4779</v>
      </c>
      <c r="BU28" s="179">
        <f t="shared" si="1"/>
        <v>1.4794</v>
      </c>
      <c r="BV28" s="179">
        <f t="shared" si="1"/>
        <v>1.4688000000000001</v>
      </c>
      <c r="BW28" s="179">
        <f t="shared" si="1"/>
        <v>1.4379999999999999</v>
      </c>
      <c r="BX28" s="179">
        <f t="shared" si="1"/>
        <v>1.4379999999999999</v>
      </c>
      <c r="BY28" s="179">
        <f t="shared" si="1"/>
        <v>1.3988</v>
      </c>
      <c r="BZ28" s="179">
        <f t="shared" si="1"/>
        <v>1.3402000000000001</v>
      </c>
      <c r="CA28" s="179">
        <f t="shared" si="1"/>
        <v>1.292</v>
      </c>
      <c r="CB28" s="179">
        <f t="shared" si="1"/>
        <v>1.2669999999999999</v>
      </c>
      <c r="CC28" s="179">
        <f t="shared" si="1"/>
        <v>1.2013</v>
      </c>
      <c r="CD28" s="179">
        <f t="shared" ref="CD28" si="5">CD13-CD22</f>
        <v>1</v>
      </c>
    </row>
    <row r="29" spans="2:82" hidden="1" outlineLevel="1">
      <c r="B29" s="178" t="s">
        <v>2</v>
      </c>
      <c r="D29" s="179">
        <f>D14-D23</f>
        <v>0</v>
      </c>
      <c r="E29" s="179">
        <f t="shared" si="3"/>
        <v>0</v>
      </c>
      <c r="F29" s="179">
        <f t="shared" si="3"/>
        <v>0</v>
      </c>
      <c r="G29" s="179">
        <f t="shared" si="0"/>
        <v>0</v>
      </c>
      <c r="H29" s="179">
        <f t="shared" si="3"/>
        <v>0</v>
      </c>
      <c r="I29" s="179">
        <f t="shared" si="3"/>
        <v>0</v>
      </c>
      <c r="J29" s="179">
        <f t="shared" si="3"/>
        <v>0</v>
      </c>
      <c r="K29" s="179">
        <f t="shared" si="3"/>
        <v>0</v>
      </c>
      <c r="L29" s="179">
        <f t="shared" si="3"/>
        <v>0</v>
      </c>
      <c r="M29" s="179">
        <f t="shared" si="3"/>
        <v>0</v>
      </c>
      <c r="N29" s="179">
        <f t="shared" si="3"/>
        <v>0</v>
      </c>
      <c r="O29" s="179">
        <f t="shared" si="3"/>
        <v>0</v>
      </c>
      <c r="P29" s="179">
        <f t="shared" si="3"/>
        <v>0</v>
      </c>
      <c r="Q29" s="179">
        <f t="shared" si="3"/>
        <v>0</v>
      </c>
      <c r="R29" s="179">
        <f t="shared" si="3"/>
        <v>5.2195</v>
      </c>
      <c r="S29" s="179">
        <f t="shared" si="3"/>
        <v>5.1478000000000002</v>
      </c>
      <c r="T29" s="179">
        <f t="shared" si="3"/>
        <v>4.9932999999999996</v>
      </c>
      <c r="U29" s="179">
        <f t="shared" si="3"/>
        <v>4.8479000000000001</v>
      </c>
      <c r="V29" s="179">
        <f t="shared" si="3"/>
        <v>4.7404999999999999</v>
      </c>
      <c r="W29" s="179">
        <f t="shared" si="3"/>
        <v>4.6378000000000004</v>
      </c>
      <c r="X29" s="179">
        <f t="shared" si="3"/>
        <v>4.5670999999999999</v>
      </c>
      <c r="Y29" s="179">
        <f t="shared" si="3"/>
        <v>4.5393999999999997</v>
      </c>
      <c r="Z29" s="179">
        <f t="shared" si="3"/>
        <v>4.4850000000000003</v>
      </c>
      <c r="AA29" s="179">
        <f t="shared" si="3"/>
        <v>4.5810000000000004</v>
      </c>
      <c r="AB29" s="179">
        <f t="shared" si="3"/>
        <v>4.5119999999999996</v>
      </c>
      <c r="AC29" s="179">
        <f t="shared" si="3"/>
        <v>4.4058999999999999</v>
      </c>
      <c r="AD29" s="179">
        <f t="shared" si="3"/>
        <v>4.0486000000000004</v>
      </c>
      <c r="AE29" s="179">
        <f t="shared" si="3"/>
        <v>3.8410000000000002</v>
      </c>
      <c r="AF29" s="179">
        <f t="shared" si="3"/>
        <v>3.7170999999999998</v>
      </c>
      <c r="AG29" s="179">
        <f t="shared" si="3"/>
        <v>3.5247000000000002</v>
      </c>
      <c r="AH29" s="179">
        <f t="shared" si="3"/>
        <v>3.1669999999999998</v>
      </c>
      <c r="AI29" s="179">
        <f t="shared" si="3"/>
        <v>3.0571000000000002</v>
      </c>
      <c r="AJ29" s="179">
        <f t="shared" si="0"/>
        <v>2.9605000000000001</v>
      </c>
      <c r="AK29" s="179">
        <f t="shared" si="0"/>
        <v>2.8696999999999999</v>
      </c>
      <c r="AL29" s="179">
        <f t="shared" si="0"/>
        <v>2.8</v>
      </c>
      <c r="AM29" s="179">
        <f t="shared" si="0"/>
        <v>2.6513</v>
      </c>
      <c r="AN29" s="179">
        <f t="shared" si="0"/>
        <v>2.4517000000000002</v>
      </c>
      <c r="AO29" s="179">
        <f t="shared" si="0"/>
        <v>2.3296999999999999</v>
      </c>
      <c r="AP29" s="179">
        <f t="shared" si="0"/>
        <v>2.2492000000000001</v>
      </c>
      <c r="AQ29" s="179">
        <f t="shared" si="0"/>
        <v>2.2259000000000002</v>
      </c>
      <c r="AR29" s="179">
        <f t="shared" si="0"/>
        <v>2.1772999999999998</v>
      </c>
      <c r="AS29" s="179">
        <f t="shared" si="0"/>
        <v>2.1431</v>
      </c>
      <c r="AT29" s="179">
        <f t="shared" si="0"/>
        <v>2.14</v>
      </c>
      <c r="AU29" s="179">
        <f t="shared" si="0"/>
        <v>2.1616</v>
      </c>
      <c r="AV29" s="179">
        <f t="shared" si="0"/>
        <v>2.1278000000000001</v>
      </c>
      <c r="AW29" s="179">
        <f t="shared" si="0"/>
        <v>2.0718999999999999</v>
      </c>
      <c r="AX29" s="179">
        <f t="shared" si="0"/>
        <v>2.0053999999999998</v>
      </c>
      <c r="AY29" s="179">
        <f t="shared" si="0"/>
        <v>1.9303999999999999</v>
      </c>
      <c r="AZ29" s="179">
        <f t="shared" si="0"/>
        <v>1.8725000000000001</v>
      </c>
      <c r="BA29" s="179">
        <f t="shared" si="0"/>
        <v>1.8516999999999999</v>
      </c>
      <c r="BB29" s="179">
        <f t="shared" si="0"/>
        <v>1.8403</v>
      </c>
      <c r="BC29" s="179">
        <f t="shared" si="0"/>
        <v>1.8136000000000001</v>
      </c>
      <c r="BD29" s="179">
        <f t="shared" si="0"/>
        <v>1.8448</v>
      </c>
      <c r="BE29" s="179">
        <f t="shared" si="0"/>
        <v>1.8426</v>
      </c>
      <c r="BF29" s="179">
        <f t="shared" si="0"/>
        <v>1.8540000000000001</v>
      </c>
      <c r="BG29" s="179">
        <f t="shared" si="0"/>
        <v>1.8748</v>
      </c>
      <c r="BH29" s="179">
        <f t="shared" si="0"/>
        <v>1.8516999999999999</v>
      </c>
      <c r="BI29" s="179">
        <f t="shared" si="0"/>
        <v>1.8158000000000001</v>
      </c>
      <c r="BJ29" s="179">
        <f t="shared" si="0"/>
        <v>1.8246</v>
      </c>
      <c r="BK29" s="179">
        <f t="shared" si="0"/>
        <v>1.8091999999999999</v>
      </c>
      <c r="BL29" s="179">
        <f t="shared" si="0"/>
        <v>1.7919</v>
      </c>
      <c r="BM29" s="179">
        <f t="shared" si="0"/>
        <v>1.748</v>
      </c>
      <c r="BN29" s="179">
        <f t="shared" si="0"/>
        <v>1.6737</v>
      </c>
      <c r="BO29" s="179">
        <f t="shared" si="0"/>
        <v>1.6443000000000001</v>
      </c>
      <c r="BP29" s="179">
        <f t="shared" si="0"/>
        <v>1.5751999999999999</v>
      </c>
      <c r="BQ29" s="179">
        <f t="shared" si="1"/>
        <v>1.6021000000000001</v>
      </c>
      <c r="BR29" s="179">
        <f t="shared" si="1"/>
        <v>1.5902000000000001</v>
      </c>
      <c r="BS29" s="179">
        <f t="shared" si="1"/>
        <v>1.5317000000000001</v>
      </c>
      <c r="BT29" s="179">
        <f t="shared" si="1"/>
        <v>1.5055000000000001</v>
      </c>
      <c r="BU29" s="179">
        <f t="shared" si="1"/>
        <v>1.4964999999999999</v>
      </c>
      <c r="BV29" s="179">
        <f t="shared" si="1"/>
        <v>1.4950000000000001</v>
      </c>
      <c r="BW29" s="179">
        <f t="shared" si="1"/>
        <v>1.498</v>
      </c>
      <c r="BX29" s="179">
        <f t="shared" si="1"/>
        <v>1.5024999999999999</v>
      </c>
      <c r="BY29" s="179">
        <f t="shared" si="1"/>
        <v>1.46</v>
      </c>
      <c r="BZ29" s="179">
        <f t="shared" si="1"/>
        <v>1.4092</v>
      </c>
      <c r="CA29" s="179">
        <f t="shared" si="1"/>
        <v>1.3705000000000001</v>
      </c>
      <c r="CB29" s="179">
        <f t="shared" si="1"/>
        <v>1.3631</v>
      </c>
      <c r="CC29" s="179">
        <f t="shared" si="1"/>
        <v>1.262</v>
      </c>
      <c r="CD29" s="179">
        <f t="shared" ref="CD29" si="6">CD14-CD23</f>
        <v>1</v>
      </c>
    </row>
    <row r="30" spans="2:82" hidden="1" outlineLevel="1">
      <c r="B30" s="178" t="s">
        <v>3</v>
      </c>
      <c r="D30" s="179">
        <f t="shared" ref="D30:AI30" si="7">D15-D24</f>
        <v>0</v>
      </c>
      <c r="E30" s="179">
        <f t="shared" si="7"/>
        <v>0</v>
      </c>
      <c r="F30" s="179">
        <f t="shared" si="7"/>
        <v>0</v>
      </c>
      <c r="G30" s="179">
        <f t="shared" si="0"/>
        <v>0</v>
      </c>
      <c r="H30" s="179">
        <f t="shared" si="7"/>
        <v>0</v>
      </c>
      <c r="I30" s="179">
        <f t="shared" si="7"/>
        <v>5.4909999999999997</v>
      </c>
      <c r="J30" s="179">
        <f t="shared" si="7"/>
        <v>5.6333000000000002</v>
      </c>
      <c r="K30" s="179">
        <f t="shared" si="7"/>
        <v>4.7530999999999999</v>
      </c>
      <c r="L30" s="179">
        <f t="shared" si="7"/>
        <v>4.6513999999999998</v>
      </c>
      <c r="M30" s="179">
        <f t="shared" si="7"/>
        <v>4.7679999999999998</v>
      </c>
      <c r="N30" s="179">
        <f t="shared" si="7"/>
        <v>4.8438999999999997</v>
      </c>
      <c r="O30" s="179">
        <f t="shared" si="7"/>
        <v>4.7530999999999999</v>
      </c>
      <c r="P30" s="179">
        <f t="shared" si="7"/>
        <v>4.68</v>
      </c>
      <c r="Q30" s="179">
        <f t="shared" si="7"/>
        <v>4.5952000000000002</v>
      </c>
      <c r="R30" s="179">
        <f t="shared" si="7"/>
        <v>4.6231</v>
      </c>
      <c r="S30" s="179">
        <f t="shared" si="7"/>
        <v>4.6513999999999998</v>
      </c>
      <c r="T30" s="179">
        <f t="shared" si="7"/>
        <v>4.5952000000000002</v>
      </c>
      <c r="U30" s="179">
        <f t="shared" si="7"/>
        <v>4.5403000000000002</v>
      </c>
      <c r="V30" s="179">
        <f t="shared" si="7"/>
        <v>4.5133999999999999</v>
      </c>
      <c r="W30" s="179">
        <f t="shared" si="7"/>
        <v>4.4734999999999996</v>
      </c>
      <c r="X30" s="179">
        <f t="shared" si="7"/>
        <v>4.4086999999999996</v>
      </c>
      <c r="Y30" s="179">
        <f t="shared" si="7"/>
        <v>4.3087999999999997</v>
      </c>
      <c r="Z30" s="179">
        <f t="shared" si="7"/>
        <v>4.2485999999999997</v>
      </c>
      <c r="AA30" s="179">
        <f t="shared" si="7"/>
        <v>4.2965999999999998</v>
      </c>
      <c r="AB30" s="179">
        <f t="shared" si="7"/>
        <v>4.3087999999999997</v>
      </c>
      <c r="AC30" s="179">
        <f t="shared" si="7"/>
        <v>4.2367999999999997</v>
      </c>
      <c r="AD30" s="179">
        <f t="shared" si="7"/>
        <v>4.0345000000000004</v>
      </c>
      <c r="AE30" s="179">
        <f t="shared" si="7"/>
        <v>3.8801000000000001</v>
      </c>
      <c r="AF30" s="179">
        <f t="shared" si="7"/>
        <v>3.7648999999999999</v>
      </c>
      <c r="AG30" s="179">
        <f t="shared" si="7"/>
        <v>3.5371999999999999</v>
      </c>
      <c r="AH30" s="179">
        <f t="shared" si="7"/>
        <v>3.1168</v>
      </c>
      <c r="AI30" s="179">
        <f t="shared" si="7"/>
        <v>2.9824000000000002</v>
      </c>
      <c r="AJ30" s="179">
        <f t="shared" si="0"/>
        <v>2.8752</v>
      </c>
      <c r="AK30" s="179">
        <f t="shared" si="0"/>
        <v>2.7907999999999999</v>
      </c>
      <c r="AL30" s="179">
        <f t="shared" si="0"/>
        <v>2.7604000000000002</v>
      </c>
      <c r="AM30" s="179">
        <f t="shared" si="0"/>
        <v>2.6637</v>
      </c>
      <c r="AN30" s="179">
        <f t="shared" si="0"/>
        <v>2.4975000000000001</v>
      </c>
      <c r="AO30" s="179">
        <f t="shared" si="0"/>
        <v>2.34</v>
      </c>
      <c r="AP30" s="179">
        <f t="shared" si="0"/>
        <v>2.2012</v>
      </c>
      <c r="AQ30" s="179">
        <f t="shared" si="0"/>
        <v>2.1636000000000002</v>
      </c>
      <c r="AR30" s="179">
        <f t="shared" si="0"/>
        <v>2.1036999999999999</v>
      </c>
      <c r="AS30" s="179">
        <f t="shared" si="0"/>
        <v>2.0581999999999998</v>
      </c>
      <c r="AT30" s="179">
        <f t="shared" si="0"/>
        <v>2.0750000000000002</v>
      </c>
      <c r="AU30" s="179">
        <f t="shared" si="0"/>
        <v>2.1242999999999999</v>
      </c>
      <c r="AV30" s="179">
        <f t="shared" si="0"/>
        <v>2.0922000000000001</v>
      </c>
      <c r="AW30" s="179">
        <f t="shared" si="0"/>
        <v>2.0388999999999999</v>
      </c>
      <c r="AX30" s="179">
        <f t="shared" si="0"/>
        <v>2.0066000000000002</v>
      </c>
      <c r="AY30" s="179">
        <f t="shared" si="0"/>
        <v>1.9651000000000001</v>
      </c>
      <c r="AZ30" s="179">
        <f t="shared" si="0"/>
        <v>1.9376</v>
      </c>
      <c r="BA30" s="179">
        <f t="shared" si="0"/>
        <v>1.9351</v>
      </c>
      <c r="BB30" s="179">
        <f t="shared" si="0"/>
        <v>1.9301999999999999</v>
      </c>
      <c r="BC30" s="179">
        <f t="shared" si="0"/>
        <v>1.8965000000000001</v>
      </c>
      <c r="BD30" s="179">
        <f t="shared" si="0"/>
        <v>1.9278</v>
      </c>
      <c r="BE30" s="179">
        <f t="shared" si="0"/>
        <v>1.9059999999999999</v>
      </c>
      <c r="BF30" s="179">
        <f t="shared" si="0"/>
        <v>1.9059999999999999</v>
      </c>
      <c r="BG30" s="179">
        <f t="shared" si="0"/>
        <v>1.9351</v>
      </c>
      <c r="BH30" s="179">
        <f t="shared" si="0"/>
        <v>1.8989</v>
      </c>
      <c r="BI30" s="179">
        <f t="shared" si="0"/>
        <v>1.8391999999999999</v>
      </c>
      <c r="BJ30" s="179">
        <f t="shared" si="0"/>
        <v>1.8504</v>
      </c>
      <c r="BK30" s="179">
        <f t="shared" si="0"/>
        <v>1.8237000000000001</v>
      </c>
      <c r="BL30" s="179">
        <f t="shared" si="0"/>
        <v>1.7979000000000001</v>
      </c>
      <c r="BM30" s="179">
        <f t="shared" si="0"/>
        <v>1.7323</v>
      </c>
      <c r="BN30" s="179">
        <f t="shared" si="0"/>
        <v>1.6443000000000001</v>
      </c>
      <c r="BO30" s="179">
        <f t="shared" si="0"/>
        <v>1.625</v>
      </c>
      <c r="BP30" s="179">
        <f t="shared" si="0"/>
        <v>1.5457000000000001</v>
      </c>
      <c r="BQ30" s="179">
        <f t="shared" si="1"/>
        <v>1.5993999999999999</v>
      </c>
      <c r="BR30" s="179">
        <f t="shared" si="1"/>
        <v>1.5860000000000001</v>
      </c>
      <c r="BS30" s="179">
        <f t="shared" si="1"/>
        <v>1.5134000000000001</v>
      </c>
      <c r="BT30" s="179">
        <f t="shared" si="1"/>
        <v>1.4925999999999999</v>
      </c>
      <c r="BU30" s="179">
        <f t="shared" si="1"/>
        <v>1.4912000000000001</v>
      </c>
      <c r="BV30" s="179">
        <f t="shared" si="1"/>
        <v>1.5015000000000001</v>
      </c>
      <c r="BW30" s="179">
        <f t="shared" si="1"/>
        <v>1.5209999999999999</v>
      </c>
      <c r="BX30" s="179">
        <f t="shared" si="1"/>
        <v>1.5426</v>
      </c>
      <c r="BY30" s="179">
        <f t="shared" si="1"/>
        <v>1.5044999999999999</v>
      </c>
      <c r="BZ30" s="179">
        <f t="shared" si="1"/>
        <v>1.4696</v>
      </c>
      <c r="CA30" s="179">
        <f t="shared" si="1"/>
        <v>1.4527000000000001</v>
      </c>
      <c r="CB30" s="179">
        <f t="shared" si="1"/>
        <v>1.4597</v>
      </c>
      <c r="CC30" s="179">
        <f t="shared" si="1"/>
        <v>1.3271999999999999</v>
      </c>
      <c r="CD30" s="179">
        <f t="shared" ref="CD30" si="8">CD15-CD24</f>
        <v>1</v>
      </c>
    </row>
    <row r="31" spans="2:82" collapsed="1">
      <c r="B31" s="178"/>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row>
    <row r="32" spans="2:82">
      <c r="B32" s="178"/>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row>
    <row r="33" spans="2:82">
      <c r="B33" s="158" t="s">
        <v>583</v>
      </c>
      <c r="D33" s="172" t="s">
        <v>585</v>
      </c>
    </row>
    <row r="34" spans="2:82" hidden="1" outlineLevel="1">
      <c r="B34" s="163">
        <v>2022</v>
      </c>
    </row>
    <row r="35" spans="2:82" hidden="1" outlineLevel="1">
      <c r="B35" s="178" t="s">
        <v>134</v>
      </c>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row>
    <row r="36" spans="2:82" hidden="1" outlineLevel="1">
      <c r="B36" s="178" t="s">
        <v>419</v>
      </c>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row>
    <row r="37" spans="2:82" hidden="1" outlineLevel="1">
      <c r="B37" s="178" t="s">
        <v>420</v>
      </c>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row>
    <row r="38" spans="2:82" hidden="1" outlineLevel="1">
      <c r="B38" s="178" t="s">
        <v>2</v>
      </c>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row>
    <row r="39" spans="2:82" hidden="1" outlineLevel="1">
      <c r="B39" s="178" t="s">
        <v>3</v>
      </c>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row>
    <row r="40" spans="2:82" hidden="1" outlineLevel="1">
      <c r="B40" s="158" t="s">
        <v>4</v>
      </c>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row>
    <row r="41" spans="2:82" hidden="1" outlineLevel="1">
      <c r="B41" s="178" t="s">
        <v>134</v>
      </c>
      <c r="D41" s="179">
        <f t="shared" ref="D41:F41" si="9">D11-D35</f>
        <v>22.818200000000001</v>
      </c>
      <c r="E41" s="179">
        <f t="shared" si="9"/>
        <v>22.147099999999998</v>
      </c>
      <c r="F41" s="179">
        <f t="shared" si="9"/>
        <v>20.630099999999999</v>
      </c>
      <c r="G41" s="179">
        <f>G11-G35</f>
        <v>17.717600000000001</v>
      </c>
      <c r="H41" s="179">
        <f t="shared" ref="H41:BS45" si="10">H11-H35</f>
        <v>16.369599999999998</v>
      </c>
      <c r="I41" s="179">
        <f t="shared" si="10"/>
        <v>14.4808</v>
      </c>
      <c r="J41" s="179">
        <f t="shared" si="10"/>
        <v>15.06</v>
      </c>
      <c r="K41" s="179">
        <f t="shared" si="10"/>
        <v>13.095700000000001</v>
      </c>
      <c r="L41" s="179">
        <f t="shared" si="10"/>
        <v>12.2439</v>
      </c>
      <c r="M41" s="179">
        <f t="shared" si="10"/>
        <v>12.6555</v>
      </c>
      <c r="N41" s="179">
        <f t="shared" si="10"/>
        <v>12.6555</v>
      </c>
      <c r="O41" s="179">
        <f t="shared" si="10"/>
        <v>11.952400000000001</v>
      </c>
      <c r="P41" s="179">
        <f>P11-P35</f>
        <v>11.6744</v>
      </c>
      <c r="Q41" s="179">
        <f t="shared" si="10"/>
        <v>11.238799999999999</v>
      </c>
      <c r="R41" s="179">
        <f t="shared" si="10"/>
        <v>10.913</v>
      </c>
      <c r="S41" s="179">
        <f t="shared" si="10"/>
        <v>10.531499999999999</v>
      </c>
      <c r="T41" s="179">
        <f t="shared" si="10"/>
        <v>9.8430999999999997</v>
      </c>
      <c r="U41" s="179">
        <f t="shared" si="10"/>
        <v>9.2393000000000001</v>
      </c>
      <c r="V41" s="179">
        <f t="shared" si="10"/>
        <v>8.6057000000000006</v>
      </c>
      <c r="W41" s="179">
        <f t="shared" si="10"/>
        <v>8.2746999999999993</v>
      </c>
      <c r="X41" s="179">
        <f t="shared" si="10"/>
        <v>7.9263000000000003</v>
      </c>
      <c r="Y41" s="179">
        <f t="shared" si="10"/>
        <v>7.6060999999999996</v>
      </c>
      <c r="Z41" s="179">
        <f t="shared" si="10"/>
        <v>7.4187000000000003</v>
      </c>
      <c r="AA41" s="179">
        <f t="shared" si="10"/>
        <v>7.8030999999999997</v>
      </c>
      <c r="AB41" s="179">
        <f t="shared" si="10"/>
        <v>7.4187000000000003</v>
      </c>
      <c r="AC41" s="179">
        <f t="shared" si="10"/>
        <v>6.9082999999999997</v>
      </c>
      <c r="AD41" s="179">
        <f t="shared" si="10"/>
        <v>5.8372000000000002</v>
      </c>
      <c r="AE41" s="179">
        <f t="shared" si="10"/>
        <v>5.2656999999999998</v>
      </c>
      <c r="AF41" s="179">
        <f t="shared" si="10"/>
        <v>5.0199999999999996</v>
      </c>
      <c r="AG41" s="179">
        <f t="shared" si="10"/>
        <v>4.7210000000000001</v>
      </c>
      <c r="AH41" s="179">
        <f t="shared" si="10"/>
        <v>4.4555999999999996</v>
      </c>
      <c r="AI41" s="179">
        <f t="shared" si="10"/>
        <v>4.3400999999999996</v>
      </c>
      <c r="AJ41" s="179">
        <f t="shared" si="10"/>
        <v>4.1833</v>
      </c>
      <c r="AK41" s="179">
        <f t="shared" si="10"/>
        <v>4.016</v>
      </c>
      <c r="AL41" s="179">
        <f t="shared" si="10"/>
        <v>3.8418000000000001</v>
      </c>
      <c r="AM41" s="179">
        <f t="shared" si="10"/>
        <v>3.5771999999999999</v>
      </c>
      <c r="AN41" s="179">
        <f t="shared" si="10"/>
        <v>3.2456999999999998</v>
      </c>
      <c r="AO41" s="179">
        <f t="shared" si="10"/>
        <v>3.0609999999999999</v>
      </c>
      <c r="AP41" s="179">
        <f t="shared" si="10"/>
        <v>2.9413999999999998</v>
      </c>
      <c r="AQ41" s="179">
        <f t="shared" si="10"/>
        <v>2.8906000000000001</v>
      </c>
      <c r="AR41" s="179">
        <f t="shared" si="10"/>
        <v>2.8308</v>
      </c>
      <c r="AS41" s="179">
        <f t="shared" si="10"/>
        <v>2.8149999999999999</v>
      </c>
      <c r="AT41" s="179">
        <f t="shared" si="10"/>
        <v>2.7582</v>
      </c>
      <c r="AU41" s="179">
        <f t="shared" si="10"/>
        <v>2.6989000000000001</v>
      </c>
      <c r="AV41" s="179">
        <f t="shared" si="10"/>
        <v>2.6375000000000002</v>
      </c>
      <c r="AW41" s="179">
        <f t="shared" si="10"/>
        <v>2.5482</v>
      </c>
      <c r="AX41" s="179">
        <f t="shared" si="10"/>
        <v>2.4018999999999999</v>
      </c>
      <c r="AY41" s="179">
        <f t="shared" si="10"/>
        <v>2.2646999999999999</v>
      </c>
      <c r="AZ41" s="179">
        <f t="shared" si="10"/>
        <v>2.1301000000000001</v>
      </c>
      <c r="BA41" s="179">
        <f t="shared" si="10"/>
        <v>2.0602</v>
      </c>
      <c r="BB41" s="179">
        <f t="shared" si="10"/>
        <v>2.0188000000000001</v>
      </c>
      <c r="BC41" s="179">
        <f t="shared" si="10"/>
        <v>1.9738</v>
      </c>
      <c r="BD41" s="179">
        <f t="shared" si="10"/>
        <v>1.9685999999999999</v>
      </c>
      <c r="BE41" s="179">
        <f t="shared" si="10"/>
        <v>1.9790000000000001</v>
      </c>
      <c r="BF41" s="179">
        <f t="shared" si="10"/>
        <v>1.9894000000000001</v>
      </c>
      <c r="BG41" s="179">
        <f t="shared" si="10"/>
        <v>2</v>
      </c>
      <c r="BH41" s="179">
        <f t="shared" si="10"/>
        <v>1.9867999999999999</v>
      </c>
      <c r="BI41" s="179">
        <f t="shared" si="10"/>
        <v>1.9790000000000001</v>
      </c>
      <c r="BJ41" s="179">
        <f t="shared" si="10"/>
        <v>1.9738</v>
      </c>
      <c r="BK41" s="179">
        <f t="shared" si="10"/>
        <v>1.9685999999999999</v>
      </c>
      <c r="BL41" s="179">
        <f t="shared" si="10"/>
        <v>1.9407000000000001</v>
      </c>
      <c r="BM41" s="179">
        <f t="shared" si="10"/>
        <v>1.9015</v>
      </c>
      <c r="BN41" s="179">
        <f t="shared" si="10"/>
        <v>1.857</v>
      </c>
      <c r="BO41" s="179">
        <f t="shared" si="10"/>
        <v>1.7801</v>
      </c>
      <c r="BP41" s="179">
        <f t="shared" si="10"/>
        <v>1.7153</v>
      </c>
      <c r="BQ41" s="179">
        <f t="shared" si="10"/>
        <v>1.6979</v>
      </c>
      <c r="BR41" s="179">
        <f t="shared" si="10"/>
        <v>1.6789000000000001</v>
      </c>
      <c r="BS41" s="179">
        <f t="shared" si="10"/>
        <v>1.6281000000000001</v>
      </c>
      <c r="BT41" s="179">
        <f t="shared" ref="BT41:CC45" si="11">BT11-BT35</f>
        <v>1.5886</v>
      </c>
      <c r="BU41" s="179">
        <f t="shared" si="11"/>
        <v>1.5589999999999999</v>
      </c>
      <c r="BV41" s="179">
        <f t="shared" si="11"/>
        <v>1.5305</v>
      </c>
      <c r="BW41" s="179">
        <f t="shared" si="11"/>
        <v>1.506</v>
      </c>
      <c r="BX41" s="179">
        <f t="shared" si="11"/>
        <v>1.4750000000000001</v>
      </c>
      <c r="BY41" s="179">
        <f t="shared" si="11"/>
        <v>1.4275</v>
      </c>
      <c r="BZ41" s="179">
        <f t="shared" si="11"/>
        <v>1.3666</v>
      </c>
      <c r="CA41" s="179">
        <f t="shared" si="11"/>
        <v>1.3084</v>
      </c>
      <c r="CB41" s="179">
        <f t="shared" si="11"/>
        <v>1.272</v>
      </c>
      <c r="CC41" s="179">
        <f t="shared" si="11"/>
        <v>1.1756</v>
      </c>
      <c r="CD41" s="179">
        <f t="shared" ref="CD41" si="12">CD11-CD35</f>
        <v>1</v>
      </c>
    </row>
    <row r="42" spans="2:82" hidden="1" outlineLevel="1">
      <c r="B42" s="178" t="s">
        <v>0</v>
      </c>
      <c r="D42" s="179">
        <f t="shared" ref="D42:F42" si="13">D12-D36</f>
        <v>0</v>
      </c>
      <c r="E42" s="179">
        <f t="shared" si="13"/>
        <v>0</v>
      </c>
      <c r="F42" s="179">
        <f t="shared" si="13"/>
        <v>0</v>
      </c>
      <c r="G42" s="179">
        <f>G12-G36</f>
        <v>0</v>
      </c>
      <c r="H42" s="179">
        <f t="shared" si="10"/>
        <v>0</v>
      </c>
      <c r="I42" s="179">
        <f t="shared" si="10"/>
        <v>0</v>
      </c>
      <c r="J42" s="179">
        <f t="shared" si="10"/>
        <v>0</v>
      </c>
      <c r="K42" s="179">
        <f t="shared" si="10"/>
        <v>0</v>
      </c>
      <c r="L42" s="179">
        <f t="shared" si="10"/>
        <v>0</v>
      </c>
      <c r="M42" s="179">
        <f t="shared" si="10"/>
        <v>0</v>
      </c>
      <c r="N42" s="179">
        <f t="shared" si="10"/>
        <v>0</v>
      </c>
      <c r="O42" s="179">
        <f t="shared" si="10"/>
        <v>0</v>
      </c>
      <c r="P42" s="179">
        <f t="shared" si="10"/>
        <v>0</v>
      </c>
      <c r="Q42" s="179">
        <f t="shared" si="10"/>
        <v>0</v>
      </c>
      <c r="R42" s="179">
        <f t="shared" si="10"/>
        <v>3.2164000000000001</v>
      </c>
      <c r="S42" s="179">
        <f t="shared" si="10"/>
        <v>3.1032999999999999</v>
      </c>
      <c r="T42" s="179">
        <f t="shared" si="10"/>
        <v>3.0106999999999999</v>
      </c>
      <c r="U42" s="179">
        <f t="shared" si="10"/>
        <v>3.03</v>
      </c>
      <c r="V42" s="179">
        <f t="shared" si="10"/>
        <v>2.9601999999999999</v>
      </c>
      <c r="W42" s="179">
        <f t="shared" si="10"/>
        <v>2.9295</v>
      </c>
      <c r="X42" s="179">
        <f t="shared" si="10"/>
        <v>2.6998000000000002</v>
      </c>
      <c r="Y42" s="179">
        <f t="shared" si="10"/>
        <v>2.5487000000000002</v>
      </c>
      <c r="Z42" s="179">
        <f t="shared" si="10"/>
        <v>2.3851</v>
      </c>
      <c r="AA42" s="179">
        <f t="shared" si="10"/>
        <v>2.6147999999999998</v>
      </c>
      <c r="AB42" s="179">
        <f t="shared" si="10"/>
        <v>2.61</v>
      </c>
      <c r="AC42" s="179">
        <f t="shared" si="10"/>
        <v>2.4946999999999999</v>
      </c>
      <c r="AD42" s="179">
        <f t="shared" si="10"/>
        <v>2.3186</v>
      </c>
      <c r="AE42" s="179">
        <f t="shared" si="10"/>
        <v>2.3811</v>
      </c>
      <c r="AF42" s="179">
        <f t="shared" si="10"/>
        <v>2.3652000000000002</v>
      </c>
      <c r="AG42" s="179">
        <f t="shared" si="10"/>
        <v>2.2484000000000002</v>
      </c>
      <c r="AH42" s="179">
        <f t="shared" si="10"/>
        <v>2.1168999999999998</v>
      </c>
      <c r="AI42" s="179">
        <f t="shared" si="10"/>
        <v>2.2235999999999998</v>
      </c>
      <c r="AJ42" s="179">
        <f t="shared" si="10"/>
        <v>2.1722999999999999</v>
      </c>
      <c r="AK42" s="179">
        <f t="shared" si="10"/>
        <v>2.1492</v>
      </c>
      <c r="AL42" s="179">
        <f t="shared" si="10"/>
        <v>2.1012</v>
      </c>
      <c r="AM42" s="179">
        <f t="shared" si="10"/>
        <v>1.9316</v>
      </c>
      <c r="AN42" s="179">
        <f t="shared" si="10"/>
        <v>1.7672000000000001</v>
      </c>
      <c r="AO42" s="179">
        <f t="shared" si="10"/>
        <v>1.7074</v>
      </c>
      <c r="AP42" s="179">
        <f t="shared" si="10"/>
        <v>1.7074</v>
      </c>
      <c r="AQ42" s="179">
        <f t="shared" si="10"/>
        <v>1.6651</v>
      </c>
      <c r="AR42" s="179">
        <f t="shared" si="10"/>
        <v>1.6305000000000001</v>
      </c>
      <c r="AS42" s="179">
        <f t="shared" si="10"/>
        <v>1.6082000000000001</v>
      </c>
      <c r="AT42" s="179">
        <f t="shared" si="10"/>
        <v>1.6267</v>
      </c>
      <c r="AU42" s="179">
        <f t="shared" si="10"/>
        <v>1.6045</v>
      </c>
      <c r="AV42" s="179">
        <f t="shared" si="10"/>
        <v>1.5415000000000001</v>
      </c>
      <c r="AW42" s="179">
        <f t="shared" si="10"/>
        <v>1.4958</v>
      </c>
      <c r="AX42" s="179">
        <f t="shared" si="10"/>
        <v>1.4942</v>
      </c>
      <c r="AY42" s="179">
        <f t="shared" si="10"/>
        <v>1.4512</v>
      </c>
      <c r="AZ42" s="179">
        <f t="shared" si="10"/>
        <v>1.4234</v>
      </c>
      <c r="BA42" s="179">
        <f t="shared" si="10"/>
        <v>1.4363999999999999</v>
      </c>
      <c r="BB42" s="179">
        <f t="shared" si="10"/>
        <v>1.4481999999999999</v>
      </c>
      <c r="BC42" s="179">
        <f t="shared" si="10"/>
        <v>1.4646999999999999</v>
      </c>
      <c r="BD42" s="179">
        <f t="shared" si="10"/>
        <v>1.5298</v>
      </c>
      <c r="BE42" s="179">
        <f t="shared" si="10"/>
        <v>1.5972999999999999</v>
      </c>
      <c r="BF42" s="179">
        <f t="shared" si="10"/>
        <v>1.6305000000000001</v>
      </c>
      <c r="BG42" s="179">
        <f t="shared" si="10"/>
        <v>1.6437999999999999</v>
      </c>
      <c r="BH42" s="179">
        <f t="shared" si="10"/>
        <v>1.6009</v>
      </c>
      <c r="BI42" s="179">
        <f t="shared" si="10"/>
        <v>1.6064000000000001</v>
      </c>
      <c r="BJ42" s="179">
        <f t="shared" si="10"/>
        <v>1.623</v>
      </c>
      <c r="BK42" s="179">
        <f t="shared" si="10"/>
        <v>1.64</v>
      </c>
      <c r="BL42" s="179">
        <f t="shared" si="10"/>
        <v>1.6418999999999999</v>
      </c>
      <c r="BM42" s="179">
        <f t="shared" si="10"/>
        <v>1.6534</v>
      </c>
      <c r="BN42" s="179">
        <f t="shared" si="10"/>
        <v>1.5936999999999999</v>
      </c>
      <c r="BO42" s="179">
        <f t="shared" si="10"/>
        <v>1.5499000000000001</v>
      </c>
      <c r="BP42" s="179">
        <f t="shared" si="10"/>
        <v>1.5365</v>
      </c>
      <c r="BQ42" s="179">
        <f t="shared" si="10"/>
        <v>1.5602</v>
      </c>
      <c r="BR42" s="179">
        <f t="shared" si="10"/>
        <v>1.5465</v>
      </c>
      <c r="BS42" s="179">
        <f t="shared" si="10"/>
        <v>1.4739</v>
      </c>
      <c r="BT42" s="179">
        <f t="shared" si="11"/>
        <v>1.4541999999999999</v>
      </c>
      <c r="BU42" s="179">
        <f t="shared" si="11"/>
        <v>1.4572000000000001</v>
      </c>
      <c r="BV42" s="179">
        <f t="shared" si="11"/>
        <v>1.4527000000000001</v>
      </c>
      <c r="BW42" s="179">
        <f t="shared" si="11"/>
        <v>1.4119999999999999</v>
      </c>
      <c r="BX42" s="179">
        <f t="shared" si="11"/>
        <v>1.4119999999999999</v>
      </c>
      <c r="BY42" s="179">
        <f t="shared" si="11"/>
        <v>1.3734999999999999</v>
      </c>
      <c r="BZ42" s="179">
        <f t="shared" si="11"/>
        <v>1.3134999999999999</v>
      </c>
      <c r="CA42" s="179">
        <f t="shared" si="11"/>
        <v>1.2606999999999999</v>
      </c>
      <c r="CB42" s="179">
        <f t="shared" si="11"/>
        <v>1.2385999999999999</v>
      </c>
      <c r="CC42" s="179">
        <f t="shared" si="11"/>
        <v>1.1728000000000001</v>
      </c>
      <c r="CD42" s="179">
        <f t="shared" ref="CD42" si="14">CD12-CD36</f>
        <v>1</v>
      </c>
    </row>
    <row r="43" spans="2:82" hidden="1" outlineLevel="1">
      <c r="B43" s="178" t="s">
        <v>1</v>
      </c>
      <c r="D43" s="179">
        <f t="shared" ref="D43:F43" si="15">D13-D37</f>
        <v>0</v>
      </c>
      <c r="E43" s="179">
        <f t="shared" si="15"/>
        <v>0</v>
      </c>
      <c r="F43" s="179">
        <f t="shared" si="15"/>
        <v>0</v>
      </c>
      <c r="G43" s="179">
        <f>G13-G37</f>
        <v>0</v>
      </c>
      <c r="H43" s="179">
        <f t="shared" si="10"/>
        <v>0</v>
      </c>
      <c r="I43" s="179">
        <f t="shared" si="10"/>
        <v>0</v>
      </c>
      <c r="J43" s="179">
        <f t="shared" si="10"/>
        <v>0</v>
      </c>
      <c r="K43" s="179">
        <f t="shared" si="10"/>
        <v>0</v>
      </c>
      <c r="L43" s="179">
        <f t="shared" si="10"/>
        <v>0</v>
      </c>
      <c r="M43" s="179">
        <f t="shared" si="10"/>
        <v>0</v>
      </c>
      <c r="N43" s="179">
        <f t="shared" si="10"/>
        <v>0</v>
      </c>
      <c r="O43" s="179">
        <f t="shared" si="10"/>
        <v>0</v>
      </c>
      <c r="P43" s="179">
        <f t="shared" si="10"/>
        <v>0</v>
      </c>
      <c r="Q43" s="179">
        <f t="shared" si="10"/>
        <v>0</v>
      </c>
      <c r="R43" s="179">
        <f t="shared" si="10"/>
        <v>3.8041999999999998</v>
      </c>
      <c r="S43" s="179">
        <f t="shared" si="10"/>
        <v>3.7158000000000002</v>
      </c>
      <c r="T43" s="179">
        <f t="shared" si="10"/>
        <v>3.5594000000000001</v>
      </c>
      <c r="U43" s="179">
        <f t="shared" si="10"/>
        <v>3.4733999999999998</v>
      </c>
      <c r="V43" s="179">
        <f t="shared" si="10"/>
        <v>3.3995000000000002</v>
      </c>
      <c r="W43" s="179">
        <f t="shared" si="10"/>
        <v>3.4238</v>
      </c>
      <c r="X43" s="179">
        <f t="shared" si="10"/>
        <v>3.3056999999999999</v>
      </c>
      <c r="Y43" s="179">
        <f t="shared" si="10"/>
        <v>3.1814</v>
      </c>
      <c r="Z43" s="179">
        <f t="shared" si="10"/>
        <v>3.0021</v>
      </c>
      <c r="AA43" s="179">
        <f t="shared" si="10"/>
        <v>3.3056999999999999</v>
      </c>
      <c r="AB43" s="179">
        <f t="shared" si="10"/>
        <v>3.3519999999999999</v>
      </c>
      <c r="AC43" s="179">
        <f t="shared" si="10"/>
        <v>3.0991</v>
      </c>
      <c r="AD43" s="179">
        <f t="shared" si="10"/>
        <v>2.7707000000000002</v>
      </c>
      <c r="AE43" s="179">
        <f t="shared" si="10"/>
        <v>2.7921999999999998</v>
      </c>
      <c r="AF43" s="179">
        <f t="shared" si="10"/>
        <v>2.8086000000000002</v>
      </c>
      <c r="AG43" s="179">
        <f t="shared" si="10"/>
        <v>2.6928999999999998</v>
      </c>
      <c r="AH43" s="179">
        <f t="shared" si="10"/>
        <v>2.5184000000000002</v>
      </c>
      <c r="AI43" s="179">
        <f t="shared" si="10"/>
        <v>2.6240999999999999</v>
      </c>
      <c r="AJ43" s="179">
        <f t="shared" si="10"/>
        <v>2.5362</v>
      </c>
      <c r="AK43" s="179">
        <f t="shared" si="10"/>
        <v>2.5009000000000001</v>
      </c>
      <c r="AL43" s="179">
        <f t="shared" si="10"/>
        <v>2.5184000000000002</v>
      </c>
      <c r="AM43" s="179">
        <f t="shared" si="10"/>
        <v>2.3382000000000001</v>
      </c>
      <c r="AN43" s="179">
        <f t="shared" si="10"/>
        <v>2.1208999999999998</v>
      </c>
      <c r="AO43" s="179">
        <f t="shared" si="10"/>
        <v>2.0167999999999999</v>
      </c>
      <c r="AP43" s="179">
        <f t="shared" si="10"/>
        <v>1.9644999999999999</v>
      </c>
      <c r="AQ43" s="179">
        <f t="shared" si="10"/>
        <v>1.9672000000000001</v>
      </c>
      <c r="AR43" s="179">
        <f t="shared" si="10"/>
        <v>1.9591000000000001</v>
      </c>
      <c r="AS43" s="179">
        <f t="shared" si="10"/>
        <v>1.9459</v>
      </c>
      <c r="AT43" s="179">
        <f t="shared" si="10"/>
        <v>1.9173</v>
      </c>
      <c r="AU43" s="179">
        <f t="shared" si="10"/>
        <v>1.8847</v>
      </c>
      <c r="AV43" s="179">
        <f t="shared" si="10"/>
        <v>1.8460000000000001</v>
      </c>
      <c r="AW43" s="179">
        <f t="shared" si="10"/>
        <v>1.7975000000000001</v>
      </c>
      <c r="AX43" s="179">
        <f t="shared" si="10"/>
        <v>1.7473000000000001</v>
      </c>
      <c r="AY43" s="179">
        <f t="shared" si="10"/>
        <v>1.6838</v>
      </c>
      <c r="AZ43" s="179">
        <f t="shared" si="10"/>
        <v>1.6341000000000001</v>
      </c>
      <c r="BA43" s="179">
        <f t="shared" si="10"/>
        <v>1.6285000000000001</v>
      </c>
      <c r="BB43" s="179">
        <f t="shared" si="10"/>
        <v>1.6304000000000001</v>
      </c>
      <c r="BC43" s="179">
        <f t="shared" si="10"/>
        <v>1.6377999999999999</v>
      </c>
      <c r="BD43" s="179">
        <f t="shared" si="10"/>
        <v>1.6819</v>
      </c>
      <c r="BE43" s="179">
        <f t="shared" si="10"/>
        <v>1.7119</v>
      </c>
      <c r="BF43" s="179">
        <f t="shared" si="10"/>
        <v>1.718</v>
      </c>
      <c r="BG43" s="179">
        <f t="shared" si="10"/>
        <v>1.716</v>
      </c>
      <c r="BH43" s="179">
        <f t="shared" si="10"/>
        <v>1.6681999999999999</v>
      </c>
      <c r="BI43" s="179">
        <f t="shared" si="10"/>
        <v>1.6644000000000001</v>
      </c>
      <c r="BJ43" s="179">
        <f t="shared" si="10"/>
        <v>1.6938</v>
      </c>
      <c r="BK43" s="179">
        <f t="shared" si="10"/>
        <v>1.7222</v>
      </c>
      <c r="BL43" s="179">
        <f t="shared" si="10"/>
        <v>1.6918</v>
      </c>
      <c r="BM43" s="179">
        <f t="shared" si="10"/>
        <v>1.6434</v>
      </c>
      <c r="BN43" s="179">
        <f t="shared" si="10"/>
        <v>1.6031</v>
      </c>
      <c r="BO43" s="179">
        <f t="shared" si="10"/>
        <v>1.5363</v>
      </c>
      <c r="BP43" s="179">
        <f t="shared" si="10"/>
        <v>1.4902</v>
      </c>
      <c r="BQ43" s="179">
        <f t="shared" si="10"/>
        <v>1.5058</v>
      </c>
      <c r="BR43" s="179">
        <f t="shared" si="10"/>
        <v>1.5347</v>
      </c>
      <c r="BS43" s="179">
        <f t="shared" si="10"/>
        <v>1.484</v>
      </c>
      <c r="BT43" s="179">
        <f t="shared" si="11"/>
        <v>1.4779</v>
      </c>
      <c r="BU43" s="179">
        <f t="shared" si="11"/>
        <v>1.4794</v>
      </c>
      <c r="BV43" s="179">
        <f t="shared" si="11"/>
        <v>1.4688000000000001</v>
      </c>
      <c r="BW43" s="179">
        <f t="shared" si="11"/>
        <v>1.4379999999999999</v>
      </c>
      <c r="BX43" s="179">
        <f t="shared" si="11"/>
        <v>1.4379999999999999</v>
      </c>
      <c r="BY43" s="179">
        <f t="shared" si="11"/>
        <v>1.3988</v>
      </c>
      <c r="BZ43" s="179">
        <f t="shared" si="11"/>
        <v>1.3402000000000001</v>
      </c>
      <c r="CA43" s="179">
        <f t="shared" si="11"/>
        <v>1.292</v>
      </c>
      <c r="CB43" s="179">
        <f t="shared" si="11"/>
        <v>1.2669999999999999</v>
      </c>
      <c r="CC43" s="179">
        <f t="shared" si="11"/>
        <v>1.2013</v>
      </c>
      <c r="CD43" s="179">
        <f t="shared" ref="CD43" si="16">CD13-CD37</f>
        <v>1</v>
      </c>
    </row>
    <row r="44" spans="2:82" hidden="1" outlineLevel="1">
      <c r="B44" s="178" t="s">
        <v>2</v>
      </c>
      <c r="D44" s="179">
        <f t="shared" ref="D44:F44" si="17">D14-D38</f>
        <v>0</v>
      </c>
      <c r="E44" s="179">
        <f t="shared" si="17"/>
        <v>0</v>
      </c>
      <c r="F44" s="179">
        <f t="shared" si="17"/>
        <v>0</v>
      </c>
      <c r="G44" s="179">
        <f>G14-G38</f>
        <v>0</v>
      </c>
      <c r="H44" s="179">
        <f t="shared" si="10"/>
        <v>0</v>
      </c>
      <c r="I44" s="179">
        <f t="shared" si="10"/>
        <v>0</v>
      </c>
      <c r="J44" s="179">
        <f t="shared" si="10"/>
        <v>0</v>
      </c>
      <c r="K44" s="179">
        <f t="shared" si="10"/>
        <v>0</v>
      </c>
      <c r="L44" s="179">
        <f t="shared" si="10"/>
        <v>0</v>
      </c>
      <c r="M44" s="179">
        <f t="shared" si="10"/>
        <v>0</v>
      </c>
      <c r="N44" s="179">
        <f t="shared" si="10"/>
        <v>0</v>
      </c>
      <c r="O44" s="179">
        <f t="shared" si="10"/>
        <v>0</v>
      </c>
      <c r="P44" s="179">
        <f t="shared" si="10"/>
        <v>0</v>
      </c>
      <c r="Q44" s="179">
        <f t="shared" si="10"/>
        <v>0</v>
      </c>
      <c r="R44" s="179">
        <f>R14-R38</f>
        <v>5.2195</v>
      </c>
      <c r="S44" s="179">
        <f>S14-S38</f>
        <v>5.1478000000000002</v>
      </c>
      <c r="T44" s="179">
        <f t="shared" si="10"/>
        <v>4.9932999999999996</v>
      </c>
      <c r="U44" s="179">
        <f t="shared" si="10"/>
        <v>4.8479000000000001</v>
      </c>
      <c r="V44" s="179">
        <f t="shared" si="10"/>
        <v>4.7404999999999999</v>
      </c>
      <c r="W44" s="179">
        <f t="shared" si="10"/>
        <v>4.6378000000000004</v>
      </c>
      <c r="X44" s="179">
        <f t="shared" si="10"/>
        <v>4.5670999999999999</v>
      </c>
      <c r="Y44" s="179">
        <f t="shared" si="10"/>
        <v>4.5393999999999997</v>
      </c>
      <c r="Z44" s="179">
        <f t="shared" si="10"/>
        <v>4.4850000000000003</v>
      </c>
      <c r="AA44" s="179">
        <f t="shared" si="10"/>
        <v>4.5810000000000004</v>
      </c>
      <c r="AB44" s="179">
        <f t="shared" si="10"/>
        <v>4.5119999999999996</v>
      </c>
      <c r="AC44" s="179">
        <f t="shared" si="10"/>
        <v>4.4058999999999999</v>
      </c>
      <c r="AD44" s="179">
        <f t="shared" si="10"/>
        <v>4.0486000000000004</v>
      </c>
      <c r="AE44" s="179">
        <f t="shared" si="10"/>
        <v>3.8410000000000002</v>
      </c>
      <c r="AF44" s="179">
        <f t="shared" si="10"/>
        <v>3.7170999999999998</v>
      </c>
      <c r="AG44" s="179">
        <f t="shared" si="10"/>
        <v>3.5247000000000002</v>
      </c>
      <c r="AH44" s="179">
        <f t="shared" si="10"/>
        <v>3.1669999999999998</v>
      </c>
      <c r="AI44" s="179">
        <f t="shared" si="10"/>
        <v>3.0571000000000002</v>
      </c>
      <c r="AJ44" s="179">
        <f t="shared" si="10"/>
        <v>2.9605000000000001</v>
      </c>
      <c r="AK44" s="179">
        <f t="shared" si="10"/>
        <v>2.8696999999999999</v>
      </c>
      <c r="AL44" s="179">
        <f t="shared" si="10"/>
        <v>2.8</v>
      </c>
      <c r="AM44" s="179">
        <f t="shared" si="10"/>
        <v>2.6513</v>
      </c>
      <c r="AN44" s="179">
        <f t="shared" si="10"/>
        <v>2.4517000000000002</v>
      </c>
      <c r="AO44" s="179">
        <f t="shared" si="10"/>
        <v>2.3296999999999999</v>
      </c>
      <c r="AP44" s="179">
        <f t="shared" si="10"/>
        <v>2.2492000000000001</v>
      </c>
      <c r="AQ44" s="179">
        <f t="shared" si="10"/>
        <v>2.2259000000000002</v>
      </c>
      <c r="AR44" s="179">
        <f t="shared" si="10"/>
        <v>2.1772999999999998</v>
      </c>
      <c r="AS44" s="179">
        <f t="shared" si="10"/>
        <v>2.1431</v>
      </c>
      <c r="AT44" s="179">
        <f t="shared" si="10"/>
        <v>2.14</v>
      </c>
      <c r="AU44" s="179">
        <f t="shared" si="10"/>
        <v>2.1616</v>
      </c>
      <c r="AV44" s="179">
        <f t="shared" si="10"/>
        <v>2.1278000000000001</v>
      </c>
      <c r="AW44" s="179">
        <f t="shared" si="10"/>
        <v>2.0718999999999999</v>
      </c>
      <c r="AX44" s="179">
        <f t="shared" si="10"/>
        <v>2.0053999999999998</v>
      </c>
      <c r="AY44" s="179">
        <f t="shared" si="10"/>
        <v>1.9303999999999999</v>
      </c>
      <c r="AZ44" s="179">
        <f t="shared" si="10"/>
        <v>1.8725000000000001</v>
      </c>
      <c r="BA44" s="179">
        <f t="shared" si="10"/>
        <v>1.8516999999999999</v>
      </c>
      <c r="BB44" s="179">
        <f t="shared" si="10"/>
        <v>1.8403</v>
      </c>
      <c r="BC44" s="179">
        <f t="shared" si="10"/>
        <v>1.8136000000000001</v>
      </c>
      <c r="BD44" s="179">
        <f t="shared" si="10"/>
        <v>1.8448</v>
      </c>
      <c r="BE44" s="179">
        <f t="shared" si="10"/>
        <v>1.8426</v>
      </c>
      <c r="BF44" s="179">
        <f t="shared" si="10"/>
        <v>1.8540000000000001</v>
      </c>
      <c r="BG44" s="179">
        <f t="shared" si="10"/>
        <v>1.8748</v>
      </c>
      <c r="BH44" s="179">
        <f t="shared" si="10"/>
        <v>1.8516999999999999</v>
      </c>
      <c r="BI44" s="179">
        <f t="shared" si="10"/>
        <v>1.8158000000000001</v>
      </c>
      <c r="BJ44" s="179">
        <f t="shared" si="10"/>
        <v>1.8246</v>
      </c>
      <c r="BK44" s="179">
        <f t="shared" si="10"/>
        <v>1.8091999999999999</v>
      </c>
      <c r="BL44" s="179">
        <f t="shared" si="10"/>
        <v>1.7919</v>
      </c>
      <c r="BM44" s="179">
        <f t="shared" si="10"/>
        <v>1.748</v>
      </c>
      <c r="BN44" s="179">
        <f t="shared" si="10"/>
        <v>1.6737</v>
      </c>
      <c r="BO44" s="179">
        <f t="shared" si="10"/>
        <v>1.6443000000000001</v>
      </c>
      <c r="BP44" s="179">
        <f t="shared" si="10"/>
        <v>1.5751999999999999</v>
      </c>
      <c r="BQ44" s="179">
        <f t="shared" si="10"/>
        <v>1.6021000000000001</v>
      </c>
      <c r="BR44" s="179">
        <f t="shared" si="10"/>
        <v>1.5902000000000001</v>
      </c>
      <c r="BS44" s="179">
        <f t="shared" si="10"/>
        <v>1.5317000000000001</v>
      </c>
      <c r="BT44" s="179">
        <f t="shared" si="11"/>
        <v>1.5055000000000001</v>
      </c>
      <c r="BU44" s="179">
        <f t="shared" si="11"/>
        <v>1.4964999999999999</v>
      </c>
      <c r="BV44" s="179">
        <f t="shared" si="11"/>
        <v>1.4950000000000001</v>
      </c>
      <c r="BW44" s="179">
        <f t="shared" si="11"/>
        <v>1.498</v>
      </c>
      <c r="BX44" s="179">
        <f t="shared" si="11"/>
        <v>1.5024999999999999</v>
      </c>
      <c r="BY44" s="179">
        <f t="shared" si="11"/>
        <v>1.46</v>
      </c>
      <c r="BZ44" s="179">
        <f t="shared" si="11"/>
        <v>1.4092</v>
      </c>
      <c r="CA44" s="179">
        <f t="shared" si="11"/>
        <v>1.3705000000000001</v>
      </c>
      <c r="CB44" s="179">
        <f t="shared" si="11"/>
        <v>1.3631</v>
      </c>
      <c r="CC44" s="179">
        <f t="shared" si="11"/>
        <v>1.262</v>
      </c>
      <c r="CD44" s="179">
        <f t="shared" ref="CD44" si="18">CD14-CD38</f>
        <v>1</v>
      </c>
    </row>
    <row r="45" spans="2:82" hidden="1" outlineLevel="1">
      <c r="B45" s="178" t="s">
        <v>3</v>
      </c>
      <c r="D45" s="179">
        <f t="shared" ref="D45:F45" si="19">D15-D39</f>
        <v>0</v>
      </c>
      <c r="E45" s="179">
        <f t="shared" si="19"/>
        <v>0</v>
      </c>
      <c r="F45" s="179">
        <f t="shared" si="19"/>
        <v>0</v>
      </c>
      <c r="G45" s="179">
        <f>G15-G39</f>
        <v>0</v>
      </c>
      <c r="H45" s="179">
        <f t="shared" si="10"/>
        <v>0</v>
      </c>
      <c r="I45" s="179">
        <f t="shared" si="10"/>
        <v>5.4909999999999997</v>
      </c>
      <c r="J45" s="179">
        <f t="shared" ref="J45:BS45" si="20">J15-J39</f>
        <v>5.6333000000000002</v>
      </c>
      <c r="K45" s="179">
        <f t="shared" si="20"/>
        <v>4.7530999999999999</v>
      </c>
      <c r="L45" s="179">
        <f t="shared" si="20"/>
        <v>4.6513999999999998</v>
      </c>
      <c r="M45" s="179">
        <f t="shared" si="20"/>
        <v>4.7679999999999998</v>
      </c>
      <c r="N45" s="179">
        <f t="shared" si="20"/>
        <v>4.8438999999999997</v>
      </c>
      <c r="O45" s="179">
        <f t="shared" si="20"/>
        <v>4.7530999999999999</v>
      </c>
      <c r="P45" s="179">
        <f t="shared" si="20"/>
        <v>4.68</v>
      </c>
      <c r="Q45" s="179">
        <f t="shared" si="20"/>
        <v>4.5952000000000002</v>
      </c>
      <c r="R45" s="179">
        <f t="shared" si="20"/>
        <v>4.6231</v>
      </c>
      <c r="S45" s="179">
        <f t="shared" si="20"/>
        <v>4.6513999999999998</v>
      </c>
      <c r="T45" s="179">
        <f t="shared" si="20"/>
        <v>4.5952000000000002</v>
      </c>
      <c r="U45" s="179">
        <f t="shared" si="20"/>
        <v>4.5403000000000002</v>
      </c>
      <c r="V45" s="179">
        <f t="shared" si="20"/>
        <v>4.5133999999999999</v>
      </c>
      <c r="W45" s="179">
        <f t="shared" si="20"/>
        <v>4.4734999999999996</v>
      </c>
      <c r="X45" s="179">
        <f t="shared" si="20"/>
        <v>4.4086999999999996</v>
      </c>
      <c r="Y45" s="179">
        <f t="shared" si="20"/>
        <v>4.3087999999999997</v>
      </c>
      <c r="Z45" s="179">
        <f t="shared" si="20"/>
        <v>4.2485999999999997</v>
      </c>
      <c r="AA45" s="179">
        <f t="shared" si="20"/>
        <v>4.2965999999999998</v>
      </c>
      <c r="AB45" s="179">
        <f t="shared" si="20"/>
        <v>4.3087999999999997</v>
      </c>
      <c r="AC45" s="179">
        <f t="shared" si="20"/>
        <v>4.2367999999999997</v>
      </c>
      <c r="AD45" s="179">
        <f t="shared" si="20"/>
        <v>4.0345000000000004</v>
      </c>
      <c r="AE45" s="179">
        <f t="shared" si="20"/>
        <v>3.8801000000000001</v>
      </c>
      <c r="AF45" s="179">
        <f t="shared" si="20"/>
        <v>3.7648999999999999</v>
      </c>
      <c r="AG45" s="179">
        <f t="shared" si="20"/>
        <v>3.5371999999999999</v>
      </c>
      <c r="AH45" s="179">
        <f t="shared" si="20"/>
        <v>3.1168</v>
      </c>
      <c r="AI45" s="179">
        <f t="shared" si="20"/>
        <v>2.9824000000000002</v>
      </c>
      <c r="AJ45" s="179">
        <f t="shared" si="20"/>
        <v>2.8752</v>
      </c>
      <c r="AK45" s="179">
        <f t="shared" si="20"/>
        <v>2.7907999999999999</v>
      </c>
      <c r="AL45" s="179">
        <f t="shared" si="20"/>
        <v>2.7604000000000002</v>
      </c>
      <c r="AM45" s="179">
        <f t="shared" si="20"/>
        <v>2.6637</v>
      </c>
      <c r="AN45" s="179">
        <f t="shared" si="20"/>
        <v>2.4975000000000001</v>
      </c>
      <c r="AO45" s="179">
        <f t="shared" si="20"/>
        <v>2.34</v>
      </c>
      <c r="AP45" s="179">
        <f t="shared" si="20"/>
        <v>2.2012</v>
      </c>
      <c r="AQ45" s="179">
        <f t="shared" si="20"/>
        <v>2.1636000000000002</v>
      </c>
      <c r="AR45" s="179">
        <f t="shared" si="20"/>
        <v>2.1036999999999999</v>
      </c>
      <c r="AS45" s="179">
        <f t="shared" si="20"/>
        <v>2.0581999999999998</v>
      </c>
      <c r="AT45" s="179">
        <f t="shared" si="20"/>
        <v>2.0750000000000002</v>
      </c>
      <c r="AU45" s="179">
        <f t="shared" si="20"/>
        <v>2.1242999999999999</v>
      </c>
      <c r="AV45" s="179">
        <f t="shared" si="20"/>
        <v>2.0922000000000001</v>
      </c>
      <c r="AW45" s="179">
        <f t="shared" si="20"/>
        <v>2.0388999999999999</v>
      </c>
      <c r="AX45" s="179">
        <f t="shared" si="20"/>
        <v>2.0066000000000002</v>
      </c>
      <c r="AY45" s="179">
        <f t="shared" si="20"/>
        <v>1.9651000000000001</v>
      </c>
      <c r="AZ45" s="179">
        <f t="shared" si="20"/>
        <v>1.9376</v>
      </c>
      <c r="BA45" s="179">
        <f t="shared" si="20"/>
        <v>1.9351</v>
      </c>
      <c r="BB45" s="179">
        <f t="shared" si="20"/>
        <v>1.9301999999999999</v>
      </c>
      <c r="BC45" s="179">
        <f t="shared" si="20"/>
        <v>1.8965000000000001</v>
      </c>
      <c r="BD45" s="179">
        <f t="shared" si="20"/>
        <v>1.9278</v>
      </c>
      <c r="BE45" s="179">
        <f t="shared" si="20"/>
        <v>1.9059999999999999</v>
      </c>
      <c r="BF45" s="179">
        <f t="shared" si="20"/>
        <v>1.9059999999999999</v>
      </c>
      <c r="BG45" s="179">
        <f t="shared" si="20"/>
        <v>1.9351</v>
      </c>
      <c r="BH45" s="179">
        <f t="shared" si="20"/>
        <v>1.8989</v>
      </c>
      <c r="BI45" s="179">
        <f t="shared" si="20"/>
        <v>1.8391999999999999</v>
      </c>
      <c r="BJ45" s="179">
        <f t="shared" si="20"/>
        <v>1.8504</v>
      </c>
      <c r="BK45" s="179">
        <f t="shared" si="20"/>
        <v>1.8237000000000001</v>
      </c>
      <c r="BL45" s="179">
        <f t="shared" si="20"/>
        <v>1.7979000000000001</v>
      </c>
      <c r="BM45" s="179">
        <f t="shared" si="20"/>
        <v>1.7323</v>
      </c>
      <c r="BN45" s="179">
        <f t="shared" si="20"/>
        <v>1.6443000000000001</v>
      </c>
      <c r="BO45" s="179">
        <f t="shared" si="20"/>
        <v>1.625</v>
      </c>
      <c r="BP45" s="179">
        <f t="shared" si="20"/>
        <v>1.5457000000000001</v>
      </c>
      <c r="BQ45" s="179">
        <f t="shared" si="20"/>
        <v>1.5993999999999999</v>
      </c>
      <c r="BR45" s="179">
        <f t="shared" si="20"/>
        <v>1.5860000000000001</v>
      </c>
      <c r="BS45" s="179">
        <f t="shared" si="20"/>
        <v>1.5134000000000001</v>
      </c>
      <c r="BT45" s="179">
        <f t="shared" si="11"/>
        <v>1.4925999999999999</v>
      </c>
      <c r="BU45" s="179">
        <f t="shared" si="11"/>
        <v>1.4912000000000001</v>
      </c>
      <c r="BV45" s="179">
        <f t="shared" si="11"/>
        <v>1.5015000000000001</v>
      </c>
      <c r="BW45" s="179">
        <f t="shared" si="11"/>
        <v>1.5209999999999999</v>
      </c>
      <c r="BX45" s="179">
        <f t="shared" si="11"/>
        <v>1.5426</v>
      </c>
      <c r="BY45" s="179">
        <f t="shared" si="11"/>
        <v>1.5044999999999999</v>
      </c>
      <c r="BZ45" s="179">
        <f t="shared" si="11"/>
        <v>1.4696</v>
      </c>
      <c r="CA45" s="179">
        <f t="shared" si="11"/>
        <v>1.4527000000000001</v>
      </c>
      <c r="CB45" s="179">
        <f t="shared" si="11"/>
        <v>1.4597</v>
      </c>
      <c r="CC45" s="179">
        <f t="shared" si="11"/>
        <v>1.3271999999999999</v>
      </c>
      <c r="CD45" s="179">
        <f t="shared" ref="CD45" si="21">CD15-CD39</f>
        <v>1</v>
      </c>
    </row>
    <row r="46" spans="2:82" collapsed="1"/>
    <row r="48" spans="2:82">
      <c r="B48" s="279" t="s">
        <v>567</v>
      </c>
      <c r="K48" s="276"/>
      <c r="M48" s="276" t="s">
        <v>407</v>
      </c>
      <c r="R48" s="276" t="s">
        <v>408</v>
      </c>
      <c r="W48" s="276" t="s">
        <v>409</v>
      </c>
      <c r="AB48" s="276" t="s">
        <v>410</v>
      </c>
      <c r="AG48" s="276" t="s">
        <v>411</v>
      </c>
      <c r="AL48" s="276" t="s">
        <v>412</v>
      </c>
      <c r="AQ48" s="276" t="s">
        <v>414</v>
      </c>
      <c r="AR48" s="276"/>
      <c r="AV48" s="276" t="s">
        <v>587</v>
      </c>
      <c r="BA48" s="276" t="s">
        <v>588</v>
      </c>
      <c r="BF48" s="276" t="s">
        <v>589</v>
      </c>
      <c r="BK48" s="276" t="s">
        <v>590</v>
      </c>
      <c r="BP48" s="276" t="s">
        <v>591</v>
      </c>
      <c r="BU48" s="276" t="s">
        <v>592</v>
      </c>
      <c r="BZ48" s="276" t="s">
        <v>593</v>
      </c>
    </row>
    <row r="49" spans="1:82">
      <c r="B49" s="235" t="s">
        <v>413</v>
      </c>
      <c r="C49" s="154"/>
      <c r="D49" s="155" t="s">
        <v>405</v>
      </c>
      <c r="E49" s="284" t="s">
        <v>406</v>
      </c>
      <c r="F49" s="230">
        <v>6</v>
      </c>
      <c r="G49" s="230">
        <v>7</v>
      </c>
      <c r="H49" s="230">
        <v>8</v>
      </c>
      <c r="I49" s="230">
        <v>9</v>
      </c>
      <c r="J49" s="230">
        <v>10</v>
      </c>
      <c r="K49" s="230">
        <v>11</v>
      </c>
      <c r="L49" s="230">
        <v>12</v>
      </c>
      <c r="M49" s="230">
        <v>13</v>
      </c>
      <c r="N49" s="230">
        <v>14</v>
      </c>
      <c r="O49" s="230">
        <v>15</v>
      </c>
      <c r="P49" s="230">
        <v>16</v>
      </c>
      <c r="Q49" s="230">
        <v>17</v>
      </c>
      <c r="R49" s="230">
        <v>18</v>
      </c>
      <c r="S49" s="230">
        <v>19</v>
      </c>
      <c r="T49" s="230">
        <v>20</v>
      </c>
      <c r="U49" s="230">
        <v>21</v>
      </c>
      <c r="V49" s="230">
        <v>22</v>
      </c>
      <c r="W49" s="230">
        <v>23</v>
      </c>
      <c r="X49" s="230">
        <v>24</v>
      </c>
      <c r="Y49" s="230">
        <v>25</v>
      </c>
      <c r="Z49" s="230">
        <v>26</v>
      </c>
      <c r="AA49" s="230">
        <v>27</v>
      </c>
      <c r="AB49" s="230">
        <v>28</v>
      </c>
      <c r="AC49" s="230">
        <v>29</v>
      </c>
      <c r="AD49" s="230">
        <v>30</v>
      </c>
      <c r="AE49" s="230">
        <v>31</v>
      </c>
      <c r="AF49" s="230">
        <v>32</v>
      </c>
      <c r="AG49" s="230">
        <v>33</v>
      </c>
      <c r="AH49" s="230">
        <v>34</v>
      </c>
      <c r="AI49" s="230">
        <v>35</v>
      </c>
      <c r="AJ49" s="230">
        <v>36</v>
      </c>
      <c r="AK49" s="230">
        <v>37</v>
      </c>
      <c r="AL49" s="230">
        <v>38</v>
      </c>
      <c r="AM49" s="230">
        <v>39</v>
      </c>
      <c r="AN49" s="230">
        <v>40</v>
      </c>
      <c r="AO49" s="230">
        <v>41</v>
      </c>
      <c r="AP49" s="230">
        <v>42</v>
      </c>
      <c r="AQ49" s="230">
        <v>43</v>
      </c>
      <c r="AR49" s="230">
        <v>44</v>
      </c>
      <c r="AS49" s="230">
        <v>45</v>
      </c>
      <c r="AT49" s="230">
        <v>46</v>
      </c>
      <c r="AU49" s="230">
        <v>47</v>
      </c>
      <c r="AV49" s="230">
        <v>48</v>
      </c>
      <c r="AW49" s="230">
        <v>49</v>
      </c>
      <c r="AX49" s="230">
        <v>50</v>
      </c>
      <c r="AY49" s="230">
        <v>51</v>
      </c>
      <c r="AZ49" s="230">
        <v>52</v>
      </c>
      <c r="BA49" s="230">
        <v>53</v>
      </c>
      <c r="BB49" s="230">
        <v>54</v>
      </c>
      <c r="BC49" s="230">
        <v>55</v>
      </c>
      <c r="BD49" s="230">
        <v>56</v>
      </c>
      <c r="BE49" s="230">
        <v>57</v>
      </c>
      <c r="BF49" s="230">
        <v>58</v>
      </c>
      <c r="BG49" s="230">
        <v>59</v>
      </c>
      <c r="BH49" s="230">
        <v>60</v>
      </c>
      <c r="BI49" s="230">
        <v>61</v>
      </c>
      <c r="BJ49" s="230">
        <v>62</v>
      </c>
      <c r="BK49" s="230">
        <v>63</v>
      </c>
      <c r="BL49" s="230">
        <v>64</v>
      </c>
      <c r="BM49" s="230">
        <v>65</v>
      </c>
      <c r="BN49" s="230">
        <v>66</v>
      </c>
      <c r="BO49" s="230">
        <v>67</v>
      </c>
      <c r="BP49" s="230">
        <v>68</v>
      </c>
      <c r="BQ49" s="230">
        <v>69</v>
      </c>
      <c r="BR49" s="230">
        <v>70</v>
      </c>
      <c r="BS49" s="230">
        <v>71</v>
      </c>
      <c r="BT49" s="230">
        <v>72</v>
      </c>
      <c r="BU49" s="230">
        <v>73</v>
      </c>
      <c r="BV49" s="230">
        <v>74</v>
      </c>
      <c r="BW49" s="230">
        <v>75</v>
      </c>
      <c r="BX49" s="230">
        <v>76</v>
      </c>
      <c r="BY49" s="230">
        <v>77</v>
      </c>
      <c r="BZ49" s="230">
        <v>78</v>
      </c>
      <c r="CA49" s="230">
        <v>79</v>
      </c>
      <c r="CB49" s="230">
        <v>80</v>
      </c>
      <c r="CC49" s="230">
        <v>81</v>
      </c>
      <c r="CD49" s="230">
        <v>82</v>
      </c>
    </row>
    <row r="50" spans="1:82">
      <c r="A50" s="226" t="s">
        <v>242</v>
      </c>
      <c r="B50" s="235" t="s">
        <v>387</v>
      </c>
      <c r="C50" s="282"/>
      <c r="D50" s="283"/>
      <c r="E50" s="594"/>
      <c r="F50" s="224">
        <v>1946</v>
      </c>
      <c r="G50" s="232" t="s">
        <v>243</v>
      </c>
      <c r="H50" s="240" t="s">
        <v>244</v>
      </c>
      <c r="I50" s="240" t="s">
        <v>245</v>
      </c>
      <c r="J50" s="240" t="s">
        <v>246</v>
      </c>
      <c r="K50" s="240" t="s">
        <v>247</v>
      </c>
      <c r="L50" s="240" t="s">
        <v>248</v>
      </c>
      <c r="M50" s="240" t="s">
        <v>249</v>
      </c>
      <c r="N50" s="240" t="s">
        <v>250</v>
      </c>
      <c r="O50" s="240" t="s">
        <v>251</v>
      </c>
      <c r="P50" s="240" t="s">
        <v>252</v>
      </c>
      <c r="Q50" s="240" t="s">
        <v>253</v>
      </c>
      <c r="R50" s="240" t="s">
        <v>254</v>
      </c>
      <c r="S50" s="240" t="s">
        <v>255</v>
      </c>
      <c r="T50" s="240" t="s">
        <v>256</v>
      </c>
      <c r="U50" s="240" t="s">
        <v>257</v>
      </c>
      <c r="V50" s="240" t="s">
        <v>258</v>
      </c>
      <c r="W50" s="240" t="s">
        <v>259</v>
      </c>
      <c r="X50" s="240" t="s">
        <v>260</v>
      </c>
      <c r="Y50" s="240" t="s">
        <v>261</v>
      </c>
      <c r="Z50" s="240" t="s">
        <v>262</v>
      </c>
      <c r="AA50" s="240" t="s">
        <v>263</v>
      </c>
      <c r="AB50" s="240" t="s">
        <v>264</v>
      </c>
      <c r="AC50" s="240" t="s">
        <v>265</v>
      </c>
      <c r="AD50" s="240" t="s">
        <v>266</v>
      </c>
      <c r="AE50" s="240" t="s">
        <v>267</v>
      </c>
      <c r="AF50" s="240" t="s">
        <v>268</v>
      </c>
      <c r="AG50" s="240" t="s">
        <v>269</v>
      </c>
      <c r="AH50" s="240" t="s">
        <v>270</v>
      </c>
      <c r="AI50" s="240" t="s">
        <v>271</v>
      </c>
      <c r="AJ50" s="240" t="s">
        <v>272</v>
      </c>
      <c r="AK50" s="240" t="s">
        <v>273</v>
      </c>
      <c r="AL50" s="240" t="s">
        <v>274</v>
      </c>
      <c r="AM50" s="240" t="s">
        <v>275</v>
      </c>
      <c r="AN50" s="240" t="s">
        <v>276</v>
      </c>
      <c r="AO50" s="240" t="s">
        <v>277</v>
      </c>
      <c r="AP50" s="240" t="s">
        <v>278</v>
      </c>
      <c r="AQ50" s="240" t="s">
        <v>279</v>
      </c>
      <c r="AR50" s="240" t="s">
        <v>280</v>
      </c>
      <c r="AS50" s="240" t="s">
        <v>281</v>
      </c>
      <c r="AT50" s="240" t="s">
        <v>282</v>
      </c>
      <c r="AU50" s="240" t="s">
        <v>283</v>
      </c>
      <c r="AV50" s="240" t="s">
        <v>284</v>
      </c>
      <c r="AW50" s="240" t="s">
        <v>285</v>
      </c>
      <c r="AX50" s="240" t="s">
        <v>286</v>
      </c>
      <c r="AY50" s="240" t="s">
        <v>287</v>
      </c>
      <c r="AZ50" s="240" t="s">
        <v>288</v>
      </c>
      <c r="BA50" s="240" t="s">
        <v>289</v>
      </c>
      <c r="BB50" s="240" t="s">
        <v>290</v>
      </c>
      <c r="BC50" s="240" t="s">
        <v>291</v>
      </c>
      <c r="BD50" s="240" t="s">
        <v>292</v>
      </c>
      <c r="BE50" s="240" t="s">
        <v>293</v>
      </c>
      <c r="BF50" s="240" t="s">
        <v>294</v>
      </c>
      <c r="BG50" s="240" t="s">
        <v>295</v>
      </c>
      <c r="BH50" s="240" t="s">
        <v>296</v>
      </c>
      <c r="BI50" s="240" t="s">
        <v>297</v>
      </c>
      <c r="BJ50" s="240" t="s">
        <v>298</v>
      </c>
      <c r="BK50" s="240" t="s">
        <v>299</v>
      </c>
      <c r="BL50" s="240" t="s">
        <v>300</v>
      </c>
      <c r="BM50" s="240" t="s">
        <v>301</v>
      </c>
      <c r="BN50" s="240" t="s">
        <v>302</v>
      </c>
      <c r="BO50" s="240" t="s">
        <v>303</v>
      </c>
      <c r="BP50" s="240" t="s">
        <v>304</v>
      </c>
      <c r="BQ50" s="240" t="s">
        <v>305</v>
      </c>
      <c r="BR50" s="240" t="s">
        <v>306</v>
      </c>
      <c r="BS50" s="240" t="s">
        <v>307</v>
      </c>
      <c r="BT50" s="240" t="s">
        <v>308</v>
      </c>
      <c r="BU50" s="240" t="s">
        <v>309</v>
      </c>
      <c r="BV50" s="240" t="s">
        <v>310</v>
      </c>
      <c r="BW50" s="240" t="s">
        <v>311</v>
      </c>
      <c r="BX50" s="240" t="s">
        <v>312</v>
      </c>
      <c r="BY50" s="240" t="s">
        <v>313</v>
      </c>
      <c r="BZ50" s="240" t="s">
        <v>314</v>
      </c>
      <c r="CA50" s="227" t="s">
        <v>315</v>
      </c>
      <c r="CB50" s="227" t="s">
        <v>441</v>
      </c>
      <c r="CC50" s="227" t="s">
        <v>513</v>
      </c>
      <c r="CD50" s="227" t="s">
        <v>569</v>
      </c>
    </row>
    <row r="51" spans="1:82" outlineLevel="1">
      <c r="A51" s="241">
        <v>1</v>
      </c>
      <c r="B51" s="229" t="s">
        <v>316</v>
      </c>
      <c r="C51" s="190"/>
      <c r="D51" s="156">
        <v>25</v>
      </c>
      <c r="E51" s="285">
        <v>35</v>
      </c>
      <c r="F51" s="228">
        <f t="shared" ref="F51:O60" si="22">VLOOKUP($A51,$A$11:$CD$15,F$49)</f>
        <v>20.630099999999999</v>
      </c>
      <c r="G51" s="233">
        <f t="shared" si="22"/>
        <v>17.717600000000001</v>
      </c>
      <c r="H51" s="233">
        <f t="shared" si="22"/>
        <v>16.369599999999998</v>
      </c>
      <c r="I51" s="233">
        <f t="shared" si="22"/>
        <v>14.4808</v>
      </c>
      <c r="J51" s="242">
        <f t="shared" si="22"/>
        <v>15.06</v>
      </c>
      <c r="K51" s="242">
        <f t="shared" si="22"/>
        <v>13.095700000000001</v>
      </c>
      <c r="L51" s="242">
        <f t="shared" si="22"/>
        <v>12.2439</v>
      </c>
      <c r="M51" s="242">
        <f t="shared" si="22"/>
        <v>12.6555</v>
      </c>
      <c r="N51" s="242">
        <f t="shared" si="22"/>
        <v>12.6555</v>
      </c>
      <c r="O51" s="242">
        <f t="shared" si="22"/>
        <v>11.952400000000001</v>
      </c>
      <c r="P51" s="242">
        <f t="shared" ref="P51:Y60" si="23">VLOOKUP($A51,$A$11:$CD$15,P$49)</f>
        <v>11.6744</v>
      </c>
      <c r="Q51" s="242">
        <f t="shared" si="23"/>
        <v>11.238799999999999</v>
      </c>
      <c r="R51" s="242">
        <f t="shared" si="23"/>
        <v>10.913</v>
      </c>
      <c r="S51" s="242">
        <f t="shared" si="23"/>
        <v>10.531499999999999</v>
      </c>
      <c r="T51" s="242">
        <f t="shared" si="23"/>
        <v>9.8430999999999997</v>
      </c>
      <c r="U51" s="242">
        <f t="shared" si="23"/>
        <v>9.2393000000000001</v>
      </c>
      <c r="V51" s="242">
        <f t="shared" si="23"/>
        <v>8.6057000000000006</v>
      </c>
      <c r="W51" s="242">
        <f t="shared" si="23"/>
        <v>8.2746999999999993</v>
      </c>
      <c r="X51" s="242">
        <f t="shared" si="23"/>
        <v>7.9263000000000003</v>
      </c>
      <c r="Y51" s="242">
        <f t="shared" si="23"/>
        <v>7.6060999999999996</v>
      </c>
      <c r="Z51" s="242">
        <f t="shared" ref="Z51:AI60" si="24">VLOOKUP($A51,$A$11:$CD$15,Z$49)</f>
        <v>7.4187000000000003</v>
      </c>
      <c r="AA51" s="242">
        <f t="shared" si="24"/>
        <v>7.8030999999999997</v>
      </c>
      <c r="AB51" s="242">
        <f t="shared" si="24"/>
        <v>7.4187000000000003</v>
      </c>
      <c r="AC51" s="242">
        <f t="shared" si="24"/>
        <v>6.9082999999999997</v>
      </c>
      <c r="AD51" s="242">
        <f t="shared" si="24"/>
        <v>5.8372000000000002</v>
      </c>
      <c r="AE51" s="242">
        <f t="shared" si="24"/>
        <v>5.2656999999999998</v>
      </c>
      <c r="AF51" s="242">
        <f t="shared" si="24"/>
        <v>5.0199999999999996</v>
      </c>
      <c r="AG51" s="242">
        <f t="shared" si="24"/>
        <v>4.7210000000000001</v>
      </c>
      <c r="AH51" s="242">
        <f t="shared" si="24"/>
        <v>4.4555999999999996</v>
      </c>
      <c r="AI51" s="242">
        <f t="shared" si="24"/>
        <v>4.3400999999999996</v>
      </c>
      <c r="AJ51" s="242">
        <f t="shared" ref="AJ51:AS60" si="25">VLOOKUP($A51,$A$11:$CD$15,AJ$49)</f>
        <v>4.1833</v>
      </c>
      <c r="AK51" s="242">
        <f t="shared" si="25"/>
        <v>4.016</v>
      </c>
      <c r="AL51" s="242">
        <f t="shared" si="25"/>
        <v>3.8418000000000001</v>
      </c>
      <c r="AM51" s="242">
        <f t="shared" si="25"/>
        <v>3.5771999999999999</v>
      </c>
      <c r="AN51" s="242">
        <f t="shared" si="25"/>
        <v>3.2456999999999998</v>
      </c>
      <c r="AO51" s="242">
        <f t="shared" si="25"/>
        <v>3.0609999999999999</v>
      </c>
      <c r="AP51" s="242">
        <f t="shared" si="25"/>
        <v>2.9413999999999998</v>
      </c>
      <c r="AQ51" s="242">
        <f t="shared" si="25"/>
        <v>2.8906000000000001</v>
      </c>
      <c r="AR51" s="242">
        <f t="shared" si="25"/>
        <v>2.8308</v>
      </c>
      <c r="AS51" s="242">
        <f t="shared" si="25"/>
        <v>2.8149999999999999</v>
      </c>
      <c r="AT51" s="242">
        <f t="shared" ref="AT51:BC60" si="26">VLOOKUP($A51,$A$11:$CD$15,AT$49)</f>
        <v>2.7582</v>
      </c>
      <c r="AU51" s="242">
        <f t="shared" si="26"/>
        <v>2.6989000000000001</v>
      </c>
      <c r="AV51" s="242">
        <f t="shared" si="26"/>
        <v>2.6375000000000002</v>
      </c>
      <c r="AW51" s="242">
        <f t="shared" si="26"/>
        <v>2.5482</v>
      </c>
      <c r="AX51" s="242">
        <f t="shared" si="26"/>
        <v>2.4018999999999999</v>
      </c>
      <c r="AY51" s="242">
        <f t="shared" si="26"/>
        <v>2.2646999999999999</v>
      </c>
      <c r="AZ51" s="242">
        <f t="shared" si="26"/>
        <v>2.1301000000000001</v>
      </c>
      <c r="BA51" s="242">
        <f t="shared" si="26"/>
        <v>2.0602</v>
      </c>
      <c r="BB51" s="242">
        <f t="shared" si="26"/>
        <v>2.0188000000000001</v>
      </c>
      <c r="BC51" s="242">
        <f t="shared" si="26"/>
        <v>1.9738</v>
      </c>
      <c r="BD51" s="242">
        <f t="shared" ref="BD51:BM60" si="27">VLOOKUP($A51,$A$11:$CD$15,BD$49)</f>
        <v>1.9685999999999999</v>
      </c>
      <c r="BE51" s="242">
        <f t="shared" si="27"/>
        <v>1.9790000000000001</v>
      </c>
      <c r="BF51" s="242">
        <f t="shared" si="27"/>
        <v>1.9894000000000001</v>
      </c>
      <c r="BG51" s="242">
        <f t="shared" si="27"/>
        <v>2</v>
      </c>
      <c r="BH51" s="242">
        <f t="shared" si="27"/>
        <v>1.9867999999999999</v>
      </c>
      <c r="BI51" s="242">
        <f t="shared" si="27"/>
        <v>1.9790000000000001</v>
      </c>
      <c r="BJ51" s="242">
        <f t="shared" si="27"/>
        <v>1.9738</v>
      </c>
      <c r="BK51" s="242">
        <f t="shared" si="27"/>
        <v>1.9685999999999999</v>
      </c>
      <c r="BL51" s="242">
        <f t="shared" si="27"/>
        <v>1.9407000000000001</v>
      </c>
      <c r="BM51" s="242">
        <f t="shared" si="27"/>
        <v>1.9015</v>
      </c>
      <c r="BN51" s="242">
        <f t="shared" ref="BN51:BW60" si="28">VLOOKUP($A51,$A$11:$CD$15,BN$49)</f>
        <v>1.857</v>
      </c>
      <c r="BO51" s="242">
        <f t="shared" si="28"/>
        <v>1.7801</v>
      </c>
      <c r="BP51" s="242">
        <f t="shared" si="28"/>
        <v>1.7153</v>
      </c>
      <c r="BQ51" s="242">
        <f t="shared" si="28"/>
        <v>1.6979</v>
      </c>
      <c r="BR51" s="242">
        <f t="shared" si="28"/>
        <v>1.6789000000000001</v>
      </c>
      <c r="BS51" s="242">
        <f t="shared" si="28"/>
        <v>1.6281000000000001</v>
      </c>
      <c r="BT51" s="242">
        <f t="shared" si="28"/>
        <v>1.5886</v>
      </c>
      <c r="BU51" s="242">
        <f t="shared" si="28"/>
        <v>1.5589999999999999</v>
      </c>
      <c r="BV51" s="242">
        <f t="shared" si="28"/>
        <v>1.5305</v>
      </c>
      <c r="BW51" s="242">
        <f t="shared" si="28"/>
        <v>1.506</v>
      </c>
      <c r="BX51" s="242">
        <f t="shared" ref="BX51:CD60" si="29">VLOOKUP($A51,$A$11:$CD$15,BX$49)</f>
        <v>1.4750000000000001</v>
      </c>
      <c r="BY51" s="242">
        <f t="shared" si="29"/>
        <v>1.4275</v>
      </c>
      <c r="BZ51" s="242">
        <f t="shared" si="29"/>
        <v>1.3666</v>
      </c>
      <c r="CA51" s="242">
        <f t="shared" si="29"/>
        <v>1.3084</v>
      </c>
      <c r="CB51" s="242">
        <f t="shared" si="29"/>
        <v>1.272</v>
      </c>
      <c r="CC51" s="242">
        <f t="shared" si="29"/>
        <v>1.1756</v>
      </c>
      <c r="CD51" s="242">
        <f t="shared" si="29"/>
        <v>1</v>
      </c>
    </row>
    <row r="52" spans="1:82" outlineLevel="1">
      <c r="A52" s="241">
        <v>1</v>
      </c>
      <c r="B52" s="229" t="s">
        <v>317</v>
      </c>
      <c r="C52" s="190"/>
      <c r="D52" s="156">
        <v>50</v>
      </c>
      <c r="E52" s="285">
        <v>60</v>
      </c>
      <c r="F52" s="228">
        <f t="shared" si="22"/>
        <v>20.630099999999999</v>
      </c>
      <c r="G52" s="233">
        <f t="shared" si="22"/>
        <v>17.717600000000001</v>
      </c>
      <c r="H52" s="233">
        <f t="shared" si="22"/>
        <v>16.369599999999998</v>
      </c>
      <c r="I52" s="233">
        <f t="shared" si="22"/>
        <v>14.4808</v>
      </c>
      <c r="J52" s="242">
        <f t="shared" si="22"/>
        <v>15.06</v>
      </c>
      <c r="K52" s="242">
        <f t="shared" si="22"/>
        <v>13.095700000000001</v>
      </c>
      <c r="L52" s="242">
        <f t="shared" si="22"/>
        <v>12.2439</v>
      </c>
      <c r="M52" s="242">
        <f t="shared" si="22"/>
        <v>12.6555</v>
      </c>
      <c r="N52" s="242">
        <f t="shared" si="22"/>
        <v>12.6555</v>
      </c>
      <c r="O52" s="242">
        <f t="shared" si="22"/>
        <v>11.952400000000001</v>
      </c>
      <c r="P52" s="242">
        <f t="shared" si="23"/>
        <v>11.6744</v>
      </c>
      <c r="Q52" s="242">
        <f t="shared" si="23"/>
        <v>11.238799999999999</v>
      </c>
      <c r="R52" s="242">
        <f t="shared" si="23"/>
        <v>10.913</v>
      </c>
      <c r="S52" s="242">
        <f t="shared" si="23"/>
        <v>10.531499999999999</v>
      </c>
      <c r="T52" s="242">
        <f t="shared" si="23"/>
        <v>9.8430999999999997</v>
      </c>
      <c r="U52" s="242">
        <f t="shared" si="23"/>
        <v>9.2393000000000001</v>
      </c>
      <c r="V52" s="242">
        <f t="shared" si="23"/>
        <v>8.6057000000000006</v>
      </c>
      <c r="W52" s="242">
        <f t="shared" si="23"/>
        <v>8.2746999999999993</v>
      </c>
      <c r="X52" s="242">
        <f t="shared" si="23"/>
        <v>7.9263000000000003</v>
      </c>
      <c r="Y52" s="242">
        <f t="shared" si="23"/>
        <v>7.6060999999999996</v>
      </c>
      <c r="Z52" s="242">
        <f t="shared" si="24"/>
        <v>7.4187000000000003</v>
      </c>
      <c r="AA52" s="242">
        <f t="shared" si="24"/>
        <v>7.8030999999999997</v>
      </c>
      <c r="AB52" s="242">
        <f t="shared" si="24"/>
        <v>7.4187000000000003</v>
      </c>
      <c r="AC52" s="242">
        <f t="shared" si="24"/>
        <v>6.9082999999999997</v>
      </c>
      <c r="AD52" s="242">
        <f t="shared" si="24"/>
        <v>5.8372000000000002</v>
      </c>
      <c r="AE52" s="242">
        <f t="shared" si="24"/>
        <v>5.2656999999999998</v>
      </c>
      <c r="AF52" s="242">
        <f t="shared" si="24"/>
        <v>5.0199999999999996</v>
      </c>
      <c r="AG52" s="242">
        <f t="shared" si="24"/>
        <v>4.7210000000000001</v>
      </c>
      <c r="AH52" s="242">
        <f t="shared" si="24"/>
        <v>4.4555999999999996</v>
      </c>
      <c r="AI52" s="242">
        <f t="shared" si="24"/>
        <v>4.3400999999999996</v>
      </c>
      <c r="AJ52" s="242">
        <f t="shared" si="25"/>
        <v>4.1833</v>
      </c>
      <c r="AK52" s="242">
        <f t="shared" si="25"/>
        <v>4.016</v>
      </c>
      <c r="AL52" s="242">
        <f t="shared" si="25"/>
        <v>3.8418000000000001</v>
      </c>
      <c r="AM52" s="242">
        <f t="shared" si="25"/>
        <v>3.5771999999999999</v>
      </c>
      <c r="AN52" s="242">
        <f t="shared" si="25"/>
        <v>3.2456999999999998</v>
      </c>
      <c r="AO52" s="242">
        <f t="shared" si="25"/>
        <v>3.0609999999999999</v>
      </c>
      <c r="AP52" s="242">
        <f t="shared" si="25"/>
        <v>2.9413999999999998</v>
      </c>
      <c r="AQ52" s="242">
        <f t="shared" si="25"/>
        <v>2.8906000000000001</v>
      </c>
      <c r="AR52" s="242">
        <f t="shared" si="25"/>
        <v>2.8308</v>
      </c>
      <c r="AS52" s="242">
        <f t="shared" si="25"/>
        <v>2.8149999999999999</v>
      </c>
      <c r="AT52" s="242">
        <f t="shared" si="26"/>
        <v>2.7582</v>
      </c>
      <c r="AU52" s="242">
        <f t="shared" si="26"/>
        <v>2.6989000000000001</v>
      </c>
      <c r="AV52" s="242">
        <f t="shared" si="26"/>
        <v>2.6375000000000002</v>
      </c>
      <c r="AW52" s="242">
        <f t="shared" si="26"/>
        <v>2.5482</v>
      </c>
      <c r="AX52" s="242">
        <f t="shared" si="26"/>
        <v>2.4018999999999999</v>
      </c>
      <c r="AY52" s="242">
        <f t="shared" si="26"/>
        <v>2.2646999999999999</v>
      </c>
      <c r="AZ52" s="242">
        <f t="shared" si="26"/>
        <v>2.1301000000000001</v>
      </c>
      <c r="BA52" s="242">
        <f t="shared" si="26"/>
        <v>2.0602</v>
      </c>
      <c r="BB52" s="242">
        <f t="shared" si="26"/>
        <v>2.0188000000000001</v>
      </c>
      <c r="BC52" s="242">
        <f t="shared" si="26"/>
        <v>1.9738</v>
      </c>
      <c r="BD52" s="242">
        <f t="shared" si="27"/>
        <v>1.9685999999999999</v>
      </c>
      <c r="BE52" s="242">
        <f t="shared" si="27"/>
        <v>1.9790000000000001</v>
      </c>
      <c r="BF52" s="242">
        <f t="shared" si="27"/>
        <v>1.9894000000000001</v>
      </c>
      <c r="BG52" s="242">
        <f t="shared" si="27"/>
        <v>2</v>
      </c>
      <c r="BH52" s="242">
        <f t="shared" si="27"/>
        <v>1.9867999999999999</v>
      </c>
      <c r="BI52" s="242">
        <f t="shared" si="27"/>
        <v>1.9790000000000001</v>
      </c>
      <c r="BJ52" s="242">
        <f t="shared" si="27"/>
        <v>1.9738</v>
      </c>
      <c r="BK52" s="242">
        <f t="shared" si="27"/>
        <v>1.9685999999999999</v>
      </c>
      <c r="BL52" s="242">
        <f t="shared" si="27"/>
        <v>1.9407000000000001</v>
      </c>
      <c r="BM52" s="242">
        <f t="shared" si="27"/>
        <v>1.9015</v>
      </c>
      <c r="BN52" s="242">
        <f t="shared" si="28"/>
        <v>1.857</v>
      </c>
      <c r="BO52" s="242">
        <f t="shared" si="28"/>
        <v>1.7801</v>
      </c>
      <c r="BP52" s="242">
        <f t="shared" si="28"/>
        <v>1.7153</v>
      </c>
      <c r="BQ52" s="242">
        <f t="shared" si="28"/>
        <v>1.6979</v>
      </c>
      <c r="BR52" s="242">
        <f t="shared" si="28"/>
        <v>1.6789000000000001</v>
      </c>
      <c r="BS52" s="242">
        <f t="shared" si="28"/>
        <v>1.6281000000000001</v>
      </c>
      <c r="BT52" s="242">
        <f t="shared" si="28"/>
        <v>1.5886</v>
      </c>
      <c r="BU52" s="242">
        <f t="shared" si="28"/>
        <v>1.5589999999999999</v>
      </c>
      <c r="BV52" s="242">
        <f t="shared" si="28"/>
        <v>1.5305</v>
      </c>
      <c r="BW52" s="242">
        <f t="shared" si="28"/>
        <v>1.506</v>
      </c>
      <c r="BX52" s="242">
        <f t="shared" si="29"/>
        <v>1.4750000000000001</v>
      </c>
      <c r="BY52" s="242">
        <f t="shared" si="29"/>
        <v>1.4275</v>
      </c>
      <c r="BZ52" s="242">
        <f t="shared" si="29"/>
        <v>1.3666</v>
      </c>
      <c r="CA52" s="242">
        <f t="shared" si="29"/>
        <v>1.3084</v>
      </c>
      <c r="CB52" s="242">
        <f t="shared" si="29"/>
        <v>1.272</v>
      </c>
      <c r="CC52" s="242">
        <f t="shared" si="29"/>
        <v>1.1756</v>
      </c>
      <c r="CD52" s="242">
        <f t="shared" si="29"/>
        <v>1</v>
      </c>
    </row>
    <row r="53" spans="1:82" outlineLevel="1">
      <c r="A53" s="241">
        <v>1</v>
      </c>
      <c r="B53" s="229" t="s">
        <v>318</v>
      </c>
      <c r="C53" s="190"/>
      <c r="D53" s="156">
        <v>60</v>
      </c>
      <c r="E53" s="285">
        <v>70</v>
      </c>
      <c r="F53" s="228">
        <f t="shared" si="22"/>
        <v>20.630099999999999</v>
      </c>
      <c r="G53" s="233">
        <f t="shared" si="22"/>
        <v>17.717600000000001</v>
      </c>
      <c r="H53" s="233">
        <f t="shared" si="22"/>
        <v>16.369599999999998</v>
      </c>
      <c r="I53" s="233">
        <f t="shared" si="22"/>
        <v>14.4808</v>
      </c>
      <c r="J53" s="242">
        <f t="shared" si="22"/>
        <v>15.06</v>
      </c>
      <c r="K53" s="242">
        <f t="shared" si="22"/>
        <v>13.095700000000001</v>
      </c>
      <c r="L53" s="242">
        <f t="shared" si="22"/>
        <v>12.2439</v>
      </c>
      <c r="M53" s="242">
        <f t="shared" si="22"/>
        <v>12.6555</v>
      </c>
      <c r="N53" s="242">
        <f t="shared" si="22"/>
        <v>12.6555</v>
      </c>
      <c r="O53" s="242">
        <f t="shared" si="22"/>
        <v>11.952400000000001</v>
      </c>
      <c r="P53" s="242">
        <f t="shared" si="23"/>
        <v>11.6744</v>
      </c>
      <c r="Q53" s="242">
        <f t="shared" si="23"/>
        <v>11.238799999999999</v>
      </c>
      <c r="R53" s="242">
        <f t="shared" si="23"/>
        <v>10.913</v>
      </c>
      <c r="S53" s="242">
        <f t="shared" si="23"/>
        <v>10.531499999999999</v>
      </c>
      <c r="T53" s="242">
        <f t="shared" si="23"/>
        <v>9.8430999999999997</v>
      </c>
      <c r="U53" s="242">
        <f t="shared" si="23"/>
        <v>9.2393000000000001</v>
      </c>
      <c r="V53" s="242">
        <f t="shared" si="23"/>
        <v>8.6057000000000006</v>
      </c>
      <c r="W53" s="242">
        <f t="shared" si="23"/>
        <v>8.2746999999999993</v>
      </c>
      <c r="X53" s="242">
        <f t="shared" si="23"/>
        <v>7.9263000000000003</v>
      </c>
      <c r="Y53" s="242">
        <f t="shared" si="23"/>
        <v>7.6060999999999996</v>
      </c>
      <c r="Z53" s="242">
        <f t="shared" si="24"/>
        <v>7.4187000000000003</v>
      </c>
      <c r="AA53" s="242">
        <f t="shared" si="24"/>
        <v>7.8030999999999997</v>
      </c>
      <c r="AB53" s="242">
        <f t="shared" si="24"/>
        <v>7.4187000000000003</v>
      </c>
      <c r="AC53" s="242">
        <f t="shared" si="24"/>
        <v>6.9082999999999997</v>
      </c>
      <c r="AD53" s="242">
        <f t="shared" si="24"/>
        <v>5.8372000000000002</v>
      </c>
      <c r="AE53" s="242">
        <f t="shared" si="24"/>
        <v>5.2656999999999998</v>
      </c>
      <c r="AF53" s="242">
        <f t="shared" si="24"/>
        <v>5.0199999999999996</v>
      </c>
      <c r="AG53" s="242">
        <f t="shared" si="24"/>
        <v>4.7210000000000001</v>
      </c>
      <c r="AH53" s="242">
        <f t="shared" si="24"/>
        <v>4.4555999999999996</v>
      </c>
      <c r="AI53" s="242">
        <f t="shared" si="24"/>
        <v>4.3400999999999996</v>
      </c>
      <c r="AJ53" s="242">
        <f t="shared" si="25"/>
        <v>4.1833</v>
      </c>
      <c r="AK53" s="242">
        <f t="shared" si="25"/>
        <v>4.016</v>
      </c>
      <c r="AL53" s="242">
        <f t="shared" si="25"/>
        <v>3.8418000000000001</v>
      </c>
      <c r="AM53" s="242">
        <f t="shared" si="25"/>
        <v>3.5771999999999999</v>
      </c>
      <c r="AN53" s="242">
        <f t="shared" si="25"/>
        <v>3.2456999999999998</v>
      </c>
      <c r="AO53" s="242">
        <f t="shared" si="25"/>
        <v>3.0609999999999999</v>
      </c>
      <c r="AP53" s="242">
        <f t="shared" si="25"/>
        <v>2.9413999999999998</v>
      </c>
      <c r="AQ53" s="242">
        <f t="shared" si="25"/>
        <v>2.8906000000000001</v>
      </c>
      <c r="AR53" s="242">
        <f t="shared" si="25"/>
        <v>2.8308</v>
      </c>
      <c r="AS53" s="242">
        <f t="shared" si="25"/>
        <v>2.8149999999999999</v>
      </c>
      <c r="AT53" s="242">
        <f t="shared" si="26"/>
        <v>2.7582</v>
      </c>
      <c r="AU53" s="242">
        <f t="shared" si="26"/>
        <v>2.6989000000000001</v>
      </c>
      <c r="AV53" s="242">
        <f t="shared" si="26"/>
        <v>2.6375000000000002</v>
      </c>
      <c r="AW53" s="242">
        <f t="shared" si="26"/>
        <v>2.5482</v>
      </c>
      <c r="AX53" s="242">
        <f t="shared" si="26"/>
        <v>2.4018999999999999</v>
      </c>
      <c r="AY53" s="242">
        <f t="shared" si="26"/>
        <v>2.2646999999999999</v>
      </c>
      <c r="AZ53" s="242">
        <f t="shared" si="26"/>
        <v>2.1301000000000001</v>
      </c>
      <c r="BA53" s="242">
        <f t="shared" si="26"/>
        <v>2.0602</v>
      </c>
      <c r="BB53" s="242">
        <f t="shared" si="26"/>
        <v>2.0188000000000001</v>
      </c>
      <c r="BC53" s="242">
        <f t="shared" si="26"/>
        <v>1.9738</v>
      </c>
      <c r="BD53" s="242">
        <f t="shared" si="27"/>
        <v>1.9685999999999999</v>
      </c>
      <c r="BE53" s="242">
        <f t="shared" si="27"/>
        <v>1.9790000000000001</v>
      </c>
      <c r="BF53" s="242">
        <f t="shared" si="27"/>
        <v>1.9894000000000001</v>
      </c>
      <c r="BG53" s="242">
        <f t="shared" si="27"/>
        <v>2</v>
      </c>
      <c r="BH53" s="242">
        <f t="shared" si="27"/>
        <v>1.9867999999999999</v>
      </c>
      <c r="BI53" s="242">
        <f t="shared" si="27"/>
        <v>1.9790000000000001</v>
      </c>
      <c r="BJ53" s="242">
        <f t="shared" si="27"/>
        <v>1.9738</v>
      </c>
      <c r="BK53" s="242">
        <f t="shared" si="27"/>
        <v>1.9685999999999999</v>
      </c>
      <c r="BL53" s="242">
        <f t="shared" si="27"/>
        <v>1.9407000000000001</v>
      </c>
      <c r="BM53" s="242">
        <f t="shared" si="27"/>
        <v>1.9015</v>
      </c>
      <c r="BN53" s="242">
        <f t="shared" si="28"/>
        <v>1.857</v>
      </c>
      <c r="BO53" s="242">
        <f t="shared" si="28"/>
        <v>1.7801</v>
      </c>
      <c r="BP53" s="242">
        <f t="shared" si="28"/>
        <v>1.7153</v>
      </c>
      <c r="BQ53" s="242">
        <f t="shared" si="28"/>
        <v>1.6979</v>
      </c>
      <c r="BR53" s="242">
        <f t="shared" si="28"/>
        <v>1.6789000000000001</v>
      </c>
      <c r="BS53" s="242">
        <f t="shared" si="28"/>
        <v>1.6281000000000001</v>
      </c>
      <c r="BT53" s="242">
        <f t="shared" si="28"/>
        <v>1.5886</v>
      </c>
      <c r="BU53" s="242">
        <f t="shared" si="28"/>
        <v>1.5589999999999999</v>
      </c>
      <c r="BV53" s="242">
        <f t="shared" si="28"/>
        <v>1.5305</v>
      </c>
      <c r="BW53" s="242">
        <f t="shared" si="28"/>
        <v>1.506</v>
      </c>
      <c r="BX53" s="242">
        <f t="shared" si="29"/>
        <v>1.4750000000000001</v>
      </c>
      <c r="BY53" s="242">
        <f t="shared" si="29"/>
        <v>1.4275</v>
      </c>
      <c r="BZ53" s="242">
        <f t="shared" si="29"/>
        <v>1.3666</v>
      </c>
      <c r="CA53" s="242">
        <f t="shared" si="29"/>
        <v>1.3084</v>
      </c>
      <c r="CB53" s="242">
        <f t="shared" si="29"/>
        <v>1.272</v>
      </c>
      <c r="CC53" s="242">
        <f t="shared" si="29"/>
        <v>1.1756</v>
      </c>
      <c r="CD53" s="242">
        <f t="shared" si="29"/>
        <v>1</v>
      </c>
    </row>
    <row r="54" spans="1:82" outlineLevel="1">
      <c r="A54" s="241">
        <v>5</v>
      </c>
      <c r="B54" s="229" t="s">
        <v>358</v>
      </c>
      <c r="C54" s="190"/>
      <c r="D54" s="156">
        <v>23</v>
      </c>
      <c r="E54" s="285">
        <v>27</v>
      </c>
      <c r="F54" s="233">
        <f t="shared" si="22"/>
        <v>0</v>
      </c>
      <c r="G54" s="233">
        <f t="shared" si="22"/>
        <v>0</v>
      </c>
      <c r="H54" s="233">
        <f t="shared" si="22"/>
        <v>0</v>
      </c>
      <c r="I54" s="233">
        <f t="shared" si="22"/>
        <v>5.4909999999999997</v>
      </c>
      <c r="J54" s="242">
        <f t="shared" si="22"/>
        <v>5.6333000000000002</v>
      </c>
      <c r="K54" s="242">
        <f t="shared" si="22"/>
        <v>4.7530999999999999</v>
      </c>
      <c r="L54" s="242">
        <f t="shared" si="22"/>
        <v>4.6513999999999998</v>
      </c>
      <c r="M54" s="242">
        <f t="shared" si="22"/>
        <v>4.7679999999999998</v>
      </c>
      <c r="N54" s="242">
        <f t="shared" si="22"/>
        <v>4.8438999999999997</v>
      </c>
      <c r="O54" s="242">
        <f t="shared" si="22"/>
        <v>4.7530999999999999</v>
      </c>
      <c r="P54" s="242">
        <f t="shared" si="23"/>
        <v>4.68</v>
      </c>
      <c r="Q54" s="242">
        <f t="shared" si="23"/>
        <v>4.5952000000000002</v>
      </c>
      <c r="R54" s="242">
        <f t="shared" si="23"/>
        <v>4.6231</v>
      </c>
      <c r="S54" s="242">
        <f t="shared" si="23"/>
        <v>4.6513999999999998</v>
      </c>
      <c r="T54" s="242">
        <f t="shared" si="23"/>
        <v>4.5952000000000002</v>
      </c>
      <c r="U54" s="242">
        <f t="shared" si="23"/>
        <v>4.5403000000000002</v>
      </c>
      <c r="V54" s="242">
        <f t="shared" si="23"/>
        <v>4.5133999999999999</v>
      </c>
      <c r="W54" s="242">
        <f t="shared" si="23"/>
        <v>4.4734999999999996</v>
      </c>
      <c r="X54" s="242">
        <f t="shared" si="23"/>
        <v>4.4086999999999996</v>
      </c>
      <c r="Y54" s="242">
        <f t="shared" si="23"/>
        <v>4.3087999999999997</v>
      </c>
      <c r="Z54" s="242">
        <f t="shared" si="24"/>
        <v>4.2485999999999997</v>
      </c>
      <c r="AA54" s="242">
        <f t="shared" si="24"/>
        <v>4.2965999999999998</v>
      </c>
      <c r="AB54" s="242">
        <f t="shared" si="24"/>
        <v>4.3087999999999997</v>
      </c>
      <c r="AC54" s="242">
        <f t="shared" si="24"/>
        <v>4.2367999999999997</v>
      </c>
      <c r="AD54" s="242">
        <f t="shared" si="24"/>
        <v>4.0345000000000004</v>
      </c>
      <c r="AE54" s="242">
        <f t="shared" si="24"/>
        <v>3.8801000000000001</v>
      </c>
      <c r="AF54" s="242">
        <f t="shared" si="24"/>
        <v>3.7648999999999999</v>
      </c>
      <c r="AG54" s="242">
        <f t="shared" si="24"/>
        <v>3.5371999999999999</v>
      </c>
      <c r="AH54" s="242">
        <f t="shared" si="24"/>
        <v>3.1168</v>
      </c>
      <c r="AI54" s="242">
        <f t="shared" si="24"/>
        <v>2.9824000000000002</v>
      </c>
      <c r="AJ54" s="242">
        <f t="shared" si="25"/>
        <v>2.8752</v>
      </c>
      <c r="AK54" s="242">
        <f t="shared" si="25"/>
        <v>2.7907999999999999</v>
      </c>
      <c r="AL54" s="242">
        <f t="shared" si="25"/>
        <v>2.7604000000000002</v>
      </c>
      <c r="AM54" s="242">
        <f t="shared" si="25"/>
        <v>2.6637</v>
      </c>
      <c r="AN54" s="242">
        <f t="shared" si="25"/>
        <v>2.4975000000000001</v>
      </c>
      <c r="AO54" s="242">
        <f t="shared" si="25"/>
        <v>2.34</v>
      </c>
      <c r="AP54" s="242">
        <f t="shared" si="25"/>
        <v>2.2012</v>
      </c>
      <c r="AQ54" s="242">
        <f t="shared" si="25"/>
        <v>2.1636000000000002</v>
      </c>
      <c r="AR54" s="242">
        <f t="shared" si="25"/>
        <v>2.1036999999999999</v>
      </c>
      <c r="AS54" s="242">
        <f t="shared" si="25"/>
        <v>2.0581999999999998</v>
      </c>
      <c r="AT54" s="242">
        <f t="shared" si="26"/>
        <v>2.0750000000000002</v>
      </c>
      <c r="AU54" s="242">
        <f t="shared" si="26"/>
        <v>2.1242999999999999</v>
      </c>
      <c r="AV54" s="242">
        <f t="shared" si="26"/>
        <v>2.0922000000000001</v>
      </c>
      <c r="AW54" s="242">
        <f t="shared" si="26"/>
        <v>2.0388999999999999</v>
      </c>
      <c r="AX54" s="242">
        <f t="shared" si="26"/>
        <v>2.0066000000000002</v>
      </c>
      <c r="AY54" s="242">
        <f t="shared" si="26"/>
        <v>1.9651000000000001</v>
      </c>
      <c r="AZ54" s="242">
        <f t="shared" si="26"/>
        <v>1.9376</v>
      </c>
      <c r="BA54" s="242">
        <f t="shared" si="26"/>
        <v>1.9351</v>
      </c>
      <c r="BB54" s="242">
        <f t="shared" si="26"/>
        <v>1.9301999999999999</v>
      </c>
      <c r="BC54" s="242">
        <f t="shared" si="26"/>
        <v>1.8965000000000001</v>
      </c>
      <c r="BD54" s="242">
        <f t="shared" si="27"/>
        <v>1.9278</v>
      </c>
      <c r="BE54" s="242">
        <f t="shared" si="27"/>
        <v>1.9059999999999999</v>
      </c>
      <c r="BF54" s="242">
        <f t="shared" si="27"/>
        <v>1.9059999999999999</v>
      </c>
      <c r="BG54" s="242">
        <f t="shared" si="27"/>
        <v>1.9351</v>
      </c>
      <c r="BH54" s="242">
        <f t="shared" si="27"/>
        <v>1.8989</v>
      </c>
      <c r="BI54" s="242">
        <f t="shared" si="27"/>
        <v>1.8391999999999999</v>
      </c>
      <c r="BJ54" s="242">
        <f t="shared" si="27"/>
        <v>1.8504</v>
      </c>
      <c r="BK54" s="242">
        <f t="shared" si="27"/>
        <v>1.8237000000000001</v>
      </c>
      <c r="BL54" s="242">
        <f t="shared" si="27"/>
        <v>1.7979000000000001</v>
      </c>
      <c r="BM54" s="242">
        <f t="shared" si="27"/>
        <v>1.7323</v>
      </c>
      <c r="BN54" s="242">
        <f t="shared" si="28"/>
        <v>1.6443000000000001</v>
      </c>
      <c r="BO54" s="242">
        <f t="shared" si="28"/>
        <v>1.625</v>
      </c>
      <c r="BP54" s="242">
        <f t="shared" si="28"/>
        <v>1.5457000000000001</v>
      </c>
      <c r="BQ54" s="242">
        <f t="shared" si="28"/>
        <v>1.5993999999999999</v>
      </c>
      <c r="BR54" s="242">
        <f t="shared" si="28"/>
        <v>1.5860000000000001</v>
      </c>
      <c r="BS54" s="242">
        <f t="shared" si="28"/>
        <v>1.5134000000000001</v>
      </c>
      <c r="BT54" s="242">
        <f t="shared" si="28"/>
        <v>1.4925999999999999</v>
      </c>
      <c r="BU54" s="242">
        <f t="shared" si="28"/>
        <v>1.4912000000000001</v>
      </c>
      <c r="BV54" s="242">
        <f t="shared" si="28"/>
        <v>1.5015000000000001</v>
      </c>
      <c r="BW54" s="242">
        <f t="shared" si="28"/>
        <v>1.5209999999999999</v>
      </c>
      <c r="BX54" s="242">
        <f t="shared" si="29"/>
        <v>1.5426</v>
      </c>
      <c r="BY54" s="242">
        <f t="shared" si="29"/>
        <v>1.5044999999999999</v>
      </c>
      <c r="BZ54" s="242">
        <f t="shared" si="29"/>
        <v>1.4696</v>
      </c>
      <c r="CA54" s="242">
        <f t="shared" si="29"/>
        <v>1.4527000000000001</v>
      </c>
      <c r="CB54" s="242">
        <f t="shared" si="29"/>
        <v>1.4597</v>
      </c>
      <c r="CC54" s="242">
        <f t="shared" si="29"/>
        <v>1.3271999999999999</v>
      </c>
      <c r="CD54" s="242">
        <f t="shared" si="29"/>
        <v>1</v>
      </c>
    </row>
    <row r="55" spans="1:82" outlineLevel="1">
      <c r="A55" s="241">
        <v>5</v>
      </c>
      <c r="B55" s="229" t="s">
        <v>320</v>
      </c>
      <c r="C55" s="190"/>
      <c r="D55" s="156">
        <v>8</v>
      </c>
      <c r="E55" s="285">
        <v>10</v>
      </c>
      <c r="F55" s="233">
        <f t="shared" si="22"/>
        <v>0</v>
      </c>
      <c r="G55" s="233">
        <f t="shared" si="22"/>
        <v>0</v>
      </c>
      <c r="H55" s="233">
        <f t="shared" si="22"/>
        <v>0</v>
      </c>
      <c r="I55" s="233">
        <f t="shared" si="22"/>
        <v>5.4909999999999997</v>
      </c>
      <c r="J55" s="242">
        <f t="shared" si="22"/>
        <v>5.6333000000000002</v>
      </c>
      <c r="K55" s="242">
        <f t="shared" si="22"/>
        <v>4.7530999999999999</v>
      </c>
      <c r="L55" s="242">
        <f t="shared" si="22"/>
        <v>4.6513999999999998</v>
      </c>
      <c r="M55" s="242">
        <f t="shared" si="22"/>
        <v>4.7679999999999998</v>
      </c>
      <c r="N55" s="242">
        <f t="shared" si="22"/>
        <v>4.8438999999999997</v>
      </c>
      <c r="O55" s="242">
        <f t="shared" si="22"/>
        <v>4.7530999999999999</v>
      </c>
      <c r="P55" s="242">
        <f t="shared" si="23"/>
        <v>4.68</v>
      </c>
      <c r="Q55" s="242">
        <f t="shared" si="23"/>
        <v>4.5952000000000002</v>
      </c>
      <c r="R55" s="242">
        <f t="shared" si="23"/>
        <v>4.6231</v>
      </c>
      <c r="S55" s="242">
        <f t="shared" si="23"/>
        <v>4.6513999999999998</v>
      </c>
      <c r="T55" s="242">
        <f t="shared" si="23"/>
        <v>4.5952000000000002</v>
      </c>
      <c r="U55" s="242">
        <f t="shared" si="23"/>
        <v>4.5403000000000002</v>
      </c>
      <c r="V55" s="242">
        <f t="shared" si="23"/>
        <v>4.5133999999999999</v>
      </c>
      <c r="W55" s="242">
        <f t="shared" si="23"/>
        <v>4.4734999999999996</v>
      </c>
      <c r="X55" s="242">
        <f t="shared" si="23"/>
        <v>4.4086999999999996</v>
      </c>
      <c r="Y55" s="242">
        <f t="shared" si="23"/>
        <v>4.3087999999999997</v>
      </c>
      <c r="Z55" s="242">
        <f t="shared" si="24"/>
        <v>4.2485999999999997</v>
      </c>
      <c r="AA55" s="242">
        <f t="shared" si="24"/>
        <v>4.2965999999999998</v>
      </c>
      <c r="AB55" s="242">
        <f t="shared" si="24"/>
        <v>4.3087999999999997</v>
      </c>
      <c r="AC55" s="242">
        <f t="shared" si="24"/>
        <v>4.2367999999999997</v>
      </c>
      <c r="AD55" s="242">
        <f t="shared" si="24"/>
        <v>4.0345000000000004</v>
      </c>
      <c r="AE55" s="242">
        <f t="shared" si="24"/>
        <v>3.8801000000000001</v>
      </c>
      <c r="AF55" s="242">
        <f t="shared" si="24"/>
        <v>3.7648999999999999</v>
      </c>
      <c r="AG55" s="242">
        <f t="shared" si="24"/>
        <v>3.5371999999999999</v>
      </c>
      <c r="AH55" s="242">
        <f t="shared" si="24"/>
        <v>3.1168</v>
      </c>
      <c r="AI55" s="242">
        <f t="shared" si="24"/>
        <v>2.9824000000000002</v>
      </c>
      <c r="AJ55" s="242">
        <f t="shared" si="25"/>
        <v>2.8752</v>
      </c>
      <c r="AK55" s="242">
        <f t="shared" si="25"/>
        <v>2.7907999999999999</v>
      </c>
      <c r="AL55" s="242">
        <f t="shared" si="25"/>
        <v>2.7604000000000002</v>
      </c>
      <c r="AM55" s="242">
        <f t="shared" si="25"/>
        <v>2.6637</v>
      </c>
      <c r="AN55" s="242">
        <f t="shared" si="25"/>
        <v>2.4975000000000001</v>
      </c>
      <c r="AO55" s="242">
        <f t="shared" si="25"/>
        <v>2.34</v>
      </c>
      <c r="AP55" s="242">
        <f t="shared" si="25"/>
        <v>2.2012</v>
      </c>
      <c r="AQ55" s="242">
        <f t="shared" si="25"/>
        <v>2.1636000000000002</v>
      </c>
      <c r="AR55" s="242">
        <f t="shared" si="25"/>
        <v>2.1036999999999999</v>
      </c>
      <c r="AS55" s="242">
        <f t="shared" si="25"/>
        <v>2.0581999999999998</v>
      </c>
      <c r="AT55" s="242">
        <f t="shared" si="26"/>
        <v>2.0750000000000002</v>
      </c>
      <c r="AU55" s="242">
        <f t="shared" si="26"/>
        <v>2.1242999999999999</v>
      </c>
      <c r="AV55" s="242">
        <f t="shared" si="26"/>
        <v>2.0922000000000001</v>
      </c>
      <c r="AW55" s="242">
        <f t="shared" si="26"/>
        <v>2.0388999999999999</v>
      </c>
      <c r="AX55" s="242">
        <f t="shared" si="26"/>
        <v>2.0066000000000002</v>
      </c>
      <c r="AY55" s="242">
        <f t="shared" si="26"/>
        <v>1.9651000000000001</v>
      </c>
      <c r="AZ55" s="242">
        <f t="shared" si="26"/>
        <v>1.9376</v>
      </c>
      <c r="BA55" s="242">
        <f t="shared" si="26"/>
        <v>1.9351</v>
      </c>
      <c r="BB55" s="242">
        <f t="shared" si="26"/>
        <v>1.9301999999999999</v>
      </c>
      <c r="BC55" s="242">
        <f t="shared" si="26"/>
        <v>1.8965000000000001</v>
      </c>
      <c r="BD55" s="242">
        <f t="shared" si="27"/>
        <v>1.9278</v>
      </c>
      <c r="BE55" s="242">
        <f t="shared" si="27"/>
        <v>1.9059999999999999</v>
      </c>
      <c r="BF55" s="242">
        <f t="shared" si="27"/>
        <v>1.9059999999999999</v>
      </c>
      <c r="BG55" s="242">
        <f t="shared" si="27"/>
        <v>1.9351</v>
      </c>
      <c r="BH55" s="242">
        <f t="shared" si="27"/>
        <v>1.8989</v>
      </c>
      <c r="BI55" s="242">
        <f t="shared" si="27"/>
        <v>1.8391999999999999</v>
      </c>
      <c r="BJ55" s="242">
        <f t="shared" si="27"/>
        <v>1.8504</v>
      </c>
      <c r="BK55" s="242">
        <f t="shared" si="27"/>
        <v>1.8237000000000001</v>
      </c>
      <c r="BL55" s="242">
        <f t="shared" si="27"/>
        <v>1.7979000000000001</v>
      </c>
      <c r="BM55" s="242">
        <f t="shared" si="27"/>
        <v>1.7323</v>
      </c>
      <c r="BN55" s="242">
        <f t="shared" si="28"/>
        <v>1.6443000000000001</v>
      </c>
      <c r="BO55" s="242">
        <f t="shared" si="28"/>
        <v>1.625</v>
      </c>
      <c r="BP55" s="242">
        <f t="shared" si="28"/>
        <v>1.5457000000000001</v>
      </c>
      <c r="BQ55" s="242">
        <f t="shared" si="28"/>
        <v>1.5993999999999999</v>
      </c>
      <c r="BR55" s="242">
        <f t="shared" si="28"/>
        <v>1.5860000000000001</v>
      </c>
      <c r="BS55" s="242">
        <f t="shared" si="28"/>
        <v>1.5134000000000001</v>
      </c>
      <c r="BT55" s="242">
        <f t="shared" si="28"/>
        <v>1.4925999999999999</v>
      </c>
      <c r="BU55" s="242">
        <f t="shared" si="28"/>
        <v>1.4912000000000001</v>
      </c>
      <c r="BV55" s="242">
        <f t="shared" si="28"/>
        <v>1.5015000000000001</v>
      </c>
      <c r="BW55" s="242">
        <f t="shared" si="28"/>
        <v>1.5209999999999999</v>
      </c>
      <c r="BX55" s="242">
        <f t="shared" si="29"/>
        <v>1.5426</v>
      </c>
      <c r="BY55" s="242">
        <f t="shared" si="29"/>
        <v>1.5044999999999999</v>
      </c>
      <c r="BZ55" s="242">
        <f t="shared" si="29"/>
        <v>1.4696</v>
      </c>
      <c r="CA55" s="242">
        <f t="shared" si="29"/>
        <v>1.4527000000000001</v>
      </c>
      <c r="CB55" s="242">
        <f t="shared" si="29"/>
        <v>1.4597</v>
      </c>
      <c r="CC55" s="242">
        <f t="shared" si="29"/>
        <v>1.3271999999999999</v>
      </c>
      <c r="CD55" s="242">
        <f t="shared" si="29"/>
        <v>1</v>
      </c>
    </row>
    <row r="56" spans="1:82" outlineLevel="1">
      <c r="A56" s="241">
        <v>5</v>
      </c>
      <c r="B56" s="229" t="s">
        <v>359</v>
      </c>
      <c r="C56" s="190"/>
      <c r="D56" s="156">
        <v>14</v>
      </c>
      <c r="E56" s="285">
        <v>18</v>
      </c>
      <c r="F56" s="233">
        <f t="shared" si="22"/>
        <v>0</v>
      </c>
      <c r="G56" s="233">
        <f t="shared" si="22"/>
        <v>0</v>
      </c>
      <c r="H56" s="233">
        <f t="shared" si="22"/>
        <v>0</v>
      </c>
      <c r="I56" s="233">
        <f t="shared" si="22"/>
        <v>5.4909999999999997</v>
      </c>
      <c r="J56" s="242">
        <f t="shared" si="22"/>
        <v>5.6333000000000002</v>
      </c>
      <c r="K56" s="242">
        <f t="shared" si="22"/>
        <v>4.7530999999999999</v>
      </c>
      <c r="L56" s="242">
        <f t="shared" si="22"/>
        <v>4.6513999999999998</v>
      </c>
      <c r="M56" s="242">
        <f t="shared" si="22"/>
        <v>4.7679999999999998</v>
      </c>
      <c r="N56" s="242">
        <f t="shared" si="22"/>
        <v>4.8438999999999997</v>
      </c>
      <c r="O56" s="242">
        <f t="shared" si="22"/>
        <v>4.7530999999999999</v>
      </c>
      <c r="P56" s="242">
        <f t="shared" si="23"/>
        <v>4.68</v>
      </c>
      <c r="Q56" s="242">
        <f t="shared" si="23"/>
        <v>4.5952000000000002</v>
      </c>
      <c r="R56" s="242">
        <f t="shared" si="23"/>
        <v>4.6231</v>
      </c>
      <c r="S56" s="242">
        <f t="shared" si="23"/>
        <v>4.6513999999999998</v>
      </c>
      <c r="T56" s="242">
        <f t="shared" si="23"/>
        <v>4.5952000000000002</v>
      </c>
      <c r="U56" s="242">
        <f t="shared" si="23"/>
        <v>4.5403000000000002</v>
      </c>
      <c r="V56" s="242">
        <f t="shared" si="23"/>
        <v>4.5133999999999999</v>
      </c>
      <c r="W56" s="242">
        <f t="shared" si="23"/>
        <v>4.4734999999999996</v>
      </c>
      <c r="X56" s="242">
        <f t="shared" si="23"/>
        <v>4.4086999999999996</v>
      </c>
      <c r="Y56" s="242">
        <f t="shared" si="23"/>
        <v>4.3087999999999997</v>
      </c>
      <c r="Z56" s="242">
        <f t="shared" si="24"/>
        <v>4.2485999999999997</v>
      </c>
      <c r="AA56" s="242">
        <f t="shared" si="24"/>
        <v>4.2965999999999998</v>
      </c>
      <c r="AB56" s="242">
        <f t="shared" si="24"/>
        <v>4.3087999999999997</v>
      </c>
      <c r="AC56" s="242">
        <f t="shared" si="24"/>
        <v>4.2367999999999997</v>
      </c>
      <c r="AD56" s="242">
        <f t="shared" si="24"/>
        <v>4.0345000000000004</v>
      </c>
      <c r="AE56" s="242">
        <f t="shared" si="24"/>
        <v>3.8801000000000001</v>
      </c>
      <c r="AF56" s="242">
        <f t="shared" si="24"/>
        <v>3.7648999999999999</v>
      </c>
      <c r="AG56" s="242">
        <f t="shared" si="24"/>
        <v>3.5371999999999999</v>
      </c>
      <c r="AH56" s="242">
        <f t="shared" si="24"/>
        <v>3.1168</v>
      </c>
      <c r="AI56" s="242">
        <f t="shared" si="24"/>
        <v>2.9824000000000002</v>
      </c>
      <c r="AJ56" s="242">
        <f t="shared" si="25"/>
        <v>2.8752</v>
      </c>
      <c r="AK56" s="242">
        <f t="shared" si="25"/>
        <v>2.7907999999999999</v>
      </c>
      <c r="AL56" s="242">
        <f t="shared" si="25"/>
        <v>2.7604000000000002</v>
      </c>
      <c r="AM56" s="242">
        <f t="shared" si="25"/>
        <v>2.6637</v>
      </c>
      <c r="AN56" s="242">
        <f t="shared" si="25"/>
        <v>2.4975000000000001</v>
      </c>
      <c r="AO56" s="242">
        <f t="shared" si="25"/>
        <v>2.34</v>
      </c>
      <c r="AP56" s="242">
        <f t="shared" si="25"/>
        <v>2.2012</v>
      </c>
      <c r="AQ56" s="242">
        <f t="shared" si="25"/>
        <v>2.1636000000000002</v>
      </c>
      <c r="AR56" s="242">
        <f t="shared" si="25"/>
        <v>2.1036999999999999</v>
      </c>
      <c r="AS56" s="242">
        <f t="shared" si="25"/>
        <v>2.0581999999999998</v>
      </c>
      <c r="AT56" s="242">
        <f t="shared" si="26"/>
        <v>2.0750000000000002</v>
      </c>
      <c r="AU56" s="242">
        <f t="shared" si="26"/>
        <v>2.1242999999999999</v>
      </c>
      <c r="AV56" s="242">
        <f t="shared" si="26"/>
        <v>2.0922000000000001</v>
      </c>
      <c r="AW56" s="242">
        <f t="shared" si="26"/>
        <v>2.0388999999999999</v>
      </c>
      <c r="AX56" s="242">
        <f t="shared" si="26"/>
        <v>2.0066000000000002</v>
      </c>
      <c r="AY56" s="242">
        <f t="shared" si="26"/>
        <v>1.9651000000000001</v>
      </c>
      <c r="AZ56" s="242">
        <f t="shared" si="26"/>
        <v>1.9376</v>
      </c>
      <c r="BA56" s="242">
        <f t="shared" si="26"/>
        <v>1.9351</v>
      </c>
      <c r="BB56" s="242">
        <f t="shared" si="26"/>
        <v>1.9301999999999999</v>
      </c>
      <c r="BC56" s="242">
        <f t="shared" si="26"/>
        <v>1.8965000000000001</v>
      </c>
      <c r="BD56" s="242">
        <f t="shared" si="27"/>
        <v>1.9278</v>
      </c>
      <c r="BE56" s="242">
        <f t="shared" si="27"/>
        <v>1.9059999999999999</v>
      </c>
      <c r="BF56" s="242">
        <f t="shared" si="27"/>
        <v>1.9059999999999999</v>
      </c>
      <c r="BG56" s="242">
        <f t="shared" si="27"/>
        <v>1.9351</v>
      </c>
      <c r="BH56" s="242">
        <f t="shared" si="27"/>
        <v>1.8989</v>
      </c>
      <c r="BI56" s="242">
        <f t="shared" si="27"/>
        <v>1.8391999999999999</v>
      </c>
      <c r="BJ56" s="242">
        <f t="shared" si="27"/>
        <v>1.8504</v>
      </c>
      <c r="BK56" s="242">
        <f t="shared" si="27"/>
        <v>1.8237000000000001</v>
      </c>
      <c r="BL56" s="242">
        <f t="shared" si="27"/>
        <v>1.7979000000000001</v>
      </c>
      <c r="BM56" s="242">
        <f t="shared" si="27"/>
        <v>1.7323</v>
      </c>
      <c r="BN56" s="242">
        <f t="shared" si="28"/>
        <v>1.6443000000000001</v>
      </c>
      <c r="BO56" s="242">
        <f t="shared" si="28"/>
        <v>1.625</v>
      </c>
      <c r="BP56" s="242">
        <f t="shared" si="28"/>
        <v>1.5457000000000001</v>
      </c>
      <c r="BQ56" s="242">
        <f t="shared" si="28"/>
        <v>1.5993999999999999</v>
      </c>
      <c r="BR56" s="242">
        <f t="shared" si="28"/>
        <v>1.5860000000000001</v>
      </c>
      <c r="BS56" s="242">
        <f t="shared" si="28"/>
        <v>1.5134000000000001</v>
      </c>
      <c r="BT56" s="242">
        <f t="shared" si="28"/>
        <v>1.4925999999999999</v>
      </c>
      <c r="BU56" s="242">
        <f t="shared" si="28"/>
        <v>1.4912000000000001</v>
      </c>
      <c r="BV56" s="242">
        <f t="shared" si="28"/>
        <v>1.5015000000000001</v>
      </c>
      <c r="BW56" s="242">
        <f t="shared" si="28"/>
        <v>1.5209999999999999</v>
      </c>
      <c r="BX56" s="242">
        <f t="shared" si="29"/>
        <v>1.5426</v>
      </c>
      <c r="BY56" s="242">
        <f t="shared" si="29"/>
        <v>1.5044999999999999</v>
      </c>
      <c r="BZ56" s="242">
        <f t="shared" si="29"/>
        <v>1.4696</v>
      </c>
      <c r="CA56" s="242">
        <f t="shared" si="29"/>
        <v>1.4527000000000001</v>
      </c>
      <c r="CB56" s="242">
        <f t="shared" si="29"/>
        <v>1.4597</v>
      </c>
      <c r="CC56" s="242">
        <f t="shared" si="29"/>
        <v>1.3271999999999999</v>
      </c>
      <c r="CD56" s="242">
        <f t="shared" si="29"/>
        <v>1</v>
      </c>
    </row>
    <row r="57" spans="1:82" outlineLevel="1">
      <c r="A57" s="241">
        <v>5</v>
      </c>
      <c r="B57" s="229" t="s">
        <v>322</v>
      </c>
      <c r="C57" s="190"/>
      <c r="D57" s="156">
        <v>14</v>
      </c>
      <c r="E57" s="285">
        <v>25</v>
      </c>
      <c r="F57" s="233">
        <f t="shared" si="22"/>
        <v>0</v>
      </c>
      <c r="G57" s="233">
        <f t="shared" si="22"/>
        <v>0</v>
      </c>
      <c r="H57" s="233">
        <f t="shared" si="22"/>
        <v>0</v>
      </c>
      <c r="I57" s="233">
        <f t="shared" si="22"/>
        <v>5.4909999999999997</v>
      </c>
      <c r="J57" s="242">
        <f t="shared" si="22"/>
        <v>5.6333000000000002</v>
      </c>
      <c r="K57" s="242">
        <f t="shared" si="22"/>
        <v>4.7530999999999999</v>
      </c>
      <c r="L57" s="242">
        <f t="shared" si="22"/>
        <v>4.6513999999999998</v>
      </c>
      <c r="M57" s="242">
        <f t="shared" si="22"/>
        <v>4.7679999999999998</v>
      </c>
      <c r="N57" s="242">
        <f t="shared" si="22"/>
        <v>4.8438999999999997</v>
      </c>
      <c r="O57" s="242">
        <f t="shared" si="22"/>
        <v>4.7530999999999999</v>
      </c>
      <c r="P57" s="242">
        <f t="shared" si="23"/>
        <v>4.68</v>
      </c>
      <c r="Q57" s="242">
        <f t="shared" si="23"/>
        <v>4.5952000000000002</v>
      </c>
      <c r="R57" s="242">
        <f t="shared" si="23"/>
        <v>4.6231</v>
      </c>
      <c r="S57" s="242">
        <f t="shared" si="23"/>
        <v>4.6513999999999998</v>
      </c>
      <c r="T57" s="242">
        <f t="shared" si="23"/>
        <v>4.5952000000000002</v>
      </c>
      <c r="U57" s="242">
        <f t="shared" si="23"/>
        <v>4.5403000000000002</v>
      </c>
      <c r="V57" s="242">
        <f t="shared" si="23"/>
        <v>4.5133999999999999</v>
      </c>
      <c r="W57" s="242">
        <f t="shared" si="23"/>
        <v>4.4734999999999996</v>
      </c>
      <c r="X57" s="242">
        <f t="shared" si="23"/>
        <v>4.4086999999999996</v>
      </c>
      <c r="Y57" s="242">
        <f t="shared" si="23"/>
        <v>4.3087999999999997</v>
      </c>
      <c r="Z57" s="242">
        <f t="shared" si="24"/>
        <v>4.2485999999999997</v>
      </c>
      <c r="AA57" s="242">
        <f t="shared" si="24"/>
        <v>4.2965999999999998</v>
      </c>
      <c r="AB57" s="242">
        <f t="shared" si="24"/>
        <v>4.3087999999999997</v>
      </c>
      <c r="AC57" s="242">
        <f t="shared" si="24"/>
        <v>4.2367999999999997</v>
      </c>
      <c r="AD57" s="242">
        <f t="shared" si="24"/>
        <v>4.0345000000000004</v>
      </c>
      <c r="AE57" s="242">
        <f t="shared" si="24"/>
        <v>3.8801000000000001</v>
      </c>
      <c r="AF57" s="242">
        <f t="shared" si="24"/>
        <v>3.7648999999999999</v>
      </c>
      <c r="AG57" s="242">
        <f t="shared" si="24"/>
        <v>3.5371999999999999</v>
      </c>
      <c r="AH57" s="242">
        <f t="shared" si="24"/>
        <v>3.1168</v>
      </c>
      <c r="AI57" s="242">
        <f t="shared" si="24"/>
        <v>2.9824000000000002</v>
      </c>
      <c r="AJ57" s="242">
        <f t="shared" si="25"/>
        <v>2.8752</v>
      </c>
      <c r="AK57" s="242">
        <f t="shared" si="25"/>
        <v>2.7907999999999999</v>
      </c>
      <c r="AL57" s="242">
        <f t="shared" si="25"/>
        <v>2.7604000000000002</v>
      </c>
      <c r="AM57" s="242">
        <f t="shared" si="25"/>
        <v>2.6637</v>
      </c>
      <c r="AN57" s="242">
        <f t="shared" si="25"/>
        <v>2.4975000000000001</v>
      </c>
      <c r="AO57" s="242">
        <f t="shared" si="25"/>
        <v>2.34</v>
      </c>
      <c r="AP57" s="242">
        <f t="shared" si="25"/>
        <v>2.2012</v>
      </c>
      <c r="AQ57" s="242">
        <f t="shared" si="25"/>
        <v>2.1636000000000002</v>
      </c>
      <c r="AR57" s="242">
        <f t="shared" si="25"/>
        <v>2.1036999999999999</v>
      </c>
      <c r="AS57" s="242">
        <f t="shared" si="25"/>
        <v>2.0581999999999998</v>
      </c>
      <c r="AT57" s="242">
        <f t="shared" si="26"/>
        <v>2.0750000000000002</v>
      </c>
      <c r="AU57" s="242">
        <f t="shared" si="26"/>
        <v>2.1242999999999999</v>
      </c>
      <c r="AV57" s="242">
        <f t="shared" si="26"/>
        <v>2.0922000000000001</v>
      </c>
      <c r="AW57" s="242">
        <f t="shared" si="26"/>
        <v>2.0388999999999999</v>
      </c>
      <c r="AX57" s="242">
        <f t="shared" si="26"/>
        <v>2.0066000000000002</v>
      </c>
      <c r="AY57" s="242">
        <f t="shared" si="26"/>
        <v>1.9651000000000001</v>
      </c>
      <c r="AZ57" s="242">
        <f t="shared" si="26"/>
        <v>1.9376</v>
      </c>
      <c r="BA57" s="242">
        <f t="shared" si="26"/>
        <v>1.9351</v>
      </c>
      <c r="BB57" s="242">
        <f t="shared" si="26"/>
        <v>1.9301999999999999</v>
      </c>
      <c r="BC57" s="242">
        <f t="shared" si="26"/>
        <v>1.8965000000000001</v>
      </c>
      <c r="BD57" s="242">
        <f t="shared" si="27"/>
        <v>1.9278</v>
      </c>
      <c r="BE57" s="242">
        <f t="shared" si="27"/>
        <v>1.9059999999999999</v>
      </c>
      <c r="BF57" s="242">
        <f t="shared" si="27"/>
        <v>1.9059999999999999</v>
      </c>
      <c r="BG57" s="242">
        <f t="shared" si="27"/>
        <v>1.9351</v>
      </c>
      <c r="BH57" s="242">
        <f t="shared" si="27"/>
        <v>1.8989</v>
      </c>
      <c r="BI57" s="242">
        <f t="shared" si="27"/>
        <v>1.8391999999999999</v>
      </c>
      <c r="BJ57" s="242">
        <f t="shared" si="27"/>
        <v>1.8504</v>
      </c>
      <c r="BK57" s="242">
        <f t="shared" si="27"/>
        <v>1.8237000000000001</v>
      </c>
      <c r="BL57" s="242">
        <f t="shared" si="27"/>
        <v>1.7979000000000001</v>
      </c>
      <c r="BM57" s="242">
        <f t="shared" si="27"/>
        <v>1.7323</v>
      </c>
      <c r="BN57" s="242">
        <f t="shared" si="28"/>
        <v>1.6443000000000001</v>
      </c>
      <c r="BO57" s="242">
        <f t="shared" si="28"/>
        <v>1.625</v>
      </c>
      <c r="BP57" s="242">
        <f t="shared" si="28"/>
        <v>1.5457000000000001</v>
      </c>
      <c r="BQ57" s="242">
        <f t="shared" si="28"/>
        <v>1.5993999999999999</v>
      </c>
      <c r="BR57" s="242">
        <f t="shared" si="28"/>
        <v>1.5860000000000001</v>
      </c>
      <c r="BS57" s="242">
        <f t="shared" si="28"/>
        <v>1.5134000000000001</v>
      </c>
      <c r="BT57" s="242">
        <f t="shared" si="28"/>
        <v>1.4925999999999999</v>
      </c>
      <c r="BU57" s="242">
        <f t="shared" si="28"/>
        <v>1.4912000000000001</v>
      </c>
      <c r="BV57" s="242">
        <f t="shared" si="28"/>
        <v>1.5015000000000001</v>
      </c>
      <c r="BW57" s="242">
        <f t="shared" si="28"/>
        <v>1.5209999999999999</v>
      </c>
      <c r="BX57" s="242">
        <f t="shared" si="29"/>
        <v>1.5426</v>
      </c>
      <c r="BY57" s="242">
        <f t="shared" si="29"/>
        <v>1.5044999999999999</v>
      </c>
      <c r="BZ57" s="242">
        <f t="shared" si="29"/>
        <v>1.4696</v>
      </c>
      <c r="CA57" s="242">
        <f t="shared" si="29"/>
        <v>1.4527000000000001</v>
      </c>
      <c r="CB57" s="242">
        <f t="shared" si="29"/>
        <v>1.4597</v>
      </c>
      <c r="CC57" s="242">
        <f t="shared" si="29"/>
        <v>1.3271999999999999</v>
      </c>
      <c r="CD57" s="242">
        <f t="shared" si="29"/>
        <v>1</v>
      </c>
    </row>
    <row r="58" spans="1:82" outlineLevel="1">
      <c r="A58" s="241">
        <v>5</v>
      </c>
      <c r="B58" s="229" t="s">
        <v>323</v>
      </c>
      <c r="C58" s="190"/>
      <c r="D58" s="156">
        <v>4</v>
      </c>
      <c r="E58" s="285">
        <v>8</v>
      </c>
      <c r="F58" s="233">
        <f t="shared" si="22"/>
        <v>0</v>
      </c>
      <c r="G58" s="233">
        <f t="shared" si="22"/>
        <v>0</v>
      </c>
      <c r="H58" s="233">
        <f t="shared" si="22"/>
        <v>0</v>
      </c>
      <c r="I58" s="233">
        <f t="shared" si="22"/>
        <v>5.4909999999999997</v>
      </c>
      <c r="J58" s="242">
        <f t="shared" si="22"/>
        <v>5.6333000000000002</v>
      </c>
      <c r="K58" s="242">
        <f t="shared" si="22"/>
        <v>4.7530999999999999</v>
      </c>
      <c r="L58" s="242">
        <f t="shared" si="22"/>
        <v>4.6513999999999998</v>
      </c>
      <c r="M58" s="242">
        <f t="shared" si="22"/>
        <v>4.7679999999999998</v>
      </c>
      <c r="N58" s="242">
        <f t="shared" si="22"/>
        <v>4.8438999999999997</v>
      </c>
      <c r="O58" s="242">
        <f t="shared" si="22"/>
        <v>4.7530999999999999</v>
      </c>
      <c r="P58" s="242">
        <f t="shared" si="23"/>
        <v>4.68</v>
      </c>
      <c r="Q58" s="242">
        <f t="shared" si="23"/>
        <v>4.5952000000000002</v>
      </c>
      <c r="R58" s="242">
        <f t="shared" si="23"/>
        <v>4.6231</v>
      </c>
      <c r="S58" s="242">
        <f t="shared" si="23"/>
        <v>4.6513999999999998</v>
      </c>
      <c r="T58" s="242">
        <f t="shared" si="23"/>
        <v>4.5952000000000002</v>
      </c>
      <c r="U58" s="242">
        <f t="shared" si="23"/>
        <v>4.5403000000000002</v>
      </c>
      <c r="V58" s="242">
        <f t="shared" si="23"/>
        <v>4.5133999999999999</v>
      </c>
      <c r="W58" s="242">
        <f t="shared" si="23"/>
        <v>4.4734999999999996</v>
      </c>
      <c r="X58" s="242">
        <f t="shared" si="23"/>
        <v>4.4086999999999996</v>
      </c>
      <c r="Y58" s="242">
        <f t="shared" si="23"/>
        <v>4.3087999999999997</v>
      </c>
      <c r="Z58" s="242">
        <f t="shared" si="24"/>
        <v>4.2485999999999997</v>
      </c>
      <c r="AA58" s="242">
        <f t="shared" si="24"/>
        <v>4.2965999999999998</v>
      </c>
      <c r="AB58" s="242">
        <f t="shared" si="24"/>
        <v>4.3087999999999997</v>
      </c>
      <c r="AC58" s="242">
        <f t="shared" si="24"/>
        <v>4.2367999999999997</v>
      </c>
      <c r="AD58" s="242">
        <f t="shared" si="24"/>
        <v>4.0345000000000004</v>
      </c>
      <c r="AE58" s="242">
        <f t="shared" si="24"/>
        <v>3.8801000000000001</v>
      </c>
      <c r="AF58" s="242">
        <f t="shared" si="24"/>
        <v>3.7648999999999999</v>
      </c>
      <c r="AG58" s="242">
        <f t="shared" si="24"/>
        <v>3.5371999999999999</v>
      </c>
      <c r="AH58" s="242">
        <f t="shared" si="24"/>
        <v>3.1168</v>
      </c>
      <c r="AI58" s="242">
        <f t="shared" si="24"/>
        <v>2.9824000000000002</v>
      </c>
      <c r="AJ58" s="242">
        <f t="shared" si="25"/>
        <v>2.8752</v>
      </c>
      <c r="AK58" s="242">
        <f t="shared" si="25"/>
        <v>2.7907999999999999</v>
      </c>
      <c r="AL58" s="242">
        <f t="shared" si="25"/>
        <v>2.7604000000000002</v>
      </c>
      <c r="AM58" s="242">
        <f t="shared" si="25"/>
        <v>2.6637</v>
      </c>
      <c r="AN58" s="242">
        <f t="shared" si="25"/>
        <v>2.4975000000000001</v>
      </c>
      <c r="AO58" s="242">
        <f t="shared" si="25"/>
        <v>2.34</v>
      </c>
      <c r="AP58" s="242">
        <f t="shared" si="25"/>
        <v>2.2012</v>
      </c>
      <c r="AQ58" s="242">
        <f t="shared" si="25"/>
        <v>2.1636000000000002</v>
      </c>
      <c r="AR58" s="242">
        <f t="shared" si="25"/>
        <v>2.1036999999999999</v>
      </c>
      <c r="AS58" s="242">
        <f t="shared" si="25"/>
        <v>2.0581999999999998</v>
      </c>
      <c r="AT58" s="242">
        <f t="shared" si="26"/>
        <v>2.0750000000000002</v>
      </c>
      <c r="AU58" s="242">
        <f t="shared" si="26"/>
        <v>2.1242999999999999</v>
      </c>
      <c r="AV58" s="242">
        <f t="shared" si="26"/>
        <v>2.0922000000000001</v>
      </c>
      <c r="AW58" s="242">
        <f t="shared" si="26"/>
        <v>2.0388999999999999</v>
      </c>
      <c r="AX58" s="242">
        <f t="shared" si="26"/>
        <v>2.0066000000000002</v>
      </c>
      <c r="AY58" s="242">
        <f t="shared" si="26"/>
        <v>1.9651000000000001</v>
      </c>
      <c r="AZ58" s="242">
        <f t="shared" si="26"/>
        <v>1.9376</v>
      </c>
      <c r="BA58" s="242">
        <f t="shared" si="26"/>
        <v>1.9351</v>
      </c>
      <c r="BB58" s="242">
        <f t="shared" si="26"/>
        <v>1.9301999999999999</v>
      </c>
      <c r="BC58" s="242">
        <f t="shared" si="26"/>
        <v>1.8965000000000001</v>
      </c>
      <c r="BD58" s="242">
        <f t="shared" si="27"/>
        <v>1.9278</v>
      </c>
      <c r="BE58" s="242">
        <f t="shared" si="27"/>
        <v>1.9059999999999999</v>
      </c>
      <c r="BF58" s="242">
        <f t="shared" si="27"/>
        <v>1.9059999999999999</v>
      </c>
      <c r="BG58" s="242">
        <f t="shared" si="27"/>
        <v>1.9351</v>
      </c>
      <c r="BH58" s="242">
        <f t="shared" si="27"/>
        <v>1.8989</v>
      </c>
      <c r="BI58" s="242">
        <f t="shared" si="27"/>
        <v>1.8391999999999999</v>
      </c>
      <c r="BJ58" s="242">
        <f t="shared" si="27"/>
        <v>1.8504</v>
      </c>
      <c r="BK58" s="242">
        <f t="shared" si="27"/>
        <v>1.8237000000000001</v>
      </c>
      <c r="BL58" s="242">
        <f t="shared" si="27"/>
        <v>1.7979000000000001</v>
      </c>
      <c r="BM58" s="242">
        <f t="shared" si="27"/>
        <v>1.7323</v>
      </c>
      <c r="BN58" s="242">
        <f t="shared" si="28"/>
        <v>1.6443000000000001</v>
      </c>
      <c r="BO58" s="242">
        <f t="shared" si="28"/>
        <v>1.625</v>
      </c>
      <c r="BP58" s="242">
        <f t="shared" si="28"/>
        <v>1.5457000000000001</v>
      </c>
      <c r="BQ58" s="242">
        <f t="shared" si="28"/>
        <v>1.5993999999999999</v>
      </c>
      <c r="BR58" s="242">
        <f t="shared" si="28"/>
        <v>1.5860000000000001</v>
      </c>
      <c r="BS58" s="242">
        <f t="shared" si="28"/>
        <v>1.5134000000000001</v>
      </c>
      <c r="BT58" s="242">
        <f t="shared" si="28"/>
        <v>1.4925999999999999</v>
      </c>
      <c r="BU58" s="242">
        <f t="shared" si="28"/>
        <v>1.4912000000000001</v>
      </c>
      <c r="BV58" s="242">
        <f t="shared" si="28"/>
        <v>1.5015000000000001</v>
      </c>
      <c r="BW58" s="242">
        <f t="shared" si="28"/>
        <v>1.5209999999999999</v>
      </c>
      <c r="BX58" s="242">
        <f t="shared" si="29"/>
        <v>1.5426</v>
      </c>
      <c r="BY58" s="242">
        <f t="shared" si="29"/>
        <v>1.5044999999999999</v>
      </c>
      <c r="BZ58" s="242">
        <f t="shared" si="29"/>
        <v>1.4696</v>
      </c>
      <c r="CA58" s="242">
        <f t="shared" si="29"/>
        <v>1.4527000000000001</v>
      </c>
      <c r="CB58" s="242">
        <f t="shared" si="29"/>
        <v>1.4597</v>
      </c>
      <c r="CC58" s="242">
        <f t="shared" si="29"/>
        <v>1.3271999999999999</v>
      </c>
      <c r="CD58" s="242">
        <f t="shared" si="29"/>
        <v>1</v>
      </c>
    </row>
    <row r="59" spans="1:82" outlineLevel="1">
      <c r="A59" s="241">
        <v>5</v>
      </c>
      <c r="B59" s="229" t="s">
        <v>324</v>
      </c>
      <c r="C59" s="190"/>
      <c r="D59" s="156">
        <v>3</v>
      </c>
      <c r="E59" s="285">
        <v>5</v>
      </c>
      <c r="F59" s="233">
        <f t="shared" si="22"/>
        <v>0</v>
      </c>
      <c r="G59" s="233">
        <f t="shared" si="22"/>
        <v>0</v>
      </c>
      <c r="H59" s="233">
        <f t="shared" si="22"/>
        <v>0</v>
      </c>
      <c r="I59" s="233">
        <f t="shared" si="22"/>
        <v>5.4909999999999997</v>
      </c>
      <c r="J59" s="242">
        <f t="shared" si="22"/>
        <v>5.6333000000000002</v>
      </c>
      <c r="K59" s="242">
        <f t="shared" si="22"/>
        <v>4.7530999999999999</v>
      </c>
      <c r="L59" s="242">
        <f t="shared" si="22"/>
        <v>4.6513999999999998</v>
      </c>
      <c r="M59" s="242">
        <f t="shared" si="22"/>
        <v>4.7679999999999998</v>
      </c>
      <c r="N59" s="242">
        <f t="shared" si="22"/>
        <v>4.8438999999999997</v>
      </c>
      <c r="O59" s="242">
        <f t="shared" si="22"/>
        <v>4.7530999999999999</v>
      </c>
      <c r="P59" s="242">
        <f t="shared" si="23"/>
        <v>4.68</v>
      </c>
      <c r="Q59" s="242">
        <f t="shared" si="23"/>
        <v>4.5952000000000002</v>
      </c>
      <c r="R59" s="242">
        <f t="shared" si="23"/>
        <v>4.6231</v>
      </c>
      <c r="S59" s="242">
        <f t="shared" si="23"/>
        <v>4.6513999999999998</v>
      </c>
      <c r="T59" s="242">
        <f t="shared" si="23"/>
        <v>4.5952000000000002</v>
      </c>
      <c r="U59" s="242">
        <f t="shared" si="23"/>
        <v>4.5403000000000002</v>
      </c>
      <c r="V59" s="242">
        <f t="shared" si="23"/>
        <v>4.5133999999999999</v>
      </c>
      <c r="W59" s="242">
        <f t="shared" si="23"/>
        <v>4.4734999999999996</v>
      </c>
      <c r="X59" s="242">
        <f t="shared" si="23"/>
        <v>4.4086999999999996</v>
      </c>
      <c r="Y59" s="242">
        <f t="shared" si="23"/>
        <v>4.3087999999999997</v>
      </c>
      <c r="Z59" s="242">
        <f t="shared" si="24"/>
        <v>4.2485999999999997</v>
      </c>
      <c r="AA59" s="242">
        <f t="shared" si="24"/>
        <v>4.2965999999999998</v>
      </c>
      <c r="AB59" s="242">
        <f t="shared" si="24"/>
        <v>4.3087999999999997</v>
      </c>
      <c r="AC59" s="242">
        <f t="shared" si="24"/>
        <v>4.2367999999999997</v>
      </c>
      <c r="AD59" s="242">
        <f t="shared" si="24"/>
        <v>4.0345000000000004</v>
      </c>
      <c r="AE59" s="242">
        <f t="shared" si="24"/>
        <v>3.8801000000000001</v>
      </c>
      <c r="AF59" s="242">
        <f t="shared" si="24"/>
        <v>3.7648999999999999</v>
      </c>
      <c r="AG59" s="242">
        <f t="shared" si="24"/>
        <v>3.5371999999999999</v>
      </c>
      <c r="AH59" s="242">
        <f t="shared" si="24"/>
        <v>3.1168</v>
      </c>
      <c r="AI59" s="242">
        <f t="shared" si="24"/>
        <v>2.9824000000000002</v>
      </c>
      <c r="AJ59" s="242">
        <f t="shared" si="25"/>
        <v>2.8752</v>
      </c>
      <c r="AK59" s="242">
        <f t="shared" si="25"/>
        <v>2.7907999999999999</v>
      </c>
      <c r="AL59" s="242">
        <f t="shared" si="25"/>
        <v>2.7604000000000002</v>
      </c>
      <c r="AM59" s="242">
        <f t="shared" si="25"/>
        <v>2.6637</v>
      </c>
      <c r="AN59" s="242">
        <f t="shared" si="25"/>
        <v>2.4975000000000001</v>
      </c>
      <c r="AO59" s="242">
        <f t="shared" si="25"/>
        <v>2.34</v>
      </c>
      <c r="AP59" s="242">
        <f t="shared" si="25"/>
        <v>2.2012</v>
      </c>
      <c r="AQ59" s="242">
        <f t="shared" si="25"/>
        <v>2.1636000000000002</v>
      </c>
      <c r="AR59" s="242">
        <f t="shared" si="25"/>
        <v>2.1036999999999999</v>
      </c>
      <c r="AS59" s="242">
        <f t="shared" si="25"/>
        <v>2.0581999999999998</v>
      </c>
      <c r="AT59" s="242">
        <f t="shared" si="26"/>
        <v>2.0750000000000002</v>
      </c>
      <c r="AU59" s="242">
        <f t="shared" si="26"/>
        <v>2.1242999999999999</v>
      </c>
      <c r="AV59" s="242">
        <f t="shared" si="26"/>
        <v>2.0922000000000001</v>
      </c>
      <c r="AW59" s="242">
        <f t="shared" si="26"/>
        <v>2.0388999999999999</v>
      </c>
      <c r="AX59" s="242">
        <f t="shared" si="26"/>
        <v>2.0066000000000002</v>
      </c>
      <c r="AY59" s="242">
        <f t="shared" si="26"/>
        <v>1.9651000000000001</v>
      </c>
      <c r="AZ59" s="242">
        <f t="shared" si="26"/>
        <v>1.9376</v>
      </c>
      <c r="BA59" s="242">
        <f t="shared" si="26"/>
        <v>1.9351</v>
      </c>
      <c r="BB59" s="242">
        <f t="shared" si="26"/>
        <v>1.9301999999999999</v>
      </c>
      <c r="BC59" s="242">
        <f t="shared" si="26"/>
        <v>1.8965000000000001</v>
      </c>
      <c r="BD59" s="242">
        <f t="shared" si="27"/>
        <v>1.9278</v>
      </c>
      <c r="BE59" s="242">
        <f t="shared" si="27"/>
        <v>1.9059999999999999</v>
      </c>
      <c r="BF59" s="242">
        <f t="shared" si="27"/>
        <v>1.9059999999999999</v>
      </c>
      <c r="BG59" s="242">
        <f t="shared" si="27"/>
        <v>1.9351</v>
      </c>
      <c r="BH59" s="242">
        <f t="shared" si="27"/>
        <v>1.8989</v>
      </c>
      <c r="BI59" s="242">
        <f t="shared" si="27"/>
        <v>1.8391999999999999</v>
      </c>
      <c r="BJ59" s="242">
        <f t="shared" si="27"/>
        <v>1.8504</v>
      </c>
      <c r="BK59" s="242">
        <f t="shared" si="27"/>
        <v>1.8237000000000001</v>
      </c>
      <c r="BL59" s="242">
        <f t="shared" si="27"/>
        <v>1.7979000000000001</v>
      </c>
      <c r="BM59" s="242">
        <f t="shared" si="27"/>
        <v>1.7323</v>
      </c>
      <c r="BN59" s="242">
        <f t="shared" si="28"/>
        <v>1.6443000000000001</v>
      </c>
      <c r="BO59" s="242">
        <f t="shared" si="28"/>
        <v>1.625</v>
      </c>
      <c r="BP59" s="242">
        <f t="shared" si="28"/>
        <v>1.5457000000000001</v>
      </c>
      <c r="BQ59" s="242">
        <f t="shared" si="28"/>
        <v>1.5993999999999999</v>
      </c>
      <c r="BR59" s="242">
        <f t="shared" si="28"/>
        <v>1.5860000000000001</v>
      </c>
      <c r="BS59" s="242">
        <f t="shared" si="28"/>
        <v>1.5134000000000001</v>
      </c>
      <c r="BT59" s="242">
        <f t="shared" si="28"/>
        <v>1.4925999999999999</v>
      </c>
      <c r="BU59" s="242">
        <f t="shared" si="28"/>
        <v>1.4912000000000001</v>
      </c>
      <c r="BV59" s="242">
        <f t="shared" si="28"/>
        <v>1.5015000000000001</v>
      </c>
      <c r="BW59" s="242">
        <f t="shared" si="28"/>
        <v>1.5209999999999999</v>
      </c>
      <c r="BX59" s="242">
        <f t="shared" si="29"/>
        <v>1.5426</v>
      </c>
      <c r="BY59" s="242">
        <f t="shared" si="29"/>
        <v>1.5044999999999999</v>
      </c>
      <c r="BZ59" s="242">
        <f t="shared" si="29"/>
        <v>1.4696</v>
      </c>
      <c r="CA59" s="242">
        <f t="shared" si="29"/>
        <v>1.4527000000000001</v>
      </c>
      <c r="CB59" s="242">
        <f t="shared" si="29"/>
        <v>1.4597</v>
      </c>
      <c r="CC59" s="242">
        <f t="shared" si="29"/>
        <v>1.3271999999999999</v>
      </c>
      <c r="CD59" s="242">
        <f t="shared" si="29"/>
        <v>1</v>
      </c>
    </row>
    <row r="60" spans="1:82" outlineLevel="1">
      <c r="A60" s="241">
        <v>5</v>
      </c>
      <c r="B60" s="229" t="s">
        <v>325</v>
      </c>
      <c r="C60" s="190"/>
      <c r="D60" s="156">
        <v>5</v>
      </c>
      <c r="E60" s="285">
        <v>5</v>
      </c>
      <c r="F60" s="233">
        <f t="shared" si="22"/>
        <v>0</v>
      </c>
      <c r="G60" s="233">
        <f t="shared" si="22"/>
        <v>0</v>
      </c>
      <c r="H60" s="233">
        <f t="shared" si="22"/>
        <v>0</v>
      </c>
      <c r="I60" s="233">
        <f t="shared" si="22"/>
        <v>5.4909999999999997</v>
      </c>
      <c r="J60" s="242">
        <f t="shared" si="22"/>
        <v>5.6333000000000002</v>
      </c>
      <c r="K60" s="242">
        <f t="shared" si="22"/>
        <v>4.7530999999999999</v>
      </c>
      <c r="L60" s="242">
        <f t="shared" si="22"/>
        <v>4.6513999999999998</v>
      </c>
      <c r="M60" s="242">
        <f t="shared" si="22"/>
        <v>4.7679999999999998</v>
      </c>
      <c r="N60" s="242">
        <f t="shared" si="22"/>
        <v>4.8438999999999997</v>
      </c>
      <c r="O60" s="242">
        <f t="shared" si="22"/>
        <v>4.7530999999999999</v>
      </c>
      <c r="P60" s="242">
        <f t="shared" si="23"/>
        <v>4.68</v>
      </c>
      <c r="Q60" s="242">
        <f t="shared" si="23"/>
        <v>4.5952000000000002</v>
      </c>
      <c r="R60" s="242">
        <f t="shared" si="23"/>
        <v>4.6231</v>
      </c>
      <c r="S60" s="242">
        <f t="shared" si="23"/>
        <v>4.6513999999999998</v>
      </c>
      <c r="T60" s="242">
        <f t="shared" si="23"/>
        <v>4.5952000000000002</v>
      </c>
      <c r="U60" s="242">
        <f t="shared" si="23"/>
        <v>4.5403000000000002</v>
      </c>
      <c r="V60" s="242">
        <f t="shared" si="23"/>
        <v>4.5133999999999999</v>
      </c>
      <c r="W60" s="242">
        <f t="shared" si="23"/>
        <v>4.4734999999999996</v>
      </c>
      <c r="X60" s="242">
        <f t="shared" si="23"/>
        <v>4.4086999999999996</v>
      </c>
      <c r="Y60" s="242">
        <f t="shared" si="23"/>
        <v>4.3087999999999997</v>
      </c>
      <c r="Z60" s="242">
        <f t="shared" si="24"/>
        <v>4.2485999999999997</v>
      </c>
      <c r="AA60" s="242">
        <f t="shared" si="24"/>
        <v>4.2965999999999998</v>
      </c>
      <c r="AB60" s="242">
        <f t="shared" si="24"/>
        <v>4.3087999999999997</v>
      </c>
      <c r="AC60" s="242">
        <f t="shared" si="24"/>
        <v>4.2367999999999997</v>
      </c>
      <c r="AD60" s="242">
        <f t="shared" si="24"/>
        <v>4.0345000000000004</v>
      </c>
      <c r="AE60" s="242">
        <f t="shared" si="24"/>
        <v>3.8801000000000001</v>
      </c>
      <c r="AF60" s="242">
        <f t="shared" si="24"/>
        <v>3.7648999999999999</v>
      </c>
      <c r="AG60" s="242">
        <f t="shared" si="24"/>
        <v>3.5371999999999999</v>
      </c>
      <c r="AH60" s="242">
        <f t="shared" si="24"/>
        <v>3.1168</v>
      </c>
      <c r="AI60" s="242">
        <f t="shared" si="24"/>
        <v>2.9824000000000002</v>
      </c>
      <c r="AJ60" s="242">
        <f t="shared" si="25"/>
        <v>2.8752</v>
      </c>
      <c r="AK60" s="242">
        <f t="shared" si="25"/>
        <v>2.7907999999999999</v>
      </c>
      <c r="AL60" s="242">
        <f t="shared" si="25"/>
        <v>2.7604000000000002</v>
      </c>
      <c r="AM60" s="242">
        <f t="shared" si="25"/>
        <v>2.6637</v>
      </c>
      <c r="AN60" s="242">
        <f t="shared" si="25"/>
        <v>2.4975000000000001</v>
      </c>
      <c r="AO60" s="242">
        <f t="shared" si="25"/>
        <v>2.34</v>
      </c>
      <c r="AP60" s="242">
        <f t="shared" si="25"/>
        <v>2.2012</v>
      </c>
      <c r="AQ60" s="242">
        <f t="shared" si="25"/>
        <v>2.1636000000000002</v>
      </c>
      <c r="AR60" s="242">
        <f t="shared" si="25"/>
        <v>2.1036999999999999</v>
      </c>
      <c r="AS60" s="242">
        <f t="shared" si="25"/>
        <v>2.0581999999999998</v>
      </c>
      <c r="AT60" s="242">
        <f t="shared" si="26"/>
        <v>2.0750000000000002</v>
      </c>
      <c r="AU60" s="242">
        <f t="shared" si="26"/>
        <v>2.1242999999999999</v>
      </c>
      <c r="AV60" s="242">
        <f t="shared" si="26"/>
        <v>2.0922000000000001</v>
      </c>
      <c r="AW60" s="242">
        <f t="shared" si="26"/>
        <v>2.0388999999999999</v>
      </c>
      <c r="AX60" s="242">
        <f t="shared" si="26"/>
        <v>2.0066000000000002</v>
      </c>
      <c r="AY60" s="242">
        <f t="shared" si="26"/>
        <v>1.9651000000000001</v>
      </c>
      <c r="AZ60" s="242">
        <f t="shared" si="26"/>
        <v>1.9376</v>
      </c>
      <c r="BA60" s="242">
        <f t="shared" si="26"/>
        <v>1.9351</v>
      </c>
      <c r="BB60" s="242">
        <f t="shared" si="26"/>
        <v>1.9301999999999999</v>
      </c>
      <c r="BC60" s="242">
        <f t="shared" si="26"/>
        <v>1.8965000000000001</v>
      </c>
      <c r="BD60" s="242">
        <f t="shared" si="27"/>
        <v>1.9278</v>
      </c>
      <c r="BE60" s="242">
        <f t="shared" si="27"/>
        <v>1.9059999999999999</v>
      </c>
      <c r="BF60" s="242">
        <f t="shared" si="27"/>
        <v>1.9059999999999999</v>
      </c>
      <c r="BG60" s="242">
        <f t="shared" si="27"/>
        <v>1.9351</v>
      </c>
      <c r="BH60" s="242">
        <f t="shared" si="27"/>
        <v>1.8989</v>
      </c>
      <c r="BI60" s="242">
        <f t="shared" si="27"/>
        <v>1.8391999999999999</v>
      </c>
      <c r="BJ60" s="242">
        <f t="shared" si="27"/>
        <v>1.8504</v>
      </c>
      <c r="BK60" s="242">
        <f t="shared" si="27"/>
        <v>1.8237000000000001</v>
      </c>
      <c r="BL60" s="242">
        <f t="shared" si="27"/>
        <v>1.7979000000000001</v>
      </c>
      <c r="BM60" s="242">
        <f t="shared" si="27"/>
        <v>1.7323</v>
      </c>
      <c r="BN60" s="242">
        <f t="shared" si="28"/>
        <v>1.6443000000000001</v>
      </c>
      <c r="BO60" s="242">
        <f t="shared" si="28"/>
        <v>1.625</v>
      </c>
      <c r="BP60" s="242">
        <f t="shared" si="28"/>
        <v>1.5457000000000001</v>
      </c>
      <c r="BQ60" s="242">
        <f t="shared" si="28"/>
        <v>1.5993999999999999</v>
      </c>
      <c r="BR60" s="242">
        <f t="shared" si="28"/>
        <v>1.5860000000000001</v>
      </c>
      <c r="BS60" s="242">
        <f t="shared" si="28"/>
        <v>1.5134000000000001</v>
      </c>
      <c r="BT60" s="242">
        <f t="shared" si="28"/>
        <v>1.4925999999999999</v>
      </c>
      <c r="BU60" s="242">
        <f t="shared" si="28"/>
        <v>1.4912000000000001</v>
      </c>
      <c r="BV60" s="242">
        <f t="shared" si="28"/>
        <v>1.5015000000000001</v>
      </c>
      <c r="BW60" s="242">
        <f t="shared" si="28"/>
        <v>1.5209999999999999</v>
      </c>
      <c r="BX60" s="242">
        <f t="shared" si="29"/>
        <v>1.5426</v>
      </c>
      <c r="BY60" s="242">
        <f t="shared" si="29"/>
        <v>1.5044999999999999</v>
      </c>
      <c r="BZ60" s="242">
        <f t="shared" si="29"/>
        <v>1.4696</v>
      </c>
      <c r="CA60" s="242">
        <f t="shared" si="29"/>
        <v>1.4527000000000001</v>
      </c>
      <c r="CB60" s="242">
        <f t="shared" si="29"/>
        <v>1.4597</v>
      </c>
      <c r="CC60" s="242">
        <f t="shared" si="29"/>
        <v>1.3271999999999999</v>
      </c>
      <c r="CD60" s="242">
        <f t="shared" si="29"/>
        <v>1</v>
      </c>
    </row>
    <row r="61" spans="1:82" outlineLevel="1">
      <c r="A61" s="241">
        <v>5</v>
      </c>
      <c r="B61" s="229" t="s">
        <v>326</v>
      </c>
      <c r="C61" s="190"/>
      <c r="D61" s="156">
        <v>8</v>
      </c>
      <c r="E61" s="285">
        <v>8</v>
      </c>
      <c r="F61" s="233">
        <f t="shared" ref="F61:O70" si="30">VLOOKUP($A61,$A$11:$CD$15,F$49)</f>
        <v>0</v>
      </c>
      <c r="G61" s="233">
        <f t="shared" si="30"/>
        <v>0</v>
      </c>
      <c r="H61" s="233">
        <f t="shared" si="30"/>
        <v>0</v>
      </c>
      <c r="I61" s="233">
        <f t="shared" si="30"/>
        <v>5.4909999999999997</v>
      </c>
      <c r="J61" s="242">
        <f t="shared" si="30"/>
        <v>5.6333000000000002</v>
      </c>
      <c r="K61" s="242">
        <f t="shared" si="30"/>
        <v>4.7530999999999999</v>
      </c>
      <c r="L61" s="242">
        <f t="shared" si="30"/>
        <v>4.6513999999999998</v>
      </c>
      <c r="M61" s="242">
        <f t="shared" si="30"/>
        <v>4.7679999999999998</v>
      </c>
      <c r="N61" s="242">
        <f t="shared" si="30"/>
        <v>4.8438999999999997</v>
      </c>
      <c r="O61" s="242">
        <f t="shared" si="30"/>
        <v>4.7530999999999999</v>
      </c>
      <c r="P61" s="242">
        <f t="shared" ref="P61:Y70" si="31">VLOOKUP($A61,$A$11:$CD$15,P$49)</f>
        <v>4.68</v>
      </c>
      <c r="Q61" s="242">
        <f t="shared" si="31"/>
        <v>4.5952000000000002</v>
      </c>
      <c r="R61" s="242">
        <f t="shared" si="31"/>
        <v>4.6231</v>
      </c>
      <c r="S61" s="242">
        <f t="shared" si="31"/>
        <v>4.6513999999999998</v>
      </c>
      <c r="T61" s="242">
        <f t="shared" si="31"/>
        <v>4.5952000000000002</v>
      </c>
      <c r="U61" s="242">
        <f t="shared" si="31"/>
        <v>4.5403000000000002</v>
      </c>
      <c r="V61" s="242">
        <f t="shared" si="31"/>
        <v>4.5133999999999999</v>
      </c>
      <c r="W61" s="242">
        <f t="shared" si="31"/>
        <v>4.4734999999999996</v>
      </c>
      <c r="X61" s="242">
        <f t="shared" si="31"/>
        <v>4.4086999999999996</v>
      </c>
      <c r="Y61" s="242">
        <f t="shared" si="31"/>
        <v>4.3087999999999997</v>
      </c>
      <c r="Z61" s="242">
        <f t="shared" ref="Z61:AI70" si="32">VLOOKUP($A61,$A$11:$CD$15,Z$49)</f>
        <v>4.2485999999999997</v>
      </c>
      <c r="AA61" s="242">
        <f t="shared" si="32"/>
        <v>4.2965999999999998</v>
      </c>
      <c r="AB61" s="242">
        <f t="shared" si="32"/>
        <v>4.3087999999999997</v>
      </c>
      <c r="AC61" s="242">
        <f t="shared" si="32"/>
        <v>4.2367999999999997</v>
      </c>
      <c r="AD61" s="242">
        <f t="shared" si="32"/>
        <v>4.0345000000000004</v>
      </c>
      <c r="AE61" s="242">
        <f t="shared" si="32"/>
        <v>3.8801000000000001</v>
      </c>
      <c r="AF61" s="242">
        <f t="shared" si="32"/>
        <v>3.7648999999999999</v>
      </c>
      <c r="AG61" s="242">
        <f t="shared" si="32"/>
        <v>3.5371999999999999</v>
      </c>
      <c r="AH61" s="242">
        <f t="shared" si="32"/>
        <v>3.1168</v>
      </c>
      <c r="AI61" s="242">
        <f t="shared" si="32"/>
        <v>2.9824000000000002</v>
      </c>
      <c r="AJ61" s="242">
        <f t="shared" ref="AJ61:AS70" si="33">VLOOKUP($A61,$A$11:$CD$15,AJ$49)</f>
        <v>2.8752</v>
      </c>
      <c r="AK61" s="242">
        <f t="shared" si="33"/>
        <v>2.7907999999999999</v>
      </c>
      <c r="AL61" s="242">
        <f t="shared" si="33"/>
        <v>2.7604000000000002</v>
      </c>
      <c r="AM61" s="242">
        <f t="shared" si="33"/>
        <v>2.6637</v>
      </c>
      <c r="AN61" s="242">
        <f t="shared" si="33"/>
        <v>2.4975000000000001</v>
      </c>
      <c r="AO61" s="242">
        <f t="shared" si="33"/>
        <v>2.34</v>
      </c>
      <c r="AP61" s="242">
        <f t="shared" si="33"/>
        <v>2.2012</v>
      </c>
      <c r="AQ61" s="242">
        <f t="shared" si="33"/>
        <v>2.1636000000000002</v>
      </c>
      <c r="AR61" s="242">
        <f t="shared" si="33"/>
        <v>2.1036999999999999</v>
      </c>
      <c r="AS61" s="242">
        <f t="shared" si="33"/>
        <v>2.0581999999999998</v>
      </c>
      <c r="AT61" s="242">
        <f t="shared" ref="AT61:BC70" si="34">VLOOKUP($A61,$A$11:$CD$15,AT$49)</f>
        <v>2.0750000000000002</v>
      </c>
      <c r="AU61" s="242">
        <f t="shared" si="34"/>
        <v>2.1242999999999999</v>
      </c>
      <c r="AV61" s="242">
        <f t="shared" si="34"/>
        <v>2.0922000000000001</v>
      </c>
      <c r="AW61" s="242">
        <f t="shared" si="34"/>
        <v>2.0388999999999999</v>
      </c>
      <c r="AX61" s="242">
        <f t="shared" si="34"/>
        <v>2.0066000000000002</v>
      </c>
      <c r="AY61" s="242">
        <f t="shared" si="34"/>
        <v>1.9651000000000001</v>
      </c>
      <c r="AZ61" s="242">
        <f t="shared" si="34"/>
        <v>1.9376</v>
      </c>
      <c r="BA61" s="242">
        <f t="shared" si="34"/>
        <v>1.9351</v>
      </c>
      <c r="BB61" s="242">
        <f t="shared" si="34"/>
        <v>1.9301999999999999</v>
      </c>
      <c r="BC61" s="242">
        <f t="shared" si="34"/>
        <v>1.8965000000000001</v>
      </c>
      <c r="BD61" s="242">
        <f t="shared" ref="BD61:BM70" si="35">VLOOKUP($A61,$A$11:$CD$15,BD$49)</f>
        <v>1.9278</v>
      </c>
      <c r="BE61" s="242">
        <f t="shared" si="35"/>
        <v>1.9059999999999999</v>
      </c>
      <c r="BF61" s="242">
        <f t="shared" si="35"/>
        <v>1.9059999999999999</v>
      </c>
      <c r="BG61" s="242">
        <f t="shared" si="35"/>
        <v>1.9351</v>
      </c>
      <c r="BH61" s="242">
        <f t="shared" si="35"/>
        <v>1.8989</v>
      </c>
      <c r="BI61" s="242">
        <f t="shared" si="35"/>
        <v>1.8391999999999999</v>
      </c>
      <c r="BJ61" s="242">
        <f t="shared" si="35"/>
        <v>1.8504</v>
      </c>
      <c r="BK61" s="242">
        <f t="shared" si="35"/>
        <v>1.8237000000000001</v>
      </c>
      <c r="BL61" s="242">
        <f t="shared" si="35"/>
        <v>1.7979000000000001</v>
      </c>
      <c r="BM61" s="242">
        <f t="shared" si="35"/>
        <v>1.7323</v>
      </c>
      <c r="BN61" s="242">
        <f t="shared" ref="BN61:BW70" si="36">VLOOKUP($A61,$A$11:$CD$15,BN$49)</f>
        <v>1.6443000000000001</v>
      </c>
      <c r="BO61" s="242">
        <f t="shared" si="36"/>
        <v>1.625</v>
      </c>
      <c r="BP61" s="242">
        <f t="shared" si="36"/>
        <v>1.5457000000000001</v>
      </c>
      <c r="BQ61" s="242">
        <f t="shared" si="36"/>
        <v>1.5993999999999999</v>
      </c>
      <c r="BR61" s="242">
        <f t="shared" si="36"/>
        <v>1.5860000000000001</v>
      </c>
      <c r="BS61" s="242">
        <f t="shared" si="36"/>
        <v>1.5134000000000001</v>
      </c>
      <c r="BT61" s="242">
        <f t="shared" si="36"/>
        <v>1.4925999999999999</v>
      </c>
      <c r="BU61" s="242">
        <f t="shared" si="36"/>
        <v>1.4912000000000001</v>
      </c>
      <c r="BV61" s="242">
        <f t="shared" si="36"/>
        <v>1.5015000000000001</v>
      </c>
      <c r="BW61" s="242">
        <f t="shared" si="36"/>
        <v>1.5209999999999999</v>
      </c>
      <c r="BX61" s="242">
        <f t="shared" ref="BX61:CD70" si="37">VLOOKUP($A61,$A$11:$CD$15,BX$49)</f>
        <v>1.5426</v>
      </c>
      <c r="BY61" s="242">
        <f t="shared" si="37"/>
        <v>1.5044999999999999</v>
      </c>
      <c r="BZ61" s="242">
        <f t="shared" si="37"/>
        <v>1.4696</v>
      </c>
      <c r="CA61" s="242">
        <f t="shared" si="37"/>
        <v>1.4527000000000001</v>
      </c>
      <c r="CB61" s="242">
        <f t="shared" si="37"/>
        <v>1.4597</v>
      </c>
      <c r="CC61" s="242">
        <f t="shared" si="37"/>
        <v>1.3271999999999999</v>
      </c>
      <c r="CD61" s="242">
        <f t="shared" si="37"/>
        <v>1</v>
      </c>
    </row>
    <row r="62" spans="1:82" outlineLevel="1">
      <c r="A62" s="241">
        <v>3</v>
      </c>
      <c r="B62" s="229" t="s">
        <v>360</v>
      </c>
      <c r="C62" s="190"/>
      <c r="D62" s="156">
        <v>40</v>
      </c>
      <c r="E62" s="285">
        <v>50</v>
      </c>
      <c r="F62" s="233">
        <f t="shared" si="30"/>
        <v>0</v>
      </c>
      <c r="G62" s="233">
        <f t="shared" si="30"/>
        <v>0</v>
      </c>
      <c r="H62" s="233">
        <f t="shared" si="30"/>
        <v>0</v>
      </c>
      <c r="I62" s="233">
        <f t="shared" si="30"/>
        <v>0</v>
      </c>
      <c r="J62" s="242">
        <f t="shared" si="30"/>
        <v>0</v>
      </c>
      <c r="K62" s="242">
        <f t="shared" si="30"/>
        <v>0</v>
      </c>
      <c r="L62" s="242">
        <f t="shared" si="30"/>
        <v>0</v>
      </c>
      <c r="M62" s="242">
        <f t="shared" si="30"/>
        <v>0</v>
      </c>
      <c r="N62" s="242">
        <f t="shared" si="30"/>
        <v>0</v>
      </c>
      <c r="O62" s="242">
        <f t="shared" si="30"/>
        <v>0</v>
      </c>
      <c r="P62" s="242">
        <f t="shared" si="31"/>
        <v>0</v>
      </c>
      <c r="Q62" s="242">
        <f t="shared" si="31"/>
        <v>0</v>
      </c>
      <c r="R62" s="242">
        <f t="shared" si="31"/>
        <v>3.8041999999999998</v>
      </c>
      <c r="S62" s="242">
        <f t="shared" si="31"/>
        <v>3.7158000000000002</v>
      </c>
      <c r="T62" s="242">
        <f t="shared" si="31"/>
        <v>3.5594000000000001</v>
      </c>
      <c r="U62" s="242">
        <f t="shared" si="31"/>
        <v>3.4733999999999998</v>
      </c>
      <c r="V62" s="242">
        <f t="shared" si="31"/>
        <v>3.3995000000000002</v>
      </c>
      <c r="W62" s="242">
        <f t="shared" si="31"/>
        <v>3.4238</v>
      </c>
      <c r="X62" s="242">
        <f t="shared" si="31"/>
        <v>3.3056999999999999</v>
      </c>
      <c r="Y62" s="242">
        <f t="shared" si="31"/>
        <v>3.1814</v>
      </c>
      <c r="Z62" s="242">
        <f t="shared" si="32"/>
        <v>3.0021</v>
      </c>
      <c r="AA62" s="242">
        <f t="shared" si="32"/>
        <v>3.3056999999999999</v>
      </c>
      <c r="AB62" s="242">
        <f t="shared" si="32"/>
        <v>3.3519999999999999</v>
      </c>
      <c r="AC62" s="242">
        <f t="shared" si="32"/>
        <v>3.0991</v>
      </c>
      <c r="AD62" s="242">
        <f t="shared" si="32"/>
        <v>2.7707000000000002</v>
      </c>
      <c r="AE62" s="242">
        <f t="shared" si="32"/>
        <v>2.7921999999999998</v>
      </c>
      <c r="AF62" s="242">
        <f t="shared" si="32"/>
        <v>2.8086000000000002</v>
      </c>
      <c r="AG62" s="242">
        <f t="shared" si="32"/>
        <v>2.6928999999999998</v>
      </c>
      <c r="AH62" s="242">
        <f t="shared" si="32"/>
        <v>2.5184000000000002</v>
      </c>
      <c r="AI62" s="242">
        <f t="shared" si="32"/>
        <v>2.6240999999999999</v>
      </c>
      <c r="AJ62" s="242">
        <f t="shared" si="33"/>
        <v>2.5362</v>
      </c>
      <c r="AK62" s="242">
        <f t="shared" si="33"/>
        <v>2.5009000000000001</v>
      </c>
      <c r="AL62" s="242">
        <f t="shared" si="33"/>
        <v>2.5184000000000002</v>
      </c>
      <c r="AM62" s="242">
        <f t="shared" si="33"/>
        <v>2.3382000000000001</v>
      </c>
      <c r="AN62" s="242">
        <f t="shared" si="33"/>
        <v>2.1208999999999998</v>
      </c>
      <c r="AO62" s="242">
        <f t="shared" si="33"/>
        <v>2.0167999999999999</v>
      </c>
      <c r="AP62" s="242">
        <f t="shared" si="33"/>
        <v>1.9644999999999999</v>
      </c>
      <c r="AQ62" s="242">
        <f t="shared" si="33"/>
        <v>1.9672000000000001</v>
      </c>
      <c r="AR62" s="242">
        <f t="shared" si="33"/>
        <v>1.9591000000000001</v>
      </c>
      <c r="AS62" s="242">
        <f t="shared" si="33"/>
        <v>1.9459</v>
      </c>
      <c r="AT62" s="242">
        <f t="shared" si="34"/>
        <v>1.9173</v>
      </c>
      <c r="AU62" s="242">
        <f t="shared" si="34"/>
        <v>1.8847</v>
      </c>
      <c r="AV62" s="242">
        <f t="shared" si="34"/>
        <v>1.8460000000000001</v>
      </c>
      <c r="AW62" s="242">
        <f t="shared" si="34"/>
        <v>1.7975000000000001</v>
      </c>
      <c r="AX62" s="242">
        <f t="shared" si="34"/>
        <v>1.7473000000000001</v>
      </c>
      <c r="AY62" s="242">
        <f t="shared" si="34"/>
        <v>1.6838</v>
      </c>
      <c r="AZ62" s="242">
        <f t="shared" si="34"/>
        <v>1.6341000000000001</v>
      </c>
      <c r="BA62" s="242">
        <f t="shared" si="34"/>
        <v>1.6285000000000001</v>
      </c>
      <c r="BB62" s="242">
        <f t="shared" si="34"/>
        <v>1.6304000000000001</v>
      </c>
      <c r="BC62" s="242">
        <f t="shared" si="34"/>
        <v>1.6377999999999999</v>
      </c>
      <c r="BD62" s="242">
        <f t="shared" si="35"/>
        <v>1.6819</v>
      </c>
      <c r="BE62" s="242">
        <f t="shared" si="35"/>
        <v>1.7119</v>
      </c>
      <c r="BF62" s="242">
        <f t="shared" si="35"/>
        <v>1.718</v>
      </c>
      <c r="BG62" s="242">
        <f t="shared" si="35"/>
        <v>1.716</v>
      </c>
      <c r="BH62" s="242">
        <f t="shared" si="35"/>
        <v>1.6681999999999999</v>
      </c>
      <c r="BI62" s="242">
        <f t="shared" si="35"/>
        <v>1.6644000000000001</v>
      </c>
      <c r="BJ62" s="242">
        <f t="shared" si="35"/>
        <v>1.6938</v>
      </c>
      <c r="BK62" s="242">
        <f t="shared" si="35"/>
        <v>1.7222</v>
      </c>
      <c r="BL62" s="242">
        <f t="shared" si="35"/>
        <v>1.6918</v>
      </c>
      <c r="BM62" s="242">
        <f t="shared" si="35"/>
        <v>1.6434</v>
      </c>
      <c r="BN62" s="242">
        <f t="shared" si="36"/>
        <v>1.6031</v>
      </c>
      <c r="BO62" s="242">
        <f t="shared" si="36"/>
        <v>1.5363</v>
      </c>
      <c r="BP62" s="242">
        <f t="shared" si="36"/>
        <v>1.4902</v>
      </c>
      <c r="BQ62" s="242">
        <f t="shared" si="36"/>
        <v>1.5058</v>
      </c>
      <c r="BR62" s="242">
        <f t="shared" si="36"/>
        <v>1.5347</v>
      </c>
      <c r="BS62" s="242">
        <f t="shared" si="36"/>
        <v>1.484</v>
      </c>
      <c r="BT62" s="242">
        <f t="shared" si="36"/>
        <v>1.4779</v>
      </c>
      <c r="BU62" s="242">
        <f t="shared" si="36"/>
        <v>1.4794</v>
      </c>
      <c r="BV62" s="242">
        <f t="shared" si="36"/>
        <v>1.4688000000000001</v>
      </c>
      <c r="BW62" s="242">
        <f t="shared" si="36"/>
        <v>1.4379999999999999</v>
      </c>
      <c r="BX62" s="242">
        <f t="shared" si="37"/>
        <v>1.4379999999999999</v>
      </c>
      <c r="BY62" s="242">
        <f t="shared" si="37"/>
        <v>1.3988</v>
      </c>
      <c r="BZ62" s="242">
        <f t="shared" si="37"/>
        <v>1.3402000000000001</v>
      </c>
      <c r="CA62" s="242">
        <f t="shared" si="37"/>
        <v>1.292</v>
      </c>
      <c r="CB62" s="242">
        <f t="shared" si="37"/>
        <v>1.2669999999999999</v>
      </c>
      <c r="CC62" s="242">
        <f t="shared" si="37"/>
        <v>1.2013</v>
      </c>
      <c r="CD62" s="242">
        <f t="shared" si="37"/>
        <v>1</v>
      </c>
    </row>
    <row r="63" spans="1:82" outlineLevel="1">
      <c r="A63" s="241">
        <v>2</v>
      </c>
      <c r="B63" s="229" t="s">
        <v>361</v>
      </c>
      <c r="C63" s="190"/>
      <c r="D63" s="156">
        <v>40</v>
      </c>
      <c r="E63" s="285">
        <v>50</v>
      </c>
      <c r="F63" s="233">
        <f t="shared" si="30"/>
        <v>0</v>
      </c>
      <c r="G63" s="233">
        <f t="shared" si="30"/>
        <v>0</v>
      </c>
      <c r="H63" s="233">
        <f t="shared" si="30"/>
        <v>0</v>
      </c>
      <c r="I63" s="233">
        <f t="shared" si="30"/>
        <v>0</v>
      </c>
      <c r="J63" s="242">
        <f t="shared" si="30"/>
        <v>0</v>
      </c>
      <c r="K63" s="242">
        <f t="shared" si="30"/>
        <v>0</v>
      </c>
      <c r="L63" s="242">
        <f t="shared" si="30"/>
        <v>0</v>
      </c>
      <c r="M63" s="242">
        <f t="shared" si="30"/>
        <v>0</v>
      </c>
      <c r="N63" s="242">
        <f t="shared" si="30"/>
        <v>0</v>
      </c>
      <c r="O63" s="242">
        <f t="shared" si="30"/>
        <v>0</v>
      </c>
      <c r="P63" s="242">
        <f t="shared" si="31"/>
        <v>0</v>
      </c>
      <c r="Q63" s="242">
        <f t="shared" si="31"/>
        <v>0</v>
      </c>
      <c r="R63" s="242">
        <f t="shared" si="31"/>
        <v>3.2164000000000001</v>
      </c>
      <c r="S63" s="242">
        <f t="shared" si="31"/>
        <v>3.1032999999999999</v>
      </c>
      <c r="T63" s="242">
        <f t="shared" si="31"/>
        <v>3.0106999999999999</v>
      </c>
      <c r="U63" s="242">
        <f t="shared" si="31"/>
        <v>3.03</v>
      </c>
      <c r="V63" s="242">
        <f t="shared" si="31"/>
        <v>2.9601999999999999</v>
      </c>
      <c r="W63" s="242">
        <f t="shared" si="31"/>
        <v>2.9295</v>
      </c>
      <c r="X63" s="242">
        <f t="shared" si="31"/>
        <v>2.6998000000000002</v>
      </c>
      <c r="Y63" s="242">
        <f t="shared" si="31"/>
        <v>2.5487000000000002</v>
      </c>
      <c r="Z63" s="242">
        <f t="shared" si="32"/>
        <v>2.3851</v>
      </c>
      <c r="AA63" s="242">
        <f t="shared" si="32"/>
        <v>2.6147999999999998</v>
      </c>
      <c r="AB63" s="242">
        <f t="shared" si="32"/>
        <v>2.61</v>
      </c>
      <c r="AC63" s="242">
        <f t="shared" si="32"/>
        <v>2.4946999999999999</v>
      </c>
      <c r="AD63" s="242">
        <f t="shared" si="32"/>
        <v>2.3186</v>
      </c>
      <c r="AE63" s="242">
        <f t="shared" si="32"/>
        <v>2.3811</v>
      </c>
      <c r="AF63" s="242">
        <f t="shared" si="32"/>
        <v>2.3652000000000002</v>
      </c>
      <c r="AG63" s="242">
        <f t="shared" si="32"/>
        <v>2.2484000000000002</v>
      </c>
      <c r="AH63" s="242">
        <f t="shared" si="32"/>
        <v>2.1168999999999998</v>
      </c>
      <c r="AI63" s="242">
        <f t="shared" si="32"/>
        <v>2.2235999999999998</v>
      </c>
      <c r="AJ63" s="242">
        <f t="shared" si="33"/>
        <v>2.1722999999999999</v>
      </c>
      <c r="AK63" s="242">
        <f t="shared" si="33"/>
        <v>2.1492</v>
      </c>
      <c r="AL63" s="242">
        <f t="shared" si="33"/>
        <v>2.1012</v>
      </c>
      <c r="AM63" s="242">
        <f t="shared" si="33"/>
        <v>1.9316</v>
      </c>
      <c r="AN63" s="242">
        <f t="shared" si="33"/>
        <v>1.7672000000000001</v>
      </c>
      <c r="AO63" s="242">
        <f t="shared" si="33"/>
        <v>1.7074</v>
      </c>
      <c r="AP63" s="242">
        <f t="shared" si="33"/>
        <v>1.7074</v>
      </c>
      <c r="AQ63" s="242">
        <f t="shared" si="33"/>
        <v>1.6651</v>
      </c>
      <c r="AR63" s="242">
        <f t="shared" si="33"/>
        <v>1.6305000000000001</v>
      </c>
      <c r="AS63" s="242">
        <f t="shared" si="33"/>
        <v>1.6082000000000001</v>
      </c>
      <c r="AT63" s="242">
        <f t="shared" si="34"/>
        <v>1.6267</v>
      </c>
      <c r="AU63" s="242">
        <f t="shared" si="34"/>
        <v>1.6045</v>
      </c>
      <c r="AV63" s="242">
        <f t="shared" si="34"/>
        <v>1.5415000000000001</v>
      </c>
      <c r="AW63" s="242">
        <f t="shared" si="34"/>
        <v>1.4958</v>
      </c>
      <c r="AX63" s="242">
        <f t="shared" si="34"/>
        <v>1.4942</v>
      </c>
      <c r="AY63" s="242">
        <f t="shared" si="34"/>
        <v>1.4512</v>
      </c>
      <c r="AZ63" s="242">
        <f t="shared" si="34"/>
        <v>1.4234</v>
      </c>
      <c r="BA63" s="242">
        <f t="shared" si="34"/>
        <v>1.4363999999999999</v>
      </c>
      <c r="BB63" s="242">
        <f t="shared" si="34"/>
        <v>1.4481999999999999</v>
      </c>
      <c r="BC63" s="242">
        <f t="shared" si="34"/>
        <v>1.4646999999999999</v>
      </c>
      <c r="BD63" s="242">
        <f t="shared" si="35"/>
        <v>1.5298</v>
      </c>
      <c r="BE63" s="242">
        <f t="shared" si="35"/>
        <v>1.5972999999999999</v>
      </c>
      <c r="BF63" s="242">
        <f t="shared" si="35"/>
        <v>1.6305000000000001</v>
      </c>
      <c r="BG63" s="242">
        <f t="shared" si="35"/>
        <v>1.6437999999999999</v>
      </c>
      <c r="BH63" s="242">
        <f t="shared" si="35"/>
        <v>1.6009</v>
      </c>
      <c r="BI63" s="242">
        <f t="shared" si="35"/>
        <v>1.6064000000000001</v>
      </c>
      <c r="BJ63" s="242">
        <f t="shared" si="35"/>
        <v>1.623</v>
      </c>
      <c r="BK63" s="242">
        <f t="shared" si="35"/>
        <v>1.64</v>
      </c>
      <c r="BL63" s="242">
        <f t="shared" si="35"/>
        <v>1.6418999999999999</v>
      </c>
      <c r="BM63" s="242">
        <f t="shared" si="35"/>
        <v>1.6534</v>
      </c>
      <c r="BN63" s="242">
        <f t="shared" si="36"/>
        <v>1.5936999999999999</v>
      </c>
      <c r="BO63" s="242">
        <f t="shared" si="36"/>
        <v>1.5499000000000001</v>
      </c>
      <c r="BP63" s="242">
        <f t="shared" si="36"/>
        <v>1.5365</v>
      </c>
      <c r="BQ63" s="242">
        <f t="shared" si="36"/>
        <v>1.5602</v>
      </c>
      <c r="BR63" s="242">
        <f t="shared" si="36"/>
        <v>1.5465</v>
      </c>
      <c r="BS63" s="242">
        <f t="shared" si="36"/>
        <v>1.4739</v>
      </c>
      <c r="BT63" s="242">
        <f t="shared" si="36"/>
        <v>1.4541999999999999</v>
      </c>
      <c r="BU63" s="242">
        <f t="shared" si="36"/>
        <v>1.4572000000000001</v>
      </c>
      <c r="BV63" s="242">
        <f t="shared" si="36"/>
        <v>1.4527000000000001</v>
      </c>
      <c r="BW63" s="242">
        <f t="shared" si="36"/>
        <v>1.4119999999999999</v>
      </c>
      <c r="BX63" s="242">
        <f t="shared" si="37"/>
        <v>1.4119999999999999</v>
      </c>
      <c r="BY63" s="242">
        <f t="shared" si="37"/>
        <v>1.3734999999999999</v>
      </c>
      <c r="BZ63" s="242">
        <f t="shared" si="37"/>
        <v>1.3134999999999999</v>
      </c>
      <c r="CA63" s="242">
        <f t="shared" si="37"/>
        <v>1.2606999999999999</v>
      </c>
      <c r="CB63" s="242">
        <f t="shared" si="37"/>
        <v>1.2385999999999999</v>
      </c>
      <c r="CC63" s="242">
        <f t="shared" si="37"/>
        <v>1.1728000000000001</v>
      </c>
      <c r="CD63" s="242">
        <f t="shared" si="37"/>
        <v>1</v>
      </c>
    </row>
    <row r="64" spans="1:82" outlineLevel="1">
      <c r="A64" s="241">
        <v>2</v>
      </c>
      <c r="B64" s="229" t="s">
        <v>362</v>
      </c>
      <c r="C64" s="190"/>
      <c r="D64" s="156">
        <v>40</v>
      </c>
      <c r="E64" s="285">
        <v>50</v>
      </c>
      <c r="F64" s="233">
        <f t="shared" si="30"/>
        <v>0</v>
      </c>
      <c r="G64" s="233">
        <f t="shared" si="30"/>
        <v>0</v>
      </c>
      <c r="H64" s="233">
        <f t="shared" si="30"/>
        <v>0</v>
      </c>
      <c r="I64" s="233">
        <f t="shared" si="30"/>
        <v>0</v>
      </c>
      <c r="J64" s="242">
        <f t="shared" si="30"/>
        <v>0</v>
      </c>
      <c r="K64" s="242">
        <f t="shared" si="30"/>
        <v>0</v>
      </c>
      <c r="L64" s="242">
        <f t="shared" si="30"/>
        <v>0</v>
      </c>
      <c r="M64" s="242">
        <f t="shared" si="30"/>
        <v>0</v>
      </c>
      <c r="N64" s="242">
        <f t="shared" si="30"/>
        <v>0</v>
      </c>
      <c r="O64" s="242">
        <f t="shared" si="30"/>
        <v>0</v>
      </c>
      <c r="P64" s="242">
        <f t="shared" si="31"/>
        <v>0</v>
      </c>
      <c r="Q64" s="242">
        <f t="shared" si="31"/>
        <v>0</v>
      </c>
      <c r="R64" s="242">
        <f t="shared" si="31"/>
        <v>3.2164000000000001</v>
      </c>
      <c r="S64" s="242">
        <f t="shared" si="31"/>
        <v>3.1032999999999999</v>
      </c>
      <c r="T64" s="242">
        <f t="shared" si="31"/>
        <v>3.0106999999999999</v>
      </c>
      <c r="U64" s="242">
        <f t="shared" si="31"/>
        <v>3.03</v>
      </c>
      <c r="V64" s="242">
        <f t="shared" si="31"/>
        <v>2.9601999999999999</v>
      </c>
      <c r="W64" s="242">
        <f t="shared" si="31"/>
        <v>2.9295</v>
      </c>
      <c r="X64" s="242">
        <f t="shared" si="31"/>
        <v>2.6998000000000002</v>
      </c>
      <c r="Y64" s="242">
        <f t="shared" si="31"/>
        <v>2.5487000000000002</v>
      </c>
      <c r="Z64" s="242">
        <f t="shared" si="32"/>
        <v>2.3851</v>
      </c>
      <c r="AA64" s="242">
        <f t="shared" si="32"/>
        <v>2.6147999999999998</v>
      </c>
      <c r="AB64" s="242">
        <f t="shared" si="32"/>
        <v>2.61</v>
      </c>
      <c r="AC64" s="242">
        <f t="shared" si="32"/>
        <v>2.4946999999999999</v>
      </c>
      <c r="AD64" s="242">
        <f t="shared" si="32"/>
        <v>2.3186</v>
      </c>
      <c r="AE64" s="242">
        <f t="shared" si="32"/>
        <v>2.3811</v>
      </c>
      <c r="AF64" s="242">
        <f t="shared" si="32"/>
        <v>2.3652000000000002</v>
      </c>
      <c r="AG64" s="242">
        <f t="shared" si="32"/>
        <v>2.2484000000000002</v>
      </c>
      <c r="AH64" s="242">
        <f t="shared" si="32"/>
        <v>2.1168999999999998</v>
      </c>
      <c r="AI64" s="242">
        <f t="shared" si="32"/>
        <v>2.2235999999999998</v>
      </c>
      <c r="AJ64" s="242">
        <f t="shared" si="33"/>
        <v>2.1722999999999999</v>
      </c>
      <c r="AK64" s="242">
        <f t="shared" si="33"/>
        <v>2.1492</v>
      </c>
      <c r="AL64" s="242">
        <f t="shared" si="33"/>
        <v>2.1012</v>
      </c>
      <c r="AM64" s="242">
        <f t="shared" si="33"/>
        <v>1.9316</v>
      </c>
      <c r="AN64" s="242">
        <f t="shared" si="33"/>
        <v>1.7672000000000001</v>
      </c>
      <c r="AO64" s="242">
        <f t="shared" si="33"/>
        <v>1.7074</v>
      </c>
      <c r="AP64" s="242">
        <f t="shared" si="33"/>
        <v>1.7074</v>
      </c>
      <c r="AQ64" s="242">
        <f t="shared" si="33"/>
        <v>1.6651</v>
      </c>
      <c r="AR64" s="242">
        <f t="shared" si="33"/>
        <v>1.6305000000000001</v>
      </c>
      <c r="AS64" s="242">
        <f t="shared" si="33"/>
        <v>1.6082000000000001</v>
      </c>
      <c r="AT64" s="242">
        <f t="shared" si="34"/>
        <v>1.6267</v>
      </c>
      <c r="AU64" s="242">
        <f t="shared" si="34"/>
        <v>1.6045</v>
      </c>
      <c r="AV64" s="242">
        <f t="shared" si="34"/>
        <v>1.5415000000000001</v>
      </c>
      <c r="AW64" s="242">
        <f t="shared" si="34"/>
        <v>1.4958</v>
      </c>
      <c r="AX64" s="242">
        <f t="shared" si="34"/>
        <v>1.4942</v>
      </c>
      <c r="AY64" s="242">
        <f t="shared" si="34"/>
        <v>1.4512</v>
      </c>
      <c r="AZ64" s="242">
        <f t="shared" si="34"/>
        <v>1.4234</v>
      </c>
      <c r="BA64" s="242">
        <f t="shared" si="34"/>
        <v>1.4363999999999999</v>
      </c>
      <c r="BB64" s="242">
        <f t="shared" si="34"/>
        <v>1.4481999999999999</v>
      </c>
      <c r="BC64" s="242">
        <f t="shared" si="34"/>
        <v>1.4646999999999999</v>
      </c>
      <c r="BD64" s="242">
        <f t="shared" si="35"/>
        <v>1.5298</v>
      </c>
      <c r="BE64" s="242">
        <f t="shared" si="35"/>
        <v>1.5972999999999999</v>
      </c>
      <c r="BF64" s="242">
        <f t="shared" si="35"/>
        <v>1.6305000000000001</v>
      </c>
      <c r="BG64" s="242">
        <f t="shared" si="35"/>
        <v>1.6437999999999999</v>
      </c>
      <c r="BH64" s="242">
        <f t="shared" si="35"/>
        <v>1.6009</v>
      </c>
      <c r="BI64" s="242">
        <f t="shared" si="35"/>
        <v>1.6064000000000001</v>
      </c>
      <c r="BJ64" s="242">
        <f t="shared" si="35"/>
        <v>1.623</v>
      </c>
      <c r="BK64" s="242">
        <f t="shared" si="35"/>
        <v>1.64</v>
      </c>
      <c r="BL64" s="242">
        <f t="shared" si="35"/>
        <v>1.6418999999999999</v>
      </c>
      <c r="BM64" s="242">
        <f t="shared" si="35"/>
        <v>1.6534</v>
      </c>
      <c r="BN64" s="242">
        <f t="shared" si="36"/>
        <v>1.5936999999999999</v>
      </c>
      <c r="BO64" s="242">
        <f t="shared" si="36"/>
        <v>1.5499000000000001</v>
      </c>
      <c r="BP64" s="242">
        <f t="shared" si="36"/>
        <v>1.5365</v>
      </c>
      <c r="BQ64" s="242">
        <f t="shared" si="36"/>
        <v>1.5602</v>
      </c>
      <c r="BR64" s="242">
        <f t="shared" si="36"/>
        <v>1.5465</v>
      </c>
      <c r="BS64" s="242">
        <f t="shared" si="36"/>
        <v>1.4739</v>
      </c>
      <c r="BT64" s="242">
        <f t="shared" si="36"/>
        <v>1.4541999999999999</v>
      </c>
      <c r="BU64" s="242">
        <f t="shared" si="36"/>
        <v>1.4572000000000001</v>
      </c>
      <c r="BV64" s="242">
        <f t="shared" si="36"/>
        <v>1.4527000000000001</v>
      </c>
      <c r="BW64" s="242">
        <f t="shared" si="36"/>
        <v>1.4119999999999999</v>
      </c>
      <c r="BX64" s="242">
        <f t="shared" si="37"/>
        <v>1.4119999999999999</v>
      </c>
      <c r="BY64" s="242">
        <f t="shared" si="37"/>
        <v>1.3734999999999999</v>
      </c>
      <c r="BZ64" s="242">
        <f t="shared" si="37"/>
        <v>1.3134999999999999</v>
      </c>
      <c r="CA64" s="242">
        <f t="shared" si="37"/>
        <v>1.2606999999999999</v>
      </c>
      <c r="CB64" s="242">
        <f t="shared" si="37"/>
        <v>1.2385999999999999</v>
      </c>
      <c r="CC64" s="242">
        <f t="shared" si="37"/>
        <v>1.1728000000000001</v>
      </c>
      <c r="CD64" s="242">
        <f t="shared" si="37"/>
        <v>1</v>
      </c>
    </row>
    <row r="65" spans="1:82" outlineLevel="1">
      <c r="A65" s="241">
        <v>5</v>
      </c>
      <c r="B65" s="229" t="s">
        <v>363</v>
      </c>
      <c r="C65" s="190"/>
      <c r="D65" s="156">
        <v>35</v>
      </c>
      <c r="E65" s="285">
        <v>45</v>
      </c>
      <c r="F65" s="233">
        <f t="shared" si="30"/>
        <v>0</v>
      </c>
      <c r="G65" s="233">
        <f t="shared" si="30"/>
        <v>0</v>
      </c>
      <c r="H65" s="233">
        <f t="shared" si="30"/>
        <v>0</v>
      </c>
      <c r="I65" s="233">
        <f t="shared" si="30"/>
        <v>5.4909999999999997</v>
      </c>
      <c r="J65" s="242">
        <f t="shared" si="30"/>
        <v>5.6333000000000002</v>
      </c>
      <c r="K65" s="242">
        <f t="shared" si="30"/>
        <v>4.7530999999999999</v>
      </c>
      <c r="L65" s="242">
        <f t="shared" si="30"/>
        <v>4.6513999999999998</v>
      </c>
      <c r="M65" s="242">
        <f t="shared" si="30"/>
        <v>4.7679999999999998</v>
      </c>
      <c r="N65" s="242">
        <f t="shared" si="30"/>
        <v>4.8438999999999997</v>
      </c>
      <c r="O65" s="242">
        <f t="shared" si="30"/>
        <v>4.7530999999999999</v>
      </c>
      <c r="P65" s="242">
        <f t="shared" si="31"/>
        <v>4.68</v>
      </c>
      <c r="Q65" s="242">
        <f t="shared" si="31"/>
        <v>4.5952000000000002</v>
      </c>
      <c r="R65" s="242">
        <f t="shared" si="31"/>
        <v>4.6231</v>
      </c>
      <c r="S65" s="242">
        <f t="shared" si="31"/>
        <v>4.6513999999999998</v>
      </c>
      <c r="T65" s="242">
        <f t="shared" si="31"/>
        <v>4.5952000000000002</v>
      </c>
      <c r="U65" s="242">
        <f t="shared" si="31"/>
        <v>4.5403000000000002</v>
      </c>
      <c r="V65" s="242">
        <f t="shared" si="31"/>
        <v>4.5133999999999999</v>
      </c>
      <c r="W65" s="242">
        <f t="shared" si="31"/>
        <v>4.4734999999999996</v>
      </c>
      <c r="X65" s="242">
        <f t="shared" si="31"/>
        <v>4.4086999999999996</v>
      </c>
      <c r="Y65" s="242">
        <f t="shared" si="31"/>
        <v>4.3087999999999997</v>
      </c>
      <c r="Z65" s="242">
        <f t="shared" si="32"/>
        <v>4.2485999999999997</v>
      </c>
      <c r="AA65" s="242">
        <f t="shared" si="32"/>
        <v>4.2965999999999998</v>
      </c>
      <c r="AB65" s="242">
        <f t="shared" si="32"/>
        <v>4.3087999999999997</v>
      </c>
      <c r="AC65" s="242">
        <f t="shared" si="32"/>
        <v>4.2367999999999997</v>
      </c>
      <c r="AD65" s="242">
        <f t="shared" si="32"/>
        <v>4.0345000000000004</v>
      </c>
      <c r="AE65" s="242">
        <f t="shared" si="32"/>
        <v>3.8801000000000001</v>
      </c>
      <c r="AF65" s="242">
        <f t="shared" si="32"/>
        <v>3.7648999999999999</v>
      </c>
      <c r="AG65" s="242">
        <f t="shared" si="32"/>
        <v>3.5371999999999999</v>
      </c>
      <c r="AH65" s="242">
        <f t="shared" si="32"/>
        <v>3.1168</v>
      </c>
      <c r="AI65" s="242">
        <f t="shared" si="32"/>
        <v>2.9824000000000002</v>
      </c>
      <c r="AJ65" s="242">
        <f t="shared" si="33"/>
        <v>2.8752</v>
      </c>
      <c r="AK65" s="242">
        <f t="shared" si="33"/>
        <v>2.7907999999999999</v>
      </c>
      <c r="AL65" s="242">
        <f t="shared" si="33"/>
        <v>2.7604000000000002</v>
      </c>
      <c r="AM65" s="242">
        <f t="shared" si="33"/>
        <v>2.6637</v>
      </c>
      <c r="AN65" s="242">
        <f t="shared" si="33"/>
        <v>2.4975000000000001</v>
      </c>
      <c r="AO65" s="242">
        <f t="shared" si="33"/>
        <v>2.34</v>
      </c>
      <c r="AP65" s="242">
        <f t="shared" si="33"/>
        <v>2.2012</v>
      </c>
      <c r="AQ65" s="242">
        <f t="shared" si="33"/>
        <v>2.1636000000000002</v>
      </c>
      <c r="AR65" s="242">
        <f t="shared" si="33"/>
        <v>2.1036999999999999</v>
      </c>
      <c r="AS65" s="242">
        <f t="shared" si="33"/>
        <v>2.0581999999999998</v>
      </c>
      <c r="AT65" s="242">
        <f t="shared" si="34"/>
        <v>2.0750000000000002</v>
      </c>
      <c r="AU65" s="242">
        <f t="shared" si="34"/>
        <v>2.1242999999999999</v>
      </c>
      <c r="AV65" s="242">
        <f t="shared" si="34"/>
        <v>2.0922000000000001</v>
      </c>
      <c r="AW65" s="242">
        <f t="shared" si="34"/>
        <v>2.0388999999999999</v>
      </c>
      <c r="AX65" s="242">
        <f t="shared" si="34"/>
        <v>2.0066000000000002</v>
      </c>
      <c r="AY65" s="242">
        <f t="shared" si="34"/>
        <v>1.9651000000000001</v>
      </c>
      <c r="AZ65" s="242">
        <f t="shared" si="34"/>
        <v>1.9376</v>
      </c>
      <c r="BA65" s="242">
        <f t="shared" si="34"/>
        <v>1.9351</v>
      </c>
      <c r="BB65" s="242">
        <f t="shared" si="34"/>
        <v>1.9301999999999999</v>
      </c>
      <c r="BC65" s="242">
        <f t="shared" si="34"/>
        <v>1.8965000000000001</v>
      </c>
      <c r="BD65" s="242">
        <f t="shared" si="35"/>
        <v>1.9278</v>
      </c>
      <c r="BE65" s="242">
        <f t="shared" si="35"/>
        <v>1.9059999999999999</v>
      </c>
      <c r="BF65" s="242">
        <f t="shared" si="35"/>
        <v>1.9059999999999999</v>
      </c>
      <c r="BG65" s="242">
        <f t="shared" si="35"/>
        <v>1.9351</v>
      </c>
      <c r="BH65" s="242">
        <f t="shared" si="35"/>
        <v>1.8989</v>
      </c>
      <c r="BI65" s="242">
        <f t="shared" si="35"/>
        <v>1.8391999999999999</v>
      </c>
      <c r="BJ65" s="242">
        <f t="shared" si="35"/>
        <v>1.8504</v>
      </c>
      <c r="BK65" s="242">
        <f t="shared" si="35"/>
        <v>1.8237000000000001</v>
      </c>
      <c r="BL65" s="242">
        <f t="shared" si="35"/>
        <v>1.7979000000000001</v>
      </c>
      <c r="BM65" s="242">
        <f t="shared" si="35"/>
        <v>1.7323</v>
      </c>
      <c r="BN65" s="242">
        <f t="shared" si="36"/>
        <v>1.6443000000000001</v>
      </c>
      <c r="BO65" s="242">
        <f t="shared" si="36"/>
        <v>1.625</v>
      </c>
      <c r="BP65" s="242">
        <f t="shared" si="36"/>
        <v>1.5457000000000001</v>
      </c>
      <c r="BQ65" s="242">
        <f t="shared" si="36"/>
        <v>1.5993999999999999</v>
      </c>
      <c r="BR65" s="242">
        <f t="shared" si="36"/>
        <v>1.5860000000000001</v>
      </c>
      <c r="BS65" s="242">
        <f t="shared" si="36"/>
        <v>1.5134000000000001</v>
      </c>
      <c r="BT65" s="242">
        <f t="shared" si="36"/>
        <v>1.4925999999999999</v>
      </c>
      <c r="BU65" s="242">
        <f t="shared" si="36"/>
        <v>1.4912000000000001</v>
      </c>
      <c r="BV65" s="242">
        <f t="shared" si="36"/>
        <v>1.5015000000000001</v>
      </c>
      <c r="BW65" s="242">
        <f t="shared" si="36"/>
        <v>1.5209999999999999</v>
      </c>
      <c r="BX65" s="242">
        <f t="shared" si="37"/>
        <v>1.5426</v>
      </c>
      <c r="BY65" s="242">
        <f t="shared" si="37"/>
        <v>1.5044999999999999</v>
      </c>
      <c r="BZ65" s="242">
        <f t="shared" si="37"/>
        <v>1.4696</v>
      </c>
      <c r="CA65" s="242">
        <f t="shared" si="37"/>
        <v>1.4527000000000001</v>
      </c>
      <c r="CB65" s="242">
        <f t="shared" si="37"/>
        <v>1.4597</v>
      </c>
      <c r="CC65" s="242">
        <f t="shared" si="37"/>
        <v>1.3271999999999999</v>
      </c>
      <c r="CD65" s="242">
        <f t="shared" si="37"/>
        <v>1</v>
      </c>
    </row>
    <row r="66" spans="1:82" outlineLevel="1">
      <c r="A66" s="241">
        <v>5</v>
      </c>
      <c r="B66" s="229" t="s">
        <v>364</v>
      </c>
      <c r="C66" s="190"/>
      <c r="D66" s="156">
        <v>25</v>
      </c>
      <c r="E66" s="285">
        <v>30</v>
      </c>
      <c r="F66" s="233">
        <f t="shared" si="30"/>
        <v>0</v>
      </c>
      <c r="G66" s="233">
        <f t="shared" si="30"/>
        <v>0</v>
      </c>
      <c r="H66" s="233">
        <f t="shared" si="30"/>
        <v>0</v>
      </c>
      <c r="I66" s="233">
        <f t="shared" si="30"/>
        <v>5.4909999999999997</v>
      </c>
      <c r="J66" s="242">
        <f t="shared" si="30"/>
        <v>5.6333000000000002</v>
      </c>
      <c r="K66" s="242">
        <f t="shared" si="30"/>
        <v>4.7530999999999999</v>
      </c>
      <c r="L66" s="242">
        <f t="shared" si="30"/>
        <v>4.6513999999999998</v>
      </c>
      <c r="M66" s="242">
        <f t="shared" si="30"/>
        <v>4.7679999999999998</v>
      </c>
      <c r="N66" s="242">
        <f t="shared" si="30"/>
        <v>4.8438999999999997</v>
      </c>
      <c r="O66" s="242">
        <f t="shared" si="30"/>
        <v>4.7530999999999999</v>
      </c>
      <c r="P66" s="242">
        <f t="shared" si="31"/>
        <v>4.68</v>
      </c>
      <c r="Q66" s="242">
        <f t="shared" si="31"/>
        <v>4.5952000000000002</v>
      </c>
      <c r="R66" s="242">
        <f t="shared" si="31"/>
        <v>4.6231</v>
      </c>
      <c r="S66" s="242">
        <f t="shared" si="31"/>
        <v>4.6513999999999998</v>
      </c>
      <c r="T66" s="242">
        <f t="shared" si="31"/>
        <v>4.5952000000000002</v>
      </c>
      <c r="U66" s="242">
        <f t="shared" si="31"/>
        <v>4.5403000000000002</v>
      </c>
      <c r="V66" s="242">
        <f t="shared" si="31"/>
        <v>4.5133999999999999</v>
      </c>
      <c r="W66" s="242">
        <f t="shared" si="31"/>
        <v>4.4734999999999996</v>
      </c>
      <c r="X66" s="242">
        <f t="shared" si="31"/>
        <v>4.4086999999999996</v>
      </c>
      <c r="Y66" s="242">
        <f t="shared" si="31"/>
        <v>4.3087999999999997</v>
      </c>
      <c r="Z66" s="242">
        <f t="shared" si="32"/>
        <v>4.2485999999999997</v>
      </c>
      <c r="AA66" s="242">
        <f t="shared" si="32"/>
        <v>4.2965999999999998</v>
      </c>
      <c r="AB66" s="242">
        <f t="shared" si="32"/>
        <v>4.3087999999999997</v>
      </c>
      <c r="AC66" s="242">
        <f t="shared" si="32"/>
        <v>4.2367999999999997</v>
      </c>
      <c r="AD66" s="242">
        <f t="shared" si="32"/>
        <v>4.0345000000000004</v>
      </c>
      <c r="AE66" s="242">
        <f t="shared" si="32"/>
        <v>3.8801000000000001</v>
      </c>
      <c r="AF66" s="242">
        <f t="shared" si="32"/>
        <v>3.7648999999999999</v>
      </c>
      <c r="AG66" s="242">
        <f t="shared" si="32"/>
        <v>3.5371999999999999</v>
      </c>
      <c r="AH66" s="242">
        <f t="shared" si="32"/>
        <v>3.1168</v>
      </c>
      <c r="AI66" s="242">
        <f t="shared" si="32"/>
        <v>2.9824000000000002</v>
      </c>
      <c r="AJ66" s="242">
        <f t="shared" si="33"/>
        <v>2.8752</v>
      </c>
      <c r="AK66" s="242">
        <f t="shared" si="33"/>
        <v>2.7907999999999999</v>
      </c>
      <c r="AL66" s="242">
        <f t="shared" si="33"/>
        <v>2.7604000000000002</v>
      </c>
      <c r="AM66" s="242">
        <f t="shared" si="33"/>
        <v>2.6637</v>
      </c>
      <c r="AN66" s="242">
        <f t="shared" si="33"/>
        <v>2.4975000000000001</v>
      </c>
      <c r="AO66" s="242">
        <f t="shared" si="33"/>
        <v>2.34</v>
      </c>
      <c r="AP66" s="242">
        <f t="shared" si="33"/>
        <v>2.2012</v>
      </c>
      <c r="AQ66" s="242">
        <f t="shared" si="33"/>
        <v>2.1636000000000002</v>
      </c>
      <c r="AR66" s="242">
        <f t="shared" si="33"/>
        <v>2.1036999999999999</v>
      </c>
      <c r="AS66" s="242">
        <f t="shared" si="33"/>
        <v>2.0581999999999998</v>
      </c>
      <c r="AT66" s="242">
        <f t="shared" si="34"/>
        <v>2.0750000000000002</v>
      </c>
      <c r="AU66" s="242">
        <f t="shared" si="34"/>
        <v>2.1242999999999999</v>
      </c>
      <c r="AV66" s="242">
        <f t="shared" si="34"/>
        <v>2.0922000000000001</v>
      </c>
      <c r="AW66" s="242">
        <f t="shared" si="34"/>
        <v>2.0388999999999999</v>
      </c>
      <c r="AX66" s="242">
        <f t="shared" si="34"/>
        <v>2.0066000000000002</v>
      </c>
      <c r="AY66" s="242">
        <f t="shared" si="34"/>
        <v>1.9651000000000001</v>
      </c>
      <c r="AZ66" s="242">
        <f t="shared" si="34"/>
        <v>1.9376</v>
      </c>
      <c r="BA66" s="242">
        <f t="shared" si="34"/>
        <v>1.9351</v>
      </c>
      <c r="BB66" s="242">
        <f t="shared" si="34"/>
        <v>1.9301999999999999</v>
      </c>
      <c r="BC66" s="242">
        <f t="shared" si="34"/>
        <v>1.8965000000000001</v>
      </c>
      <c r="BD66" s="242">
        <f t="shared" si="35"/>
        <v>1.9278</v>
      </c>
      <c r="BE66" s="242">
        <f t="shared" si="35"/>
        <v>1.9059999999999999</v>
      </c>
      <c r="BF66" s="242">
        <f t="shared" si="35"/>
        <v>1.9059999999999999</v>
      </c>
      <c r="BG66" s="242">
        <f t="shared" si="35"/>
        <v>1.9351</v>
      </c>
      <c r="BH66" s="242">
        <f t="shared" si="35"/>
        <v>1.8989</v>
      </c>
      <c r="BI66" s="242">
        <f t="shared" si="35"/>
        <v>1.8391999999999999</v>
      </c>
      <c r="BJ66" s="242">
        <f t="shared" si="35"/>
        <v>1.8504</v>
      </c>
      <c r="BK66" s="242">
        <f t="shared" si="35"/>
        <v>1.8237000000000001</v>
      </c>
      <c r="BL66" s="242">
        <f t="shared" si="35"/>
        <v>1.7979000000000001</v>
      </c>
      <c r="BM66" s="242">
        <f t="shared" si="35"/>
        <v>1.7323</v>
      </c>
      <c r="BN66" s="242">
        <f t="shared" si="36"/>
        <v>1.6443000000000001</v>
      </c>
      <c r="BO66" s="242">
        <f t="shared" si="36"/>
        <v>1.625</v>
      </c>
      <c r="BP66" s="242">
        <f t="shared" si="36"/>
        <v>1.5457000000000001</v>
      </c>
      <c r="BQ66" s="242">
        <f t="shared" si="36"/>
        <v>1.5993999999999999</v>
      </c>
      <c r="BR66" s="242">
        <f t="shared" si="36"/>
        <v>1.5860000000000001</v>
      </c>
      <c r="BS66" s="242">
        <f t="shared" si="36"/>
        <v>1.5134000000000001</v>
      </c>
      <c r="BT66" s="242">
        <f t="shared" si="36"/>
        <v>1.4925999999999999</v>
      </c>
      <c r="BU66" s="242">
        <f t="shared" si="36"/>
        <v>1.4912000000000001</v>
      </c>
      <c r="BV66" s="242">
        <f t="shared" si="36"/>
        <v>1.5015000000000001</v>
      </c>
      <c r="BW66" s="242">
        <f t="shared" si="36"/>
        <v>1.5209999999999999</v>
      </c>
      <c r="BX66" s="242">
        <f t="shared" si="37"/>
        <v>1.5426</v>
      </c>
      <c r="BY66" s="242">
        <f t="shared" si="37"/>
        <v>1.5044999999999999</v>
      </c>
      <c r="BZ66" s="242">
        <f t="shared" si="37"/>
        <v>1.4696</v>
      </c>
      <c r="CA66" s="242">
        <f t="shared" si="37"/>
        <v>1.4527000000000001</v>
      </c>
      <c r="CB66" s="242">
        <f t="shared" si="37"/>
        <v>1.4597</v>
      </c>
      <c r="CC66" s="242">
        <f t="shared" si="37"/>
        <v>1.3271999999999999</v>
      </c>
      <c r="CD66" s="242">
        <f t="shared" si="37"/>
        <v>1</v>
      </c>
    </row>
    <row r="67" spans="1:82" outlineLevel="1">
      <c r="A67" s="241">
        <v>5</v>
      </c>
      <c r="B67" s="229" t="s">
        <v>389</v>
      </c>
      <c r="C67" s="190"/>
      <c r="D67" s="156">
        <v>20</v>
      </c>
      <c r="E67" s="285">
        <v>20</v>
      </c>
      <c r="F67" s="233">
        <f t="shared" si="30"/>
        <v>0</v>
      </c>
      <c r="G67" s="233">
        <f t="shared" si="30"/>
        <v>0</v>
      </c>
      <c r="H67" s="233">
        <f t="shared" si="30"/>
        <v>0</v>
      </c>
      <c r="I67" s="233">
        <f t="shared" si="30"/>
        <v>5.4909999999999997</v>
      </c>
      <c r="J67" s="242">
        <f t="shared" si="30"/>
        <v>5.6333000000000002</v>
      </c>
      <c r="K67" s="242">
        <f t="shared" si="30"/>
        <v>4.7530999999999999</v>
      </c>
      <c r="L67" s="242">
        <f t="shared" si="30"/>
        <v>4.6513999999999998</v>
      </c>
      <c r="M67" s="242">
        <f t="shared" si="30"/>
        <v>4.7679999999999998</v>
      </c>
      <c r="N67" s="242">
        <f t="shared" si="30"/>
        <v>4.8438999999999997</v>
      </c>
      <c r="O67" s="242">
        <f t="shared" si="30"/>
        <v>4.7530999999999999</v>
      </c>
      <c r="P67" s="242">
        <f t="shared" si="31"/>
        <v>4.68</v>
      </c>
      <c r="Q67" s="242">
        <f t="shared" si="31"/>
        <v>4.5952000000000002</v>
      </c>
      <c r="R67" s="242">
        <f t="shared" si="31"/>
        <v>4.6231</v>
      </c>
      <c r="S67" s="242">
        <f t="shared" si="31"/>
        <v>4.6513999999999998</v>
      </c>
      <c r="T67" s="242">
        <f t="shared" si="31"/>
        <v>4.5952000000000002</v>
      </c>
      <c r="U67" s="242">
        <f t="shared" si="31"/>
        <v>4.5403000000000002</v>
      </c>
      <c r="V67" s="242">
        <f t="shared" si="31"/>
        <v>4.5133999999999999</v>
      </c>
      <c r="W67" s="242">
        <f t="shared" si="31"/>
        <v>4.4734999999999996</v>
      </c>
      <c r="X67" s="242">
        <f t="shared" si="31"/>
        <v>4.4086999999999996</v>
      </c>
      <c r="Y67" s="242">
        <f t="shared" si="31"/>
        <v>4.3087999999999997</v>
      </c>
      <c r="Z67" s="242">
        <f t="shared" si="32"/>
        <v>4.2485999999999997</v>
      </c>
      <c r="AA67" s="242">
        <f t="shared" si="32"/>
        <v>4.2965999999999998</v>
      </c>
      <c r="AB67" s="242">
        <f t="shared" si="32"/>
        <v>4.3087999999999997</v>
      </c>
      <c r="AC67" s="242">
        <f t="shared" si="32"/>
        <v>4.2367999999999997</v>
      </c>
      <c r="AD67" s="242">
        <f t="shared" si="32"/>
        <v>4.0345000000000004</v>
      </c>
      <c r="AE67" s="242">
        <f t="shared" si="32"/>
        <v>3.8801000000000001</v>
      </c>
      <c r="AF67" s="242">
        <f t="shared" si="32"/>
        <v>3.7648999999999999</v>
      </c>
      <c r="AG67" s="242">
        <f t="shared" si="32"/>
        <v>3.5371999999999999</v>
      </c>
      <c r="AH67" s="242">
        <f t="shared" si="32"/>
        <v>3.1168</v>
      </c>
      <c r="AI67" s="242">
        <f t="shared" si="32"/>
        <v>2.9824000000000002</v>
      </c>
      <c r="AJ67" s="242">
        <f t="shared" si="33"/>
        <v>2.8752</v>
      </c>
      <c r="AK67" s="242">
        <f t="shared" si="33"/>
        <v>2.7907999999999999</v>
      </c>
      <c r="AL67" s="242">
        <f t="shared" si="33"/>
        <v>2.7604000000000002</v>
      </c>
      <c r="AM67" s="242">
        <f t="shared" si="33"/>
        <v>2.6637</v>
      </c>
      <c r="AN67" s="242">
        <f t="shared" si="33"/>
        <v>2.4975000000000001</v>
      </c>
      <c r="AO67" s="242">
        <f t="shared" si="33"/>
        <v>2.34</v>
      </c>
      <c r="AP67" s="242">
        <f t="shared" si="33"/>
        <v>2.2012</v>
      </c>
      <c r="AQ67" s="242">
        <f t="shared" si="33"/>
        <v>2.1636000000000002</v>
      </c>
      <c r="AR67" s="242">
        <f t="shared" si="33"/>
        <v>2.1036999999999999</v>
      </c>
      <c r="AS67" s="242">
        <f t="shared" si="33"/>
        <v>2.0581999999999998</v>
      </c>
      <c r="AT67" s="242">
        <f t="shared" si="34"/>
        <v>2.0750000000000002</v>
      </c>
      <c r="AU67" s="242">
        <f t="shared" si="34"/>
        <v>2.1242999999999999</v>
      </c>
      <c r="AV67" s="242">
        <f t="shared" si="34"/>
        <v>2.0922000000000001</v>
      </c>
      <c r="AW67" s="242">
        <f t="shared" si="34"/>
        <v>2.0388999999999999</v>
      </c>
      <c r="AX67" s="242">
        <f t="shared" si="34"/>
        <v>2.0066000000000002</v>
      </c>
      <c r="AY67" s="242">
        <f t="shared" si="34"/>
        <v>1.9651000000000001</v>
      </c>
      <c r="AZ67" s="242">
        <f t="shared" si="34"/>
        <v>1.9376</v>
      </c>
      <c r="BA67" s="242">
        <f t="shared" si="34"/>
        <v>1.9351</v>
      </c>
      <c r="BB67" s="242">
        <f t="shared" si="34"/>
        <v>1.9301999999999999</v>
      </c>
      <c r="BC67" s="242">
        <f t="shared" si="34"/>
        <v>1.8965000000000001</v>
      </c>
      <c r="BD67" s="242">
        <f t="shared" si="35"/>
        <v>1.9278</v>
      </c>
      <c r="BE67" s="242">
        <f t="shared" si="35"/>
        <v>1.9059999999999999</v>
      </c>
      <c r="BF67" s="242">
        <f t="shared" si="35"/>
        <v>1.9059999999999999</v>
      </c>
      <c r="BG67" s="242">
        <f t="shared" si="35"/>
        <v>1.9351</v>
      </c>
      <c r="BH67" s="242">
        <f t="shared" si="35"/>
        <v>1.8989</v>
      </c>
      <c r="BI67" s="242">
        <f t="shared" si="35"/>
        <v>1.8391999999999999</v>
      </c>
      <c r="BJ67" s="242">
        <f t="shared" si="35"/>
        <v>1.8504</v>
      </c>
      <c r="BK67" s="242">
        <f t="shared" si="35"/>
        <v>1.8237000000000001</v>
      </c>
      <c r="BL67" s="242">
        <f t="shared" si="35"/>
        <v>1.7979000000000001</v>
      </c>
      <c r="BM67" s="242">
        <f t="shared" si="35"/>
        <v>1.7323</v>
      </c>
      <c r="BN67" s="242">
        <f t="shared" si="36"/>
        <v>1.6443000000000001</v>
      </c>
      <c r="BO67" s="242">
        <f t="shared" si="36"/>
        <v>1.625</v>
      </c>
      <c r="BP67" s="242">
        <f t="shared" si="36"/>
        <v>1.5457000000000001</v>
      </c>
      <c r="BQ67" s="242">
        <f t="shared" si="36"/>
        <v>1.5993999999999999</v>
      </c>
      <c r="BR67" s="242">
        <f t="shared" si="36"/>
        <v>1.5860000000000001</v>
      </c>
      <c r="BS67" s="242">
        <f t="shared" si="36"/>
        <v>1.5134000000000001</v>
      </c>
      <c r="BT67" s="242">
        <f t="shared" si="36"/>
        <v>1.4925999999999999</v>
      </c>
      <c r="BU67" s="242">
        <f t="shared" si="36"/>
        <v>1.4912000000000001</v>
      </c>
      <c r="BV67" s="242">
        <f t="shared" si="36"/>
        <v>1.5015000000000001</v>
      </c>
      <c r="BW67" s="242">
        <f t="shared" si="36"/>
        <v>1.5209999999999999</v>
      </c>
      <c r="BX67" s="242">
        <f t="shared" si="37"/>
        <v>1.5426</v>
      </c>
      <c r="BY67" s="242">
        <f t="shared" si="37"/>
        <v>1.5044999999999999</v>
      </c>
      <c r="BZ67" s="242">
        <f t="shared" si="37"/>
        <v>1.4696</v>
      </c>
      <c r="CA67" s="242">
        <f t="shared" si="37"/>
        <v>1.4527000000000001</v>
      </c>
      <c r="CB67" s="242">
        <f t="shared" si="37"/>
        <v>1.4597</v>
      </c>
      <c r="CC67" s="242">
        <f t="shared" si="37"/>
        <v>1.3271999999999999</v>
      </c>
      <c r="CD67" s="242">
        <f t="shared" si="37"/>
        <v>1</v>
      </c>
    </row>
    <row r="68" spans="1:82" outlineLevel="1">
      <c r="A68" s="241">
        <v>5</v>
      </c>
      <c r="B68" s="229" t="s">
        <v>365</v>
      </c>
      <c r="C68" s="190"/>
      <c r="D68" s="156">
        <v>20</v>
      </c>
      <c r="E68" s="285">
        <v>30</v>
      </c>
      <c r="F68" s="233">
        <f t="shared" si="30"/>
        <v>0</v>
      </c>
      <c r="G68" s="233">
        <f t="shared" si="30"/>
        <v>0</v>
      </c>
      <c r="H68" s="233">
        <f t="shared" si="30"/>
        <v>0</v>
      </c>
      <c r="I68" s="233">
        <f t="shared" si="30"/>
        <v>5.4909999999999997</v>
      </c>
      <c r="J68" s="242">
        <f t="shared" si="30"/>
        <v>5.6333000000000002</v>
      </c>
      <c r="K68" s="242">
        <f t="shared" si="30"/>
        <v>4.7530999999999999</v>
      </c>
      <c r="L68" s="242">
        <f t="shared" si="30"/>
        <v>4.6513999999999998</v>
      </c>
      <c r="M68" s="242">
        <f t="shared" si="30"/>
        <v>4.7679999999999998</v>
      </c>
      <c r="N68" s="242">
        <f t="shared" si="30"/>
        <v>4.8438999999999997</v>
      </c>
      <c r="O68" s="242">
        <f t="shared" si="30"/>
        <v>4.7530999999999999</v>
      </c>
      <c r="P68" s="242">
        <f t="shared" si="31"/>
        <v>4.68</v>
      </c>
      <c r="Q68" s="242">
        <f t="shared" si="31"/>
        <v>4.5952000000000002</v>
      </c>
      <c r="R68" s="242">
        <f t="shared" si="31"/>
        <v>4.6231</v>
      </c>
      <c r="S68" s="242">
        <f t="shared" si="31"/>
        <v>4.6513999999999998</v>
      </c>
      <c r="T68" s="242">
        <f t="shared" si="31"/>
        <v>4.5952000000000002</v>
      </c>
      <c r="U68" s="242">
        <f t="shared" si="31"/>
        <v>4.5403000000000002</v>
      </c>
      <c r="V68" s="242">
        <f t="shared" si="31"/>
        <v>4.5133999999999999</v>
      </c>
      <c r="W68" s="242">
        <f t="shared" si="31"/>
        <v>4.4734999999999996</v>
      </c>
      <c r="X68" s="242">
        <f t="shared" si="31"/>
        <v>4.4086999999999996</v>
      </c>
      <c r="Y68" s="242">
        <f t="shared" si="31"/>
        <v>4.3087999999999997</v>
      </c>
      <c r="Z68" s="242">
        <f t="shared" si="32"/>
        <v>4.2485999999999997</v>
      </c>
      <c r="AA68" s="242">
        <f t="shared" si="32"/>
        <v>4.2965999999999998</v>
      </c>
      <c r="AB68" s="242">
        <f t="shared" si="32"/>
        <v>4.3087999999999997</v>
      </c>
      <c r="AC68" s="242">
        <f t="shared" si="32"/>
        <v>4.2367999999999997</v>
      </c>
      <c r="AD68" s="242">
        <f t="shared" si="32"/>
        <v>4.0345000000000004</v>
      </c>
      <c r="AE68" s="242">
        <f t="shared" si="32"/>
        <v>3.8801000000000001</v>
      </c>
      <c r="AF68" s="242">
        <f t="shared" si="32"/>
        <v>3.7648999999999999</v>
      </c>
      <c r="AG68" s="242">
        <f t="shared" si="32"/>
        <v>3.5371999999999999</v>
      </c>
      <c r="AH68" s="242">
        <f t="shared" si="32"/>
        <v>3.1168</v>
      </c>
      <c r="AI68" s="242">
        <f t="shared" si="32"/>
        <v>2.9824000000000002</v>
      </c>
      <c r="AJ68" s="242">
        <f t="shared" si="33"/>
        <v>2.8752</v>
      </c>
      <c r="AK68" s="242">
        <f t="shared" si="33"/>
        <v>2.7907999999999999</v>
      </c>
      <c r="AL68" s="242">
        <f t="shared" si="33"/>
        <v>2.7604000000000002</v>
      </c>
      <c r="AM68" s="242">
        <f t="shared" si="33"/>
        <v>2.6637</v>
      </c>
      <c r="AN68" s="242">
        <f t="shared" si="33"/>
        <v>2.4975000000000001</v>
      </c>
      <c r="AO68" s="242">
        <f t="shared" si="33"/>
        <v>2.34</v>
      </c>
      <c r="AP68" s="242">
        <f t="shared" si="33"/>
        <v>2.2012</v>
      </c>
      <c r="AQ68" s="242">
        <f t="shared" si="33"/>
        <v>2.1636000000000002</v>
      </c>
      <c r="AR68" s="242">
        <f t="shared" si="33"/>
        <v>2.1036999999999999</v>
      </c>
      <c r="AS68" s="242">
        <f t="shared" si="33"/>
        <v>2.0581999999999998</v>
      </c>
      <c r="AT68" s="242">
        <f t="shared" si="34"/>
        <v>2.0750000000000002</v>
      </c>
      <c r="AU68" s="242">
        <f t="shared" si="34"/>
        <v>2.1242999999999999</v>
      </c>
      <c r="AV68" s="242">
        <f t="shared" si="34"/>
        <v>2.0922000000000001</v>
      </c>
      <c r="AW68" s="242">
        <f t="shared" si="34"/>
        <v>2.0388999999999999</v>
      </c>
      <c r="AX68" s="242">
        <f t="shared" si="34"/>
        <v>2.0066000000000002</v>
      </c>
      <c r="AY68" s="242">
        <f t="shared" si="34"/>
        <v>1.9651000000000001</v>
      </c>
      <c r="AZ68" s="242">
        <f t="shared" si="34"/>
        <v>1.9376</v>
      </c>
      <c r="BA68" s="242">
        <f t="shared" si="34"/>
        <v>1.9351</v>
      </c>
      <c r="BB68" s="242">
        <f t="shared" si="34"/>
        <v>1.9301999999999999</v>
      </c>
      <c r="BC68" s="242">
        <f t="shared" si="34"/>
        <v>1.8965000000000001</v>
      </c>
      <c r="BD68" s="242">
        <f t="shared" si="35"/>
        <v>1.9278</v>
      </c>
      <c r="BE68" s="242">
        <f t="shared" si="35"/>
        <v>1.9059999999999999</v>
      </c>
      <c r="BF68" s="242">
        <f t="shared" si="35"/>
        <v>1.9059999999999999</v>
      </c>
      <c r="BG68" s="242">
        <f t="shared" si="35"/>
        <v>1.9351</v>
      </c>
      <c r="BH68" s="242">
        <f t="shared" si="35"/>
        <v>1.8989</v>
      </c>
      <c r="BI68" s="242">
        <f t="shared" si="35"/>
        <v>1.8391999999999999</v>
      </c>
      <c r="BJ68" s="242">
        <f t="shared" si="35"/>
        <v>1.8504</v>
      </c>
      <c r="BK68" s="242">
        <f t="shared" si="35"/>
        <v>1.8237000000000001</v>
      </c>
      <c r="BL68" s="242">
        <f t="shared" si="35"/>
        <v>1.7979000000000001</v>
      </c>
      <c r="BM68" s="242">
        <f t="shared" si="35"/>
        <v>1.7323</v>
      </c>
      <c r="BN68" s="242">
        <f t="shared" si="36"/>
        <v>1.6443000000000001</v>
      </c>
      <c r="BO68" s="242">
        <f t="shared" si="36"/>
        <v>1.625</v>
      </c>
      <c r="BP68" s="242">
        <f t="shared" si="36"/>
        <v>1.5457000000000001</v>
      </c>
      <c r="BQ68" s="242">
        <f t="shared" si="36"/>
        <v>1.5993999999999999</v>
      </c>
      <c r="BR68" s="242">
        <f t="shared" si="36"/>
        <v>1.5860000000000001</v>
      </c>
      <c r="BS68" s="242">
        <f t="shared" si="36"/>
        <v>1.5134000000000001</v>
      </c>
      <c r="BT68" s="242">
        <f t="shared" si="36"/>
        <v>1.4925999999999999</v>
      </c>
      <c r="BU68" s="242">
        <f t="shared" si="36"/>
        <v>1.4912000000000001</v>
      </c>
      <c r="BV68" s="242">
        <f t="shared" si="36"/>
        <v>1.5015000000000001</v>
      </c>
      <c r="BW68" s="242">
        <f t="shared" si="36"/>
        <v>1.5209999999999999</v>
      </c>
      <c r="BX68" s="242">
        <f t="shared" si="37"/>
        <v>1.5426</v>
      </c>
      <c r="BY68" s="242">
        <f t="shared" si="37"/>
        <v>1.5044999999999999</v>
      </c>
      <c r="BZ68" s="242">
        <f t="shared" si="37"/>
        <v>1.4696</v>
      </c>
      <c r="CA68" s="242">
        <f t="shared" si="37"/>
        <v>1.4527000000000001</v>
      </c>
      <c r="CB68" s="242">
        <f t="shared" si="37"/>
        <v>1.4597</v>
      </c>
      <c r="CC68" s="242">
        <f t="shared" si="37"/>
        <v>1.3271999999999999</v>
      </c>
      <c r="CD68" s="242">
        <f t="shared" si="37"/>
        <v>1</v>
      </c>
    </row>
    <row r="69" spans="1:82" outlineLevel="1">
      <c r="A69" s="241">
        <v>2</v>
      </c>
      <c r="B69" s="229" t="s">
        <v>366</v>
      </c>
      <c r="C69" s="190"/>
      <c r="D69" s="156">
        <v>40</v>
      </c>
      <c r="E69" s="285">
        <v>45</v>
      </c>
      <c r="F69" s="233">
        <f t="shared" si="30"/>
        <v>0</v>
      </c>
      <c r="G69" s="233">
        <f t="shared" si="30"/>
        <v>0</v>
      </c>
      <c r="H69" s="233">
        <f t="shared" si="30"/>
        <v>0</v>
      </c>
      <c r="I69" s="233">
        <f t="shared" si="30"/>
        <v>0</v>
      </c>
      <c r="J69" s="242">
        <f t="shared" si="30"/>
        <v>0</v>
      </c>
      <c r="K69" s="242">
        <f t="shared" si="30"/>
        <v>0</v>
      </c>
      <c r="L69" s="242">
        <f t="shared" si="30"/>
        <v>0</v>
      </c>
      <c r="M69" s="242">
        <f t="shared" si="30"/>
        <v>0</v>
      </c>
      <c r="N69" s="242">
        <f t="shared" si="30"/>
        <v>0</v>
      </c>
      <c r="O69" s="242">
        <f t="shared" si="30"/>
        <v>0</v>
      </c>
      <c r="P69" s="242">
        <f t="shared" si="31"/>
        <v>0</v>
      </c>
      <c r="Q69" s="242">
        <f t="shared" si="31"/>
        <v>0</v>
      </c>
      <c r="R69" s="242">
        <f t="shared" si="31"/>
        <v>3.2164000000000001</v>
      </c>
      <c r="S69" s="242">
        <f t="shared" si="31"/>
        <v>3.1032999999999999</v>
      </c>
      <c r="T69" s="242">
        <f t="shared" si="31"/>
        <v>3.0106999999999999</v>
      </c>
      <c r="U69" s="242">
        <f t="shared" si="31"/>
        <v>3.03</v>
      </c>
      <c r="V69" s="242">
        <f t="shared" si="31"/>
        <v>2.9601999999999999</v>
      </c>
      <c r="W69" s="242">
        <f t="shared" si="31"/>
        <v>2.9295</v>
      </c>
      <c r="X69" s="242">
        <f t="shared" si="31"/>
        <v>2.6998000000000002</v>
      </c>
      <c r="Y69" s="242">
        <f t="shared" si="31"/>
        <v>2.5487000000000002</v>
      </c>
      <c r="Z69" s="242">
        <f t="shared" si="32"/>
        <v>2.3851</v>
      </c>
      <c r="AA69" s="242">
        <f t="shared" si="32"/>
        <v>2.6147999999999998</v>
      </c>
      <c r="AB69" s="242">
        <f t="shared" si="32"/>
        <v>2.61</v>
      </c>
      <c r="AC69" s="242">
        <f t="shared" si="32"/>
        <v>2.4946999999999999</v>
      </c>
      <c r="AD69" s="242">
        <f t="shared" si="32"/>
        <v>2.3186</v>
      </c>
      <c r="AE69" s="242">
        <f t="shared" si="32"/>
        <v>2.3811</v>
      </c>
      <c r="AF69" s="242">
        <f t="shared" si="32"/>
        <v>2.3652000000000002</v>
      </c>
      <c r="AG69" s="242">
        <f t="shared" si="32"/>
        <v>2.2484000000000002</v>
      </c>
      <c r="AH69" s="242">
        <f t="shared" si="32"/>
        <v>2.1168999999999998</v>
      </c>
      <c r="AI69" s="242">
        <f t="shared" si="32"/>
        <v>2.2235999999999998</v>
      </c>
      <c r="AJ69" s="242">
        <f t="shared" si="33"/>
        <v>2.1722999999999999</v>
      </c>
      <c r="AK69" s="242">
        <f t="shared" si="33"/>
        <v>2.1492</v>
      </c>
      <c r="AL69" s="242">
        <f t="shared" si="33"/>
        <v>2.1012</v>
      </c>
      <c r="AM69" s="242">
        <f t="shared" si="33"/>
        <v>1.9316</v>
      </c>
      <c r="AN69" s="242">
        <f t="shared" si="33"/>
        <v>1.7672000000000001</v>
      </c>
      <c r="AO69" s="242">
        <f t="shared" si="33"/>
        <v>1.7074</v>
      </c>
      <c r="AP69" s="242">
        <f t="shared" si="33"/>
        <v>1.7074</v>
      </c>
      <c r="AQ69" s="242">
        <f t="shared" si="33"/>
        <v>1.6651</v>
      </c>
      <c r="AR69" s="242">
        <f t="shared" si="33"/>
        <v>1.6305000000000001</v>
      </c>
      <c r="AS69" s="242">
        <f t="shared" si="33"/>
        <v>1.6082000000000001</v>
      </c>
      <c r="AT69" s="242">
        <f t="shared" si="34"/>
        <v>1.6267</v>
      </c>
      <c r="AU69" s="242">
        <f t="shared" si="34"/>
        <v>1.6045</v>
      </c>
      <c r="AV69" s="242">
        <f t="shared" si="34"/>
        <v>1.5415000000000001</v>
      </c>
      <c r="AW69" s="242">
        <f t="shared" si="34"/>
        <v>1.4958</v>
      </c>
      <c r="AX69" s="242">
        <f t="shared" si="34"/>
        <v>1.4942</v>
      </c>
      <c r="AY69" s="242">
        <f t="shared" si="34"/>
        <v>1.4512</v>
      </c>
      <c r="AZ69" s="242">
        <f t="shared" si="34"/>
        <v>1.4234</v>
      </c>
      <c r="BA69" s="242">
        <f t="shared" si="34"/>
        <v>1.4363999999999999</v>
      </c>
      <c r="BB69" s="242">
        <f t="shared" si="34"/>
        <v>1.4481999999999999</v>
      </c>
      <c r="BC69" s="242">
        <f t="shared" si="34"/>
        <v>1.4646999999999999</v>
      </c>
      <c r="BD69" s="242">
        <f t="shared" si="35"/>
        <v>1.5298</v>
      </c>
      <c r="BE69" s="242">
        <f t="shared" si="35"/>
        <v>1.5972999999999999</v>
      </c>
      <c r="BF69" s="242">
        <f t="shared" si="35"/>
        <v>1.6305000000000001</v>
      </c>
      <c r="BG69" s="242">
        <f t="shared" si="35"/>
        <v>1.6437999999999999</v>
      </c>
      <c r="BH69" s="242">
        <f t="shared" si="35"/>
        <v>1.6009</v>
      </c>
      <c r="BI69" s="242">
        <f t="shared" si="35"/>
        <v>1.6064000000000001</v>
      </c>
      <c r="BJ69" s="242">
        <f t="shared" si="35"/>
        <v>1.623</v>
      </c>
      <c r="BK69" s="242">
        <f t="shared" si="35"/>
        <v>1.64</v>
      </c>
      <c r="BL69" s="242">
        <f t="shared" si="35"/>
        <v>1.6418999999999999</v>
      </c>
      <c r="BM69" s="242">
        <f t="shared" si="35"/>
        <v>1.6534</v>
      </c>
      <c r="BN69" s="242">
        <f t="shared" si="36"/>
        <v>1.5936999999999999</v>
      </c>
      <c r="BO69" s="242">
        <f t="shared" si="36"/>
        <v>1.5499000000000001</v>
      </c>
      <c r="BP69" s="242">
        <f t="shared" si="36"/>
        <v>1.5365</v>
      </c>
      <c r="BQ69" s="242">
        <f t="shared" si="36"/>
        <v>1.5602</v>
      </c>
      <c r="BR69" s="242">
        <f t="shared" si="36"/>
        <v>1.5465</v>
      </c>
      <c r="BS69" s="242">
        <f t="shared" si="36"/>
        <v>1.4739</v>
      </c>
      <c r="BT69" s="242">
        <f t="shared" si="36"/>
        <v>1.4541999999999999</v>
      </c>
      <c r="BU69" s="242">
        <f t="shared" si="36"/>
        <v>1.4572000000000001</v>
      </c>
      <c r="BV69" s="242">
        <f t="shared" si="36"/>
        <v>1.4527000000000001</v>
      </c>
      <c r="BW69" s="242">
        <f t="shared" si="36"/>
        <v>1.4119999999999999</v>
      </c>
      <c r="BX69" s="242">
        <f t="shared" si="37"/>
        <v>1.4119999999999999</v>
      </c>
      <c r="BY69" s="242">
        <f t="shared" si="37"/>
        <v>1.3734999999999999</v>
      </c>
      <c r="BZ69" s="242">
        <f t="shared" si="37"/>
        <v>1.3134999999999999</v>
      </c>
      <c r="CA69" s="242">
        <f t="shared" si="37"/>
        <v>1.2606999999999999</v>
      </c>
      <c r="CB69" s="242">
        <f t="shared" si="37"/>
        <v>1.2385999999999999</v>
      </c>
      <c r="CC69" s="242">
        <f t="shared" si="37"/>
        <v>1.1728000000000001</v>
      </c>
      <c r="CD69" s="242">
        <f t="shared" si="37"/>
        <v>1</v>
      </c>
    </row>
    <row r="70" spans="1:82" outlineLevel="1">
      <c r="A70" s="241">
        <v>3</v>
      </c>
      <c r="B70" s="229" t="s">
        <v>367</v>
      </c>
      <c r="C70" s="190"/>
      <c r="D70" s="156">
        <v>30</v>
      </c>
      <c r="E70" s="285">
        <v>40</v>
      </c>
      <c r="F70" s="233">
        <f t="shared" si="30"/>
        <v>0</v>
      </c>
      <c r="G70" s="233">
        <f t="shared" si="30"/>
        <v>0</v>
      </c>
      <c r="H70" s="233">
        <f t="shared" si="30"/>
        <v>0</v>
      </c>
      <c r="I70" s="233">
        <f t="shared" si="30"/>
        <v>0</v>
      </c>
      <c r="J70" s="242">
        <f t="shared" si="30"/>
        <v>0</v>
      </c>
      <c r="K70" s="242">
        <f t="shared" si="30"/>
        <v>0</v>
      </c>
      <c r="L70" s="242">
        <f t="shared" si="30"/>
        <v>0</v>
      </c>
      <c r="M70" s="242">
        <f t="shared" si="30"/>
        <v>0</v>
      </c>
      <c r="N70" s="242">
        <f t="shared" si="30"/>
        <v>0</v>
      </c>
      <c r="O70" s="242">
        <f t="shared" si="30"/>
        <v>0</v>
      </c>
      <c r="P70" s="242">
        <f t="shared" si="31"/>
        <v>0</v>
      </c>
      <c r="Q70" s="242">
        <f t="shared" si="31"/>
        <v>0</v>
      </c>
      <c r="R70" s="242">
        <f t="shared" si="31"/>
        <v>3.8041999999999998</v>
      </c>
      <c r="S70" s="242">
        <f t="shared" si="31"/>
        <v>3.7158000000000002</v>
      </c>
      <c r="T70" s="242">
        <f t="shared" si="31"/>
        <v>3.5594000000000001</v>
      </c>
      <c r="U70" s="242">
        <f t="shared" si="31"/>
        <v>3.4733999999999998</v>
      </c>
      <c r="V70" s="242">
        <f t="shared" si="31"/>
        <v>3.3995000000000002</v>
      </c>
      <c r="W70" s="242">
        <f t="shared" si="31"/>
        <v>3.4238</v>
      </c>
      <c r="X70" s="242">
        <f t="shared" si="31"/>
        <v>3.3056999999999999</v>
      </c>
      <c r="Y70" s="242">
        <f t="shared" si="31"/>
        <v>3.1814</v>
      </c>
      <c r="Z70" s="242">
        <f t="shared" si="32"/>
        <v>3.0021</v>
      </c>
      <c r="AA70" s="242">
        <f t="shared" si="32"/>
        <v>3.3056999999999999</v>
      </c>
      <c r="AB70" s="242">
        <f t="shared" si="32"/>
        <v>3.3519999999999999</v>
      </c>
      <c r="AC70" s="242">
        <f t="shared" si="32"/>
        <v>3.0991</v>
      </c>
      <c r="AD70" s="242">
        <f t="shared" si="32"/>
        <v>2.7707000000000002</v>
      </c>
      <c r="AE70" s="242">
        <f t="shared" si="32"/>
        <v>2.7921999999999998</v>
      </c>
      <c r="AF70" s="242">
        <f t="shared" si="32"/>
        <v>2.8086000000000002</v>
      </c>
      <c r="AG70" s="242">
        <f t="shared" si="32"/>
        <v>2.6928999999999998</v>
      </c>
      <c r="AH70" s="242">
        <f t="shared" si="32"/>
        <v>2.5184000000000002</v>
      </c>
      <c r="AI70" s="242">
        <f t="shared" si="32"/>
        <v>2.6240999999999999</v>
      </c>
      <c r="AJ70" s="242">
        <f t="shared" si="33"/>
        <v>2.5362</v>
      </c>
      <c r="AK70" s="242">
        <f t="shared" si="33"/>
        <v>2.5009000000000001</v>
      </c>
      <c r="AL70" s="242">
        <f t="shared" si="33"/>
        <v>2.5184000000000002</v>
      </c>
      <c r="AM70" s="242">
        <f t="shared" si="33"/>
        <v>2.3382000000000001</v>
      </c>
      <c r="AN70" s="242">
        <f t="shared" si="33"/>
        <v>2.1208999999999998</v>
      </c>
      <c r="AO70" s="242">
        <f t="shared" si="33"/>
        <v>2.0167999999999999</v>
      </c>
      <c r="AP70" s="242">
        <f t="shared" si="33"/>
        <v>1.9644999999999999</v>
      </c>
      <c r="AQ70" s="242">
        <f t="shared" si="33"/>
        <v>1.9672000000000001</v>
      </c>
      <c r="AR70" s="242">
        <f t="shared" si="33"/>
        <v>1.9591000000000001</v>
      </c>
      <c r="AS70" s="242">
        <f t="shared" si="33"/>
        <v>1.9459</v>
      </c>
      <c r="AT70" s="242">
        <f t="shared" si="34"/>
        <v>1.9173</v>
      </c>
      <c r="AU70" s="242">
        <f t="shared" si="34"/>
        <v>1.8847</v>
      </c>
      <c r="AV70" s="242">
        <f t="shared" si="34"/>
        <v>1.8460000000000001</v>
      </c>
      <c r="AW70" s="242">
        <f t="shared" si="34"/>
        <v>1.7975000000000001</v>
      </c>
      <c r="AX70" s="242">
        <f t="shared" si="34"/>
        <v>1.7473000000000001</v>
      </c>
      <c r="AY70" s="242">
        <f t="shared" si="34"/>
        <v>1.6838</v>
      </c>
      <c r="AZ70" s="242">
        <f t="shared" si="34"/>
        <v>1.6341000000000001</v>
      </c>
      <c r="BA70" s="242">
        <f t="shared" si="34"/>
        <v>1.6285000000000001</v>
      </c>
      <c r="BB70" s="242">
        <f t="shared" si="34"/>
        <v>1.6304000000000001</v>
      </c>
      <c r="BC70" s="242">
        <f t="shared" si="34"/>
        <v>1.6377999999999999</v>
      </c>
      <c r="BD70" s="242">
        <f t="shared" si="35"/>
        <v>1.6819</v>
      </c>
      <c r="BE70" s="242">
        <f t="shared" si="35"/>
        <v>1.7119</v>
      </c>
      <c r="BF70" s="242">
        <f t="shared" si="35"/>
        <v>1.718</v>
      </c>
      <c r="BG70" s="242">
        <f t="shared" si="35"/>
        <v>1.716</v>
      </c>
      <c r="BH70" s="242">
        <f t="shared" si="35"/>
        <v>1.6681999999999999</v>
      </c>
      <c r="BI70" s="242">
        <f t="shared" si="35"/>
        <v>1.6644000000000001</v>
      </c>
      <c r="BJ70" s="242">
        <f t="shared" si="35"/>
        <v>1.6938</v>
      </c>
      <c r="BK70" s="242">
        <f t="shared" si="35"/>
        <v>1.7222</v>
      </c>
      <c r="BL70" s="242">
        <f t="shared" si="35"/>
        <v>1.6918</v>
      </c>
      <c r="BM70" s="242">
        <f t="shared" si="35"/>
        <v>1.6434</v>
      </c>
      <c r="BN70" s="242">
        <f t="shared" si="36"/>
        <v>1.6031</v>
      </c>
      <c r="BO70" s="242">
        <f t="shared" si="36"/>
        <v>1.5363</v>
      </c>
      <c r="BP70" s="242">
        <f t="shared" si="36"/>
        <v>1.4902</v>
      </c>
      <c r="BQ70" s="242">
        <f t="shared" si="36"/>
        <v>1.5058</v>
      </c>
      <c r="BR70" s="242">
        <f t="shared" si="36"/>
        <v>1.5347</v>
      </c>
      <c r="BS70" s="242">
        <f t="shared" si="36"/>
        <v>1.484</v>
      </c>
      <c r="BT70" s="242">
        <f t="shared" si="36"/>
        <v>1.4779</v>
      </c>
      <c r="BU70" s="242">
        <f t="shared" si="36"/>
        <v>1.4794</v>
      </c>
      <c r="BV70" s="242">
        <f t="shared" si="36"/>
        <v>1.4688000000000001</v>
      </c>
      <c r="BW70" s="242">
        <f t="shared" si="36"/>
        <v>1.4379999999999999</v>
      </c>
      <c r="BX70" s="242">
        <f t="shared" si="37"/>
        <v>1.4379999999999999</v>
      </c>
      <c r="BY70" s="242">
        <f t="shared" si="37"/>
        <v>1.3988</v>
      </c>
      <c r="BZ70" s="242">
        <f t="shared" si="37"/>
        <v>1.3402000000000001</v>
      </c>
      <c r="CA70" s="242">
        <f t="shared" si="37"/>
        <v>1.292</v>
      </c>
      <c r="CB70" s="242">
        <f t="shared" si="37"/>
        <v>1.2669999999999999</v>
      </c>
      <c r="CC70" s="242">
        <f t="shared" si="37"/>
        <v>1.2013</v>
      </c>
      <c r="CD70" s="242">
        <f t="shared" si="37"/>
        <v>1</v>
      </c>
    </row>
    <row r="71" spans="1:82" outlineLevel="1">
      <c r="A71" s="241">
        <v>2</v>
      </c>
      <c r="B71" s="229" t="s">
        <v>368</v>
      </c>
      <c r="C71" s="190"/>
      <c r="D71" s="156">
        <v>40</v>
      </c>
      <c r="E71" s="285">
        <v>45</v>
      </c>
      <c r="F71" s="233">
        <f t="shared" ref="F71:O80" si="38">VLOOKUP($A71,$A$11:$CD$15,F$49)</f>
        <v>0</v>
      </c>
      <c r="G71" s="233">
        <f t="shared" si="38"/>
        <v>0</v>
      </c>
      <c r="H71" s="233">
        <f t="shared" si="38"/>
        <v>0</v>
      </c>
      <c r="I71" s="233">
        <f t="shared" si="38"/>
        <v>0</v>
      </c>
      <c r="J71" s="242">
        <f t="shared" si="38"/>
        <v>0</v>
      </c>
      <c r="K71" s="242">
        <f t="shared" si="38"/>
        <v>0</v>
      </c>
      <c r="L71" s="242">
        <f t="shared" si="38"/>
        <v>0</v>
      </c>
      <c r="M71" s="242">
        <f t="shared" si="38"/>
        <v>0</v>
      </c>
      <c r="N71" s="242">
        <f t="shared" si="38"/>
        <v>0</v>
      </c>
      <c r="O71" s="242">
        <f t="shared" si="38"/>
        <v>0</v>
      </c>
      <c r="P71" s="242">
        <f t="shared" ref="P71:Y80" si="39">VLOOKUP($A71,$A$11:$CD$15,P$49)</f>
        <v>0</v>
      </c>
      <c r="Q71" s="242">
        <f t="shared" si="39"/>
        <v>0</v>
      </c>
      <c r="R71" s="242">
        <f t="shared" si="39"/>
        <v>3.2164000000000001</v>
      </c>
      <c r="S71" s="242">
        <f t="shared" si="39"/>
        <v>3.1032999999999999</v>
      </c>
      <c r="T71" s="242">
        <f t="shared" si="39"/>
        <v>3.0106999999999999</v>
      </c>
      <c r="U71" s="242">
        <f t="shared" si="39"/>
        <v>3.03</v>
      </c>
      <c r="V71" s="242">
        <f t="shared" si="39"/>
        <v>2.9601999999999999</v>
      </c>
      <c r="W71" s="242">
        <f t="shared" si="39"/>
        <v>2.9295</v>
      </c>
      <c r="X71" s="242">
        <f t="shared" si="39"/>
        <v>2.6998000000000002</v>
      </c>
      <c r="Y71" s="242">
        <f t="shared" si="39"/>
        <v>2.5487000000000002</v>
      </c>
      <c r="Z71" s="242">
        <f t="shared" ref="Z71:AI80" si="40">VLOOKUP($A71,$A$11:$CD$15,Z$49)</f>
        <v>2.3851</v>
      </c>
      <c r="AA71" s="242">
        <f t="shared" si="40"/>
        <v>2.6147999999999998</v>
      </c>
      <c r="AB71" s="242">
        <f t="shared" si="40"/>
        <v>2.61</v>
      </c>
      <c r="AC71" s="242">
        <f t="shared" si="40"/>
        <v>2.4946999999999999</v>
      </c>
      <c r="AD71" s="242">
        <f t="shared" si="40"/>
        <v>2.3186</v>
      </c>
      <c r="AE71" s="242">
        <f t="shared" si="40"/>
        <v>2.3811</v>
      </c>
      <c r="AF71" s="242">
        <f t="shared" si="40"/>
        <v>2.3652000000000002</v>
      </c>
      <c r="AG71" s="242">
        <f t="shared" si="40"/>
        <v>2.2484000000000002</v>
      </c>
      <c r="AH71" s="242">
        <f t="shared" si="40"/>
        <v>2.1168999999999998</v>
      </c>
      <c r="AI71" s="242">
        <f t="shared" si="40"/>
        <v>2.2235999999999998</v>
      </c>
      <c r="AJ71" s="242">
        <f t="shared" ref="AJ71:AS80" si="41">VLOOKUP($A71,$A$11:$CD$15,AJ$49)</f>
        <v>2.1722999999999999</v>
      </c>
      <c r="AK71" s="242">
        <f t="shared" si="41"/>
        <v>2.1492</v>
      </c>
      <c r="AL71" s="242">
        <f t="shared" si="41"/>
        <v>2.1012</v>
      </c>
      <c r="AM71" s="242">
        <f t="shared" si="41"/>
        <v>1.9316</v>
      </c>
      <c r="AN71" s="242">
        <f t="shared" si="41"/>
        <v>1.7672000000000001</v>
      </c>
      <c r="AO71" s="242">
        <f t="shared" si="41"/>
        <v>1.7074</v>
      </c>
      <c r="AP71" s="242">
        <f t="shared" si="41"/>
        <v>1.7074</v>
      </c>
      <c r="AQ71" s="242">
        <f t="shared" si="41"/>
        <v>1.6651</v>
      </c>
      <c r="AR71" s="242">
        <f t="shared" si="41"/>
        <v>1.6305000000000001</v>
      </c>
      <c r="AS71" s="242">
        <f t="shared" si="41"/>
        <v>1.6082000000000001</v>
      </c>
      <c r="AT71" s="242">
        <f t="shared" ref="AT71:BC80" si="42">VLOOKUP($A71,$A$11:$CD$15,AT$49)</f>
        <v>1.6267</v>
      </c>
      <c r="AU71" s="242">
        <f t="shared" si="42"/>
        <v>1.6045</v>
      </c>
      <c r="AV71" s="242">
        <f t="shared" si="42"/>
        <v>1.5415000000000001</v>
      </c>
      <c r="AW71" s="242">
        <f t="shared" si="42"/>
        <v>1.4958</v>
      </c>
      <c r="AX71" s="242">
        <f t="shared" si="42"/>
        <v>1.4942</v>
      </c>
      <c r="AY71" s="242">
        <f t="shared" si="42"/>
        <v>1.4512</v>
      </c>
      <c r="AZ71" s="242">
        <f t="shared" si="42"/>
        <v>1.4234</v>
      </c>
      <c r="BA71" s="242">
        <f t="shared" si="42"/>
        <v>1.4363999999999999</v>
      </c>
      <c r="BB71" s="242">
        <f t="shared" si="42"/>
        <v>1.4481999999999999</v>
      </c>
      <c r="BC71" s="242">
        <f t="shared" si="42"/>
        <v>1.4646999999999999</v>
      </c>
      <c r="BD71" s="242">
        <f t="shared" ref="BD71:BM80" si="43">VLOOKUP($A71,$A$11:$CD$15,BD$49)</f>
        <v>1.5298</v>
      </c>
      <c r="BE71" s="242">
        <f t="shared" si="43"/>
        <v>1.5972999999999999</v>
      </c>
      <c r="BF71" s="242">
        <f t="shared" si="43"/>
        <v>1.6305000000000001</v>
      </c>
      <c r="BG71" s="242">
        <f t="shared" si="43"/>
        <v>1.6437999999999999</v>
      </c>
      <c r="BH71" s="242">
        <f t="shared" si="43"/>
        <v>1.6009</v>
      </c>
      <c r="BI71" s="242">
        <f t="shared" si="43"/>
        <v>1.6064000000000001</v>
      </c>
      <c r="BJ71" s="242">
        <f t="shared" si="43"/>
        <v>1.623</v>
      </c>
      <c r="BK71" s="242">
        <f t="shared" si="43"/>
        <v>1.64</v>
      </c>
      <c r="BL71" s="242">
        <f t="shared" si="43"/>
        <v>1.6418999999999999</v>
      </c>
      <c r="BM71" s="242">
        <f t="shared" si="43"/>
        <v>1.6534</v>
      </c>
      <c r="BN71" s="242">
        <f t="shared" ref="BN71:BW80" si="44">VLOOKUP($A71,$A$11:$CD$15,BN$49)</f>
        <v>1.5936999999999999</v>
      </c>
      <c r="BO71" s="242">
        <f t="shared" si="44"/>
        <v>1.5499000000000001</v>
      </c>
      <c r="BP71" s="242">
        <f t="shared" si="44"/>
        <v>1.5365</v>
      </c>
      <c r="BQ71" s="242">
        <f t="shared" si="44"/>
        <v>1.5602</v>
      </c>
      <c r="BR71" s="242">
        <f t="shared" si="44"/>
        <v>1.5465</v>
      </c>
      <c r="BS71" s="242">
        <f t="shared" si="44"/>
        <v>1.4739</v>
      </c>
      <c r="BT71" s="242">
        <f t="shared" si="44"/>
        <v>1.4541999999999999</v>
      </c>
      <c r="BU71" s="242">
        <f t="shared" si="44"/>
        <v>1.4572000000000001</v>
      </c>
      <c r="BV71" s="242">
        <f t="shared" si="44"/>
        <v>1.4527000000000001</v>
      </c>
      <c r="BW71" s="242">
        <f t="shared" si="44"/>
        <v>1.4119999999999999</v>
      </c>
      <c r="BX71" s="242">
        <f t="shared" ref="BX71:CD80" si="45">VLOOKUP($A71,$A$11:$CD$15,BX$49)</f>
        <v>1.4119999999999999</v>
      </c>
      <c r="BY71" s="242">
        <f t="shared" si="45"/>
        <v>1.3734999999999999</v>
      </c>
      <c r="BZ71" s="242">
        <f t="shared" si="45"/>
        <v>1.3134999999999999</v>
      </c>
      <c r="CA71" s="242">
        <f t="shared" si="45"/>
        <v>1.2606999999999999</v>
      </c>
      <c r="CB71" s="242">
        <f t="shared" si="45"/>
        <v>1.2385999999999999</v>
      </c>
      <c r="CC71" s="242">
        <f t="shared" si="45"/>
        <v>1.1728000000000001</v>
      </c>
      <c r="CD71" s="242">
        <f t="shared" si="45"/>
        <v>1</v>
      </c>
    </row>
    <row r="72" spans="1:82" outlineLevel="1">
      <c r="A72" s="241">
        <v>3</v>
      </c>
      <c r="B72" s="229" t="s">
        <v>369</v>
      </c>
      <c r="C72" s="190"/>
      <c r="D72" s="156">
        <v>30</v>
      </c>
      <c r="E72" s="285">
        <v>40</v>
      </c>
      <c r="F72" s="233">
        <f t="shared" si="38"/>
        <v>0</v>
      </c>
      <c r="G72" s="233">
        <f t="shared" si="38"/>
        <v>0</v>
      </c>
      <c r="H72" s="233">
        <f t="shared" si="38"/>
        <v>0</v>
      </c>
      <c r="I72" s="233">
        <f t="shared" si="38"/>
        <v>0</v>
      </c>
      <c r="J72" s="242">
        <f t="shared" si="38"/>
        <v>0</v>
      </c>
      <c r="K72" s="242">
        <f t="shared" si="38"/>
        <v>0</v>
      </c>
      <c r="L72" s="242">
        <f t="shared" si="38"/>
        <v>0</v>
      </c>
      <c r="M72" s="242">
        <f t="shared" si="38"/>
        <v>0</v>
      </c>
      <c r="N72" s="242">
        <f t="shared" si="38"/>
        <v>0</v>
      </c>
      <c r="O72" s="242">
        <f t="shared" si="38"/>
        <v>0</v>
      </c>
      <c r="P72" s="242">
        <f t="shared" si="39"/>
        <v>0</v>
      </c>
      <c r="Q72" s="242">
        <f t="shared" si="39"/>
        <v>0</v>
      </c>
      <c r="R72" s="242">
        <f t="shared" si="39"/>
        <v>3.8041999999999998</v>
      </c>
      <c r="S72" s="242">
        <f t="shared" si="39"/>
        <v>3.7158000000000002</v>
      </c>
      <c r="T72" s="242">
        <f t="shared" si="39"/>
        <v>3.5594000000000001</v>
      </c>
      <c r="U72" s="242">
        <f t="shared" si="39"/>
        <v>3.4733999999999998</v>
      </c>
      <c r="V72" s="242">
        <f t="shared" si="39"/>
        <v>3.3995000000000002</v>
      </c>
      <c r="W72" s="242">
        <f t="shared" si="39"/>
        <v>3.4238</v>
      </c>
      <c r="X72" s="242">
        <f t="shared" si="39"/>
        <v>3.3056999999999999</v>
      </c>
      <c r="Y72" s="242">
        <f t="shared" si="39"/>
        <v>3.1814</v>
      </c>
      <c r="Z72" s="242">
        <f t="shared" si="40"/>
        <v>3.0021</v>
      </c>
      <c r="AA72" s="242">
        <f t="shared" si="40"/>
        <v>3.3056999999999999</v>
      </c>
      <c r="AB72" s="242">
        <f t="shared" si="40"/>
        <v>3.3519999999999999</v>
      </c>
      <c r="AC72" s="242">
        <f t="shared" si="40"/>
        <v>3.0991</v>
      </c>
      <c r="AD72" s="242">
        <f t="shared" si="40"/>
        <v>2.7707000000000002</v>
      </c>
      <c r="AE72" s="242">
        <f t="shared" si="40"/>
        <v>2.7921999999999998</v>
      </c>
      <c r="AF72" s="242">
        <f t="shared" si="40"/>
        <v>2.8086000000000002</v>
      </c>
      <c r="AG72" s="242">
        <f t="shared" si="40"/>
        <v>2.6928999999999998</v>
      </c>
      <c r="AH72" s="242">
        <f t="shared" si="40"/>
        <v>2.5184000000000002</v>
      </c>
      <c r="AI72" s="242">
        <f t="shared" si="40"/>
        <v>2.6240999999999999</v>
      </c>
      <c r="AJ72" s="242">
        <f t="shared" si="41"/>
        <v>2.5362</v>
      </c>
      <c r="AK72" s="242">
        <f t="shared" si="41"/>
        <v>2.5009000000000001</v>
      </c>
      <c r="AL72" s="242">
        <f t="shared" si="41"/>
        <v>2.5184000000000002</v>
      </c>
      <c r="AM72" s="242">
        <f t="shared" si="41"/>
        <v>2.3382000000000001</v>
      </c>
      <c r="AN72" s="242">
        <f t="shared" si="41"/>
        <v>2.1208999999999998</v>
      </c>
      <c r="AO72" s="242">
        <f t="shared" si="41"/>
        <v>2.0167999999999999</v>
      </c>
      <c r="AP72" s="242">
        <f t="shared" si="41"/>
        <v>1.9644999999999999</v>
      </c>
      <c r="AQ72" s="242">
        <f t="shared" si="41"/>
        <v>1.9672000000000001</v>
      </c>
      <c r="AR72" s="242">
        <f t="shared" si="41"/>
        <v>1.9591000000000001</v>
      </c>
      <c r="AS72" s="242">
        <f t="shared" si="41"/>
        <v>1.9459</v>
      </c>
      <c r="AT72" s="242">
        <f t="shared" si="42"/>
        <v>1.9173</v>
      </c>
      <c r="AU72" s="242">
        <f t="shared" si="42"/>
        <v>1.8847</v>
      </c>
      <c r="AV72" s="242">
        <f t="shared" si="42"/>
        <v>1.8460000000000001</v>
      </c>
      <c r="AW72" s="242">
        <f t="shared" si="42"/>
        <v>1.7975000000000001</v>
      </c>
      <c r="AX72" s="242">
        <f t="shared" si="42"/>
        <v>1.7473000000000001</v>
      </c>
      <c r="AY72" s="242">
        <f t="shared" si="42"/>
        <v>1.6838</v>
      </c>
      <c r="AZ72" s="242">
        <f t="shared" si="42"/>
        <v>1.6341000000000001</v>
      </c>
      <c r="BA72" s="242">
        <f t="shared" si="42"/>
        <v>1.6285000000000001</v>
      </c>
      <c r="BB72" s="242">
        <f t="shared" si="42"/>
        <v>1.6304000000000001</v>
      </c>
      <c r="BC72" s="242">
        <f t="shared" si="42"/>
        <v>1.6377999999999999</v>
      </c>
      <c r="BD72" s="242">
        <f t="shared" si="43"/>
        <v>1.6819</v>
      </c>
      <c r="BE72" s="242">
        <f t="shared" si="43"/>
        <v>1.7119</v>
      </c>
      <c r="BF72" s="242">
        <f t="shared" si="43"/>
        <v>1.718</v>
      </c>
      <c r="BG72" s="242">
        <f t="shared" si="43"/>
        <v>1.716</v>
      </c>
      <c r="BH72" s="242">
        <f t="shared" si="43"/>
        <v>1.6681999999999999</v>
      </c>
      <c r="BI72" s="242">
        <f t="shared" si="43"/>
        <v>1.6644000000000001</v>
      </c>
      <c r="BJ72" s="242">
        <f t="shared" si="43"/>
        <v>1.6938</v>
      </c>
      <c r="BK72" s="242">
        <f t="shared" si="43"/>
        <v>1.7222</v>
      </c>
      <c r="BL72" s="242">
        <f t="shared" si="43"/>
        <v>1.6918</v>
      </c>
      <c r="BM72" s="242">
        <f t="shared" si="43"/>
        <v>1.6434</v>
      </c>
      <c r="BN72" s="242">
        <f t="shared" si="44"/>
        <v>1.6031</v>
      </c>
      <c r="BO72" s="242">
        <f t="shared" si="44"/>
        <v>1.5363</v>
      </c>
      <c r="BP72" s="242">
        <f t="shared" si="44"/>
        <v>1.4902</v>
      </c>
      <c r="BQ72" s="242">
        <f t="shared" si="44"/>
        <v>1.5058</v>
      </c>
      <c r="BR72" s="242">
        <f t="shared" si="44"/>
        <v>1.5347</v>
      </c>
      <c r="BS72" s="242">
        <f t="shared" si="44"/>
        <v>1.484</v>
      </c>
      <c r="BT72" s="242">
        <f t="shared" si="44"/>
        <v>1.4779</v>
      </c>
      <c r="BU72" s="242">
        <f t="shared" si="44"/>
        <v>1.4794</v>
      </c>
      <c r="BV72" s="242">
        <f t="shared" si="44"/>
        <v>1.4688000000000001</v>
      </c>
      <c r="BW72" s="242">
        <f t="shared" si="44"/>
        <v>1.4379999999999999</v>
      </c>
      <c r="BX72" s="242">
        <f t="shared" si="45"/>
        <v>1.4379999999999999</v>
      </c>
      <c r="BY72" s="242">
        <f t="shared" si="45"/>
        <v>1.3988</v>
      </c>
      <c r="BZ72" s="242">
        <f t="shared" si="45"/>
        <v>1.3402000000000001</v>
      </c>
      <c r="CA72" s="242">
        <f t="shared" si="45"/>
        <v>1.292</v>
      </c>
      <c r="CB72" s="242">
        <f t="shared" si="45"/>
        <v>1.2669999999999999</v>
      </c>
      <c r="CC72" s="242">
        <f t="shared" si="45"/>
        <v>1.2013</v>
      </c>
      <c r="CD72" s="242">
        <f t="shared" si="45"/>
        <v>1</v>
      </c>
    </row>
    <row r="73" spans="1:82" outlineLevel="1">
      <c r="A73" s="241">
        <v>4</v>
      </c>
      <c r="B73" s="229" t="s">
        <v>370</v>
      </c>
      <c r="C73" s="190"/>
      <c r="D73" s="156">
        <v>25</v>
      </c>
      <c r="E73" s="285">
        <v>35</v>
      </c>
      <c r="F73" s="233">
        <f t="shared" si="38"/>
        <v>0</v>
      </c>
      <c r="G73" s="233">
        <f t="shared" si="38"/>
        <v>0</v>
      </c>
      <c r="H73" s="233">
        <f t="shared" si="38"/>
        <v>0</v>
      </c>
      <c r="I73" s="233">
        <f t="shared" si="38"/>
        <v>0</v>
      </c>
      <c r="J73" s="242">
        <f t="shared" si="38"/>
        <v>0</v>
      </c>
      <c r="K73" s="242">
        <f t="shared" si="38"/>
        <v>0</v>
      </c>
      <c r="L73" s="242">
        <f t="shared" si="38"/>
        <v>0</v>
      </c>
      <c r="M73" s="242">
        <f t="shared" si="38"/>
        <v>0</v>
      </c>
      <c r="N73" s="242">
        <f t="shared" si="38"/>
        <v>0</v>
      </c>
      <c r="O73" s="242">
        <f t="shared" si="38"/>
        <v>0</v>
      </c>
      <c r="P73" s="242">
        <f t="shared" si="39"/>
        <v>0</v>
      </c>
      <c r="Q73" s="242">
        <f t="shared" si="39"/>
        <v>0</v>
      </c>
      <c r="R73" s="242">
        <f t="shared" si="39"/>
        <v>5.2195</v>
      </c>
      <c r="S73" s="242">
        <f t="shared" si="39"/>
        <v>5.1478000000000002</v>
      </c>
      <c r="T73" s="242">
        <f t="shared" si="39"/>
        <v>4.9932999999999996</v>
      </c>
      <c r="U73" s="242">
        <f t="shared" si="39"/>
        <v>4.8479000000000001</v>
      </c>
      <c r="V73" s="242">
        <f t="shared" si="39"/>
        <v>4.7404999999999999</v>
      </c>
      <c r="W73" s="242">
        <f t="shared" si="39"/>
        <v>4.6378000000000004</v>
      </c>
      <c r="X73" s="242">
        <f t="shared" si="39"/>
        <v>4.5670999999999999</v>
      </c>
      <c r="Y73" s="242">
        <f t="shared" si="39"/>
        <v>4.5393999999999997</v>
      </c>
      <c r="Z73" s="242">
        <f t="shared" si="40"/>
        <v>4.4850000000000003</v>
      </c>
      <c r="AA73" s="242">
        <f t="shared" si="40"/>
        <v>4.5810000000000004</v>
      </c>
      <c r="AB73" s="242">
        <f t="shared" si="40"/>
        <v>4.5119999999999996</v>
      </c>
      <c r="AC73" s="242">
        <f t="shared" si="40"/>
        <v>4.4058999999999999</v>
      </c>
      <c r="AD73" s="242">
        <f t="shared" si="40"/>
        <v>4.0486000000000004</v>
      </c>
      <c r="AE73" s="242">
        <f t="shared" si="40"/>
        <v>3.8410000000000002</v>
      </c>
      <c r="AF73" s="242">
        <f t="shared" si="40"/>
        <v>3.7170999999999998</v>
      </c>
      <c r="AG73" s="242">
        <f t="shared" si="40"/>
        <v>3.5247000000000002</v>
      </c>
      <c r="AH73" s="242">
        <f t="shared" si="40"/>
        <v>3.1669999999999998</v>
      </c>
      <c r="AI73" s="242">
        <f t="shared" si="40"/>
        <v>3.0571000000000002</v>
      </c>
      <c r="AJ73" s="242">
        <f t="shared" si="41"/>
        <v>2.9605000000000001</v>
      </c>
      <c r="AK73" s="242">
        <f t="shared" si="41"/>
        <v>2.8696999999999999</v>
      </c>
      <c r="AL73" s="242">
        <f t="shared" si="41"/>
        <v>2.8</v>
      </c>
      <c r="AM73" s="242">
        <f t="shared" si="41"/>
        <v>2.6513</v>
      </c>
      <c r="AN73" s="242">
        <f t="shared" si="41"/>
        <v>2.4517000000000002</v>
      </c>
      <c r="AO73" s="242">
        <f t="shared" si="41"/>
        <v>2.3296999999999999</v>
      </c>
      <c r="AP73" s="242">
        <f t="shared" si="41"/>
        <v>2.2492000000000001</v>
      </c>
      <c r="AQ73" s="242">
        <f t="shared" si="41"/>
        <v>2.2259000000000002</v>
      </c>
      <c r="AR73" s="242">
        <f t="shared" si="41"/>
        <v>2.1772999999999998</v>
      </c>
      <c r="AS73" s="242">
        <f t="shared" si="41"/>
        <v>2.1431</v>
      </c>
      <c r="AT73" s="242">
        <f t="shared" si="42"/>
        <v>2.14</v>
      </c>
      <c r="AU73" s="242">
        <f t="shared" si="42"/>
        <v>2.1616</v>
      </c>
      <c r="AV73" s="242">
        <f t="shared" si="42"/>
        <v>2.1278000000000001</v>
      </c>
      <c r="AW73" s="242">
        <f t="shared" si="42"/>
        <v>2.0718999999999999</v>
      </c>
      <c r="AX73" s="242">
        <f t="shared" si="42"/>
        <v>2.0053999999999998</v>
      </c>
      <c r="AY73" s="242">
        <f t="shared" si="42"/>
        <v>1.9303999999999999</v>
      </c>
      <c r="AZ73" s="242">
        <f t="shared" si="42"/>
        <v>1.8725000000000001</v>
      </c>
      <c r="BA73" s="242">
        <f t="shared" si="42"/>
        <v>1.8516999999999999</v>
      </c>
      <c r="BB73" s="242">
        <f t="shared" si="42"/>
        <v>1.8403</v>
      </c>
      <c r="BC73" s="242">
        <f t="shared" si="42"/>
        <v>1.8136000000000001</v>
      </c>
      <c r="BD73" s="242">
        <f t="shared" si="43"/>
        <v>1.8448</v>
      </c>
      <c r="BE73" s="242">
        <f t="shared" si="43"/>
        <v>1.8426</v>
      </c>
      <c r="BF73" s="242">
        <f t="shared" si="43"/>
        <v>1.8540000000000001</v>
      </c>
      <c r="BG73" s="242">
        <f t="shared" si="43"/>
        <v>1.8748</v>
      </c>
      <c r="BH73" s="242">
        <f t="shared" si="43"/>
        <v>1.8516999999999999</v>
      </c>
      <c r="BI73" s="242">
        <f t="shared" si="43"/>
        <v>1.8158000000000001</v>
      </c>
      <c r="BJ73" s="242">
        <f t="shared" si="43"/>
        <v>1.8246</v>
      </c>
      <c r="BK73" s="242">
        <f t="shared" si="43"/>
        <v>1.8091999999999999</v>
      </c>
      <c r="BL73" s="242">
        <f t="shared" si="43"/>
        <v>1.7919</v>
      </c>
      <c r="BM73" s="242">
        <f t="shared" si="43"/>
        <v>1.748</v>
      </c>
      <c r="BN73" s="242">
        <f t="shared" si="44"/>
        <v>1.6737</v>
      </c>
      <c r="BO73" s="242">
        <f t="shared" si="44"/>
        <v>1.6443000000000001</v>
      </c>
      <c r="BP73" s="242">
        <f t="shared" si="44"/>
        <v>1.5751999999999999</v>
      </c>
      <c r="BQ73" s="242">
        <f t="shared" si="44"/>
        <v>1.6021000000000001</v>
      </c>
      <c r="BR73" s="242">
        <f t="shared" si="44"/>
        <v>1.5902000000000001</v>
      </c>
      <c r="BS73" s="242">
        <f t="shared" si="44"/>
        <v>1.5317000000000001</v>
      </c>
      <c r="BT73" s="242">
        <f t="shared" si="44"/>
        <v>1.5055000000000001</v>
      </c>
      <c r="BU73" s="242">
        <f t="shared" si="44"/>
        <v>1.4964999999999999</v>
      </c>
      <c r="BV73" s="242">
        <f t="shared" si="44"/>
        <v>1.4950000000000001</v>
      </c>
      <c r="BW73" s="242">
        <f t="shared" si="44"/>
        <v>1.498</v>
      </c>
      <c r="BX73" s="242">
        <f t="shared" si="45"/>
        <v>1.5024999999999999</v>
      </c>
      <c r="BY73" s="242">
        <f t="shared" si="45"/>
        <v>1.46</v>
      </c>
      <c r="BZ73" s="242">
        <f t="shared" si="45"/>
        <v>1.4092</v>
      </c>
      <c r="CA73" s="242">
        <f t="shared" si="45"/>
        <v>1.3705000000000001</v>
      </c>
      <c r="CB73" s="242">
        <f t="shared" si="45"/>
        <v>1.3631</v>
      </c>
      <c r="CC73" s="242">
        <f t="shared" si="45"/>
        <v>1.262</v>
      </c>
      <c r="CD73" s="242">
        <f t="shared" si="45"/>
        <v>1</v>
      </c>
    </row>
    <row r="74" spans="1:82" outlineLevel="1">
      <c r="A74" s="241">
        <v>4</v>
      </c>
      <c r="B74" s="229" t="s">
        <v>371</v>
      </c>
      <c r="C74" s="190"/>
      <c r="D74" s="156">
        <v>25</v>
      </c>
      <c r="E74" s="285">
        <v>35</v>
      </c>
      <c r="F74" s="233">
        <f t="shared" si="38"/>
        <v>0</v>
      </c>
      <c r="G74" s="233">
        <f t="shared" si="38"/>
        <v>0</v>
      </c>
      <c r="H74" s="233">
        <f t="shared" si="38"/>
        <v>0</v>
      </c>
      <c r="I74" s="233">
        <f t="shared" si="38"/>
        <v>0</v>
      </c>
      <c r="J74" s="242">
        <f t="shared" si="38"/>
        <v>0</v>
      </c>
      <c r="K74" s="242">
        <f t="shared" si="38"/>
        <v>0</v>
      </c>
      <c r="L74" s="242">
        <f t="shared" si="38"/>
        <v>0</v>
      </c>
      <c r="M74" s="242">
        <f t="shared" si="38"/>
        <v>0</v>
      </c>
      <c r="N74" s="242">
        <f t="shared" si="38"/>
        <v>0</v>
      </c>
      <c r="O74" s="242">
        <f t="shared" si="38"/>
        <v>0</v>
      </c>
      <c r="P74" s="242">
        <f t="shared" si="39"/>
        <v>0</v>
      </c>
      <c r="Q74" s="242">
        <f t="shared" si="39"/>
        <v>0</v>
      </c>
      <c r="R74" s="242">
        <f t="shared" si="39"/>
        <v>5.2195</v>
      </c>
      <c r="S74" s="242">
        <f t="shared" si="39"/>
        <v>5.1478000000000002</v>
      </c>
      <c r="T74" s="242">
        <f t="shared" si="39"/>
        <v>4.9932999999999996</v>
      </c>
      <c r="U74" s="242">
        <f t="shared" si="39"/>
        <v>4.8479000000000001</v>
      </c>
      <c r="V74" s="242">
        <f t="shared" si="39"/>
        <v>4.7404999999999999</v>
      </c>
      <c r="W74" s="242">
        <f t="shared" si="39"/>
        <v>4.6378000000000004</v>
      </c>
      <c r="X74" s="242">
        <f t="shared" si="39"/>
        <v>4.5670999999999999</v>
      </c>
      <c r="Y74" s="242">
        <f t="shared" si="39"/>
        <v>4.5393999999999997</v>
      </c>
      <c r="Z74" s="242">
        <f t="shared" si="40"/>
        <v>4.4850000000000003</v>
      </c>
      <c r="AA74" s="242">
        <f t="shared" si="40"/>
        <v>4.5810000000000004</v>
      </c>
      <c r="AB74" s="242">
        <f t="shared" si="40"/>
        <v>4.5119999999999996</v>
      </c>
      <c r="AC74" s="242">
        <f t="shared" si="40"/>
        <v>4.4058999999999999</v>
      </c>
      <c r="AD74" s="242">
        <f t="shared" si="40"/>
        <v>4.0486000000000004</v>
      </c>
      <c r="AE74" s="242">
        <f t="shared" si="40"/>
        <v>3.8410000000000002</v>
      </c>
      <c r="AF74" s="242">
        <f t="shared" si="40"/>
        <v>3.7170999999999998</v>
      </c>
      <c r="AG74" s="242">
        <f t="shared" si="40"/>
        <v>3.5247000000000002</v>
      </c>
      <c r="AH74" s="242">
        <f t="shared" si="40"/>
        <v>3.1669999999999998</v>
      </c>
      <c r="AI74" s="242">
        <f t="shared" si="40"/>
        <v>3.0571000000000002</v>
      </c>
      <c r="AJ74" s="242">
        <f t="shared" si="41"/>
        <v>2.9605000000000001</v>
      </c>
      <c r="AK74" s="242">
        <f t="shared" si="41"/>
        <v>2.8696999999999999</v>
      </c>
      <c r="AL74" s="242">
        <f t="shared" si="41"/>
        <v>2.8</v>
      </c>
      <c r="AM74" s="242">
        <f t="shared" si="41"/>
        <v>2.6513</v>
      </c>
      <c r="AN74" s="242">
        <f t="shared" si="41"/>
        <v>2.4517000000000002</v>
      </c>
      <c r="AO74" s="242">
        <f t="shared" si="41"/>
        <v>2.3296999999999999</v>
      </c>
      <c r="AP74" s="242">
        <f t="shared" si="41"/>
        <v>2.2492000000000001</v>
      </c>
      <c r="AQ74" s="242">
        <f t="shared" si="41"/>
        <v>2.2259000000000002</v>
      </c>
      <c r="AR74" s="242">
        <f t="shared" si="41"/>
        <v>2.1772999999999998</v>
      </c>
      <c r="AS74" s="242">
        <f t="shared" si="41"/>
        <v>2.1431</v>
      </c>
      <c r="AT74" s="242">
        <f t="shared" si="42"/>
        <v>2.14</v>
      </c>
      <c r="AU74" s="242">
        <f t="shared" si="42"/>
        <v>2.1616</v>
      </c>
      <c r="AV74" s="242">
        <f t="shared" si="42"/>
        <v>2.1278000000000001</v>
      </c>
      <c r="AW74" s="242">
        <f t="shared" si="42"/>
        <v>2.0718999999999999</v>
      </c>
      <c r="AX74" s="242">
        <f t="shared" si="42"/>
        <v>2.0053999999999998</v>
      </c>
      <c r="AY74" s="242">
        <f t="shared" si="42"/>
        <v>1.9303999999999999</v>
      </c>
      <c r="AZ74" s="242">
        <f t="shared" si="42"/>
        <v>1.8725000000000001</v>
      </c>
      <c r="BA74" s="242">
        <f t="shared" si="42"/>
        <v>1.8516999999999999</v>
      </c>
      <c r="BB74" s="242">
        <f t="shared" si="42"/>
        <v>1.8403</v>
      </c>
      <c r="BC74" s="242">
        <f t="shared" si="42"/>
        <v>1.8136000000000001</v>
      </c>
      <c r="BD74" s="242">
        <f t="shared" si="43"/>
        <v>1.8448</v>
      </c>
      <c r="BE74" s="242">
        <f t="shared" si="43"/>
        <v>1.8426</v>
      </c>
      <c r="BF74" s="242">
        <f t="shared" si="43"/>
        <v>1.8540000000000001</v>
      </c>
      <c r="BG74" s="242">
        <f t="shared" si="43"/>
        <v>1.8748</v>
      </c>
      <c r="BH74" s="242">
        <f t="shared" si="43"/>
        <v>1.8516999999999999</v>
      </c>
      <c r="BI74" s="242">
        <f t="shared" si="43"/>
        <v>1.8158000000000001</v>
      </c>
      <c r="BJ74" s="242">
        <f t="shared" si="43"/>
        <v>1.8246</v>
      </c>
      <c r="BK74" s="242">
        <f t="shared" si="43"/>
        <v>1.8091999999999999</v>
      </c>
      <c r="BL74" s="242">
        <f t="shared" si="43"/>
        <v>1.7919</v>
      </c>
      <c r="BM74" s="242">
        <f t="shared" si="43"/>
        <v>1.748</v>
      </c>
      <c r="BN74" s="242">
        <f t="shared" si="44"/>
        <v>1.6737</v>
      </c>
      <c r="BO74" s="242">
        <f t="shared" si="44"/>
        <v>1.6443000000000001</v>
      </c>
      <c r="BP74" s="242">
        <f t="shared" si="44"/>
        <v>1.5751999999999999</v>
      </c>
      <c r="BQ74" s="242">
        <f t="shared" si="44"/>
        <v>1.6021000000000001</v>
      </c>
      <c r="BR74" s="242">
        <f t="shared" si="44"/>
        <v>1.5902000000000001</v>
      </c>
      <c r="BS74" s="242">
        <f t="shared" si="44"/>
        <v>1.5317000000000001</v>
      </c>
      <c r="BT74" s="242">
        <f t="shared" si="44"/>
        <v>1.5055000000000001</v>
      </c>
      <c r="BU74" s="242">
        <f t="shared" si="44"/>
        <v>1.4964999999999999</v>
      </c>
      <c r="BV74" s="242">
        <f t="shared" si="44"/>
        <v>1.4950000000000001</v>
      </c>
      <c r="BW74" s="242">
        <f t="shared" si="44"/>
        <v>1.498</v>
      </c>
      <c r="BX74" s="242">
        <f t="shared" si="45"/>
        <v>1.5024999999999999</v>
      </c>
      <c r="BY74" s="242">
        <f t="shared" si="45"/>
        <v>1.46</v>
      </c>
      <c r="BZ74" s="242">
        <f t="shared" si="45"/>
        <v>1.4092</v>
      </c>
      <c r="CA74" s="242">
        <f t="shared" si="45"/>
        <v>1.3705000000000001</v>
      </c>
      <c r="CB74" s="242">
        <f t="shared" si="45"/>
        <v>1.3631</v>
      </c>
      <c r="CC74" s="242">
        <f t="shared" si="45"/>
        <v>1.262</v>
      </c>
      <c r="CD74" s="242">
        <f t="shared" si="45"/>
        <v>1</v>
      </c>
    </row>
    <row r="75" spans="1:82" outlineLevel="1">
      <c r="A75" s="241">
        <v>4</v>
      </c>
      <c r="B75" s="229" t="s">
        <v>372</v>
      </c>
      <c r="C75" s="190"/>
      <c r="D75" s="156">
        <v>30</v>
      </c>
      <c r="E75" s="285">
        <v>40</v>
      </c>
      <c r="F75" s="233">
        <f t="shared" si="38"/>
        <v>0</v>
      </c>
      <c r="G75" s="233">
        <f t="shared" si="38"/>
        <v>0</v>
      </c>
      <c r="H75" s="233">
        <f t="shared" si="38"/>
        <v>0</v>
      </c>
      <c r="I75" s="233">
        <f t="shared" si="38"/>
        <v>0</v>
      </c>
      <c r="J75" s="242">
        <f t="shared" si="38"/>
        <v>0</v>
      </c>
      <c r="K75" s="242">
        <f t="shared" si="38"/>
        <v>0</v>
      </c>
      <c r="L75" s="242">
        <f t="shared" si="38"/>
        <v>0</v>
      </c>
      <c r="M75" s="242">
        <f t="shared" si="38"/>
        <v>0</v>
      </c>
      <c r="N75" s="242">
        <f t="shared" si="38"/>
        <v>0</v>
      </c>
      <c r="O75" s="242">
        <f t="shared" si="38"/>
        <v>0</v>
      </c>
      <c r="P75" s="242">
        <f t="shared" si="39"/>
        <v>0</v>
      </c>
      <c r="Q75" s="242">
        <f t="shared" si="39"/>
        <v>0</v>
      </c>
      <c r="R75" s="242">
        <f t="shared" si="39"/>
        <v>5.2195</v>
      </c>
      <c r="S75" s="242">
        <f t="shared" si="39"/>
        <v>5.1478000000000002</v>
      </c>
      <c r="T75" s="242">
        <f t="shared" si="39"/>
        <v>4.9932999999999996</v>
      </c>
      <c r="U75" s="242">
        <f t="shared" si="39"/>
        <v>4.8479000000000001</v>
      </c>
      <c r="V75" s="242">
        <f t="shared" si="39"/>
        <v>4.7404999999999999</v>
      </c>
      <c r="W75" s="242">
        <f t="shared" si="39"/>
        <v>4.6378000000000004</v>
      </c>
      <c r="X75" s="242">
        <f t="shared" si="39"/>
        <v>4.5670999999999999</v>
      </c>
      <c r="Y75" s="242">
        <f t="shared" si="39"/>
        <v>4.5393999999999997</v>
      </c>
      <c r="Z75" s="242">
        <f t="shared" si="40"/>
        <v>4.4850000000000003</v>
      </c>
      <c r="AA75" s="242">
        <f t="shared" si="40"/>
        <v>4.5810000000000004</v>
      </c>
      <c r="AB75" s="242">
        <f t="shared" si="40"/>
        <v>4.5119999999999996</v>
      </c>
      <c r="AC75" s="242">
        <f t="shared" si="40"/>
        <v>4.4058999999999999</v>
      </c>
      <c r="AD75" s="242">
        <f t="shared" si="40"/>
        <v>4.0486000000000004</v>
      </c>
      <c r="AE75" s="242">
        <f t="shared" si="40"/>
        <v>3.8410000000000002</v>
      </c>
      <c r="AF75" s="242">
        <f t="shared" si="40"/>
        <v>3.7170999999999998</v>
      </c>
      <c r="AG75" s="242">
        <f t="shared" si="40"/>
        <v>3.5247000000000002</v>
      </c>
      <c r="AH75" s="242">
        <f t="shared" si="40"/>
        <v>3.1669999999999998</v>
      </c>
      <c r="AI75" s="242">
        <f t="shared" si="40"/>
        <v>3.0571000000000002</v>
      </c>
      <c r="AJ75" s="242">
        <f t="shared" si="41"/>
        <v>2.9605000000000001</v>
      </c>
      <c r="AK75" s="242">
        <f t="shared" si="41"/>
        <v>2.8696999999999999</v>
      </c>
      <c r="AL75" s="242">
        <f t="shared" si="41"/>
        <v>2.8</v>
      </c>
      <c r="AM75" s="242">
        <f t="shared" si="41"/>
        <v>2.6513</v>
      </c>
      <c r="AN75" s="242">
        <f t="shared" si="41"/>
        <v>2.4517000000000002</v>
      </c>
      <c r="AO75" s="242">
        <f t="shared" si="41"/>
        <v>2.3296999999999999</v>
      </c>
      <c r="AP75" s="242">
        <f t="shared" si="41"/>
        <v>2.2492000000000001</v>
      </c>
      <c r="AQ75" s="242">
        <f t="shared" si="41"/>
        <v>2.2259000000000002</v>
      </c>
      <c r="AR75" s="242">
        <f t="shared" si="41"/>
        <v>2.1772999999999998</v>
      </c>
      <c r="AS75" s="242">
        <f t="shared" si="41"/>
        <v>2.1431</v>
      </c>
      <c r="AT75" s="242">
        <f t="shared" si="42"/>
        <v>2.14</v>
      </c>
      <c r="AU75" s="242">
        <f t="shared" si="42"/>
        <v>2.1616</v>
      </c>
      <c r="AV75" s="242">
        <f t="shared" si="42"/>
        <v>2.1278000000000001</v>
      </c>
      <c r="AW75" s="242">
        <f t="shared" si="42"/>
        <v>2.0718999999999999</v>
      </c>
      <c r="AX75" s="242">
        <f t="shared" si="42"/>
        <v>2.0053999999999998</v>
      </c>
      <c r="AY75" s="242">
        <f t="shared" si="42"/>
        <v>1.9303999999999999</v>
      </c>
      <c r="AZ75" s="242">
        <f t="shared" si="42"/>
        <v>1.8725000000000001</v>
      </c>
      <c r="BA75" s="242">
        <f t="shared" si="42"/>
        <v>1.8516999999999999</v>
      </c>
      <c r="BB75" s="242">
        <f t="shared" si="42"/>
        <v>1.8403</v>
      </c>
      <c r="BC75" s="242">
        <f t="shared" si="42"/>
        <v>1.8136000000000001</v>
      </c>
      <c r="BD75" s="242">
        <f t="shared" si="43"/>
        <v>1.8448</v>
      </c>
      <c r="BE75" s="242">
        <f t="shared" si="43"/>
        <v>1.8426</v>
      </c>
      <c r="BF75" s="242">
        <f t="shared" si="43"/>
        <v>1.8540000000000001</v>
      </c>
      <c r="BG75" s="242">
        <f t="shared" si="43"/>
        <v>1.8748</v>
      </c>
      <c r="BH75" s="242">
        <f t="shared" si="43"/>
        <v>1.8516999999999999</v>
      </c>
      <c r="BI75" s="242">
        <f t="shared" si="43"/>
        <v>1.8158000000000001</v>
      </c>
      <c r="BJ75" s="242">
        <f t="shared" si="43"/>
        <v>1.8246</v>
      </c>
      <c r="BK75" s="242">
        <f t="shared" si="43"/>
        <v>1.8091999999999999</v>
      </c>
      <c r="BL75" s="242">
        <f t="shared" si="43"/>
        <v>1.7919</v>
      </c>
      <c r="BM75" s="242">
        <f t="shared" si="43"/>
        <v>1.748</v>
      </c>
      <c r="BN75" s="242">
        <f t="shared" si="44"/>
        <v>1.6737</v>
      </c>
      <c r="BO75" s="242">
        <f t="shared" si="44"/>
        <v>1.6443000000000001</v>
      </c>
      <c r="BP75" s="242">
        <f t="shared" si="44"/>
        <v>1.5751999999999999</v>
      </c>
      <c r="BQ75" s="242">
        <f t="shared" si="44"/>
        <v>1.6021000000000001</v>
      </c>
      <c r="BR75" s="242">
        <f t="shared" si="44"/>
        <v>1.5902000000000001</v>
      </c>
      <c r="BS75" s="242">
        <f t="shared" si="44"/>
        <v>1.5317000000000001</v>
      </c>
      <c r="BT75" s="242">
        <f t="shared" si="44"/>
        <v>1.5055000000000001</v>
      </c>
      <c r="BU75" s="242">
        <f t="shared" si="44"/>
        <v>1.4964999999999999</v>
      </c>
      <c r="BV75" s="242">
        <f t="shared" si="44"/>
        <v>1.4950000000000001</v>
      </c>
      <c r="BW75" s="242">
        <f t="shared" si="44"/>
        <v>1.498</v>
      </c>
      <c r="BX75" s="242">
        <f t="shared" si="45"/>
        <v>1.5024999999999999</v>
      </c>
      <c r="BY75" s="242">
        <f t="shared" si="45"/>
        <v>1.46</v>
      </c>
      <c r="BZ75" s="242">
        <f t="shared" si="45"/>
        <v>1.4092</v>
      </c>
      <c r="CA75" s="242">
        <f t="shared" si="45"/>
        <v>1.3705000000000001</v>
      </c>
      <c r="CB75" s="242">
        <f t="shared" si="45"/>
        <v>1.3631</v>
      </c>
      <c r="CC75" s="242">
        <f t="shared" si="45"/>
        <v>1.262</v>
      </c>
      <c r="CD75" s="242">
        <f t="shared" si="45"/>
        <v>1</v>
      </c>
    </row>
    <row r="76" spans="1:82" outlineLevel="1">
      <c r="A76" s="241">
        <v>4</v>
      </c>
      <c r="B76" s="229" t="s">
        <v>373</v>
      </c>
      <c r="C76" s="190"/>
      <c r="D76" s="156">
        <v>30</v>
      </c>
      <c r="E76" s="285">
        <v>40</v>
      </c>
      <c r="F76" s="233">
        <f t="shared" si="38"/>
        <v>0</v>
      </c>
      <c r="G76" s="233">
        <f t="shared" si="38"/>
        <v>0</v>
      </c>
      <c r="H76" s="233">
        <f t="shared" si="38"/>
        <v>0</v>
      </c>
      <c r="I76" s="233">
        <f t="shared" si="38"/>
        <v>0</v>
      </c>
      <c r="J76" s="242">
        <f t="shared" si="38"/>
        <v>0</v>
      </c>
      <c r="K76" s="242">
        <f t="shared" si="38"/>
        <v>0</v>
      </c>
      <c r="L76" s="242">
        <f t="shared" si="38"/>
        <v>0</v>
      </c>
      <c r="M76" s="242">
        <f t="shared" si="38"/>
        <v>0</v>
      </c>
      <c r="N76" s="242">
        <f t="shared" si="38"/>
        <v>0</v>
      </c>
      <c r="O76" s="242">
        <f t="shared" si="38"/>
        <v>0</v>
      </c>
      <c r="P76" s="242">
        <f t="shared" si="39"/>
        <v>0</v>
      </c>
      <c r="Q76" s="242">
        <f t="shared" si="39"/>
        <v>0</v>
      </c>
      <c r="R76" s="242">
        <f t="shared" si="39"/>
        <v>5.2195</v>
      </c>
      <c r="S76" s="242">
        <f t="shared" si="39"/>
        <v>5.1478000000000002</v>
      </c>
      <c r="T76" s="242">
        <f t="shared" si="39"/>
        <v>4.9932999999999996</v>
      </c>
      <c r="U76" s="242">
        <f t="shared" si="39"/>
        <v>4.8479000000000001</v>
      </c>
      <c r="V76" s="242">
        <f t="shared" si="39"/>
        <v>4.7404999999999999</v>
      </c>
      <c r="W76" s="242">
        <f t="shared" si="39"/>
        <v>4.6378000000000004</v>
      </c>
      <c r="X76" s="242">
        <f t="shared" si="39"/>
        <v>4.5670999999999999</v>
      </c>
      <c r="Y76" s="242">
        <f t="shared" si="39"/>
        <v>4.5393999999999997</v>
      </c>
      <c r="Z76" s="242">
        <f t="shared" si="40"/>
        <v>4.4850000000000003</v>
      </c>
      <c r="AA76" s="242">
        <f t="shared" si="40"/>
        <v>4.5810000000000004</v>
      </c>
      <c r="AB76" s="242">
        <f t="shared" si="40"/>
        <v>4.5119999999999996</v>
      </c>
      <c r="AC76" s="242">
        <f t="shared" si="40"/>
        <v>4.4058999999999999</v>
      </c>
      <c r="AD76" s="242">
        <f t="shared" si="40"/>
        <v>4.0486000000000004</v>
      </c>
      <c r="AE76" s="242">
        <f t="shared" si="40"/>
        <v>3.8410000000000002</v>
      </c>
      <c r="AF76" s="242">
        <f t="shared" si="40"/>
        <v>3.7170999999999998</v>
      </c>
      <c r="AG76" s="242">
        <f t="shared" si="40"/>
        <v>3.5247000000000002</v>
      </c>
      <c r="AH76" s="242">
        <f t="shared" si="40"/>
        <v>3.1669999999999998</v>
      </c>
      <c r="AI76" s="242">
        <f t="shared" si="40"/>
        <v>3.0571000000000002</v>
      </c>
      <c r="AJ76" s="242">
        <f t="shared" si="41"/>
        <v>2.9605000000000001</v>
      </c>
      <c r="AK76" s="242">
        <f t="shared" si="41"/>
        <v>2.8696999999999999</v>
      </c>
      <c r="AL76" s="242">
        <f t="shared" si="41"/>
        <v>2.8</v>
      </c>
      <c r="AM76" s="242">
        <f t="shared" si="41"/>
        <v>2.6513</v>
      </c>
      <c r="AN76" s="242">
        <f t="shared" si="41"/>
        <v>2.4517000000000002</v>
      </c>
      <c r="AO76" s="242">
        <f t="shared" si="41"/>
        <v>2.3296999999999999</v>
      </c>
      <c r="AP76" s="242">
        <f t="shared" si="41"/>
        <v>2.2492000000000001</v>
      </c>
      <c r="AQ76" s="242">
        <f t="shared" si="41"/>
        <v>2.2259000000000002</v>
      </c>
      <c r="AR76" s="242">
        <f t="shared" si="41"/>
        <v>2.1772999999999998</v>
      </c>
      <c r="AS76" s="242">
        <f t="shared" si="41"/>
        <v>2.1431</v>
      </c>
      <c r="AT76" s="242">
        <f t="shared" si="42"/>
        <v>2.14</v>
      </c>
      <c r="AU76" s="242">
        <f t="shared" si="42"/>
        <v>2.1616</v>
      </c>
      <c r="AV76" s="242">
        <f t="shared" si="42"/>
        <v>2.1278000000000001</v>
      </c>
      <c r="AW76" s="242">
        <f t="shared" si="42"/>
        <v>2.0718999999999999</v>
      </c>
      <c r="AX76" s="242">
        <f t="shared" si="42"/>
        <v>2.0053999999999998</v>
      </c>
      <c r="AY76" s="242">
        <f t="shared" si="42"/>
        <v>1.9303999999999999</v>
      </c>
      <c r="AZ76" s="242">
        <f t="shared" si="42"/>
        <v>1.8725000000000001</v>
      </c>
      <c r="BA76" s="242">
        <f t="shared" si="42"/>
        <v>1.8516999999999999</v>
      </c>
      <c r="BB76" s="242">
        <f t="shared" si="42"/>
        <v>1.8403</v>
      </c>
      <c r="BC76" s="242">
        <f t="shared" si="42"/>
        <v>1.8136000000000001</v>
      </c>
      <c r="BD76" s="242">
        <f t="shared" si="43"/>
        <v>1.8448</v>
      </c>
      <c r="BE76" s="242">
        <f t="shared" si="43"/>
        <v>1.8426</v>
      </c>
      <c r="BF76" s="242">
        <f t="shared" si="43"/>
        <v>1.8540000000000001</v>
      </c>
      <c r="BG76" s="242">
        <f t="shared" si="43"/>
        <v>1.8748</v>
      </c>
      <c r="BH76" s="242">
        <f t="shared" si="43"/>
        <v>1.8516999999999999</v>
      </c>
      <c r="BI76" s="242">
        <f t="shared" si="43"/>
        <v>1.8158000000000001</v>
      </c>
      <c r="BJ76" s="242">
        <f t="shared" si="43"/>
        <v>1.8246</v>
      </c>
      <c r="BK76" s="242">
        <f t="shared" si="43"/>
        <v>1.8091999999999999</v>
      </c>
      <c r="BL76" s="242">
        <f t="shared" si="43"/>
        <v>1.7919</v>
      </c>
      <c r="BM76" s="242">
        <f t="shared" si="43"/>
        <v>1.748</v>
      </c>
      <c r="BN76" s="242">
        <f t="shared" si="44"/>
        <v>1.6737</v>
      </c>
      <c r="BO76" s="242">
        <f t="shared" si="44"/>
        <v>1.6443000000000001</v>
      </c>
      <c r="BP76" s="242">
        <f t="shared" si="44"/>
        <v>1.5751999999999999</v>
      </c>
      <c r="BQ76" s="242">
        <f t="shared" si="44"/>
        <v>1.6021000000000001</v>
      </c>
      <c r="BR76" s="242">
        <f t="shared" si="44"/>
        <v>1.5902000000000001</v>
      </c>
      <c r="BS76" s="242">
        <f t="shared" si="44"/>
        <v>1.5317000000000001</v>
      </c>
      <c r="BT76" s="242">
        <f t="shared" si="44"/>
        <v>1.5055000000000001</v>
      </c>
      <c r="BU76" s="242">
        <f t="shared" si="44"/>
        <v>1.4964999999999999</v>
      </c>
      <c r="BV76" s="242">
        <f t="shared" si="44"/>
        <v>1.4950000000000001</v>
      </c>
      <c r="BW76" s="242">
        <f t="shared" si="44"/>
        <v>1.498</v>
      </c>
      <c r="BX76" s="242">
        <f t="shared" si="45"/>
        <v>1.5024999999999999</v>
      </c>
      <c r="BY76" s="242">
        <f t="shared" si="45"/>
        <v>1.46</v>
      </c>
      <c r="BZ76" s="242">
        <f t="shared" si="45"/>
        <v>1.4092</v>
      </c>
      <c r="CA76" s="242">
        <f t="shared" si="45"/>
        <v>1.3705000000000001</v>
      </c>
      <c r="CB76" s="242">
        <f t="shared" si="45"/>
        <v>1.3631</v>
      </c>
      <c r="CC76" s="242">
        <f t="shared" si="45"/>
        <v>1.262</v>
      </c>
      <c r="CD76" s="242">
        <f t="shared" si="45"/>
        <v>1</v>
      </c>
    </row>
    <row r="77" spans="1:82" outlineLevel="1">
      <c r="A77" s="241">
        <v>1</v>
      </c>
      <c r="B77" s="229" t="s">
        <v>374</v>
      </c>
      <c r="C77" s="190"/>
      <c r="D77" s="156">
        <v>30</v>
      </c>
      <c r="E77" s="285">
        <v>50</v>
      </c>
      <c r="F77" s="233">
        <f t="shared" si="38"/>
        <v>20.630099999999999</v>
      </c>
      <c r="G77" s="233">
        <f t="shared" si="38"/>
        <v>17.717600000000001</v>
      </c>
      <c r="H77" s="233">
        <f t="shared" si="38"/>
        <v>16.369599999999998</v>
      </c>
      <c r="I77" s="233">
        <f t="shared" si="38"/>
        <v>14.4808</v>
      </c>
      <c r="J77" s="242">
        <f t="shared" si="38"/>
        <v>15.06</v>
      </c>
      <c r="K77" s="242">
        <f t="shared" si="38"/>
        <v>13.095700000000001</v>
      </c>
      <c r="L77" s="242">
        <f t="shared" si="38"/>
        <v>12.2439</v>
      </c>
      <c r="M77" s="242">
        <f t="shared" si="38"/>
        <v>12.6555</v>
      </c>
      <c r="N77" s="242">
        <f t="shared" si="38"/>
        <v>12.6555</v>
      </c>
      <c r="O77" s="242">
        <f t="shared" si="38"/>
        <v>11.952400000000001</v>
      </c>
      <c r="P77" s="242">
        <f t="shared" si="39"/>
        <v>11.6744</v>
      </c>
      <c r="Q77" s="242">
        <f t="shared" si="39"/>
        <v>11.238799999999999</v>
      </c>
      <c r="R77" s="242">
        <f t="shared" si="39"/>
        <v>10.913</v>
      </c>
      <c r="S77" s="242">
        <f t="shared" si="39"/>
        <v>10.531499999999999</v>
      </c>
      <c r="T77" s="242">
        <f t="shared" si="39"/>
        <v>9.8430999999999997</v>
      </c>
      <c r="U77" s="242">
        <f t="shared" si="39"/>
        <v>9.2393000000000001</v>
      </c>
      <c r="V77" s="242">
        <f t="shared" si="39"/>
        <v>8.6057000000000006</v>
      </c>
      <c r="W77" s="242">
        <f t="shared" si="39"/>
        <v>8.2746999999999993</v>
      </c>
      <c r="X77" s="242">
        <f t="shared" si="39"/>
        <v>7.9263000000000003</v>
      </c>
      <c r="Y77" s="242">
        <f t="shared" si="39"/>
        <v>7.6060999999999996</v>
      </c>
      <c r="Z77" s="242">
        <f t="shared" si="40"/>
        <v>7.4187000000000003</v>
      </c>
      <c r="AA77" s="242">
        <f t="shared" si="40"/>
        <v>7.8030999999999997</v>
      </c>
      <c r="AB77" s="242">
        <f t="shared" si="40"/>
        <v>7.4187000000000003</v>
      </c>
      <c r="AC77" s="242">
        <f t="shared" si="40"/>
        <v>6.9082999999999997</v>
      </c>
      <c r="AD77" s="242">
        <f t="shared" si="40"/>
        <v>5.8372000000000002</v>
      </c>
      <c r="AE77" s="242">
        <f t="shared" si="40"/>
        <v>5.2656999999999998</v>
      </c>
      <c r="AF77" s="242">
        <f t="shared" si="40"/>
        <v>5.0199999999999996</v>
      </c>
      <c r="AG77" s="242">
        <f t="shared" si="40"/>
        <v>4.7210000000000001</v>
      </c>
      <c r="AH77" s="242">
        <f t="shared" si="40"/>
        <v>4.4555999999999996</v>
      </c>
      <c r="AI77" s="242">
        <f t="shared" si="40"/>
        <v>4.3400999999999996</v>
      </c>
      <c r="AJ77" s="242">
        <f t="shared" si="41"/>
        <v>4.1833</v>
      </c>
      <c r="AK77" s="242">
        <f t="shared" si="41"/>
        <v>4.016</v>
      </c>
      <c r="AL77" s="242">
        <f t="shared" si="41"/>
        <v>3.8418000000000001</v>
      </c>
      <c r="AM77" s="242">
        <f t="shared" si="41"/>
        <v>3.5771999999999999</v>
      </c>
      <c r="AN77" s="242">
        <f t="shared" si="41"/>
        <v>3.2456999999999998</v>
      </c>
      <c r="AO77" s="242">
        <f t="shared" si="41"/>
        <v>3.0609999999999999</v>
      </c>
      <c r="AP77" s="242">
        <f t="shared" si="41"/>
        <v>2.9413999999999998</v>
      </c>
      <c r="AQ77" s="242">
        <f t="shared" si="41"/>
        <v>2.8906000000000001</v>
      </c>
      <c r="AR77" s="242">
        <f t="shared" si="41"/>
        <v>2.8308</v>
      </c>
      <c r="AS77" s="242">
        <f t="shared" si="41"/>
        <v>2.8149999999999999</v>
      </c>
      <c r="AT77" s="242">
        <f t="shared" si="42"/>
        <v>2.7582</v>
      </c>
      <c r="AU77" s="242">
        <f t="shared" si="42"/>
        <v>2.6989000000000001</v>
      </c>
      <c r="AV77" s="242">
        <f t="shared" si="42"/>
        <v>2.6375000000000002</v>
      </c>
      <c r="AW77" s="242">
        <f t="shared" si="42"/>
        <v>2.5482</v>
      </c>
      <c r="AX77" s="242">
        <f t="shared" si="42"/>
        <v>2.4018999999999999</v>
      </c>
      <c r="AY77" s="242">
        <f t="shared" si="42"/>
        <v>2.2646999999999999</v>
      </c>
      <c r="AZ77" s="242">
        <f t="shared" si="42"/>
        <v>2.1301000000000001</v>
      </c>
      <c r="BA77" s="242">
        <f t="shared" si="42"/>
        <v>2.0602</v>
      </c>
      <c r="BB77" s="242">
        <f t="shared" si="42"/>
        <v>2.0188000000000001</v>
      </c>
      <c r="BC77" s="242">
        <f t="shared" si="42"/>
        <v>1.9738</v>
      </c>
      <c r="BD77" s="242">
        <f t="shared" si="43"/>
        <v>1.9685999999999999</v>
      </c>
      <c r="BE77" s="242">
        <f t="shared" si="43"/>
        <v>1.9790000000000001</v>
      </c>
      <c r="BF77" s="242">
        <f t="shared" si="43"/>
        <v>1.9894000000000001</v>
      </c>
      <c r="BG77" s="242">
        <f t="shared" si="43"/>
        <v>2</v>
      </c>
      <c r="BH77" s="242">
        <f t="shared" si="43"/>
        <v>1.9867999999999999</v>
      </c>
      <c r="BI77" s="242">
        <f t="shared" si="43"/>
        <v>1.9790000000000001</v>
      </c>
      <c r="BJ77" s="242">
        <f t="shared" si="43"/>
        <v>1.9738</v>
      </c>
      <c r="BK77" s="242">
        <f t="shared" si="43"/>
        <v>1.9685999999999999</v>
      </c>
      <c r="BL77" s="242">
        <f t="shared" si="43"/>
        <v>1.9407000000000001</v>
      </c>
      <c r="BM77" s="242">
        <f t="shared" si="43"/>
        <v>1.9015</v>
      </c>
      <c r="BN77" s="242">
        <f t="shared" si="44"/>
        <v>1.857</v>
      </c>
      <c r="BO77" s="242">
        <f t="shared" si="44"/>
        <v>1.7801</v>
      </c>
      <c r="BP77" s="242">
        <f t="shared" si="44"/>
        <v>1.7153</v>
      </c>
      <c r="BQ77" s="242">
        <f t="shared" si="44"/>
        <v>1.6979</v>
      </c>
      <c r="BR77" s="242">
        <f t="shared" si="44"/>
        <v>1.6789000000000001</v>
      </c>
      <c r="BS77" s="242">
        <f t="shared" si="44"/>
        <v>1.6281000000000001</v>
      </c>
      <c r="BT77" s="242">
        <f t="shared" si="44"/>
        <v>1.5886</v>
      </c>
      <c r="BU77" s="242">
        <f t="shared" si="44"/>
        <v>1.5589999999999999</v>
      </c>
      <c r="BV77" s="242">
        <f t="shared" si="44"/>
        <v>1.5305</v>
      </c>
      <c r="BW77" s="242">
        <f t="shared" si="44"/>
        <v>1.506</v>
      </c>
      <c r="BX77" s="242">
        <f t="shared" si="45"/>
        <v>1.4750000000000001</v>
      </c>
      <c r="BY77" s="242">
        <f t="shared" si="45"/>
        <v>1.4275</v>
      </c>
      <c r="BZ77" s="242">
        <f t="shared" si="45"/>
        <v>1.3666</v>
      </c>
      <c r="CA77" s="242">
        <f t="shared" si="45"/>
        <v>1.3084</v>
      </c>
      <c r="CB77" s="242">
        <f t="shared" si="45"/>
        <v>1.272</v>
      </c>
      <c r="CC77" s="242">
        <f t="shared" si="45"/>
        <v>1.1756</v>
      </c>
      <c r="CD77" s="242">
        <f t="shared" si="45"/>
        <v>1</v>
      </c>
    </row>
    <row r="78" spans="1:82" outlineLevel="1">
      <c r="A78" s="241">
        <v>5</v>
      </c>
      <c r="B78" s="229" t="s">
        <v>375</v>
      </c>
      <c r="C78" s="190"/>
      <c r="D78" s="156">
        <v>25</v>
      </c>
      <c r="E78" s="285">
        <v>30</v>
      </c>
      <c r="F78" s="233">
        <f t="shared" si="38"/>
        <v>0</v>
      </c>
      <c r="G78" s="233">
        <f t="shared" si="38"/>
        <v>0</v>
      </c>
      <c r="H78" s="233">
        <f t="shared" si="38"/>
        <v>0</v>
      </c>
      <c r="I78" s="233">
        <f t="shared" si="38"/>
        <v>5.4909999999999997</v>
      </c>
      <c r="J78" s="242">
        <f t="shared" si="38"/>
        <v>5.6333000000000002</v>
      </c>
      <c r="K78" s="242">
        <f t="shared" si="38"/>
        <v>4.7530999999999999</v>
      </c>
      <c r="L78" s="242">
        <f t="shared" si="38"/>
        <v>4.6513999999999998</v>
      </c>
      <c r="M78" s="242">
        <f t="shared" si="38"/>
        <v>4.7679999999999998</v>
      </c>
      <c r="N78" s="242">
        <f t="shared" si="38"/>
        <v>4.8438999999999997</v>
      </c>
      <c r="O78" s="242">
        <f t="shared" si="38"/>
        <v>4.7530999999999999</v>
      </c>
      <c r="P78" s="242">
        <f t="shared" si="39"/>
        <v>4.68</v>
      </c>
      <c r="Q78" s="242">
        <f t="shared" si="39"/>
        <v>4.5952000000000002</v>
      </c>
      <c r="R78" s="242">
        <f t="shared" si="39"/>
        <v>4.6231</v>
      </c>
      <c r="S78" s="242">
        <f t="shared" si="39"/>
        <v>4.6513999999999998</v>
      </c>
      <c r="T78" s="242">
        <f t="shared" si="39"/>
        <v>4.5952000000000002</v>
      </c>
      <c r="U78" s="242">
        <f t="shared" si="39"/>
        <v>4.5403000000000002</v>
      </c>
      <c r="V78" s="242">
        <f t="shared" si="39"/>
        <v>4.5133999999999999</v>
      </c>
      <c r="W78" s="242">
        <f t="shared" si="39"/>
        <v>4.4734999999999996</v>
      </c>
      <c r="X78" s="242">
        <f t="shared" si="39"/>
        <v>4.4086999999999996</v>
      </c>
      <c r="Y78" s="242">
        <f t="shared" si="39"/>
        <v>4.3087999999999997</v>
      </c>
      <c r="Z78" s="242">
        <f t="shared" si="40"/>
        <v>4.2485999999999997</v>
      </c>
      <c r="AA78" s="242">
        <f t="shared" si="40"/>
        <v>4.2965999999999998</v>
      </c>
      <c r="AB78" s="242">
        <f t="shared" si="40"/>
        <v>4.3087999999999997</v>
      </c>
      <c r="AC78" s="242">
        <f t="shared" si="40"/>
        <v>4.2367999999999997</v>
      </c>
      <c r="AD78" s="242">
        <f t="shared" si="40"/>
        <v>4.0345000000000004</v>
      </c>
      <c r="AE78" s="242">
        <f t="shared" si="40"/>
        <v>3.8801000000000001</v>
      </c>
      <c r="AF78" s="242">
        <f t="shared" si="40"/>
        <v>3.7648999999999999</v>
      </c>
      <c r="AG78" s="242">
        <f t="shared" si="40"/>
        <v>3.5371999999999999</v>
      </c>
      <c r="AH78" s="242">
        <f t="shared" si="40"/>
        <v>3.1168</v>
      </c>
      <c r="AI78" s="242">
        <f t="shared" si="40"/>
        <v>2.9824000000000002</v>
      </c>
      <c r="AJ78" s="242">
        <f t="shared" si="41"/>
        <v>2.8752</v>
      </c>
      <c r="AK78" s="242">
        <f t="shared" si="41"/>
        <v>2.7907999999999999</v>
      </c>
      <c r="AL78" s="242">
        <f t="shared" si="41"/>
        <v>2.7604000000000002</v>
      </c>
      <c r="AM78" s="242">
        <f t="shared" si="41"/>
        <v>2.6637</v>
      </c>
      <c r="AN78" s="242">
        <f t="shared" si="41"/>
        <v>2.4975000000000001</v>
      </c>
      <c r="AO78" s="242">
        <f t="shared" si="41"/>
        <v>2.34</v>
      </c>
      <c r="AP78" s="242">
        <f t="shared" si="41"/>
        <v>2.2012</v>
      </c>
      <c r="AQ78" s="242">
        <f t="shared" si="41"/>
        <v>2.1636000000000002</v>
      </c>
      <c r="AR78" s="242">
        <f t="shared" si="41"/>
        <v>2.1036999999999999</v>
      </c>
      <c r="AS78" s="242">
        <f t="shared" si="41"/>
        <v>2.0581999999999998</v>
      </c>
      <c r="AT78" s="242">
        <f t="shared" si="42"/>
        <v>2.0750000000000002</v>
      </c>
      <c r="AU78" s="242">
        <f t="shared" si="42"/>
        <v>2.1242999999999999</v>
      </c>
      <c r="AV78" s="242">
        <f t="shared" si="42"/>
        <v>2.0922000000000001</v>
      </c>
      <c r="AW78" s="242">
        <f t="shared" si="42"/>
        <v>2.0388999999999999</v>
      </c>
      <c r="AX78" s="242">
        <f t="shared" si="42"/>
        <v>2.0066000000000002</v>
      </c>
      <c r="AY78" s="242">
        <f t="shared" si="42"/>
        <v>1.9651000000000001</v>
      </c>
      <c r="AZ78" s="242">
        <f t="shared" si="42"/>
        <v>1.9376</v>
      </c>
      <c r="BA78" s="242">
        <f t="shared" si="42"/>
        <v>1.9351</v>
      </c>
      <c r="BB78" s="242">
        <f t="shared" si="42"/>
        <v>1.9301999999999999</v>
      </c>
      <c r="BC78" s="242">
        <f t="shared" si="42"/>
        <v>1.8965000000000001</v>
      </c>
      <c r="BD78" s="242">
        <f t="shared" si="43"/>
        <v>1.9278</v>
      </c>
      <c r="BE78" s="242">
        <f t="shared" si="43"/>
        <v>1.9059999999999999</v>
      </c>
      <c r="BF78" s="242">
        <f t="shared" si="43"/>
        <v>1.9059999999999999</v>
      </c>
      <c r="BG78" s="242">
        <f t="shared" si="43"/>
        <v>1.9351</v>
      </c>
      <c r="BH78" s="242">
        <f t="shared" si="43"/>
        <v>1.8989</v>
      </c>
      <c r="BI78" s="242">
        <f t="shared" si="43"/>
        <v>1.8391999999999999</v>
      </c>
      <c r="BJ78" s="242">
        <f t="shared" si="43"/>
        <v>1.8504</v>
      </c>
      <c r="BK78" s="242">
        <f t="shared" si="43"/>
        <v>1.8237000000000001</v>
      </c>
      <c r="BL78" s="242">
        <f t="shared" si="43"/>
        <v>1.7979000000000001</v>
      </c>
      <c r="BM78" s="242">
        <f t="shared" si="43"/>
        <v>1.7323</v>
      </c>
      <c r="BN78" s="242">
        <f t="shared" si="44"/>
        <v>1.6443000000000001</v>
      </c>
      <c r="BO78" s="242">
        <f t="shared" si="44"/>
        <v>1.625</v>
      </c>
      <c r="BP78" s="242">
        <f t="shared" si="44"/>
        <v>1.5457000000000001</v>
      </c>
      <c r="BQ78" s="242">
        <f t="shared" si="44"/>
        <v>1.5993999999999999</v>
      </c>
      <c r="BR78" s="242">
        <f t="shared" si="44"/>
        <v>1.5860000000000001</v>
      </c>
      <c r="BS78" s="242">
        <f t="shared" si="44"/>
        <v>1.5134000000000001</v>
      </c>
      <c r="BT78" s="242">
        <f t="shared" si="44"/>
        <v>1.4925999999999999</v>
      </c>
      <c r="BU78" s="242">
        <f t="shared" si="44"/>
        <v>1.4912000000000001</v>
      </c>
      <c r="BV78" s="242">
        <f t="shared" si="44"/>
        <v>1.5015000000000001</v>
      </c>
      <c r="BW78" s="242">
        <f t="shared" si="44"/>
        <v>1.5209999999999999</v>
      </c>
      <c r="BX78" s="242">
        <f t="shared" si="45"/>
        <v>1.5426</v>
      </c>
      <c r="BY78" s="242">
        <f t="shared" si="45"/>
        <v>1.5044999999999999</v>
      </c>
      <c r="BZ78" s="242">
        <f t="shared" si="45"/>
        <v>1.4696</v>
      </c>
      <c r="CA78" s="242">
        <f t="shared" si="45"/>
        <v>1.4527000000000001</v>
      </c>
      <c r="CB78" s="242">
        <f t="shared" si="45"/>
        <v>1.4597</v>
      </c>
      <c r="CC78" s="242">
        <f t="shared" si="45"/>
        <v>1.3271999999999999</v>
      </c>
      <c r="CD78" s="242">
        <f t="shared" si="45"/>
        <v>1</v>
      </c>
    </row>
    <row r="79" spans="1:82" outlineLevel="1">
      <c r="A79" s="241">
        <v>5</v>
      </c>
      <c r="B79" s="229" t="s">
        <v>376</v>
      </c>
      <c r="C79" s="190"/>
      <c r="D79" s="156">
        <v>25</v>
      </c>
      <c r="E79" s="285">
        <v>30</v>
      </c>
      <c r="F79" s="233">
        <f t="shared" si="38"/>
        <v>0</v>
      </c>
      <c r="G79" s="233">
        <f t="shared" si="38"/>
        <v>0</v>
      </c>
      <c r="H79" s="233">
        <f t="shared" si="38"/>
        <v>0</v>
      </c>
      <c r="I79" s="233">
        <f t="shared" si="38"/>
        <v>5.4909999999999997</v>
      </c>
      <c r="J79" s="242">
        <f t="shared" si="38"/>
        <v>5.6333000000000002</v>
      </c>
      <c r="K79" s="242">
        <f t="shared" si="38"/>
        <v>4.7530999999999999</v>
      </c>
      <c r="L79" s="242">
        <f t="shared" si="38"/>
        <v>4.6513999999999998</v>
      </c>
      <c r="M79" s="242">
        <f t="shared" si="38"/>
        <v>4.7679999999999998</v>
      </c>
      <c r="N79" s="242">
        <f t="shared" si="38"/>
        <v>4.8438999999999997</v>
      </c>
      <c r="O79" s="242">
        <f t="shared" si="38"/>
        <v>4.7530999999999999</v>
      </c>
      <c r="P79" s="242">
        <f t="shared" si="39"/>
        <v>4.68</v>
      </c>
      <c r="Q79" s="242">
        <f t="shared" si="39"/>
        <v>4.5952000000000002</v>
      </c>
      <c r="R79" s="242">
        <f t="shared" si="39"/>
        <v>4.6231</v>
      </c>
      <c r="S79" s="242">
        <f t="shared" si="39"/>
        <v>4.6513999999999998</v>
      </c>
      <c r="T79" s="242">
        <f t="shared" si="39"/>
        <v>4.5952000000000002</v>
      </c>
      <c r="U79" s="242">
        <f t="shared" si="39"/>
        <v>4.5403000000000002</v>
      </c>
      <c r="V79" s="242">
        <f t="shared" si="39"/>
        <v>4.5133999999999999</v>
      </c>
      <c r="W79" s="242">
        <f t="shared" si="39"/>
        <v>4.4734999999999996</v>
      </c>
      <c r="X79" s="242">
        <f t="shared" si="39"/>
        <v>4.4086999999999996</v>
      </c>
      <c r="Y79" s="242">
        <f t="shared" si="39"/>
        <v>4.3087999999999997</v>
      </c>
      <c r="Z79" s="242">
        <f t="shared" si="40"/>
        <v>4.2485999999999997</v>
      </c>
      <c r="AA79" s="242">
        <f t="shared" si="40"/>
        <v>4.2965999999999998</v>
      </c>
      <c r="AB79" s="242">
        <f t="shared" si="40"/>
        <v>4.3087999999999997</v>
      </c>
      <c r="AC79" s="242">
        <f t="shared" si="40"/>
        <v>4.2367999999999997</v>
      </c>
      <c r="AD79" s="242">
        <f t="shared" si="40"/>
        <v>4.0345000000000004</v>
      </c>
      <c r="AE79" s="242">
        <f t="shared" si="40"/>
        <v>3.8801000000000001</v>
      </c>
      <c r="AF79" s="242">
        <f t="shared" si="40"/>
        <v>3.7648999999999999</v>
      </c>
      <c r="AG79" s="242">
        <f t="shared" si="40"/>
        <v>3.5371999999999999</v>
      </c>
      <c r="AH79" s="242">
        <f t="shared" si="40"/>
        <v>3.1168</v>
      </c>
      <c r="AI79" s="242">
        <f t="shared" si="40"/>
        <v>2.9824000000000002</v>
      </c>
      <c r="AJ79" s="242">
        <f t="shared" si="41"/>
        <v>2.8752</v>
      </c>
      <c r="AK79" s="242">
        <f t="shared" si="41"/>
        <v>2.7907999999999999</v>
      </c>
      <c r="AL79" s="242">
        <f t="shared" si="41"/>
        <v>2.7604000000000002</v>
      </c>
      <c r="AM79" s="242">
        <f t="shared" si="41"/>
        <v>2.6637</v>
      </c>
      <c r="AN79" s="242">
        <f t="shared" si="41"/>
        <v>2.4975000000000001</v>
      </c>
      <c r="AO79" s="242">
        <f t="shared" si="41"/>
        <v>2.34</v>
      </c>
      <c r="AP79" s="242">
        <f t="shared" si="41"/>
        <v>2.2012</v>
      </c>
      <c r="AQ79" s="242">
        <f t="shared" si="41"/>
        <v>2.1636000000000002</v>
      </c>
      <c r="AR79" s="242">
        <f t="shared" si="41"/>
        <v>2.1036999999999999</v>
      </c>
      <c r="AS79" s="242">
        <f t="shared" si="41"/>
        <v>2.0581999999999998</v>
      </c>
      <c r="AT79" s="242">
        <f t="shared" si="42"/>
        <v>2.0750000000000002</v>
      </c>
      <c r="AU79" s="242">
        <f t="shared" si="42"/>
        <v>2.1242999999999999</v>
      </c>
      <c r="AV79" s="242">
        <f t="shared" si="42"/>
        <v>2.0922000000000001</v>
      </c>
      <c r="AW79" s="242">
        <f t="shared" si="42"/>
        <v>2.0388999999999999</v>
      </c>
      <c r="AX79" s="242">
        <f t="shared" si="42"/>
        <v>2.0066000000000002</v>
      </c>
      <c r="AY79" s="242">
        <f t="shared" si="42"/>
        <v>1.9651000000000001</v>
      </c>
      <c r="AZ79" s="242">
        <f t="shared" si="42"/>
        <v>1.9376</v>
      </c>
      <c r="BA79" s="242">
        <f t="shared" si="42"/>
        <v>1.9351</v>
      </c>
      <c r="BB79" s="242">
        <f t="shared" si="42"/>
        <v>1.9301999999999999</v>
      </c>
      <c r="BC79" s="242">
        <f t="shared" si="42"/>
        <v>1.8965000000000001</v>
      </c>
      <c r="BD79" s="242">
        <f t="shared" si="43"/>
        <v>1.9278</v>
      </c>
      <c r="BE79" s="242">
        <f t="shared" si="43"/>
        <v>1.9059999999999999</v>
      </c>
      <c r="BF79" s="242">
        <f t="shared" si="43"/>
        <v>1.9059999999999999</v>
      </c>
      <c r="BG79" s="242">
        <f t="shared" si="43"/>
        <v>1.9351</v>
      </c>
      <c r="BH79" s="242">
        <f t="shared" si="43"/>
        <v>1.8989</v>
      </c>
      <c r="BI79" s="242">
        <f t="shared" si="43"/>
        <v>1.8391999999999999</v>
      </c>
      <c r="BJ79" s="242">
        <f t="shared" si="43"/>
        <v>1.8504</v>
      </c>
      <c r="BK79" s="242">
        <f t="shared" si="43"/>
        <v>1.8237000000000001</v>
      </c>
      <c r="BL79" s="242">
        <f t="shared" si="43"/>
        <v>1.7979000000000001</v>
      </c>
      <c r="BM79" s="242">
        <f t="shared" si="43"/>
        <v>1.7323</v>
      </c>
      <c r="BN79" s="242">
        <f t="shared" si="44"/>
        <v>1.6443000000000001</v>
      </c>
      <c r="BO79" s="242">
        <f t="shared" si="44"/>
        <v>1.625</v>
      </c>
      <c r="BP79" s="242">
        <f t="shared" si="44"/>
        <v>1.5457000000000001</v>
      </c>
      <c r="BQ79" s="242">
        <f t="shared" si="44"/>
        <v>1.5993999999999999</v>
      </c>
      <c r="BR79" s="242">
        <f t="shared" si="44"/>
        <v>1.5860000000000001</v>
      </c>
      <c r="BS79" s="242">
        <f t="shared" si="44"/>
        <v>1.5134000000000001</v>
      </c>
      <c r="BT79" s="242">
        <f t="shared" si="44"/>
        <v>1.4925999999999999</v>
      </c>
      <c r="BU79" s="242">
        <f t="shared" si="44"/>
        <v>1.4912000000000001</v>
      </c>
      <c r="BV79" s="242">
        <f t="shared" si="44"/>
        <v>1.5015000000000001</v>
      </c>
      <c r="BW79" s="242">
        <f t="shared" si="44"/>
        <v>1.5209999999999999</v>
      </c>
      <c r="BX79" s="242">
        <f t="shared" si="45"/>
        <v>1.5426</v>
      </c>
      <c r="BY79" s="242">
        <f t="shared" si="45"/>
        <v>1.5044999999999999</v>
      </c>
      <c r="BZ79" s="242">
        <f t="shared" si="45"/>
        <v>1.4696</v>
      </c>
      <c r="CA79" s="242">
        <f t="shared" si="45"/>
        <v>1.4527000000000001</v>
      </c>
      <c r="CB79" s="242">
        <f t="shared" si="45"/>
        <v>1.4597</v>
      </c>
      <c r="CC79" s="242">
        <f t="shared" si="45"/>
        <v>1.3271999999999999</v>
      </c>
      <c r="CD79" s="242">
        <f t="shared" si="45"/>
        <v>1</v>
      </c>
    </row>
    <row r="80" spans="1:82" outlineLevel="1">
      <c r="A80" s="241">
        <v>5</v>
      </c>
      <c r="B80" s="229" t="s">
        <v>377</v>
      </c>
      <c r="C80" s="190"/>
      <c r="D80" s="156">
        <v>30</v>
      </c>
      <c r="E80" s="285">
        <v>35</v>
      </c>
      <c r="F80" s="233">
        <f t="shared" si="38"/>
        <v>0</v>
      </c>
      <c r="G80" s="233">
        <f t="shared" si="38"/>
        <v>0</v>
      </c>
      <c r="H80" s="233">
        <f t="shared" si="38"/>
        <v>0</v>
      </c>
      <c r="I80" s="233">
        <f t="shared" si="38"/>
        <v>5.4909999999999997</v>
      </c>
      <c r="J80" s="242">
        <f t="shared" si="38"/>
        <v>5.6333000000000002</v>
      </c>
      <c r="K80" s="242">
        <f t="shared" si="38"/>
        <v>4.7530999999999999</v>
      </c>
      <c r="L80" s="242">
        <f t="shared" si="38"/>
        <v>4.6513999999999998</v>
      </c>
      <c r="M80" s="242">
        <f t="shared" si="38"/>
        <v>4.7679999999999998</v>
      </c>
      <c r="N80" s="242">
        <f t="shared" si="38"/>
        <v>4.8438999999999997</v>
      </c>
      <c r="O80" s="242">
        <f t="shared" si="38"/>
        <v>4.7530999999999999</v>
      </c>
      <c r="P80" s="242">
        <f t="shared" si="39"/>
        <v>4.68</v>
      </c>
      <c r="Q80" s="242">
        <f t="shared" si="39"/>
        <v>4.5952000000000002</v>
      </c>
      <c r="R80" s="242">
        <f t="shared" si="39"/>
        <v>4.6231</v>
      </c>
      <c r="S80" s="242">
        <f t="shared" si="39"/>
        <v>4.6513999999999998</v>
      </c>
      <c r="T80" s="242">
        <f t="shared" si="39"/>
        <v>4.5952000000000002</v>
      </c>
      <c r="U80" s="242">
        <f t="shared" si="39"/>
        <v>4.5403000000000002</v>
      </c>
      <c r="V80" s="242">
        <f t="shared" si="39"/>
        <v>4.5133999999999999</v>
      </c>
      <c r="W80" s="242">
        <f t="shared" si="39"/>
        <v>4.4734999999999996</v>
      </c>
      <c r="X80" s="242">
        <f t="shared" si="39"/>
        <v>4.4086999999999996</v>
      </c>
      <c r="Y80" s="242">
        <f t="shared" si="39"/>
        <v>4.3087999999999997</v>
      </c>
      <c r="Z80" s="242">
        <f t="shared" si="40"/>
        <v>4.2485999999999997</v>
      </c>
      <c r="AA80" s="242">
        <f t="shared" si="40"/>
        <v>4.2965999999999998</v>
      </c>
      <c r="AB80" s="242">
        <f t="shared" si="40"/>
        <v>4.3087999999999997</v>
      </c>
      <c r="AC80" s="242">
        <f t="shared" si="40"/>
        <v>4.2367999999999997</v>
      </c>
      <c r="AD80" s="242">
        <f t="shared" si="40"/>
        <v>4.0345000000000004</v>
      </c>
      <c r="AE80" s="242">
        <f t="shared" si="40"/>
        <v>3.8801000000000001</v>
      </c>
      <c r="AF80" s="242">
        <f t="shared" si="40"/>
        <v>3.7648999999999999</v>
      </c>
      <c r="AG80" s="242">
        <f t="shared" si="40"/>
        <v>3.5371999999999999</v>
      </c>
      <c r="AH80" s="242">
        <f t="shared" si="40"/>
        <v>3.1168</v>
      </c>
      <c r="AI80" s="242">
        <f t="shared" si="40"/>
        <v>2.9824000000000002</v>
      </c>
      <c r="AJ80" s="242">
        <f t="shared" si="41"/>
        <v>2.8752</v>
      </c>
      <c r="AK80" s="242">
        <f t="shared" si="41"/>
        <v>2.7907999999999999</v>
      </c>
      <c r="AL80" s="242">
        <f t="shared" si="41"/>
        <v>2.7604000000000002</v>
      </c>
      <c r="AM80" s="242">
        <f t="shared" si="41"/>
        <v>2.6637</v>
      </c>
      <c r="AN80" s="242">
        <f t="shared" si="41"/>
        <v>2.4975000000000001</v>
      </c>
      <c r="AO80" s="242">
        <f t="shared" si="41"/>
        <v>2.34</v>
      </c>
      <c r="AP80" s="242">
        <f t="shared" si="41"/>
        <v>2.2012</v>
      </c>
      <c r="AQ80" s="242">
        <f t="shared" si="41"/>
        <v>2.1636000000000002</v>
      </c>
      <c r="AR80" s="242">
        <f t="shared" si="41"/>
        <v>2.1036999999999999</v>
      </c>
      <c r="AS80" s="242">
        <f t="shared" si="41"/>
        <v>2.0581999999999998</v>
      </c>
      <c r="AT80" s="242">
        <f t="shared" si="42"/>
        <v>2.0750000000000002</v>
      </c>
      <c r="AU80" s="242">
        <f t="shared" si="42"/>
        <v>2.1242999999999999</v>
      </c>
      <c r="AV80" s="242">
        <f t="shared" si="42"/>
        <v>2.0922000000000001</v>
      </c>
      <c r="AW80" s="242">
        <f t="shared" si="42"/>
        <v>2.0388999999999999</v>
      </c>
      <c r="AX80" s="242">
        <f t="shared" si="42"/>
        <v>2.0066000000000002</v>
      </c>
      <c r="AY80" s="242">
        <f t="shared" si="42"/>
        <v>1.9651000000000001</v>
      </c>
      <c r="AZ80" s="242">
        <f t="shared" si="42"/>
        <v>1.9376</v>
      </c>
      <c r="BA80" s="242">
        <f t="shared" si="42"/>
        <v>1.9351</v>
      </c>
      <c r="BB80" s="242">
        <f t="shared" si="42"/>
        <v>1.9301999999999999</v>
      </c>
      <c r="BC80" s="242">
        <f t="shared" si="42"/>
        <v>1.8965000000000001</v>
      </c>
      <c r="BD80" s="242">
        <f t="shared" si="43"/>
        <v>1.9278</v>
      </c>
      <c r="BE80" s="242">
        <f t="shared" si="43"/>
        <v>1.9059999999999999</v>
      </c>
      <c r="BF80" s="242">
        <f t="shared" si="43"/>
        <v>1.9059999999999999</v>
      </c>
      <c r="BG80" s="242">
        <f t="shared" si="43"/>
        <v>1.9351</v>
      </c>
      <c r="BH80" s="242">
        <f t="shared" si="43"/>
        <v>1.8989</v>
      </c>
      <c r="BI80" s="242">
        <f t="shared" si="43"/>
        <v>1.8391999999999999</v>
      </c>
      <c r="BJ80" s="242">
        <f t="shared" si="43"/>
        <v>1.8504</v>
      </c>
      <c r="BK80" s="242">
        <f t="shared" si="43"/>
        <v>1.8237000000000001</v>
      </c>
      <c r="BL80" s="242">
        <f t="shared" si="43"/>
        <v>1.7979000000000001</v>
      </c>
      <c r="BM80" s="242">
        <f t="shared" si="43"/>
        <v>1.7323</v>
      </c>
      <c r="BN80" s="242">
        <f t="shared" si="44"/>
        <v>1.6443000000000001</v>
      </c>
      <c r="BO80" s="242">
        <f t="shared" si="44"/>
        <v>1.625</v>
      </c>
      <c r="BP80" s="242">
        <f t="shared" si="44"/>
        <v>1.5457000000000001</v>
      </c>
      <c r="BQ80" s="242">
        <f t="shared" si="44"/>
        <v>1.5993999999999999</v>
      </c>
      <c r="BR80" s="242">
        <f t="shared" si="44"/>
        <v>1.5860000000000001</v>
      </c>
      <c r="BS80" s="242">
        <f t="shared" si="44"/>
        <v>1.5134000000000001</v>
      </c>
      <c r="BT80" s="242">
        <f t="shared" si="44"/>
        <v>1.4925999999999999</v>
      </c>
      <c r="BU80" s="242">
        <f t="shared" si="44"/>
        <v>1.4912000000000001</v>
      </c>
      <c r="BV80" s="242">
        <f t="shared" si="44"/>
        <v>1.5015000000000001</v>
      </c>
      <c r="BW80" s="242">
        <f t="shared" si="44"/>
        <v>1.5209999999999999</v>
      </c>
      <c r="BX80" s="242">
        <f t="shared" si="45"/>
        <v>1.5426</v>
      </c>
      <c r="BY80" s="242">
        <f t="shared" si="45"/>
        <v>1.5044999999999999</v>
      </c>
      <c r="BZ80" s="242">
        <f t="shared" si="45"/>
        <v>1.4696</v>
      </c>
      <c r="CA80" s="242">
        <f t="shared" si="45"/>
        <v>1.4527000000000001</v>
      </c>
      <c r="CB80" s="242">
        <f t="shared" si="45"/>
        <v>1.4597</v>
      </c>
      <c r="CC80" s="242">
        <f t="shared" si="45"/>
        <v>1.3271999999999999</v>
      </c>
      <c r="CD80" s="242">
        <f t="shared" si="45"/>
        <v>1</v>
      </c>
    </row>
    <row r="81" spans="1:82" outlineLevel="1">
      <c r="A81" s="241">
        <v>5</v>
      </c>
      <c r="B81" s="229" t="s">
        <v>378</v>
      </c>
      <c r="C81" s="190"/>
      <c r="D81" s="156">
        <v>25</v>
      </c>
      <c r="E81" s="285">
        <v>30</v>
      </c>
      <c r="F81" s="233">
        <f t="shared" ref="F81:O89" si="46">VLOOKUP($A81,$A$11:$CD$15,F$49)</f>
        <v>0</v>
      </c>
      <c r="G81" s="233">
        <f t="shared" si="46"/>
        <v>0</v>
      </c>
      <c r="H81" s="233">
        <f t="shared" si="46"/>
        <v>0</v>
      </c>
      <c r="I81" s="233">
        <f t="shared" si="46"/>
        <v>5.4909999999999997</v>
      </c>
      <c r="J81" s="242">
        <f t="shared" si="46"/>
        <v>5.6333000000000002</v>
      </c>
      <c r="K81" s="242">
        <f t="shared" si="46"/>
        <v>4.7530999999999999</v>
      </c>
      <c r="L81" s="242">
        <f t="shared" si="46"/>
        <v>4.6513999999999998</v>
      </c>
      <c r="M81" s="242">
        <f t="shared" si="46"/>
        <v>4.7679999999999998</v>
      </c>
      <c r="N81" s="242">
        <f t="shared" si="46"/>
        <v>4.8438999999999997</v>
      </c>
      <c r="O81" s="242">
        <f t="shared" si="46"/>
        <v>4.7530999999999999</v>
      </c>
      <c r="P81" s="242">
        <f t="shared" ref="P81:Y89" si="47">VLOOKUP($A81,$A$11:$CD$15,P$49)</f>
        <v>4.68</v>
      </c>
      <c r="Q81" s="242">
        <f t="shared" si="47"/>
        <v>4.5952000000000002</v>
      </c>
      <c r="R81" s="242">
        <f t="shared" si="47"/>
        <v>4.6231</v>
      </c>
      <c r="S81" s="242">
        <f t="shared" si="47"/>
        <v>4.6513999999999998</v>
      </c>
      <c r="T81" s="242">
        <f t="shared" si="47"/>
        <v>4.5952000000000002</v>
      </c>
      <c r="U81" s="242">
        <f t="shared" si="47"/>
        <v>4.5403000000000002</v>
      </c>
      <c r="V81" s="242">
        <f t="shared" si="47"/>
        <v>4.5133999999999999</v>
      </c>
      <c r="W81" s="242">
        <f t="shared" si="47"/>
        <v>4.4734999999999996</v>
      </c>
      <c r="X81" s="242">
        <f t="shared" si="47"/>
        <v>4.4086999999999996</v>
      </c>
      <c r="Y81" s="242">
        <f t="shared" si="47"/>
        <v>4.3087999999999997</v>
      </c>
      <c r="Z81" s="242">
        <f t="shared" ref="Z81:AI89" si="48">VLOOKUP($A81,$A$11:$CD$15,Z$49)</f>
        <v>4.2485999999999997</v>
      </c>
      <c r="AA81" s="242">
        <f t="shared" si="48"/>
        <v>4.2965999999999998</v>
      </c>
      <c r="AB81" s="242">
        <f t="shared" si="48"/>
        <v>4.3087999999999997</v>
      </c>
      <c r="AC81" s="242">
        <f t="shared" si="48"/>
        <v>4.2367999999999997</v>
      </c>
      <c r="AD81" s="242">
        <f t="shared" si="48"/>
        <v>4.0345000000000004</v>
      </c>
      <c r="AE81" s="242">
        <f t="shared" si="48"/>
        <v>3.8801000000000001</v>
      </c>
      <c r="AF81" s="242">
        <f t="shared" si="48"/>
        <v>3.7648999999999999</v>
      </c>
      <c r="AG81" s="242">
        <f t="shared" si="48"/>
        <v>3.5371999999999999</v>
      </c>
      <c r="AH81" s="242">
        <f t="shared" si="48"/>
        <v>3.1168</v>
      </c>
      <c r="AI81" s="242">
        <f t="shared" si="48"/>
        <v>2.9824000000000002</v>
      </c>
      <c r="AJ81" s="242">
        <f t="shared" ref="AJ81:AS89" si="49">VLOOKUP($A81,$A$11:$CD$15,AJ$49)</f>
        <v>2.8752</v>
      </c>
      <c r="AK81" s="242">
        <f t="shared" si="49"/>
        <v>2.7907999999999999</v>
      </c>
      <c r="AL81" s="242">
        <f t="shared" si="49"/>
        <v>2.7604000000000002</v>
      </c>
      <c r="AM81" s="242">
        <f t="shared" si="49"/>
        <v>2.6637</v>
      </c>
      <c r="AN81" s="242">
        <f t="shared" si="49"/>
        <v>2.4975000000000001</v>
      </c>
      <c r="AO81" s="242">
        <f t="shared" si="49"/>
        <v>2.34</v>
      </c>
      <c r="AP81" s="242">
        <f t="shared" si="49"/>
        <v>2.2012</v>
      </c>
      <c r="AQ81" s="242">
        <f t="shared" si="49"/>
        <v>2.1636000000000002</v>
      </c>
      <c r="AR81" s="242">
        <f t="shared" si="49"/>
        <v>2.1036999999999999</v>
      </c>
      <c r="AS81" s="242">
        <f t="shared" si="49"/>
        <v>2.0581999999999998</v>
      </c>
      <c r="AT81" s="242">
        <f t="shared" ref="AT81:BC89" si="50">VLOOKUP($A81,$A$11:$CD$15,AT$49)</f>
        <v>2.0750000000000002</v>
      </c>
      <c r="AU81" s="242">
        <f t="shared" si="50"/>
        <v>2.1242999999999999</v>
      </c>
      <c r="AV81" s="242">
        <f t="shared" si="50"/>
        <v>2.0922000000000001</v>
      </c>
      <c r="AW81" s="242">
        <f t="shared" si="50"/>
        <v>2.0388999999999999</v>
      </c>
      <c r="AX81" s="242">
        <f t="shared" si="50"/>
        <v>2.0066000000000002</v>
      </c>
      <c r="AY81" s="242">
        <f t="shared" si="50"/>
        <v>1.9651000000000001</v>
      </c>
      <c r="AZ81" s="242">
        <f t="shared" si="50"/>
        <v>1.9376</v>
      </c>
      <c r="BA81" s="242">
        <f t="shared" si="50"/>
        <v>1.9351</v>
      </c>
      <c r="BB81" s="242">
        <f t="shared" si="50"/>
        <v>1.9301999999999999</v>
      </c>
      <c r="BC81" s="242">
        <f t="shared" si="50"/>
        <v>1.8965000000000001</v>
      </c>
      <c r="BD81" s="242">
        <f t="shared" ref="BD81:BM89" si="51">VLOOKUP($A81,$A$11:$CD$15,BD$49)</f>
        <v>1.9278</v>
      </c>
      <c r="BE81" s="242">
        <f t="shared" si="51"/>
        <v>1.9059999999999999</v>
      </c>
      <c r="BF81" s="242">
        <f t="shared" si="51"/>
        <v>1.9059999999999999</v>
      </c>
      <c r="BG81" s="242">
        <f t="shared" si="51"/>
        <v>1.9351</v>
      </c>
      <c r="BH81" s="242">
        <f t="shared" si="51"/>
        <v>1.8989</v>
      </c>
      <c r="BI81" s="242">
        <f t="shared" si="51"/>
        <v>1.8391999999999999</v>
      </c>
      <c r="BJ81" s="242">
        <f t="shared" si="51"/>
        <v>1.8504</v>
      </c>
      <c r="BK81" s="242">
        <f t="shared" si="51"/>
        <v>1.8237000000000001</v>
      </c>
      <c r="BL81" s="242">
        <f t="shared" si="51"/>
        <v>1.7979000000000001</v>
      </c>
      <c r="BM81" s="242">
        <f t="shared" si="51"/>
        <v>1.7323</v>
      </c>
      <c r="BN81" s="242">
        <f t="shared" ref="BN81:BW89" si="52">VLOOKUP($A81,$A$11:$CD$15,BN$49)</f>
        <v>1.6443000000000001</v>
      </c>
      <c r="BO81" s="242">
        <f t="shared" si="52"/>
        <v>1.625</v>
      </c>
      <c r="BP81" s="242">
        <f t="shared" si="52"/>
        <v>1.5457000000000001</v>
      </c>
      <c r="BQ81" s="242">
        <f t="shared" si="52"/>
        <v>1.5993999999999999</v>
      </c>
      <c r="BR81" s="242">
        <f t="shared" si="52"/>
        <v>1.5860000000000001</v>
      </c>
      <c r="BS81" s="242">
        <f t="shared" si="52"/>
        <v>1.5134000000000001</v>
      </c>
      <c r="BT81" s="242">
        <f t="shared" si="52"/>
        <v>1.4925999999999999</v>
      </c>
      <c r="BU81" s="242">
        <f t="shared" si="52"/>
        <v>1.4912000000000001</v>
      </c>
      <c r="BV81" s="242">
        <f t="shared" si="52"/>
        <v>1.5015000000000001</v>
      </c>
      <c r="BW81" s="242">
        <f t="shared" si="52"/>
        <v>1.5209999999999999</v>
      </c>
      <c r="BX81" s="242">
        <f t="shared" ref="BX81:CD89" si="53">VLOOKUP($A81,$A$11:$CD$15,BX$49)</f>
        <v>1.5426</v>
      </c>
      <c r="BY81" s="242">
        <f t="shared" si="53"/>
        <v>1.5044999999999999</v>
      </c>
      <c r="BZ81" s="242">
        <f t="shared" si="53"/>
        <v>1.4696</v>
      </c>
      <c r="CA81" s="242">
        <f t="shared" si="53"/>
        <v>1.4527000000000001</v>
      </c>
      <c r="CB81" s="242">
        <f t="shared" si="53"/>
        <v>1.4597</v>
      </c>
      <c r="CC81" s="242">
        <f t="shared" si="53"/>
        <v>1.3271999999999999</v>
      </c>
      <c r="CD81" s="242">
        <f t="shared" si="53"/>
        <v>1</v>
      </c>
    </row>
    <row r="82" spans="1:82" outlineLevel="1">
      <c r="A82" s="241">
        <v>2</v>
      </c>
      <c r="B82" s="229" t="s">
        <v>379</v>
      </c>
      <c r="C82" s="190"/>
      <c r="D82" s="156">
        <v>35</v>
      </c>
      <c r="E82" s="285">
        <v>45</v>
      </c>
      <c r="F82" s="233">
        <f t="shared" si="46"/>
        <v>0</v>
      </c>
      <c r="G82" s="233">
        <f t="shared" si="46"/>
        <v>0</v>
      </c>
      <c r="H82" s="233">
        <f t="shared" si="46"/>
        <v>0</v>
      </c>
      <c r="I82" s="233">
        <f t="shared" si="46"/>
        <v>0</v>
      </c>
      <c r="J82" s="242">
        <f t="shared" si="46"/>
        <v>0</v>
      </c>
      <c r="K82" s="242">
        <f t="shared" si="46"/>
        <v>0</v>
      </c>
      <c r="L82" s="242">
        <f t="shared" si="46"/>
        <v>0</v>
      </c>
      <c r="M82" s="242">
        <f t="shared" si="46"/>
        <v>0</v>
      </c>
      <c r="N82" s="242">
        <f t="shared" si="46"/>
        <v>0</v>
      </c>
      <c r="O82" s="242">
        <f t="shared" si="46"/>
        <v>0</v>
      </c>
      <c r="P82" s="242">
        <f t="shared" si="47"/>
        <v>0</v>
      </c>
      <c r="Q82" s="242">
        <f t="shared" si="47"/>
        <v>0</v>
      </c>
      <c r="R82" s="242">
        <f t="shared" si="47"/>
        <v>3.2164000000000001</v>
      </c>
      <c r="S82" s="242">
        <f t="shared" si="47"/>
        <v>3.1032999999999999</v>
      </c>
      <c r="T82" s="242">
        <f t="shared" si="47"/>
        <v>3.0106999999999999</v>
      </c>
      <c r="U82" s="242">
        <f t="shared" si="47"/>
        <v>3.03</v>
      </c>
      <c r="V82" s="242">
        <f t="shared" si="47"/>
        <v>2.9601999999999999</v>
      </c>
      <c r="W82" s="242">
        <f t="shared" si="47"/>
        <v>2.9295</v>
      </c>
      <c r="X82" s="242">
        <f t="shared" si="47"/>
        <v>2.6998000000000002</v>
      </c>
      <c r="Y82" s="242">
        <f t="shared" si="47"/>
        <v>2.5487000000000002</v>
      </c>
      <c r="Z82" s="242">
        <f t="shared" si="48"/>
        <v>2.3851</v>
      </c>
      <c r="AA82" s="242">
        <f t="shared" si="48"/>
        <v>2.6147999999999998</v>
      </c>
      <c r="AB82" s="242">
        <f t="shared" si="48"/>
        <v>2.61</v>
      </c>
      <c r="AC82" s="242">
        <f t="shared" si="48"/>
        <v>2.4946999999999999</v>
      </c>
      <c r="AD82" s="242">
        <f t="shared" si="48"/>
        <v>2.3186</v>
      </c>
      <c r="AE82" s="242">
        <f t="shared" si="48"/>
        <v>2.3811</v>
      </c>
      <c r="AF82" s="242">
        <f t="shared" si="48"/>
        <v>2.3652000000000002</v>
      </c>
      <c r="AG82" s="242">
        <f t="shared" si="48"/>
        <v>2.2484000000000002</v>
      </c>
      <c r="AH82" s="242">
        <f t="shared" si="48"/>
        <v>2.1168999999999998</v>
      </c>
      <c r="AI82" s="242">
        <f t="shared" si="48"/>
        <v>2.2235999999999998</v>
      </c>
      <c r="AJ82" s="242">
        <f t="shared" si="49"/>
        <v>2.1722999999999999</v>
      </c>
      <c r="AK82" s="242">
        <f t="shared" si="49"/>
        <v>2.1492</v>
      </c>
      <c r="AL82" s="242">
        <f t="shared" si="49"/>
        <v>2.1012</v>
      </c>
      <c r="AM82" s="242">
        <f t="shared" si="49"/>
        <v>1.9316</v>
      </c>
      <c r="AN82" s="242">
        <f t="shared" si="49"/>
        <v>1.7672000000000001</v>
      </c>
      <c r="AO82" s="242">
        <f t="shared" si="49"/>
        <v>1.7074</v>
      </c>
      <c r="AP82" s="242">
        <f t="shared" si="49"/>
        <v>1.7074</v>
      </c>
      <c r="AQ82" s="242">
        <f t="shared" si="49"/>
        <v>1.6651</v>
      </c>
      <c r="AR82" s="242">
        <f t="shared" si="49"/>
        <v>1.6305000000000001</v>
      </c>
      <c r="AS82" s="242">
        <f t="shared" si="49"/>
        <v>1.6082000000000001</v>
      </c>
      <c r="AT82" s="242">
        <f t="shared" si="50"/>
        <v>1.6267</v>
      </c>
      <c r="AU82" s="242">
        <f t="shared" si="50"/>
        <v>1.6045</v>
      </c>
      <c r="AV82" s="242">
        <f t="shared" si="50"/>
        <v>1.5415000000000001</v>
      </c>
      <c r="AW82" s="242">
        <f t="shared" si="50"/>
        <v>1.4958</v>
      </c>
      <c r="AX82" s="242">
        <f t="shared" si="50"/>
        <v>1.4942</v>
      </c>
      <c r="AY82" s="242">
        <f t="shared" si="50"/>
        <v>1.4512</v>
      </c>
      <c r="AZ82" s="242">
        <f t="shared" si="50"/>
        <v>1.4234</v>
      </c>
      <c r="BA82" s="242">
        <f t="shared" si="50"/>
        <v>1.4363999999999999</v>
      </c>
      <c r="BB82" s="242">
        <f t="shared" si="50"/>
        <v>1.4481999999999999</v>
      </c>
      <c r="BC82" s="242">
        <f t="shared" si="50"/>
        <v>1.4646999999999999</v>
      </c>
      <c r="BD82" s="242">
        <f t="shared" si="51"/>
        <v>1.5298</v>
      </c>
      <c r="BE82" s="242">
        <f t="shared" si="51"/>
        <v>1.5972999999999999</v>
      </c>
      <c r="BF82" s="242">
        <f t="shared" si="51"/>
        <v>1.6305000000000001</v>
      </c>
      <c r="BG82" s="242">
        <f t="shared" si="51"/>
        <v>1.6437999999999999</v>
      </c>
      <c r="BH82" s="242">
        <f t="shared" si="51"/>
        <v>1.6009</v>
      </c>
      <c r="BI82" s="242">
        <f t="shared" si="51"/>
        <v>1.6064000000000001</v>
      </c>
      <c r="BJ82" s="242">
        <f t="shared" si="51"/>
        <v>1.623</v>
      </c>
      <c r="BK82" s="242">
        <f t="shared" si="51"/>
        <v>1.64</v>
      </c>
      <c r="BL82" s="242">
        <f t="shared" si="51"/>
        <v>1.6418999999999999</v>
      </c>
      <c r="BM82" s="242">
        <f t="shared" si="51"/>
        <v>1.6534</v>
      </c>
      <c r="BN82" s="242">
        <f t="shared" si="52"/>
        <v>1.5936999999999999</v>
      </c>
      <c r="BO82" s="242">
        <f t="shared" si="52"/>
        <v>1.5499000000000001</v>
      </c>
      <c r="BP82" s="242">
        <f t="shared" si="52"/>
        <v>1.5365</v>
      </c>
      <c r="BQ82" s="242">
        <f t="shared" si="52"/>
        <v>1.5602</v>
      </c>
      <c r="BR82" s="242">
        <f t="shared" si="52"/>
        <v>1.5465</v>
      </c>
      <c r="BS82" s="242">
        <f t="shared" si="52"/>
        <v>1.4739</v>
      </c>
      <c r="BT82" s="242">
        <f t="shared" si="52"/>
        <v>1.4541999999999999</v>
      </c>
      <c r="BU82" s="242">
        <f t="shared" si="52"/>
        <v>1.4572000000000001</v>
      </c>
      <c r="BV82" s="242">
        <f t="shared" si="52"/>
        <v>1.4527000000000001</v>
      </c>
      <c r="BW82" s="242">
        <f t="shared" si="52"/>
        <v>1.4119999999999999</v>
      </c>
      <c r="BX82" s="242">
        <f t="shared" si="53"/>
        <v>1.4119999999999999</v>
      </c>
      <c r="BY82" s="242">
        <f t="shared" si="53"/>
        <v>1.3734999999999999</v>
      </c>
      <c r="BZ82" s="242">
        <f t="shared" si="53"/>
        <v>1.3134999999999999</v>
      </c>
      <c r="CA82" s="242">
        <f t="shared" si="53"/>
        <v>1.2606999999999999</v>
      </c>
      <c r="CB82" s="242">
        <f t="shared" si="53"/>
        <v>1.2385999999999999</v>
      </c>
      <c r="CC82" s="242">
        <f t="shared" si="53"/>
        <v>1.1728000000000001</v>
      </c>
      <c r="CD82" s="242">
        <f t="shared" si="53"/>
        <v>1</v>
      </c>
    </row>
    <row r="83" spans="1:82" outlineLevel="1">
      <c r="A83" s="241">
        <v>3</v>
      </c>
      <c r="B83" s="229" t="s">
        <v>380</v>
      </c>
      <c r="C83" s="190"/>
      <c r="D83" s="156">
        <v>30</v>
      </c>
      <c r="E83" s="285">
        <v>35</v>
      </c>
      <c r="F83" s="233">
        <f t="shared" si="46"/>
        <v>0</v>
      </c>
      <c r="G83" s="233">
        <f t="shared" si="46"/>
        <v>0</v>
      </c>
      <c r="H83" s="233">
        <f t="shared" si="46"/>
        <v>0</v>
      </c>
      <c r="I83" s="233">
        <f t="shared" si="46"/>
        <v>0</v>
      </c>
      <c r="J83" s="242">
        <f t="shared" si="46"/>
        <v>0</v>
      </c>
      <c r="K83" s="242">
        <f t="shared" si="46"/>
        <v>0</v>
      </c>
      <c r="L83" s="242">
        <f t="shared" si="46"/>
        <v>0</v>
      </c>
      <c r="M83" s="242">
        <f t="shared" si="46"/>
        <v>0</v>
      </c>
      <c r="N83" s="242">
        <f t="shared" si="46"/>
        <v>0</v>
      </c>
      <c r="O83" s="242">
        <f t="shared" si="46"/>
        <v>0</v>
      </c>
      <c r="P83" s="242">
        <f t="shared" si="47"/>
        <v>0</v>
      </c>
      <c r="Q83" s="242">
        <f t="shared" si="47"/>
        <v>0</v>
      </c>
      <c r="R83" s="242">
        <f t="shared" si="47"/>
        <v>3.8041999999999998</v>
      </c>
      <c r="S83" s="242">
        <f t="shared" si="47"/>
        <v>3.7158000000000002</v>
      </c>
      <c r="T83" s="242">
        <f t="shared" si="47"/>
        <v>3.5594000000000001</v>
      </c>
      <c r="U83" s="242">
        <f t="shared" si="47"/>
        <v>3.4733999999999998</v>
      </c>
      <c r="V83" s="242">
        <f t="shared" si="47"/>
        <v>3.3995000000000002</v>
      </c>
      <c r="W83" s="242">
        <f t="shared" si="47"/>
        <v>3.4238</v>
      </c>
      <c r="X83" s="242">
        <f t="shared" si="47"/>
        <v>3.3056999999999999</v>
      </c>
      <c r="Y83" s="242">
        <f t="shared" si="47"/>
        <v>3.1814</v>
      </c>
      <c r="Z83" s="242">
        <f t="shared" si="48"/>
        <v>3.0021</v>
      </c>
      <c r="AA83" s="242">
        <f t="shared" si="48"/>
        <v>3.3056999999999999</v>
      </c>
      <c r="AB83" s="242">
        <f t="shared" si="48"/>
        <v>3.3519999999999999</v>
      </c>
      <c r="AC83" s="242">
        <f t="shared" si="48"/>
        <v>3.0991</v>
      </c>
      <c r="AD83" s="242">
        <f t="shared" si="48"/>
        <v>2.7707000000000002</v>
      </c>
      <c r="AE83" s="242">
        <f t="shared" si="48"/>
        <v>2.7921999999999998</v>
      </c>
      <c r="AF83" s="242">
        <f t="shared" si="48"/>
        <v>2.8086000000000002</v>
      </c>
      <c r="AG83" s="242">
        <f t="shared" si="48"/>
        <v>2.6928999999999998</v>
      </c>
      <c r="AH83" s="242">
        <f t="shared" si="48"/>
        <v>2.5184000000000002</v>
      </c>
      <c r="AI83" s="242">
        <f t="shared" si="48"/>
        <v>2.6240999999999999</v>
      </c>
      <c r="AJ83" s="242">
        <f t="shared" si="49"/>
        <v>2.5362</v>
      </c>
      <c r="AK83" s="242">
        <f t="shared" si="49"/>
        <v>2.5009000000000001</v>
      </c>
      <c r="AL83" s="242">
        <f t="shared" si="49"/>
        <v>2.5184000000000002</v>
      </c>
      <c r="AM83" s="242">
        <f t="shared" si="49"/>
        <v>2.3382000000000001</v>
      </c>
      <c r="AN83" s="242">
        <f t="shared" si="49"/>
        <v>2.1208999999999998</v>
      </c>
      <c r="AO83" s="242">
        <f t="shared" si="49"/>
        <v>2.0167999999999999</v>
      </c>
      <c r="AP83" s="242">
        <f t="shared" si="49"/>
        <v>1.9644999999999999</v>
      </c>
      <c r="AQ83" s="242">
        <f t="shared" si="49"/>
        <v>1.9672000000000001</v>
      </c>
      <c r="AR83" s="242">
        <f t="shared" si="49"/>
        <v>1.9591000000000001</v>
      </c>
      <c r="AS83" s="242">
        <f t="shared" si="49"/>
        <v>1.9459</v>
      </c>
      <c r="AT83" s="242">
        <f t="shared" si="50"/>
        <v>1.9173</v>
      </c>
      <c r="AU83" s="242">
        <f t="shared" si="50"/>
        <v>1.8847</v>
      </c>
      <c r="AV83" s="242">
        <f t="shared" si="50"/>
        <v>1.8460000000000001</v>
      </c>
      <c r="AW83" s="242">
        <f t="shared" si="50"/>
        <v>1.7975000000000001</v>
      </c>
      <c r="AX83" s="242">
        <f t="shared" si="50"/>
        <v>1.7473000000000001</v>
      </c>
      <c r="AY83" s="242">
        <f t="shared" si="50"/>
        <v>1.6838</v>
      </c>
      <c r="AZ83" s="242">
        <f t="shared" si="50"/>
        <v>1.6341000000000001</v>
      </c>
      <c r="BA83" s="242">
        <f t="shared" si="50"/>
        <v>1.6285000000000001</v>
      </c>
      <c r="BB83" s="242">
        <f t="shared" si="50"/>
        <v>1.6304000000000001</v>
      </c>
      <c r="BC83" s="242">
        <f t="shared" si="50"/>
        <v>1.6377999999999999</v>
      </c>
      <c r="BD83" s="242">
        <f t="shared" si="51"/>
        <v>1.6819</v>
      </c>
      <c r="BE83" s="242">
        <f t="shared" si="51"/>
        <v>1.7119</v>
      </c>
      <c r="BF83" s="242">
        <f t="shared" si="51"/>
        <v>1.718</v>
      </c>
      <c r="BG83" s="242">
        <f t="shared" si="51"/>
        <v>1.716</v>
      </c>
      <c r="BH83" s="242">
        <f t="shared" si="51"/>
        <v>1.6681999999999999</v>
      </c>
      <c r="BI83" s="242">
        <f t="shared" si="51"/>
        <v>1.6644000000000001</v>
      </c>
      <c r="BJ83" s="242">
        <f t="shared" si="51"/>
        <v>1.6938</v>
      </c>
      <c r="BK83" s="242">
        <f t="shared" si="51"/>
        <v>1.7222</v>
      </c>
      <c r="BL83" s="242">
        <f t="shared" si="51"/>
        <v>1.6918</v>
      </c>
      <c r="BM83" s="242">
        <f t="shared" si="51"/>
        <v>1.6434</v>
      </c>
      <c r="BN83" s="242">
        <f t="shared" si="52"/>
        <v>1.6031</v>
      </c>
      <c r="BO83" s="242">
        <f t="shared" si="52"/>
        <v>1.5363</v>
      </c>
      <c r="BP83" s="242">
        <f t="shared" si="52"/>
        <v>1.4902</v>
      </c>
      <c r="BQ83" s="242">
        <f t="shared" si="52"/>
        <v>1.5058</v>
      </c>
      <c r="BR83" s="242">
        <f t="shared" si="52"/>
        <v>1.5347</v>
      </c>
      <c r="BS83" s="242">
        <f t="shared" si="52"/>
        <v>1.484</v>
      </c>
      <c r="BT83" s="242">
        <f t="shared" si="52"/>
        <v>1.4779</v>
      </c>
      <c r="BU83" s="242">
        <f t="shared" si="52"/>
        <v>1.4794</v>
      </c>
      <c r="BV83" s="242">
        <f t="shared" si="52"/>
        <v>1.4688000000000001</v>
      </c>
      <c r="BW83" s="242">
        <f t="shared" si="52"/>
        <v>1.4379999999999999</v>
      </c>
      <c r="BX83" s="242">
        <f t="shared" si="53"/>
        <v>1.4379999999999999</v>
      </c>
      <c r="BY83" s="242">
        <f t="shared" si="53"/>
        <v>1.3988</v>
      </c>
      <c r="BZ83" s="242">
        <f t="shared" si="53"/>
        <v>1.3402000000000001</v>
      </c>
      <c r="CA83" s="242">
        <f t="shared" si="53"/>
        <v>1.292</v>
      </c>
      <c r="CB83" s="242">
        <f t="shared" si="53"/>
        <v>1.2669999999999999</v>
      </c>
      <c r="CC83" s="242">
        <f t="shared" si="53"/>
        <v>1.2013</v>
      </c>
      <c r="CD83" s="242">
        <f t="shared" si="53"/>
        <v>1</v>
      </c>
    </row>
    <row r="84" spans="1:82" outlineLevel="1">
      <c r="A84" s="241">
        <v>5</v>
      </c>
      <c r="B84" s="229" t="s">
        <v>381</v>
      </c>
      <c r="C84" s="190"/>
      <c r="D84" s="156">
        <v>30</v>
      </c>
      <c r="E84" s="285">
        <v>35</v>
      </c>
      <c r="F84" s="233">
        <f t="shared" si="46"/>
        <v>0</v>
      </c>
      <c r="G84" s="233">
        <f t="shared" si="46"/>
        <v>0</v>
      </c>
      <c r="H84" s="233">
        <f t="shared" si="46"/>
        <v>0</v>
      </c>
      <c r="I84" s="233">
        <f t="shared" si="46"/>
        <v>5.4909999999999997</v>
      </c>
      <c r="J84" s="242">
        <f t="shared" si="46"/>
        <v>5.6333000000000002</v>
      </c>
      <c r="K84" s="242">
        <f t="shared" si="46"/>
        <v>4.7530999999999999</v>
      </c>
      <c r="L84" s="242">
        <f t="shared" si="46"/>
        <v>4.6513999999999998</v>
      </c>
      <c r="M84" s="242">
        <f t="shared" si="46"/>
        <v>4.7679999999999998</v>
      </c>
      <c r="N84" s="242">
        <f t="shared" si="46"/>
        <v>4.8438999999999997</v>
      </c>
      <c r="O84" s="242">
        <f t="shared" si="46"/>
        <v>4.7530999999999999</v>
      </c>
      <c r="P84" s="242">
        <f t="shared" si="47"/>
        <v>4.68</v>
      </c>
      <c r="Q84" s="242">
        <f t="shared" si="47"/>
        <v>4.5952000000000002</v>
      </c>
      <c r="R84" s="242">
        <f t="shared" si="47"/>
        <v>4.6231</v>
      </c>
      <c r="S84" s="242">
        <f t="shared" si="47"/>
        <v>4.6513999999999998</v>
      </c>
      <c r="T84" s="242">
        <f t="shared" si="47"/>
        <v>4.5952000000000002</v>
      </c>
      <c r="U84" s="242">
        <f t="shared" si="47"/>
        <v>4.5403000000000002</v>
      </c>
      <c r="V84" s="242">
        <f t="shared" si="47"/>
        <v>4.5133999999999999</v>
      </c>
      <c r="W84" s="242">
        <f t="shared" si="47"/>
        <v>4.4734999999999996</v>
      </c>
      <c r="X84" s="242">
        <f t="shared" si="47"/>
        <v>4.4086999999999996</v>
      </c>
      <c r="Y84" s="242">
        <f t="shared" si="47"/>
        <v>4.3087999999999997</v>
      </c>
      <c r="Z84" s="242">
        <f t="shared" si="48"/>
        <v>4.2485999999999997</v>
      </c>
      <c r="AA84" s="242">
        <f t="shared" si="48"/>
        <v>4.2965999999999998</v>
      </c>
      <c r="AB84" s="242">
        <f t="shared" si="48"/>
        <v>4.3087999999999997</v>
      </c>
      <c r="AC84" s="242">
        <f t="shared" si="48"/>
        <v>4.2367999999999997</v>
      </c>
      <c r="AD84" s="242">
        <f t="shared" si="48"/>
        <v>4.0345000000000004</v>
      </c>
      <c r="AE84" s="242">
        <f t="shared" si="48"/>
        <v>3.8801000000000001</v>
      </c>
      <c r="AF84" s="242">
        <f t="shared" si="48"/>
        <v>3.7648999999999999</v>
      </c>
      <c r="AG84" s="242">
        <f t="shared" si="48"/>
        <v>3.5371999999999999</v>
      </c>
      <c r="AH84" s="242">
        <f t="shared" si="48"/>
        <v>3.1168</v>
      </c>
      <c r="AI84" s="242">
        <f t="shared" si="48"/>
        <v>2.9824000000000002</v>
      </c>
      <c r="AJ84" s="242">
        <f t="shared" si="49"/>
        <v>2.8752</v>
      </c>
      <c r="AK84" s="242">
        <f t="shared" si="49"/>
        <v>2.7907999999999999</v>
      </c>
      <c r="AL84" s="242">
        <f t="shared" si="49"/>
        <v>2.7604000000000002</v>
      </c>
      <c r="AM84" s="242">
        <f t="shared" si="49"/>
        <v>2.6637</v>
      </c>
      <c r="AN84" s="242">
        <f t="shared" si="49"/>
        <v>2.4975000000000001</v>
      </c>
      <c r="AO84" s="242">
        <f t="shared" si="49"/>
        <v>2.34</v>
      </c>
      <c r="AP84" s="242">
        <f t="shared" si="49"/>
        <v>2.2012</v>
      </c>
      <c r="AQ84" s="242">
        <f t="shared" si="49"/>
        <v>2.1636000000000002</v>
      </c>
      <c r="AR84" s="242">
        <f t="shared" si="49"/>
        <v>2.1036999999999999</v>
      </c>
      <c r="AS84" s="242">
        <f t="shared" si="49"/>
        <v>2.0581999999999998</v>
      </c>
      <c r="AT84" s="242">
        <f t="shared" si="50"/>
        <v>2.0750000000000002</v>
      </c>
      <c r="AU84" s="242">
        <f t="shared" si="50"/>
        <v>2.1242999999999999</v>
      </c>
      <c r="AV84" s="242">
        <f t="shared" si="50"/>
        <v>2.0922000000000001</v>
      </c>
      <c r="AW84" s="242">
        <f t="shared" si="50"/>
        <v>2.0388999999999999</v>
      </c>
      <c r="AX84" s="242">
        <f t="shared" si="50"/>
        <v>2.0066000000000002</v>
      </c>
      <c r="AY84" s="242">
        <f t="shared" si="50"/>
        <v>1.9651000000000001</v>
      </c>
      <c r="AZ84" s="242">
        <f t="shared" si="50"/>
        <v>1.9376</v>
      </c>
      <c r="BA84" s="242">
        <f t="shared" si="50"/>
        <v>1.9351</v>
      </c>
      <c r="BB84" s="242">
        <f t="shared" si="50"/>
        <v>1.9301999999999999</v>
      </c>
      <c r="BC84" s="242">
        <f t="shared" si="50"/>
        <v>1.8965000000000001</v>
      </c>
      <c r="BD84" s="242">
        <f t="shared" si="51"/>
        <v>1.9278</v>
      </c>
      <c r="BE84" s="242">
        <f t="shared" si="51"/>
        <v>1.9059999999999999</v>
      </c>
      <c r="BF84" s="242">
        <f t="shared" si="51"/>
        <v>1.9059999999999999</v>
      </c>
      <c r="BG84" s="242">
        <f t="shared" si="51"/>
        <v>1.9351</v>
      </c>
      <c r="BH84" s="242">
        <f t="shared" si="51"/>
        <v>1.8989</v>
      </c>
      <c r="BI84" s="242">
        <f t="shared" si="51"/>
        <v>1.8391999999999999</v>
      </c>
      <c r="BJ84" s="242">
        <f t="shared" si="51"/>
        <v>1.8504</v>
      </c>
      <c r="BK84" s="242">
        <f t="shared" si="51"/>
        <v>1.8237000000000001</v>
      </c>
      <c r="BL84" s="242">
        <f t="shared" si="51"/>
        <v>1.7979000000000001</v>
      </c>
      <c r="BM84" s="242">
        <f t="shared" si="51"/>
        <v>1.7323</v>
      </c>
      <c r="BN84" s="242">
        <f t="shared" si="52"/>
        <v>1.6443000000000001</v>
      </c>
      <c r="BO84" s="242">
        <f t="shared" si="52"/>
        <v>1.625</v>
      </c>
      <c r="BP84" s="242">
        <f t="shared" si="52"/>
        <v>1.5457000000000001</v>
      </c>
      <c r="BQ84" s="242">
        <f t="shared" si="52"/>
        <v>1.5993999999999999</v>
      </c>
      <c r="BR84" s="242">
        <f t="shared" si="52"/>
        <v>1.5860000000000001</v>
      </c>
      <c r="BS84" s="242">
        <f t="shared" si="52"/>
        <v>1.5134000000000001</v>
      </c>
      <c r="BT84" s="242">
        <f t="shared" si="52"/>
        <v>1.4925999999999999</v>
      </c>
      <c r="BU84" s="242">
        <f t="shared" si="52"/>
        <v>1.4912000000000001</v>
      </c>
      <c r="BV84" s="242">
        <f t="shared" si="52"/>
        <v>1.5015000000000001</v>
      </c>
      <c r="BW84" s="242">
        <f t="shared" si="52"/>
        <v>1.5209999999999999</v>
      </c>
      <c r="BX84" s="242">
        <f t="shared" si="53"/>
        <v>1.5426</v>
      </c>
      <c r="BY84" s="242">
        <f t="shared" si="53"/>
        <v>1.5044999999999999</v>
      </c>
      <c r="BZ84" s="242">
        <f t="shared" si="53"/>
        <v>1.4696</v>
      </c>
      <c r="CA84" s="242">
        <f t="shared" si="53"/>
        <v>1.4527000000000001</v>
      </c>
      <c r="CB84" s="242">
        <f t="shared" si="53"/>
        <v>1.4597</v>
      </c>
      <c r="CC84" s="242">
        <f t="shared" si="53"/>
        <v>1.3271999999999999</v>
      </c>
      <c r="CD84" s="242">
        <f t="shared" si="53"/>
        <v>1</v>
      </c>
    </row>
    <row r="85" spans="1:82" outlineLevel="1">
      <c r="A85" s="241">
        <v>5</v>
      </c>
      <c r="B85" s="229" t="s">
        <v>382</v>
      </c>
      <c r="C85" s="190"/>
      <c r="D85" s="156">
        <v>20</v>
      </c>
      <c r="E85" s="285">
        <v>25</v>
      </c>
      <c r="F85" s="233">
        <f t="shared" si="46"/>
        <v>0</v>
      </c>
      <c r="G85" s="233">
        <f t="shared" si="46"/>
        <v>0</v>
      </c>
      <c r="H85" s="233">
        <f t="shared" si="46"/>
        <v>0</v>
      </c>
      <c r="I85" s="233">
        <f t="shared" si="46"/>
        <v>5.4909999999999997</v>
      </c>
      <c r="J85" s="242">
        <f t="shared" si="46"/>
        <v>5.6333000000000002</v>
      </c>
      <c r="K85" s="242">
        <f t="shared" si="46"/>
        <v>4.7530999999999999</v>
      </c>
      <c r="L85" s="242">
        <f t="shared" si="46"/>
        <v>4.6513999999999998</v>
      </c>
      <c r="M85" s="242">
        <f t="shared" si="46"/>
        <v>4.7679999999999998</v>
      </c>
      <c r="N85" s="242">
        <f t="shared" si="46"/>
        <v>4.8438999999999997</v>
      </c>
      <c r="O85" s="242">
        <f t="shared" si="46"/>
        <v>4.7530999999999999</v>
      </c>
      <c r="P85" s="242">
        <f t="shared" si="47"/>
        <v>4.68</v>
      </c>
      <c r="Q85" s="242">
        <f t="shared" si="47"/>
        <v>4.5952000000000002</v>
      </c>
      <c r="R85" s="242">
        <f t="shared" si="47"/>
        <v>4.6231</v>
      </c>
      <c r="S85" s="242">
        <f t="shared" si="47"/>
        <v>4.6513999999999998</v>
      </c>
      <c r="T85" s="242">
        <f t="shared" si="47"/>
        <v>4.5952000000000002</v>
      </c>
      <c r="U85" s="242">
        <f t="shared" si="47"/>
        <v>4.5403000000000002</v>
      </c>
      <c r="V85" s="242">
        <f t="shared" si="47"/>
        <v>4.5133999999999999</v>
      </c>
      <c r="W85" s="242">
        <f t="shared" si="47"/>
        <v>4.4734999999999996</v>
      </c>
      <c r="X85" s="242">
        <f t="shared" si="47"/>
        <v>4.4086999999999996</v>
      </c>
      <c r="Y85" s="242">
        <f t="shared" si="47"/>
        <v>4.3087999999999997</v>
      </c>
      <c r="Z85" s="242">
        <f t="shared" si="48"/>
        <v>4.2485999999999997</v>
      </c>
      <c r="AA85" s="242">
        <f t="shared" si="48"/>
        <v>4.2965999999999998</v>
      </c>
      <c r="AB85" s="242">
        <f t="shared" si="48"/>
        <v>4.3087999999999997</v>
      </c>
      <c r="AC85" s="242">
        <f t="shared" si="48"/>
        <v>4.2367999999999997</v>
      </c>
      <c r="AD85" s="242">
        <f t="shared" si="48"/>
        <v>4.0345000000000004</v>
      </c>
      <c r="AE85" s="242">
        <f t="shared" si="48"/>
        <v>3.8801000000000001</v>
      </c>
      <c r="AF85" s="242">
        <f t="shared" si="48"/>
        <v>3.7648999999999999</v>
      </c>
      <c r="AG85" s="242">
        <f t="shared" si="48"/>
        <v>3.5371999999999999</v>
      </c>
      <c r="AH85" s="242">
        <f t="shared" si="48"/>
        <v>3.1168</v>
      </c>
      <c r="AI85" s="242">
        <f t="shared" si="48"/>
        <v>2.9824000000000002</v>
      </c>
      <c r="AJ85" s="242">
        <f t="shared" si="49"/>
        <v>2.8752</v>
      </c>
      <c r="AK85" s="242">
        <f t="shared" si="49"/>
        <v>2.7907999999999999</v>
      </c>
      <c r="AL85" s="242">
        <f t="shared" si="49"/>
        <v>2.7604000000000002</v>
      </c>
      <c r="AM85" s="242">
        <f t="shared" si="49"/>
        <v>2.6637</v>
      </c>
      <c r="AN85" s="242">
        <f t="shared" si="49"/>
        <v>2.4975000000000001</v>
      </c>
      <c r="AO85" s="242">
        <f t="shared" si="49"/>
        <v>2.34</v>
      </c>
      <c r="AP85" s="242">
        <f t="shared" si="49"/>
        <v>2.2012</v>
      </c>
      <c r="AQ85" s="242">
        <f t="shared" si="49"/>
        <v>2.1636000000000002</v>
      </c>
      <c r="AR85" s="242">
        <f t="shared" si="49"/>
        <v>2.1036999999999999</v>
      </c>
      <c r="AS85" s="242">
        <f t="shared" si="49"/>
        <v>2.0581999999999998</v>
      </c>
      <c r="AT85" s="242">
        <f t="shared" si="50"/>
        <v>2.0750000000000002</v>
      </c>
      <c r="AU85" s="242">
        <f t="shared" si="50"/>
        <v>2.1242999999999999</v>
      </c>
      <c r="AV85" s="242">
        <f t="shared" si="50"/>
        <v>2.0922000000000001</v>
      </c>
      <c r="AW85" s="242">
        <f t="shared" si="50"/>
        <v>2.0388999999999999</v>
      </c>
      <c r="AX85" s="242">
        <f t="shared" si="50"/>
        <v>2.0066000000000002</v>
      </c>
      <c r="AY85" s="242">
        <f t="shared" si="50"/>
        <v>1.9651000000000001</v>
      </c>
      <c r="AZ85" s="242">
        <f t="shared" si="50"/>
        <v>1.9376</v>
      </c>
      <c r="BA85" s="242">
        <f t="shared" si="50"/>
        <v>1.9351</v>
      </c>
      <c r="BB85" s="242">
        <f t="shared" si="50"/>
        <v>1.9301999999999999</v>
      </c>
      <c r="BC85" s="242">
        <f t="shared" si="50"/>
        <v>1.8965000000000001</v>
      </c>
      <c r="BD85" s="242">
        <f t="shared" si="51"/>
        <v>1.9278</v>
      </c>
      <c r="BE85" s="242">
        <f t="shared" si="51"/>
        <v>1.9059999999999999</v>
      </c>
      <c r="BF85" s="242">
        <f t="shared" si="51"/>
        <v>1.9059999999999999</v>
      </c>
      <c r="BG85" s="242">
        <f t="shared" si="51"/>
        <v>1.9351</v>
      </c>
      <c r="BH85" s="242">
        <f t="shared" si="51"/>
        <v>1.8989</v>
      </c>
      <c r="BI85" s="242">
        <f t="shared" si="51"/>
        <v>1.8391999999999999</v>
      </c>
      <c r="BJ85" s="242">
        <f t="shared" si="51"/>
        <v>1.8504</v>
      </c>
      <c r="BK85" s="242">
        <f t="shared" si="51"/>
        <v>1.8237000000000001</v>
      </c>
      <c r="BL85" s="242">
        <f t="shared" si="51"/>
        <v>1.7979000000000001</v>
      </c>
      <c r="BM85" s="242">
        <f t="shared" si="51"/>
        <v>1.7323</v>
      </c>
      <c r="BN85" s="242">
        <f t="shared" si="52"/>
        <v>1.6443000000000001</v>
      </c>
      <c r="BO85" s="242">
        <f t="shared" si="52"/>
        <v>1.625</v>
      </c>
      <c r="BP85" s="242">
        <f t="shared" si="52"/>
        <v>1.5457000000000001</v>
      </c>
      <c r="BQ85" s="242">
        <f t="shared" si="52"/>
        <v>1.5993999999999999</v>
      </c>
      <c r="BR85" s="242">
        <f t="shared" si="52"/>
        <v>1.5860000000000001</v>
      </c>
      <c r="BS85" s="242">
        <f t="shared" si="52"/>
        <v>1.5134000000000001</v>
      </c>
      <c r="BT85" s="242">
        <f t="shared" si="52"/>
        <v>1.4925999999999999</v>
      </c>
      <c r="BU85" s="242">
        <f t="shared" si="52"/>
        <v>1.4912000000000001</v>
      </c>
      <c r="BV85" s="242">
        <f t="shared" si="52"/>
        <v>1.5015000000000001</v>
      </c>
      <c r="BW85" s="242">
        <f t="shared" si="52"/>
        <v>1.5209999999999999</v>
      </c>
      <c r="BX85" s="242">
        <f t="shared" si="53"/>
        <v>1.5426</v>
      </c>
      <c r="BY85" s="242">
        <f t="shared" si="53"/>
        <v>1.5044999999999999</v>
      </c>
      <c r="BZ85" s="242">
        <f t="shared" si="53"/>
        <v>1.4696</v>
      </c>
      <c r="CA85" s="242">
        <f t="shared" si="53"/>
        <v>1.4527000000000001</v>
      </c>
      <c r="CB85" s="242">
        <f t="shared" si="53"/>
        <v>1.4597</v>
      </c>
      <c r="CC85" s="242">
        <f t="shared" si="53"/>
        <v>1.3271999999999999</v>
      </c>
      <c r="CD85" s="242">
        <f t="shared" si="53"/>
        <v>1</v>
      </c>
    </row>
    <row r="86" spans="1:82" outlineLevel="1">
      <c r="A86" s="241">
        <v>5</v>
      </c>
      <c r="B86" s="229" t="s">
        <v>383</v>
      </c>
      <c r="C86" s="190"/>
      <c r="D86" s="156">
        <v>30</v>
      </c>
      <c r="E86" s="285">
        <v>40</v>
      </c>
      <c r="F86" s="233">
        <f t="shared" si="46"/>
        <v>0</v>
      </c>
      <c r="G86" s="233">
        <f t="shared" si="46"/>
        <v>0</v>
      </c>
      <c r="H86" s="233">
        <f t="shared" si="46"/>
        <v>0</v>
      </c>
      <c r="I86" s="233">
        <f t="shared" si="46"/>
        <v>5.4909999999999997</v>
      </c>
      <c r="J86" s="242">
        <f t="shared" si="46"/>
        <v>5.6333000000000002</v>
      </c>
      <c r="K86" s="242">
        <f t="shared" si="46"/>
        <v>4.7530999999999999</v>
      </c>
      <c r="L86" s="242">
        <f t="shared" si="46"/>
        <v>4.6513999999999998</v>
      </c>
      <c r="M86" s="242">
        <f t="shared" si="46"/>
        <v>4.7679999999999998</v>
      </c>
      <c r="N86" s="242">
        <f t="shared" si="46"/>
        <v>4.8438999999999997</v>
      </c>
      <c r="O86" s="242">
        <f t="shared" si="46"/>
        <v>4.7530999999999999</v>
      </c>
      <c r="P86" s="242">
        <f t="shared" si="47"/>
        <v>4.68</v>
      </c>
      <c r="Q86" s="242">
        <f t="shared" si="47"/>
        <v>4.5952000000000002</v>
      </c>
      <c r="R86" s="242">
        <f t="shared" si="47"/>
        <v>4.6231</v>
      </c>
      <c r="S86" s="242">
        <f t="shared" si="47"/>
        <v>4.6513999999999998</v>
      </c>
      <c r="T86" s="242">
        <f t="shared" si="47"/>
        <v>4.5952000000000002</v>
      </c>
      <c r="U86" s="242">
        <f t="shared" si="47"/>
        <v>4.5403000000000002</v>
      </c>
      <c r="V86" s="242">
        <f t="shared" si="47"/>
        <v>4.5133999999999999</v>
      </c>
      <c r="W86" s="242">
        <f t="shared" si="47"/>
        <v>4.4734999999999996</v>
      </c>
      <c r="X86" s="242">
        <f t="shared" si="47"/>
        <v>4.4086999999999996</v>
      </c>
      <c r="Y86" s="242">
        <f t="shared" si="47"/>
        <v>4.3087999999999997</v>
      </c>
      <c r="Z86" s="242">
        <f t="shared" si="48"/>
        <v>4.2485999999999997</v>
      </c>
      <c r="AA86" s="242">
        <f t="shared" si="48"/>
        <v>4.2965999999999998</v>
      </c>
      <c r="AB86" s="242">
        <f t="shared" si="48"/>
        <v>4.3087999999999997</v>
      </c>
      <c r="AC86" s="242">
        <f t="shared" si="48"/>
        <v>4.2367999999999997</v>
      </c>
      <c r="AD86" s="242">
        <f t="shared" si="48"/>
        <v>4.0345000000000004</v>
      </c>
      <c r="AE86" s="242">
        <f t="shared" si="48"/>
        <v>3.8801000000000001</v>
      </c>
      <c r="AF86" s="242">
        <f t="shared" si="48"/>
        <v>3.7648999999999999</v>
      </c>
      <c r="AG86" s="242">
        <f t="shared" si="48"/>
        <v>3.5371999999999999</v>
      </c>
      <c r="AH86" s="242">
        <f t="shared" si="48"/>
        <v>3.1168</v>
      </c>
      <c r="AI86" s="242">
        <f t="shared" si="48"/>
        <v>2.9824000000000002</v>
      </c>
      <c r="AJ86" s="242">
        <f t="shared" si="49"/>
        <v>2.8752</v>
      </c>
      <c r="AK86" s="242">
        <f t="shared" si="49"/>
        <v>2.7907999999999999</v>
      </c>
      <c r="AL86" s="242">
        <f t="shared" si="49"/>
        <v>2.7604000000000002</v>
      </c>
      <c r="AM86" s="242">
        <f t="shared" si="49"/>
        <v>2.6637</v>
      </c>
      <c r="AN86" s="242">
        <f t="shared" si="49"/>
        <v>2.4975000000000001</v>
      </c>
      <c r="AO86" s="242">
        <f t="shared" si="49"/>
        <v>2.34</v>
      </c>
      <c r="AP86" s="242">
        <f t="shared" si="49"/>
        <v>2.2012</v>
      </c>
      <c r="AQ86" s="242">
        <f t="shared" si="49"/>
        <v>2.1636000000000002</v>
      </c>
      <c r="AR86" s="242">
        <f t="shared" si="49"/>
        <v>2.1036999999999999</v>
      </c>
      <c r="AS86" s="242">
        <f t="shared" si="49"/>
        <v>2.0581999999999998</v>
      </c>
      <c r="AT86" s="242">
        <f t="shared" si="50"/>
        <v>2.0750000000000002</v>
      </c>
      <c r="AU86" s="242">
        <f t="shared" si="50"/>
        <v>2.1242999999999999</v>
      </c>
      <c r="AV86" s="242">
        <f t="shared" si="50"/>
        <v>2.0922000000000001</v>
      </c>
      <c r="AW86" s="242">
        <f t="shared" si="50"/>
        <v>2.0388999999999999</v>
      </c>
      <c r="AX86" s="242">
        <f t="shared" si="50"/>
        <v>2.0066000000000002</v>
      </c>
      <c r="AY86" s="242">
        <f t="shared" si="50"/>
        <v>1.9651000000000001</v>
      </c>
      <c r="AZ86" s="242">
        <f t="shared" si="50"/>
        <v>1.9376</v>
      </c>
      <c r="BA86" s="242">
        <f t="shared" si="50"/>
        <v>1.9351</v>
      </c>
      <c r="BB86" s="242">
        <f t="shared" si="50"/>
        <v>1.9301999999999999</v>
      </c>
      <c r="BC86" s="242">
        <f t="shared" si="50"/>
        <v>1.8965000000000001</v>
      </c>
      <c r="BD86" s="242">
        <f t="shared" si="51"/>
        <v>1.9278</v>
      </c>
      <c r="BE86" s="242">
        <f t="shared" si="51"/>
        <v>1.9059999999999999</v>
      </c>
      <c r="BF86" s="242">
        <f t="shared" si="51"/>
        <v>1.9059999999999999</v>
      </c>
      <c r="BG86" s="242">
        <f t="shared" si="51"/>
        <v>1.9351</v>
      </c>
      <c r="BH86" s="242">
        <f t="shared" si="51"/>
        <v>1.8989</v>
      </c>
      <c r="BI86" s="242">
        <f t="shared" si="51"/>
        <v>1.8391999999999999</v>
      </c>
      <c r="BJ86" s="242">
        <f t="shared" si="51"/>
        <v>1.8504</v>
      </c>
      <c r="BK86" s="242">
        <f t="shared" si="51"/>
        <v>1.8237000000000001</v>
      </c>
      <c r="BL86" s="242">
        <f t="shared" si="51"/>
        <v>1.7979000000000001</v>
      </c>
      <c r="BM86" s="242">
        <f t="shared" si="51"/>
        <v>1.7323</v>
      </c>
      <c r="BN86" s="242">
        <f t="shared" si="52"/>
        <v>1.6443000000000001</v>
      </c>
      <c r="BO86" s="242">
        <f t="shared" si="52"/>
        <v>1.625</v>
      </c>
      <c r="BP86" s="242">
        <f t="shared" si="52"/>
        <v>1.5457000000000001</v>
      </c>
      <c r="BQ86" s="242">
        <f t="shared" si="52"/>
        <v>1.5993999999999999</v>
      </c>
      <c r="BR86" s="242">
        <f t="shared" si="52"/>
        <v>1.5860000000000001</v>
      </c>
      <c r="BS86" s="242">
        <f t="shared" si="52"/>
        <v>1.5134000000000001</v>
      </c>
      <c r="BT86" s="242">
        <f t="shared" si="52"/>
        <v>1.4925999999999999</v>
      </c>
      <c r="BU86" s="242">
        <f t="shared" si="52"/>
        <v>1.4912000000000001</v>
      </c>
      <c r="BV86" s="242">
        <f t="shared" si="52"/>
        <v>1.5015000000000001</v>
      </c>
      <c r="BW86" s="242">
        <f t="shared" si="52"/>
        <v>1.5209999999999999</v>
      </c>
      <c r="BX86" s="242">
        <f t="shared" si="53"/>
        <v>1.5426</v>
      </c>
      <c r="BY86" s="242">
        <f t="shared" si="53"/>
        <v>1.5044999999999999</v>
      </c>
      <c r="BZ86" s="242">
        <f t="shared" si="53"/>
        <v>1.4696</v>
      </c>
      <c r="CA86" s="242">
        <f t="shared" si="53"/>
        <v>1.4527000000000001</v>
      </c>
      <c r="CB86" s="242">
        <f t="shared" si="53"/>
        <v>1.4597</v>
      </c>
      <c r="CC86" s="242">
        <f t="shared" si="53"/>
        <v>1.3271999999999999</v>
      </c>
      <c r="CD86" s="242">
        <f t="shared" si="53"/>
        <v>1</v>
      </c>
    </row>
    <row r="87" spans="1:82" outlineLevel="1">
      <c r="A87" s="241">
        <v>5</v>
      </c>
      <c r="B87" s="229" t="s">
        <v>384</v>
      </c>
      <c r="C87" s="190"/>
      <c r="D87" s="156">
        <v>15</v>
      </c>
      <c r="E87" s="285">
        <v>25</v>
      </c>
      <c r="F87" s="233">
        <f t="shared" si="46"/>
        <v>0</v>
      </c>
      <c r="G87" s="233">
        <f t="shared" si="46"/>
        <v>0</v>
      </c>
      <c r="H87" s="233">
        <f t="shared" si="46"/>
        <v>0</v>
      </c>
      <c r="I87" s="233">
        <f t="shared" si="46"/>
        <v>5.4909999999999997</v>
      </c>
      <c r="J87" s="242">
        <f t="shared" si="46"/>
        <v>5.6333000000000002</v>
      </c>
      <c r="K87" s="242">
        <f t="shared" si="46"/>
        <v>4.7530999999999999</v>
      </c>
      <c r="L87" s="242">
        <f t="shared" si="46"/>
        <v>4.6513999999999998</v>
      </c>
      <c r="M87" s="242">
        <f t="shared" si="46"/>
        <v>4.7679999999999998</v>
      </c>
      <c r="N87" s="242">
        <f t="shared" si="46"/>
        <v>4.8438999999999997</v>
      </c>
      <c r="O87" s="242">
        <f t="shared" si="46"/>
        <v>4.7530999999999999</v>
      </c>
      <c r="P87" s="242">
        <f t="shared" si="47"/>
        <v>4.68</v>
      </c>
      <c r="Q87" s="242">
        <f t="shared" si="47"/>
        <v>4.5952000000000002</v>
      </c>
      <c r="R87" s="242">
        <f t="shared" si="47"/>
        <v>4.6231</v>
      </c>
      <c r="S87" s="242">
        <f t="shared" si="47"/>
        <v>4.6513999999999998</v>
      </c>
      <c r="T87" s="242">
        <f t="shared" si="47"/>
        <v>4.5952000000000002</v>
      </c>
      <c r="U87" s="242">
        <f t="shared" si="47"/>
        <v>4.5403000000000002</v>
      </c>
      <c r="V87" s="242">
        <f t="shared" si="47"/>
        <v>4.5133999999999999</v>
      </c>
      <c r="W87" s="242">
        <f t="shared" si="47"/>
        <v>4.4734999999999996</v>
      </c>
      <c r="X87" s="242">
        <f t="shared" si="47"/>
        <v>4.4086999999999996</v>
      </c>
      <c r="Y87" s="242">
        <f t="shared" si="47"/>
        <v>4.3087999999999997</v>
      </c>
      <c r="Z87" s="242">
        <f t="shared" si="48"/>
        <v>4.2485999999999997</v>
      </c>
      <c r="AA87" s="242">
        <f t="shared" si="48"/>
        <v>4.2965999999999998</v>
      </c>
      <c r="AB87" s="242">
        <f t="shared" si="48"/>
        <v>4.3087999999999997</v>
      </c>
      <c r="AC87" s="242">
        <f t="shared" si="48"/>
        <v>4.2367999999999997</v>
      </c>
      <c r="AD87" s="242">
        <f t="shared" si="48"/>
        <v>4.0345000000000004</v>
      </c>
      <c r="AE87" s="242">
        <f t="shared" si="48"/>
        <v>3.8801000000000001</v>
      </c>
      <c r="AF87" s="242">
        <f t="shared" si="48"/>
        <v>3.7648999999999999</v>
      </c>
      <c r="AG87" s="242">
        <f t="shared" si="48"/>
        <v>3.5371999999999999</v>
      </c>
      <c r="AH87" s="242">
        <f t="shared" si="48"/>
        <v>3.1168</v>
      </c>
      <c r="AI87" s="242">
        <f t="shared" si="48"/>
        <v>2.9824000000000002</v>
      </c>
      <c r="AJ87" s="242">
        <f t="shared" si="49"/>
        <v>2.8752</v>
      </c>
      <c r="AK87" s="242">
        <f t="shared" si="49"/>
        <v>2.7907999999999999</v>
      </c>
      <c r="AL87" s="242">
        <f t="shared" si="49"/>
        <v>2.7604000000000002</v>
      </c>
      <c r="AM87" s="242">
        <f t="shared" si="49"/>
        <v>2.6637</v>
      </c>
      <c r="AN87" s="242">
        <f t="shared" si="49"/>
        <v>2.4975000000000001</v>
      </c>
      <c r="AO87" s="242">
        <f t="shared" si="49"/>
        <v>2.34</v>
      </c>
      <c r="AP87" s="242">
        <f t="shared" si="49"/>
        <v>2.2012</v>
      </c>
      <c r="AQ87" s="242">
        <f t="shared" si="49"/>
        <v>2.1636000000000002</v>
      </c>
      <c r="AR87" s="242">
        <f t="shared" si="49"/>
        <v>2.1036999999999999</v>
      </c>
      <c r="AS87" s="242">
        <f t="shared" si="49"/>
        <v>2.0581999999999998</v>
      </c>
      <c r="AT87" s="242">
        <f t="shared" si="50"/>
        <v>2.0750000000000002</v>
      </c>
      <c r="AU87" s="242">
        <f t="shared" si="50"/>
        <v>2.1242999999999999</v>
      </c>
      <c r="AV87" s="242">
        <f t="shared" si="50"/>
        <v>2.0922000000000001</v>
      </c>
      <c r="AW87" s="242">
        <f t="shared" si="50"/>
        <v>2.0388999999999999</v>
      </c>
      <c r="AX87" s="242">
        <f t="shared" si="50"/>
        <v>2.0066000000000002</v>
      </c>
      <c r="AY87" s="242">
        <f t="shared" si="50"/>
        <v>1.9651000000000001</v>
      </c>
      <c r="AZ87" s="242">
        <f t="shared" si="50"/>
        <v>1.9376</v>
      </c>
      <c r="BA87" s="242">
        <f t="shared" si="50"/>
        <v>1.9351</v>
      </c>
      <c r="BB87" s="242">
        <f t="shared" si="50"/>
        <v>1.9301999999999999</v>
      </c>
      <c r="BC87" s="242">
        <f t="shared" si="50"/>
        <v>1.8965000000000001</v>
      </c>
      <c r="BD87" s="242">
        <f t="shared" si="51"/>
        <v>1.9278</v>
      </c>
      <c r="BE87" s="242">
        <f t="shared" si="51"/>
        <v>1.9059999999999999</v>
      </c>
      <c r="BF87" s="242">
        <f t="shared" si="51"/>
        <v>1.9059999999999999</v>
      </c>
      <c r="BG87" s="242">
        <f t="shared" si="51"/>
        <v>1.9351</v>
      </c>
      <c r="BH87" s="242">
        <f t="shared" si="51"/>
        <v>1.8989</v>
      </c>
      <c r="BI87" s="242">
        <f t="shared" si="51"/>
        <v>1.8391999999999999</v>
      </c>
      <c r="BJ87" s="242">
        <f t="shared" si="51"/>
        <v>1.8504</v>
      </c>
      <c r="BK87" s="242">
        <f t="shared" si="51"/>
        <v>1.8237000000000001</v>
      </c>
      <c r="BL87" s="242">
        <f t="shared" si="51"/>
        <v>1.7979000000000001</v>
      </c>
      <c r="BM87" s="242">
        <f t="shared" si="51"/>
        <v>1.7323</v>
      </c>
      <c r="BN87" s="242">
        <f t="shared" si="52"/>
        <v>1.6443000000000001</v>
      </c>
      <c r="BO87" s="242">
        <f t="shared" si="52"/>
        <v>1.625</v>
      </c>
      <c r="BP87" s="242">
        <f t="shared" si="52"/>
        <v>1.5457000000000001</v>
      </c>
      <c r="BQ87" s="242">
        <f t="shared" si="52"/>
        <v>1.5993999999999999</v>
      </c>
      <c r="BR87" s="242">
        <f t="shared" si="52"/>
        <v>1.5860000000000001</v>
      </c>
      <c r="BS87" s="242">
        <f t="shared" si="52"/>
        <v>1.5134000000000001</v>
      </c>
      <c r="BT87" s="242">
        <f t="shared" si="52"/>
        <v>1.4925999999999999</v>
      </c>
      <c r="BU87" s="242">
        <f t="shared" si="52"/>
        <v>1.4912000000000001</v>
      </c>
      <c r="BV87" s="242">
        <f t="shared" si="52"/>
        <v>1.5015000000000001</v>
      </c>
      <c r="BW87" s="242">
        <f t="shared" si="52"/>
        <v>1.5209999999999999</v>
      </c>
      <c r="BX87" s="242">
        <f t="shared" si="53"/>
        <v>1.5426</v>
      </c>
      <c r="BY87" s="242">
        <f t="shared" si="53"/>
        <v>1.5044999999999999</v>
      </c>
      <c r="BZ87" s="242">
        <f t="shared" si="53"/>
        <v>1.4696</v>
      </c>
      <c r="CA87" s="242">
        <f t="shared" si="53"/>
        <v>1.4527000000000001</v>
      </c>
      <c r="CB87" s="242">
        <f t="shared" si="53"/>
        <v>1.4597</v>
      </c>
      <c r="CC87" s="242">
        <f t="shared" si="53"/>
        <v>1.3271999999999999</v>
      </c>
      <c r="CD87" s="242">
        <f t="shared" si="53"/>
        <v>1</v>
      </c>
    </row>
    <row r="88" spans="1:82" outlineLevel="1">
      <c r="A88" s="241">
        <v>5</v>
      </c>
      <c r="B88" s="229" t="s">
        <v>385</v>
      </c>
      <c r="C88" s="190"/>
      <c r="D88" s="156">
        <v>13</v>
      </c>
      <c r="E88" s="285">
        <v>18</v>
      </c>
      <c r="F88" s="233">
        <f t="shared" si="46"/>
        <v>0</v>
      </c>
      <c r="G88" s="233">
        <f t="shared" si="46"/>
        <v>0</v>
      </c>
      <c r="H88" s="233">
        <f t="shared" si="46"/>
        <v>0</v>
      </c>
      <c r="I88" s="233">
        <f t="shared" si="46"/>
        <v>5.4909999999999997</v>
      </c>
      <c r="J88" s="242">
        <f t="shared" si="46"/>
        <v>5.6333000000000002</v>
      </c>
      <c r="K88" s="242">
        <f t="shared" si="46"/>
        <v>4.7530999999999999</v>
      </c>
      <c r="L88" s="242">
        <f t="shared" si="46"/>
        <v>4.6513999999999998</v>
      </c>
      <c r="M88" s="242">
        <f t="shared" si="46"/>
        <v>4.7679999999999998</v>
      </c>
      <c r="N88" s="242">
        <f t="shared" si="46"/>
        <v>4.8438999999999997</v>
      </c>
      <c r="O88" s="242">
        <f t="shared" si="46"/>
        <v>4.7530999999999999</v>
      </c>
      <c r="P88" s="242">
        <f t="shared" si="47"/>
        <v>4.68</v>
      </c>
      <c r="Q88" s="242">
        <f t="shared" si="47"/>
        <v>4.5952000000000002</v>
      </c>
      <c r="R88" s="242">
        <f t="shared" si="47"/>
        <v>4.6231</v>
      </c>
      <c r="S88" s="242">
        <f t="shared" si="47"/>
        <v>4.6513999999999998</v>
      </c>
      <c r="T88" s="242">
        <f t="shared" si="47"/>
        <v>4.5952000000000002</v>
      </c>
      <c r="U88" s="242">
        <f t="shared" si="47"/>
        <v>4.5403000000000002</v>
      </c>
      <c r="V88" s="242">
        <f t="shared" si="47"/>
        <v>4.5133999999999999</v>
      </c>
      <c r="W88" s="242">
        <f t="shared" si="47"/>
        <v>4.4734999999999996</v>
      </c>
      <c r="X88" s="242">
        <f t="shared" si="47"/>
        <v>4.4086999999999996</v>
      </c>
      <c r="Y88" s="242">
        <f t="shared" si="47"/>
        <v>4.3087999999999997</v>
      </c>
      <c r="Z88" s="242">
        <f t="shared" si="48"/>
        <v>4.2485999999999997</v>
      </c>
      <c r="AA88" s="242">
        <f t="shared" si="48"/>
        <v>4.2965999999999998</v>
      </c>
      <c r="AB88" s="242">
        <f t="shared" si="48"/>
        <v>4.3087999999999997</v>
      </c>
      <c r="AC88" s="242">
        <f t="shared" si="48"/>
        <v>4.2367999999999997</v>
      </c>
      <c r="AD88" s="242">
        <f t="shared" si="48"/>
        <v>4.0345000000000004</v>
      </c>
      <c r="AE88" s="242">
        <f t="shared" si="48"/>
        <v>3.8801000000000001</v>
      </c>
      <c r="AF88" s="242">
        <f t="shared" si="48"/>
        <v>3.7648999999999999</v>
      </c>
      <c r="AG88" s="242">
        <f t="shared" si="48"/>
        <v>3.5371999999999999</v>
      </c>
      <c r="AH88" s="242">
        <f t="shared" si="48"/>
        <v>3.1168</v>
      </c>
      <c r="AI88" s="242">
        <f t="shared" si="48"/>
        <v>2.9824000000000002</v>
      </c>
      <c r="AJ88" s="242">
        <f t="shared" si="49"/>
        <v>2.8752</v>
      </c>
      <c r="AK88" s="242">
        <f t="shared" si="49"/>
        <v>2.7907999999999999</v>
      </c>
      <c r="AL88" s="242">
        <f t="shared" si="49"/>
        <v>2.7604000000000002</v>
      </c>
      <c r="AM88" s="242">
        <f t="shared" si="49"/>
        <v>2.6637</v>
      </c>
      <c r="AN88" s="242">
        <f t="shared" si="49"/>
        <v>2.4975000000000001</v>
      </c>
      <c r="AO88" s="242">
        <f t="shared" si="49"/>
        <v>2.34</v>
      </c>
      <c r="AP88" s="242">
        <f t="shared" si="49"/>
        <v>2.2012</v>
      </c>
      <c r="AQ88" s="242">
        <f t="shared" si="49"/>
        <v>2.1636000000000002</v>
      </c>
      <c r="AR88" s="242">
        <f t="shared" si="49"/>
        <v>2.1036999999999999</v>
      </c>
      <c r="AS88" s="242">
        <f t="shared" si="49"/>
        <v>2.0581999999999998</v>
      </c>
      <c r="AT88" s="242">
        <f t="shared" si="50"/>
        <v>2.0750000000000002</v>
      </c>
      <c r="AU88" s="242">
        <f t="shared" si="50"/>
        <v>2.1242999999999999</v>
      </c>
      <c r="AV88" s="242">
        <f t="shared" si="50"/>
        <v>2.0922000000000001</v>
      </c>
      <c r="AW88" s="242">
        <f t="shared" si="50"/>
        <v>2.0388999999999999</v>
      </c>
      <c r="AX88" s="242">
        <f t="shared" si="50"/>
        <v>2.0066000000000002</v>
      </c>
      <c r="AY88" s="242">
        <f t="shared" si="50"/>
        <v>1.9651000000000001</v>
      </c>
      <c r="AZ88" s="242">
        <f t="shared" si="50"/>
        <v>1.9376</v>
      </c>
      <c r="BA88" s="242">
        <f t="shared" si="50"/>
        <v>1.9351</v>
      </c>
      <c r="BB88" s="242">
        <f t="shared" si="50"/>
        <v>1.9301999999999999</v>
      </c>
      <c r="BC88" s="242">
        <f t="shared" si="50"/>
        <v>1.8965000000000001</v>
      </c>
      <c r="BD88" s="242">
        <f t="shared" si="51"/>
        <v>1.9278</v>
      </c>
      <c r="BE88" s="242">
        <f t="shared" si="51"/>
        <v>1.9059999999999999</v>
      </c>
      <c r="BF88" s="242">
        <f t="shared" si="51"/>
        <v>1.9059999999999999</v>
      </c>
      <c r="BG88" s="242">
        <f t="shared" si="51"/>
        <v>1.9351</v>
      </c>
      <c r="BH88" s="242">
        <f t="shared" si="51"/>
        <v>1.8989</v>
      </c>
      <c r="BI88" s="242">
        <f t="shared" si="51"/>
        <v>1.8391999999999999</v>
      </c>
      <c r="BJ88" s="242">
        <f t="shared" si="51"/>
        <v>1.8504</v>
      </c>
      <c r="BK88" s="242">
        <f t="shared" si="51"/>
        <v>1.8237000000000001</v>
      </c>
      <c r="BL88" s="242">
        <f t="shared" si="51"/>
        <v>1.7979000000000001</v>
      </c>
      <c r="BM88" s="242">
        <f t="shared" si="51"/>
        <v>1.7323</v>
      </c>
      <c r="BN88" s="242">
        <f t="shared" si="52"/>
        <v>1.6443000000000001</v>
      </c>
      <c r="BO88" s="242">
        <f t="shared" si="52"/>
        <v>1.625</v>
      </c>
      <c r="BP88" s="242">
        <f t="shared" si="52"/>
        <v>1.5457000000000001</v>
      </c>
      <c r="BQ88" s="242">
        <f t="shared" si="52"/>
        <v>1.5993999999999999</v>
      </c>
      <c r="BR88" s="242">
        <f t="shared" si="52"/>
        <v>1.5860000000000001</v>
      </c>
      <c r="BS88" s="242">
        <f t="shared" si="52"/>
        <v>1.5134000000000001</v>
      </c>
      <c r="BT88" s="242">
        <f t="shared" si="52"/>
        <v>1.4925999999999999</v>
      </c>
      <c r="BU88" s="242">
        <f t="shared" si="52"/>
        <v>1.4912000000000001</v>
      </c>
      <c r="BV88" s="242">
        <f t="shared" si="52"/>
        <v>1.5015000000000001</v>
      </c>
      <c r="BW88" s="242">
        <f t="shared" si="52"/>
        <v>1.5209999999999999</v>
      </c>
      <c r="BX88" s="242">
        <f t="shared" si="53"/>
        <v>1.5426</v>
      </c>
      <c r="BY88" s="242">
        <f t="shared" si="53"/>
        <v>1.5044999999999999</v>
      </c>
      <c r="BZ88" s="242">
        <f t="shared" si="53"/>
        <v>1.4696</v>
      </c>
      <c r="CA88" s="242">
        <f t="shared" si="53"/>
        <v>1.4527000000000001</v>
      </c>
      <c r="CB88" s="242">
        <f t="shared" si="53"/>
        <v>1.4597</v>
      </c>
      <c r="CC88" s="242">
        <f t="shared" si="53"/>
        <v>1.3271999999999999</v>
      </c>
      <c r="CD88" s="242">
        <f t="shared" si="53"/>
        <v>1</v>
      </c>
    </row>
    <row r="89" spans="1:82" outlineLevel="1">
      <c r="A89" s="237">
        <v>5</v>
      </c>
      <c r="B89" s="231" t="s">
        <v>386</v>
      </c>
      <c r="C89" s="225"/>
      <c r="D89" s="244">
        <v>8</v>
      </c>
      <c r="E89" s="286">
        <v>13</v>
      </c>
      <c r="F89" s="401">
        <f t="shared" si="46"/>
        <v>0</v>
      </c>
      <c r="G89" s="238">
        <f t="shared" si="46"/>
        <v>0</v>
      </c>
      <c r="H89" s="238">
        <f t="shared" si="46"/>
        <v>0</v>
      </c>
      <c r="I89" s="238">
        <f t="shared" si="46"/>
        <v>5.4909999999999997</v>
      </c>
      <c r="J89" s="236">
        <f t="shared" si="46"/>
        <v>5.6333000000000002</v>
      </c>
      <c r="K89" s="236">
        <f t="shared" si="46"/>
        <v>4.7530999999999999</v>
      </c>
      <c r="L89" s="236">
        <f t="shared" si="46"/>
        <v>4.6513999999999998</v>
      </c>
      <c r="M89" s="236">
        <f t="shared" si="46"/>
        <v>4.7679999999999998</v>
      </c>
      <c r="N89" s="236">
        <f t="shared" si="46"/>
        <v>4.8438999999999997</v>
      </c>
      <c r="O89" s="236">
        <f t="shared" si="46"/>
        <v>4.7530999999999999</v>
      </c>
      <c r="P89" s="236">
        <f t="shared" si="47"/>
        <v>4.68</v>
      </c>
      <c r="Q89" s="236">
        <f t="shared" si="47"/>
        <v>4.5952000000000002</v>
      </c>
      <c r="R89" s="236">
        <f t="shared" si="47"/>
        <v>4.6231</v>
      </c>
      <c r="S89" s="236">
        <f t="shared" si="47"/>
        <v>4.6513999999999998</v>
      </c>
      <c r="T89" s="236">
        <f t="shared" si="47"/>
        <v>4.5952000000000002</v>
      </c>
      <c r="U89" s="236">
        <f t="shared" si="47"/>
        <v>4.5403000000000002</v>
      </c>
      <c r="V89" s="236">
        <f t="shared" si="47"/>
        <v>4.5133999999999999</v>
      </c>
      <c r="W89" s="236">
        <f t="shared" si="47"/>
        <v>4.4734999999999996</v>
      </c>
      <c r="X89" s="236">
        <f t="shared" si="47"/>
        <v>4.4086999999999996</v>
      </c>
      <c r="Y89" s="236">
        <f t="shared" si="47"/>
        <v>4.3087999999999997</v>
      </c>
      <c r="Z89" s="236">
        <f t="shared" si="48"/>
        <v>4.2485999999999997</v>
      </c>
      <c r="AA89" s="236">
        <f t="shared" si="48"/>
        <v>4.2965999999999998</v>
      </c>
      <c r="AB89" s="236">
        <f t="shared" si="48"/>
        <v>4.3087999999999997</v>
      </c>
      <c r="AC89" s="236">
        <f t="shared" si="48"/>
        <v>4.2367999999999997</v>
      </c>
      <c r="AD89" s="236">
        <f t="shared" si="48"/>
        <v>4.0345000000000004</v>
      </c>
      <c r="AE89" s="236">
        <f t="shared" si="48"/>
        <v>3.8801000000000001</v>
      </c>
      <c r="AF89" s="236">
        <f t="shared" si="48"/>
        <v>3.7648999999999999</v>
      </c>
      <c r="AG89" s="236">
        <f t="shared" si="48"/>
        <v>3.5371999999999999</v>
      </c>
      <c r="AH89" s="236">
        <f t="shared" si="48"/>
        <v>3.1168</v>
      </c>
      <c r="AI89" s="236">
        <f t="shared" si="48"/>
        <v>2.9824000000000002</v>
      </c>
      <c r="AJ89" s="236">
        <f t="shared" si="49"/>
        <v>2.8752</v>
      </c>
      <c r="AK89" s="236">
        <f t="shared" si="49"/>
        <v>2.7907999999999999</v>
      </c>
      <c r="AL89" s="236">
        <f t="shared" si="49"/>
        <v>2.7604000000000002</v>
      </c>
      <c r="AM89" s="236">
        <f t="shared" si="49"/>
        <v>2.6637</v>
      </c>
      <c r="AN89" s="236">
        <f t="shared" si="49"/>
        <v>2.4975000000000001</v>
      </c>
      <c r="AO89" s="236">
        <f t="shared" si="49"/>
        <v>2.34</v>
      </c>
      <c r="AP89" s="236">
        <f t="shared" si="49"/>
        <v>2.2012</v>
      </c>
      <c r="AQ89" s="236">
        <f t="shared" si="49"/>
        <v>2.1636000000000002</v>
      </c>
      <c r="AR89" s="236">
        <f t="shared" si="49"/>
        <v>2.1036999999999999</v>
      </c>
      <c r="AS89" s="236">
        <f t="shared" si="49"/>
        <v>2.0581999999999998</v>
      </c>
      <c r="AT89" s="236">
        <f t="shared" si="50"/>
        <v>2.0750000000000002</v>
      </c>
      <c r="AU89" s="236">
        <f t="shared" si="50"/>
        <v>2.1242999999999999</v>
      </c>
      <c r="AV89" s="236">
        <f t="shared" si="50"/>
        <v>2.0922000000000001</v>
      </c>
      <c r="AW89" s="236">
        <f t="shared" si="50"/>
        <v>2.0388999999999999</v>
      </c>
      <c r="AX89" s="236">
        <f t="shared" si="50"/>
        <v>2.0066000000000002</v>
      </c>
      <c r="AY89" s="236">
        <f t="shared" si="50"/>
        <v>1.9651000000000001</v>
      </c>
      <c r="AZ89" s="236">
        <f t="shared" si="50"/>
        <v>1.9376</v>
      </c>
      <c r="BA89" s="236">
        <f t="shared" si="50"/>
        <v>1.9351</v>
      </c>
      <c r="BB89" s="236">
        <f t="shared" si="50"/>
        <v>1.9301999999999999</v>
      </c>
      <c r="BC89" s="236">
        <f t="shared" si="50"/>
        <v>1.8965000000000001</v>
      </c>
      <c r="BD89" s="236">
        <f t="shared" si="51"/>
        <v>1.9278</v>
      </c>
      <c r="BE89" s="236">
        <f t="shared" si="51"/>
        <v>1.9059999999999999</v>
      </c>
      <c r="BF89" s="236">
        <f t="shared" si="51"/>
        <v>1.9059999999999999</v>
      </c>
      <c r="BG89" s="236">
        <f t="shared" si="51"/>
        <v>1.9351</v>
      </c>
      <c r="BH89" s="236">
        <f t="shared" si="51"/>
        <v>1.8989</v>
      </c>
      <c r="BI89" s="236">
        <f t="shared" si="51"/>
        <v>1.8391999999999999</v>
      </c>
      <c r="BJ89" s="236">
        <f t="shared" si="51"/>
        <v>1.8504</v>
      </c>
      <c r="BK89" s="236">
        <f t="shared" si="51"/>
        <v>1.8237000000000001</v>
      </c>
      <c r="BL89" s="236">
        <f t="shared" si="51"/>
        <v>1.7979000000000001</v>
      </c>
      <c r="BM89" s="236">
        <f t="shared" si="51"/>
        <v>1.7323</v>
      </c>
      <c r="BN89" s="236">
        <f t="shared" si="52"/>
        <v>1.6443000000000001</v>
      </c>
      <c r="BO89" s="236">
        <f t="shared" si="52"/>
        <v>1.625</v>
      </c>
      <c r="BP89" s="236">
        <f t="shared" si="52"/>
        <v>1.5457000000000001</v>
      </c>
      <c r="BQ89" s="236">
        <f t="shared" si="52"/>
        <v>1.5993999999999999</v>
      </c>
      <c r="BR89" s="236">
        <f t="shared" si="52"/>
        <v>1.5860000000000001</v>
      </c>
      <c r="BS89" s="236">
        <f t="shared" si="52"/>
        <v>1.5134000000000001</v>
      </c>
      <c r="BT89" s="236">
        <f t="shared" si="52"/>
        <v>1.4925999999999999</v>
      </c>
      <c r="BU89" s="236">
        <f t="shared" si="52"/>
        <v>1.4912000000000001</v>
      </c>
      <c r="BV89" s="236">
        <f t="shared" si="52"/>
        <v>1.5015000000000001</v>
      </c>
      <c r="BW89" s="236">
        <f t="shared" si="52"/>
        <v>1.5209999999999999</v>
      </c>
      <c r="BX89" s="236">
        <f t="shared" si="53"/>
        <v>1.5426</v>
      </c>
      <c r="BY89" s="236">
        <f t="shared" si="53"/>
        <v>1.5044999999999999</v>
      </c>
      <c r="BZ89" s="236">
        <f t="shared" si="53"/>
        <v>1.4696</v>
      </c>
      <c r="CA89" s="236">
        <f t="shared" si="53"/>
        <v>1.4527000000000001</v>
      </c>
      <c r="CB89" s="236">
        <f t="shared" si="53"/>
        <v>1.4597</v>
      </c>
      <c r="CC89" s="236">
        <f t="shared" si="53"/>
        <v>1.3271999999999999</v>
      </c>
      <c r="CD89" s="236">
        <f t="shared" si="53"/>
        <v>1</v>
      </c>
    </row>
    <row r="90" spans="1:82" outlineLevel="1">
      <c r="B90" s="279" t="s">
        <v>567</v>
      </c>
      <c r="K90" s="276"/>
      <c r="M90" s="276" t="s">
        <v>407</v>
      </c>
      <c r="R90" s="276" t="s">
        <v>408</v>
      </c>
      <c r="W90" s="276" t="s">
        <v>409</v>
      </c>
      <c r="AB90" s="276" t="s">
        <v>410</v>
      </c>
      <c r="AG90" s="276" t="s">
        <v>411</v>
      </c>
      <c r="AL90" s="276" t="s">
        <v>412</v>
      </c>
      <c r="AQ90" s="276" t="s">
        <v>414</v>
      </c>
    </row>
    <row r="91" spans="1:82" outlineLevel="1"/>
    <row r="94" spans="1:82">
      <c r="B94" s="162" t="s">
        <v>218</v>
      </c>
    </row>
    <row r="96" spans="1:82">
      <c r="B96" s="158" t="s">
        <v>568</v>
      </c>
      <c r="D96" s="155">
        <f>D$10</f>
        <v>1944</v>
      </c>
      <c r="E96" s="155">
        <f t="shared" ref="E96:BP96" si="54">E$10</f>
        <v>1945</v>
      </c>
      <c r="F96" s="155">
        <f t="shared" si="54"/>
        <v>1946</v>
      </c>
      <c r="G96" s="155">
        <f t="shared" si="54"/>
        <v>1947</v>
      </c>
      <c r="H96" s="155">
        <f t="shared" si="54"/>
        <v>1948</v>
      </c>
      <c r="I96" s="155">
        <f t="shared" si="54"/>
        <v>1949</v>
      </c>
      <c r="J96" s="155">
        <f t="shared" si="54"/>
        <v>1950</v>
      </c>
      <c r="K96" s="155">
        <f t="shared" si="54"/>
        <v>1951</v>
      </c>
      <c r="L96" s="155">
        <f t="shared" si="54"/>
        <v>1952</v>
      </c>
      <c r="M96" s="155">
        <f t="shared" si="54"/>
        <v>1953</v>
      </c>
      <c r="N96" s="155">
        <f t="shared" si="54"/>
        <v>1954</v>
      </c>
      <c r="O96" s="155">
        <f t="shared" si="54"/>
        <v>1955</v>
      </c>
      <c r="P96" s="155">
        <f t="shared" si="54"/>
        <v>1956</v>
      </c>
      <c r="Q96" s="155">
        <f t="shared" si="54"/>
        <v>1957</v>
      </c>
      <c r="R96" s="155">
        <f t="shared" si="54"/>
        <v>1958</v>
      </c>
      <c r="S96" s="155">
        <f t="shared" si="54"/>
        <v>1959</v>
      </c>
      <c r="T96" s="155">
        <f t="shared" si="54"/>
        <v>1960</v>
      </c>
      <c r="U96" s="155">
        <f t="shared" si="54"/>
        <v>1961</v>
      </c>
      <c r="V96" s="155">
        <f t="shared" si="54"/>
        <v>1962</v>
      </c>
      <c r="W96" s="155">
        <f t="shared" si="54"/>
        <v>1963</v>
      </c>
      <c r="X96" s="155">
        <f t="shared" si="54"/>
        <v>1964</v>
      </c>
      <c r="Y96" s="155">
        <f t="shared" si="54"/>
        <v>1965</v>
      </c>
      <c r="Z96" s="155">
        <f t="shared" si="54"/>
        <v>1966</v>
      </c>
      <c r="AA96" s="155">
        <f t="shared" si="54"/>
        <v>1967</v>
      </c>
      <c r="AB96" s="155">
        <f t="shared" si="54"/>
        <v>1968</v>
      </c>
      <c r="AC96" s="155">
        <f t="shared" si="54"/>
        <v>1969</v>
      </c>
      <c r="AD96" s="155">
        <f t="shared" si="54"/>
        <v>1970</v>
      </c>
      <c r="AE96" s="155">
        <f t="shared" si="54"/>
        <v>1971</v>
      </c>
      <c r="AF96" s="155">
        <f t="shared" si="54"/>
        <v>1972</v>
      </c>
      <c r="AG96" s="155">
        <f t="shared" si="54"/>
        <v>1973</v>
      </c>
      <c r="AH96" s="155">
        <f t="shared" si="54"/>
        <v>1974</v>
      </c>
      <c r="AI96" s="155">
        <f t="shared" si="54"/>
        <v>1975</v>
      </c>
      <c r="AJ96" s="155">
        <f t="shared" si="54"/>
        <v>1976</v>
      </c>
      <c r="AK96" s="155">
        <f t="shared" si="54"/>
        <v>1977</v>
      </c>
      <c r="AL96" s="155">
        <f t="shared" si="54"/>
        <v>1978</v>
      </c>
      <c r="AM96" s="155">
        <f t="shared" si="54"/>
        <v>1979</v>
      </c>
      <c r="AN96" s="155">
        <f t="shared" si="54"/>
        <v>1980</v>
      </c>
      <c r="AO96" s="155">
        <f t="shared" si="54"/>
        <v>1981</v>
      </c>
      <c r="AP96" s="155">
        <f t="shared" si="54"/>
        <v>1982</v>
      </c>
      <c r="AQ96" s="155">
        <f t="shared" si="54"/>
        <v>1983</v>
      </c>
      <c r="AR96" s="155">
        <f t="shared" si="54"/>
        <v>1984</v>
      </c>
      <c r="AS96" s="155">
        <f t="shared" si="54"/>
        <v>1985</v>
      </c>
      <c r="AT96" s="155">
        <f t="shared" si="54"/>
        <v>1986</v>
      </c>
      <c r="AU96" s="155">
        <f t="shared" si="54"/>
        <v>1987</v>
      </c>
      <c r="AV96" s="155">
        <f t="shared" si="54"/>
        <v>1988</v>
      </c>
      <c r="AW96" s="155">
        <f t="shared" si="54"/>
        <v>1989</v>
      </c>
      <c r="AX96" s="155">
        <f t="shared" si="54"/>
        <v>1990</v>
      </c>
      <c r="AY96" s="155">
        <f t="shared" si="54"/>
        <v>1991</v>
      </c>
      <c r="AZ96" s="155">
        <f t="shared" si="54"/>
        <v>1992</v>
      </c>
      <c r="BA96" s="155">
        <f t="shared" si="54"/>
        <v>1993</v>
      </c>
      <c r="BB96" s="155">
        <f t="shared" si="54"/>
        <v>1994</v>
      </c>
      <c r="BC96" s="155">
        <f t="shared" si="54"/>
        <v>1995</v>
      </c>
      <c r="BD96" s="155">
        <f t="shared" si="54"/>
        <v>1996</v>
      </c>
      <c r="BE96" s="155">
        <f t="shared" si="54"/>
        <v>1997</v>
      </c>
      <c r="BF96" s="155">
        <f t="shared" si="54"/>
        <v>1998</v>
      </c>
      <c r="BG96" s="155">
        <f t="shared" si="54"/>
        <v>1999</v>
      </c>
      <c r="BH96" s="155">
        <f t="shared" si="54"/>
        <v>2000</v>
      </c>
      <c r="BI96" s="155">
        <f t="shared" si="54"/>
        <v>2001</v>
      </c>
      <c r="BJ96" s="155">
        <f t="shared" si="54"/>
        <v>2002</v>
      </c>
      <c r="BK96" s="155">
        <f t="shared" si="54"/>
        <v>2003</v>
      </c>
      <c r="BL96" s="155">
        <f t="shared" si="54"/>
        <v>2004</v>
      </c>
      <c r="BM96" s="155">
        <f t="shared" si="54"/>
        <v>2005</v>
      </c>
      <c r="BN96" s="155">
        <f t="shared" si="54"/>
        <v>2006</v>
      </c>
      <c r="BO96" s="155">
        <f t="shared" si="54"/>
        <v>2007</v>
      </c>
      <c r="BP96" s="155">
        <f t="shared" si="54"/>
        <v>2008</v>
      </c>
      <c r="BQ96" s="155">
        <f t="shared" ref="BQ96:CD96" si="55">BQ$10</f>
        <v>2009</v>
      </c>
      <c r="BR96" s="155">
        <f t="shared" si="55"/>
        <v>2010</v>
      </c>
      <c r="BS96" s="155">
        <f t="shared" si="55"/>
        <v>2011</v>
      </c>
      <c r="BT96" s="155">
        <f t="shared" si="55"/>
        <v>2012</v>
      </c>
      <c r="BU96" s="155">
        <f t="shared" si="55"/>
        <v>2013</v>
      </c>
      <c r="BV96" s="155">
        <f t="shared" si="55"/>
        <v>2014</v>
      </c>
      <c r="BW96" s="155">
        <f t="shared" si="55"/>
        <v>2015</v>
      </c>
      <c r="BX96" s="155">
        <f t="shared" si="55"/>
        <v>2016</v>
      </c>
      <c r="BY96" s="155">
        <f t="shared" si="55"/>
        <v>2017</v>
      </c>
      <c r="BZ96" s="155">
        <f t="shared" si="55"/>
        <v>2018</v>
      </c>
      <c r="CA96" s="155">
        <f t="shared" si="55"/>
        <v>2019</v>
      </c>
      <c r="CB96" s="155">
        <f t="shared" si="55"/>
        <v>2020</v>
      </c>
      <c r="CC96" s="155">
        <f t="shared" si="55"/>
        <v>2021</v>
      </c>
      <c r="CD96" s="155">
        <f t="shared" si="55"/>
        <v>2022</v>
      </c>
    </row>
    <row r="97" spans="2:82">
      <c r="B97" s="178" t="s">
        <v>134</v>
      </c>
      <c r="D97" s="179">
        <f>D$11</f>
        <v>22.818200000000001</v>
      </c>
      <c r="E97" s="179">
        <f t="shared" ref="E97:BP97" si="56">E$11</f>
        <v>22.147099999999998</v>
      </c>
      <c r="F97" s="179">
        <f t="shared" si="56"/>
        <v>20.630099999999999</v>
      </c>
      <c r="G97" s="179">
        <f t="shared" si="56"/>
        <v>17.717600000000001</v>
      </c>
      <c r="H97" s="179">
        <f t="shared" si="56"/>
        <v>16.369599999999998</v>
      </c>
      <c r="I97" s="179">
        <f t="shared" si="56"/>
        <v>14.4808</v>
      </c>
      <c r="J97" s="179">
        <f t="shared" si="56"/>
        <v>15.06</v>
      </c>
      <c r="K97" s="179">
        <f t="shared" si="56"/>
        <v>13.095700000000001</v>
      </c>
      <c r="L97" s="179">
        <f t="shared" si="56"/>
        <v>12.2439</v>
      </c>
      <c r="M97" s="179">
        <f t="shared" si="56"/>
        <v>12.6555</v>
      </c>
      <c r="N97" s="179">
        <f t="shared" si="56"/>
        <v>12.6555</v>
      </c>
      <c r="O97" s="179">
        <f t="shared" si="56"/>
        <v>11.952400000000001</v>
      </c>
      <c r="P97" s="179">
        <f t="shared" si="56"/>
        <v>11.6744</v>
      </c>
      <c r="Q97" s="179">
        <f t="shared" si="56"/>
        <v>11.238799999999999</v>
      </c>
      <c r="R97" s="179">
        <f t="shared" si="56"/>
        <v>10.913</v>
      </c>
      <c r="S97" s="179">
        <f t="shared" si="56"/>
        <v>10.531499999999999</v>
      </c>
      <c r="T97" s="179">
        <f t="shared" si="56"/>
        <v>9.8430999999999997</v>
      </c>
      <c r="U97" s="179">
        <f t="shared" si="56"/>
        <v>9.2393000000000001</v>
      </c>
      <c r="V97" s="179">
        <f t="shared" si="56"/>
        <v>8.6057000000000006</v>
      </c>
      <c r="W97" s="179">
        <f t="shared" si="56"/>
        <v>8.2746999999999993</v>
      </c>
      <c r="X97" s="179">
        <f t="shared" si="56"/>
        <v>7.9263000000000003</v>
      </c>
      <c r="Y97" s="179">
        <f t="shared" si="56"/>
        <v>7.6060999999999996</v>
      </c>
      <c r="Z97" s="179">
        <f t="shared" si="56"/>
        <v>7.4187000000000003</v>
      </c>
      <c r="AA97" s="179">
        <f t="shared" si="56"/>
        <v>7.8030999999999997</v>
      </c>
      <c r="AB97" s="179">
        <f t="shared" si="56"/>
        <v>7.4187000000000003</v>
      </c>
      <c r="AC97" s="179">
        <f t="shared" si="56"/>
        <v>6.9082999999999997</v>
      </c>
      <c r="AD97" s="179">
        <f t="shared" si="56"/>
        <v>5.8372000000000002</v>
      </c>
      <c r="AE97" s="179">
        <f t="shared" si="56"/>
        <v>5.2656999999999998</v>
      </c>
      <c r="AF97" s="179">
        <f t="shared" si="56"/>
        <v>5.0199999999999996</v>
      </c>
      <c r="AG97" s="179">
        <f t="shared" si="56"/>
        <v>4.7210000000000001</v>
      </c>
      <c r="AH97" s="179">
        <f t="shared" si="56"/>
        <v>4.4555999999999996</v>
      </c>
      <c r="AI97" s="179">
        <f t="shared" si="56"/>
        <v>4.3400999999999996</v>
      </c>
      <c r="AJ97" s="179">
        <f t="shared" si="56"/>
        <v>4.1833</v>
      </c>
      <c r="AK97" s="179">
        <f t="shared" si="56"/>
        <v>4.016</v>
      </c>
      <c r="AL97" s="179">
        <f t="shared" si="56"/>
        <v>3.8418000000000001</v>
      </c>
      <c r="AM97" s="179">
        <f t="shared" si="56"/>
        <v>3.5771999999999999</v>
      </c>
      <c r="AN97" s="179">
        <f t="shared" si="56"/>
        <v>3.2456999999999998</v>
      </c>
      <c r="AO97" s="179">
        <f t="shared" si="56"/>
        <v>3.0609999999999999</v>
      </c>
      <c r="AP97" s="179">
        <f t="shared" si="56"/>
        <v>2.9413999999999998</v>
      </c>
      <c r="AQ97" s="179">
        <f t="shared" si="56"/>
        <v>2.8906000000000001</v>
      </c>
      <c r="AR97" s="179">
        <f t="shared" si="56"/>
        <v>2.8308</v>
      </c>
      <c r="AS97" s="179">
        <f t="shared" si="56"/>
        <v>2.8149999999999999</v>
      </c>
      <c r="AT97" s="179">
        <f t="shared" si="56"/>
        <v>2.7582</v>
      </c>
      <c r="AU97" s="179">
        <f t="shared" si="56"/>
        <v>2.6989000000000001</v>
      </c>
      <c r="AV97" s="179">
        <f t="shared" si="56"/>
        <v>2.6375000000000002</v>
      </c>
      <c r="AW97" s="179">
        <f t="shared" si="56"/>
        <v>2.5482</v>
      </c>
      <c r="AX97" s="179">
        <f t="shared" si="56"/>
        <v>2.4018999999999999</v>
      </c>
      <c r="AY97" s="179">
        <f t="shared" si="56"/>
        <v>2.2646999999999999</v>
      </c>
      <c r="AZ97" s="179">
        <f t="shared" si="56"/>
        <v>2.1301000000000001</v>
      </c>
      <c r="BA97" s="179">
        <f t="shared" si="56"/>
        <v>2.0602</v>
      </c>
      <c r="BB97" s="179">
        <f t="shared" si="56"/>
        <v>2.0188000000000001</v>
      </c>
      <c r="BC97" s="179">
        <f t="shared" si="56"/>
        <v>1.9738</v>
      </c>
      <c r="BD97" s="179">
        <f t="shared" si="56"/>
        <v>1.9685999999999999</v>
      </c>
      <c r="BE97" s="179">
        <f t="shared" si="56"/>
        <v>1.9790000000000001</v>
      </c>
      <c r="BF97" s="179">
        <f t="shared" si="56"/>
        <v>1.9894000000000001</v>
      </c>
      <c r="BG97" s="179">
        <f t="shared" si="56"/>
        <v>2</v>
      </c>
      <c r="BH97" s="179">
        <f t="shared" si="56"/>
        <v>1.9867999999999999</v>
      </c>
      <c r="BI97" s="179">
        <f t="shared" si="56"/>
        <v>1.9790000000000001</v>
      </c>
      <c r="BJ97" s="179">
        <f t="shared" si="56"/>
        <v>1.9738</v>
      </c>
      <c r="BK97" s="179">
        <f t="shared" si="56"/>
        <v>1.9685999999999999</v>
      </c>
      <c r="BL97" s="179">
        <f t="shared" si="56"/>
        <v>1.9407000000000001</v>
      </c>
      <c r="BM97" s="179">
        <f t="shared" si="56"/>
        <v>1.9015</v>
      </c>
      <c r="BN97" s="179">
        <f t="shared" si="56"/>
        <v>1.857</v>
      </c>
      <c r="BO97" s="179">
        <f t="shared" si="56"/>
        <v>1.7801</v>
      </c>
      <c r="BP97" s="179">
        <f t="shared" si="56"/>
        <v>1.7153</v>
      </c>
      <c r="BQ97" s="179">
        <f t="shared" ref="BQ97:CD97" si="57">BQ$11</f>
        <v>1.6979</v>
      </c>
      <c r="BR97" s="179">
        <f t="shared" si="57"/>
        <v>1.6789000000000001</v>
      </c>
      <c r="BS97" s="179">
        <f t="shared" si="57"/>
        <v>1.6281000000000001</v>
      </c>
      <c r="BT97" s="179">
        <f t="shared" si="57"/>
        <v>1.5886</v>
      </c>
      <c r="BU97" s="179">
        <f t="shared" si="57"/>
        <v>1.5589999999999999</v>
      </c>
      <c r="BV97" s="179">
        <f t="shared" si="57"/>
        <v>1.5305</v>
      </c>
      <c r="BW97" s="179">
        <f t="shared" si="57"/>
        <v>1.506</v>
      </c>
      <c r="BX97" s="179">
        <f t="shared" si="57"/>
        <v>1.4750000000000001</v>
      </c>
      <c r="BY97" s="179">
        <f t="shared" si="57"/>
        <v>1.4275</v>
      </c>
      <c r="BZ97" s="179">
        <f t="shared" si="57"/>
        <v>1.3666</v>
      </c>
      <c r="CA97" s="179">
        <f t="shared" si="57"/>
        <v>1.3084</v>
      </c>
      <c r="CB97" s="179">
        <f t="shared" si="57"/>
        <v>1.272</v>
      </c>
      <c r="CC97" s="179">
        <f t="shared" si="57"/>
        <v>1.1756</v>
      </c>
      <c r="CD97" s="179">
        <f t="shared" si="57"/>
        <v>1</v>
      </c>
    </row>
    <row r="98" spans="2:82">
      <c r="B98" s="178" t="s">
        <v>0</v>
      </c>
      <c r="D98" s="179"/>
      <c r="E98" s="179"/>
      <c r="F98" s="179"/>
      <c r="G98" s="179"/>
      <c r="H98" s="179"/>
      <c r="I98" s="179"/>
      <c r="J98" s="179"/>
      <c r="K98" s="179"/>
      <c r="L98" s="179"/>
      <c r="M98" s="179"/>
      <c r="N98" s="179"/>
      <c r="O98" s="179"/>
      <c r="P98" s="179"/>
      <c r="Q98" s="179"/>
      <c r="R98" s="179">
        <f t="shared" ref="R98:CD98" si="58">R$12</f>
        <v>3.2164000000000001</v>
      </c>
      <c r="S98" s="179">
        <f t="shared" si="58"/>
        <v>3.1032999999999999</v>
      </c>
      <c r="T98" s="179">
        <f t="shared" si="58"/>
        <v>3.0106999999999999</v>
      </c>
      <c r="U98" s="179">
        <f t="shared" si="58"/>
        <v>3.03</v>
      </c>
      <c r="V98" s="179">
        <f t="shared" si="58"/>
        <v>2.9601999999999999</v>
      </c>
      <c r="W98" s="179">
        <f t="shared" si="58"/>
        <v>2.9295</v>
      </c>
      <c r="X98" s="179">
        <f t="shared" si="58"/>
        <v>2.6998000000000002</v>
      </c>
      <c r="Y98" s="179">
        <f t="shared" si="58"/>
        <v>2.5487000000000002</v>
      </c>
      <c r="Z98" s="179">
        <f t="shared" si="58"/>
        <v>2.3851</v>
      </c>
      <c r="AA98" s="179">
        <f t="shared" si="58"/>
        <v>2.6147999999999998</v>
      </c>
      <c r="AB98" s="179">
        <f t="shared" si="58"/>
        <v>2.61</v>
      </c>
      <c r="AC98" s="179">
        <f t="shared" si="58"/>
        <v>2.4946999999999999</v>
      </c>
      <c r="AD98" s="179">
        <f t="shared" si="58"/>
        <v>2.3186</v>
      </c>
      <c r="AE98" s="179">
        <f t="shared" si="58"/>
        <v>2.3811</v>
      </c>
      <c r="AF98" s="179">
        <f t="shared" si="58"/>
        <v>2.3652000000000002</v>
      </c>
      <c r="AG98" s="179">
        <f t="shared" si="58"/>
        <v>2.2484000000000002</v>
      </c>
      <c r="AH98" s="179">
        <f t="shared" si="58"/>
        <v>2.1168999999999998</v>
      </c>
      <c r="AI98" s="179">
        <f t="shared" si="58"/>
        <v>2.2235999999999998</v>
      </c>
      <c r="AJ98" s="179">
        <f t="shared" si="58"/>
        <v>2.1722999999999999</v>
      </c>
      <c r="AK98" s="179">
        <f t="shared" si="58"/>
        <v>2.1492</v>
      </c>
      <c r="AL98" s="179">
        <f t="shared" si="58"/>
        <v>2.1012</v>
      </c>
      <c r="AM98" s="179">
        <f t="shared" si="58"/>
        <v>1.9316</v>
      </c>
      <c r="AN98" s="179">
        <f t="shared" si="58"/>
        <v>1.7672000000000001</v>
      </c>
      <c r="AO98" s="179">
        <f t="shared" si="58"/>
        <v>1.7074</v>
      </c>
      <c r="AP98" s="179">
        <f t="shared" si="58"/>
        <v>1.7074</v>
      </c>
      <c r="AQ98" s="179">
        <f t="shared" si="58"/>
        <v>1.6651</v>
      </c>
      <c r="AR98" s="179">
        <f t="shared" si="58"/>
        <v>1.6305000000000001</v>
      </c>
      <c r="AS98" s="179">
        <f t="shared" si="58"/>
        <v>1.6082000000000001</v>
      </c>
      <c r="AT98" s="179">
        <f t="shared" si="58"/>
        <v>1.6267</v>
      </c>
      <c r="AU98" s="179">
        <f t="shared" si="58"/>
        <v>1.6045</v>
      </c>
      <c r="AV98" s="179">
        <f t="shared" si="58"/>
        <v>1.5415000000000001</v>
      </c>
      <c r="AW98" s="179">
        <f t="shared" si="58"/>
        <v>1.4958</v>
      </c>
      <c r="AX98" s="179">
        <f t="shared" si="58"/>
        <v>1.4942</v>
      </c>
      <c r="AY98" s="179">
        <f t="shared" si="58"/>
        <v>1.4512</v>
      </c>
      <c r="AZ98" s="179">
        <f t="shared" si="58"/>
        <v>1.4234</v>
      </c>
      <c r="BA98" s="179">
        <f t="shared" si="58"/>
        <v>1.4363999999999999</v>
      </c>
      <c r="BB98" s="179">
        <f t="shared" si="58"/>
        <v>1.4481999999999999</v>
      </c>
      <c r="BC98" s="179">
        <f t="shared" si="58"/>
        <v>1.4646999999999999</v>
      </c>
      <c r="BD98" s="179">
        <f t="shared" si="58"/>
        <v>1.5298</v>
      </c>
      <c r="BE98" s="179">
        <f t="shared" si="58"/>
        <v>1.5972999999999999</v>
      </c>
      <c r="BF98" s="179">
        <f t="shared" si="58"/>
        <v>1.6305000000000001</v>
      </c>
      <c r="BG98" s="179">
        <f t="shared" si="58"/>
        <v>1.6437999999999999</v>
      </c>
      <c r="BH98" s="179">
        <f t="shared" si="58"/>
        <v>1.6009</v>
      </c>
      <c r="BI98" s="179">
        <f t="shared" si="58"/>
        <v>1.6064000000000001</v>
      </c>
      <c r="BJ98" s="179">
        <f t="shared" si="58"/>
        <v>1.623</v>
      </c>
      <c r="BK98" s="179">
        <f t="shared" si="58"/>
        <v>1.64</v>
      </c>
      <c r="BL98" s="179">
        <f t="shared" si="58"/>
        <v>1.6418999999999999</v>
      </c>
      <c r="BM98" s="179">
        <f t="shared" si="58"/>
        <v>1.6534</v>
      </c>
      <c r="BN98" s="179">
        <f t="shared" si="58"/>
        <v>1.5936999999999999</v>
      </c>
      <c r="BO98" s="179">
        <f t="shared" si="58"/>
        <v>1.5499000000000001</v>
      </c>
      <c r="BP98" s="179">
        <f t="shared" si="58"/>
        <v>1.5365</v>
      </c>
      <c r="BQ98" s="179">
        <f t="shared" si="58"/>
        <v>1.5602</v>
      </c>
      <c r="BR98" s="179">
        <f t="shared" si="58"/>
        <v>1.5465</v>
      </c>
      <c r="BS98" s="179">
        <f t="shared" si="58"/>
        <v>1.4739</v>
      </c>
      <c r="BT98" s="179">
        <f t="shared" si="58"/>
        <v>1.4541999999999999</v>
      </c>
      <c r="BU98" s="179">
        <f t="shared" si="58"/>
        <v>1.4572000000000001</v>
      </c>
      <c r="BV98" s="179">
        <f t="shared" si="58"/>
        <v>1.4527000000000001</v>
      </c>
      <c r="BW98" s="179">
        <f t="shared" si="58"/>
        <v>1.4119999999999999</v>
      </c>
      <c r="BX98" s="179">
        <f t="shared" si="58"/>
        <v>1.4119999999999999</v>
      </c>
      <c r="BY98" s="179">
        <f t="shared" si="58"/>
        <v>1.3734999999999999</v>
      </c>
      <c r="BZ98" s="179">
        <f t="shared" si="58"/>
        <v>1.3134999999999999</v>
      </c>
      <c r="CA98" s="179">
        <f t="shared" si="58"/>
        <v>1.2606999999999999</v>
      </c>
      <c r="CB98" s="179">
        <f t="shared" si="58"/>
        <v>1.2385999999999999</v>
      </c>
      <c r="CC98" s="179">
        <f t="shared" si="58"/>
        <v>1.1728000000000001</v>
      </c>
      <c r="CD98" s="179">
        <f t="shared" si="58"/>
        <v>1</v>
      </c>
    </row>
    <row r="99" spans="2:82">
      <c r="B99" s="178" t="s">
        <v>1</v>
      </c>
      <c r="D99" s="179"/>
      <c r="E99" s="179"/>
      <c r="F99" s="179"/>
      <c r="G99" s="179"/>
      <c r="H99" s="179"/>
      <c r="I99" s="179"/>
      <c r="J99" s="179"/>
      <c r="K99" s="179"/>
      <c r="L99" s="179"/>
      <c r="M99" s="179"/>
      <c r="N99" s="179"/>
      <c r="O99" s="179"/>
      <c r="P99" s="179"/>
      <c r="Q99" s="179"/>
      <c r="R99" s="179">
        <f t="shared" ref="R99:CD99" si="59">R$13</f>
        <v>3.8041999999999998</v>
      </c>
      <c r="S99" s="179">
        <f t="shared" si="59"/>
        <v>3.7158000000000002</v>
      </c>
      <c r="T99" s="179">
        <f t="shared" si="59"/>
        <v>3.5594000000000001</v>
      </c>
      <c r="U99" s="179">
        <f t="shared" si="59"/>
        <v>3.4733999999999998</v>
      </c>
      <c r="V99" s="179">
        <f t="shared" si="59"/>
        <v>3.3995000000000002</v>
      </c>
      <c r="W99" s="179">
        <f t="shared" si="59"/>
        <v>3.4238</v>
      </c>
      <c r="X99" s="179">
        <f t="shared" si="59"/>
        <v>3.3056999999999999</v>
      </c>
      <c r="Y99" s="179">
        <f t="shared" si="59"/>
        <v>3.1814</v>
      </c>
      <c r="Z99" s="179">
        <f t="shared" si="59"/>
        <v>3.0021</v>
      </c>
      <c r="AA99" s="179">
        <f t="shared" si="59"/>
        <v>3.3056999999999999</v>
      </c>
      <c r="AB99" s="179">
        <f t="shared" si="59"/>
        <v>3.3519999999999999</v>
      </c>
      <c r="AC99" s="179">
        <f t="shared" si="59"/>
        <v>3.0991</v>
      </c>
      <c r="AD99" s="179">
        <f t="shared" si="59"/>
        <v>2.7707000000000002</v>
      </c>
      <c r="AE99" s="179">
        <f t="shared" si="59"/>
        <v>2.7921999999999998</v>
      </c>
      <c r="AF99" s="179">
        <f t="shared" si="59"/>
        <v>2.8086000000000002</v>
      </c>
      <c r="AG99" s="179">
        <f t="shared" si="59"/>
        <v>2.6928999999999998</v>
      </c>
      <c r="AH99" s="179">
        <f t="shared" si="59"/>
        <v>2.5184000000000002</v>
      </c>
      <c r="AI99" s="179">
        <f t="shared" si="59"/>
        <v>2.6240999999999999</v>
      </c>
      <c r="AJ99" s="179">
        <f t="shared" si="59"/>
        <v>2.5362</v>
      </c>
      <c r="AK99" s="179">
        <f t="shared" si="59"/>
        <v>2.5009000000000001</v>
      </c>
      <c r="AL99" s="179">
        <f t="shared" si="59"/>
        <v>2.5184000000000002</v>
      </c>
      <c r="AM99" s="179">
        <f t="shared" si="59"/>
        <v>2.3382000000000001</v>
      </c>
      <c r="AN99" s="179">
        <f t="shared" si="59"/>
        <v>2.1208999999999998</v>
      </c>
      <c r="AO99" s="179">
        <f t="shared" si="59"/>
        <v>2.0167999999999999</v>
      </c>
      <c r="AP99" s="179">
        <f t="shared" si="59"/>
        <v>1.9644999999999999</v>
      </c>
      <c r="AQ99" s="179">
        <f t="shared" si="59"/>
        <v>1.9672000000000001</v>
      </c>
      <c r="AR99" s="179">
        <f t="shared" si="59"/>
        <v>1.9591000000000001</v>
      </c>
      <c r="AS99" s="179">
        <f t="shared" si="59"/>
        <v>1.9459</v>
      </c>
      <c r="AT99" s="179">
        <f t="shared" si="59"/>
        <v>1.9173</v>
      </c>
      <c r="AU99" s="179">
        <f t="shared" si="59"/>
        <v>1.8847</v>
      </c>
      <c r="AV99" s="179">
        <f t="shared" si="59"/>
        <v>1.8460000000000001</v>
      </c>
      <c r="AW99" s="179">
        <f t="shared" si="59"/>
        <v>1.7975000000000001</v>
      </c>
      <c r="AX99" s="179">
        <f t="shared" si="59"/>
        <v>1.7473000000000001</v>
      </c>
      <c r="AY99" s="179">
        <f t="shared" si="59"/>
        <v>1.6838</v>
      </c>
      <c r="AZ99" s="179">
        <f t="shared" si="59"/>
        <v>1.6341000000000001</v>
      </c>
      <c r="BA99" s="179">
        <f t="shared" si="59"/>
        <v>1.6285000000000001</v>
      </c>
      <c r="BB99" s="179">
        <f t="shared" si="59"/>
        <v>1.6304000000000001</v>
      </c>
      <c r="BC99" s="179">
        <f t="shared" si="59"/>
        <v>1.6377999999999999</v>
      </c>
      <c r="BD99" s="179">
        <f t="shared" si="59"/>
        <v>1.6819</v>
      </c>
      <c r="BE99" s="179">
        <f t="shared" si="59"/>
        <v>1.7119</v>
      </c>
      <c r="BF99" s="179">
        <f t="shared" si="59"/>
        <v>1.718</v>
      </c>
      <c r="BG99" s="179">
        <f t="shared" si="59"/>
        <v>1.716</v>
      </c>
      <c r="BH99" s="179">
        <f t="shared" si="59"/>
        <v>1.6681999999999999</v>
      </c>
      <c r="BI99" s="179">
        <f t="shared" si="59"/>
        <v>1.6644000000000001</v>
      </c>
      <c r="BJ99" s="179">
        <f t="shared" si="59"/>
        <v>1.6938</v>
      </c>
      <c r="BK99" s="179">
        <f t="shared" si="59"/>
        <v>1.7222</v>
      </c>
      <c r="BL99" s="179">
        <f t="shared" si="59"/>
        <v>1.6918</v>
      </c>
      <c r="BM99" s="179">
        <f t="shared" si="59"/>
        <v>1.6434</v>
      </c>
      <c r="BN99" s="179">
        <f t="shared" si="59"/>
        <v>1.6031</v>
      </c>
      <c r="BO99" s="179">
        <f t="shared" si="59"/>
        <v>1.5363</v>
      </c>
      <c r="BP99" s="179">
        <f t="shared" si="59"/>
        <v>1.4902</v>
      </c>
      <c r="BQ99" s="179">
        <f t="shared" si="59"/>
        <v>1.5058</v>
      </c>
      <c r="BR99" s="179">
        <f t="shared" si="59"/>
        <v>1.5347</v>
      </c>
      <c r="BS99" s="179">
        <f t="shared" si="59"/>
        <v>1.484</v>
      </c>
      <c r="BT99" s="179">
        <f t="shared" si="59"/>
        <v>1.4779</v>
      </c>
      <c r="BU99" s="179">
        <f t="shared" si="59"/>
        <v>1.4794</v>
      </c>
      <c r="BV99" s="179">
        <f t="shared" si="59"/>
        <v>1.4688000000000001</v>
      </c>
      <c r="BW99" s="179">
        <f t="shared" si="59"/>
        <v>1.4379999999999999</v>
      </c>
      <c r="BX99" s="179">
        <f t="shared" si="59"/>
        <v>1.4379999999999999</v>
      </c>
      <c r="BY99" s="179">
        <f t="shared" si="59"/>
        <v>1.3988</v>
      </c>
      <c r="BZ99" s="179">
        <f t="shared" si="59"/>
        <v>1.3402000000000001</v>
      </c>
      <c r="CA99" s="179">
        <f t="shared" si="59"/>
        <v>1.292</v>
      </c>
      <c r="CB99" s="179">
        <f t="shared" si="59"/>
        <v>1.2669999999999999</v>
      </c>
      <c r="CC99" s="179">
        <f t="shared" si="59"/>
        <v>1.2013</v>
      </c>
      <c r="CD99" s="179">
        <f t="shared" si="59"/>
        <v>1</v>
      </c>
    </row>
    <row r="100" spans="2:82">
      <c r="B100" s="178" t="s">
        <v>2</v>
      </c>
      <c r="D100" s="179"/>
      <c r="E100" s="179"/>
      <c r="F100" s="179"/>
      <c r="G100" s="179"/>
      <c r="H100" s="179"/>
      <c r="I100" s="179"/>
      <c r="J100" s="179"/>
      <c r="K100" s="179"/>
      <c r="L100" s="179"/>
      <c r="M100" s="179"/>
      <c r="N100" s="179"/>
      <c r="O100" s="179"/>
      <c r="P100" s="179"/>
      <c r="Q100" s="179"/>
      <c r="R100" s="179">
        <f t="shared" ref="R100:CD100" si="60">R$14</f>
        <v>5.2195</v>
      </c>
      <c r="S100" s="179">
        <f t="shared" si="60"/>
        <v>5.1478000000000002</v>
      </c>
      <c r="T100" s="179">
        <f t="shared" si="60"/>
        <v>4.9932999999999996</v>
      </c>
      <c r="U100" s="179">
        <f t="shared" si="60"/>
        <v>4.8479000000000001</v>
      </c>
      <c r="V100" s="179">
        <f t="shared" si="60"/>
        <v>4.7404999999999999</v>
      </c>
      <c r="W100" s="179">
        <f t="shared" si="60"/>
        <v>4.6378000000000004</v>
      </c>
      <c r="X100" s="179">
        <f t="shared" si="60"/>
        <v>4.5670999999999999</v>
      </c>
      <c r="Y100" s="179">
        <f t="shared" si="60"/>
        <v>4.5393999999999997</v>
      </c>
      <c r="Z100" s="179">
        <f t="shared" si="60"/>
        <v>4.4850000000000003</v>
      </c>
      <c r="AA100" s="179">
        <f t="shared" si="60"/>
        <v>4.5810000000000004</v>
      </c>
      <c r="AB100" s="179">
        <f t="shared" si="60"/>
        <v>4.5119999999999996</v>
      </c>
      <c r="AC100" s="179">
        <f t="shared" si="60"/>
        <v>4.4058999999999999</v>
      </c>
      <c r="AD100" s="179">
        <f t="shared" si="60"/>
        <v>4.0486000000000004</v>
      </c>
      <c r="AE100" s="179">
        <f t="shared" si="60"/>
        <v>3.8410000000000002</v>
      </c>
      <c r="AF100" s="179">
        <f t="shared" si="60"/>
        <v>3.7170999999999998</v>
      </c>
      <c r="AG100" s="179">
        <f t="shared" si="60"/>
        <v>3.5247000000000002</v>
      </c>
      <c r="AH100" s="179">
        <f t="shared" si="60"/>
        <v>3.1669999999999998</v>
      </c>
      <c r="AI100" s="179">
        <f t="shared" si="60"/>
        <v>3.0571000000000002</v>
      </c>
      <c r="AJ100" s="179">
        <f t="shared" si="60"/>
        <v>2.9605000000000001</v>
      </c>
      <c r="AK100" s="179">
        <f t="shared" si="60"/>
        <v>2.8696999999999999</v>
      </c>
      <c r="AL100" s="179">
        <f t="shared" si="60"/>
        <v>2.8</v>
      </c>
      <c r="AM100" s="179">
        <f t="shared" si="60"/>
        <v>2.6513</v>
      </c>
      <c r="AN100" s="179">
        <f t="shared" si="60"/>
        <v>2.4517000000000002</v>
      </c>
      <c r="AO100" s="179">
        <f t="shared" si="60"/>
        <v>2.3296999999999999</v>
      </c>
      <c r="AP100" s="179">
        <f t="shared" si="60"/>
        <v>2.2492000000000001</v>
      </c>
      <c r="AQ100" s="179">
        <f t="shared" si="60"/>
        <v>2.2259000000000002</v>
      </c>
      <c r="AR100" s="179">
        <f t="shared" si="60"/>
        <v>2.1772999999999998</v>
      </c>
      <c r="AS100" s="179">
        <f t="shared" si="60"/>
        <v>2.1431</v>
      </c>
      <c r="AT100" s="179">
        <f t="shared" si="60"/>
        <v>2.14</v>
      </c>
      <c r="AU100" s="179">
        <f t="shared" si="60"/>
        <v>2.1616</v>
      </c>
      <c r="AV100" s="179">
        <f t="shared" si="60"/>
        <v>2.1278000000000001</v>
      </c>
      <c r="AW100" s="179">
        <f t="shared" si="60"/>
        <v>2.0718999999999999</v>
      </c>
      <c r="AX100" s="179">
        <f t="shared" si="60"/>
        <v>2.0053999999999998</v>
      </c>
      <c r="AY100" s="179">
        <f t="shared" si="60"/>
        <v>1.9303999999999999</v>
      </c>
      <c r="AZ100" s="179">
        <f t="shared" si="60"/>
        <v>1.8725000000000001</v>
      </c>
      <c r="BA100" s="179">
        <f t="shared" si="60"/>
        <v>1.8516999999999999</v>
      </c>
      <c r="BB100" s="179">
        <f t="shared" si="60"/>
        <v>1.8403</v>
      </c>
      <c r="BC100" s="179">
        <f t="shared" si="60"/>
        <v>1.8136000000000001</v>
      </c>
      <c r="BD100" s="179">
        <f t="shared" si="60"/>
        <v>1.8448</v>
      </c>
      <c r="BE100" s="179">
        <f t="shared" si="60"/>
        <v>1.8426</v>
      </c>
      <c r="BF100" s="179">
        <f t="shared" si="60"/>
        <v>1.8540000000000001</v>
      </c>
      <c r="BG100" s="179">
        <f t="shared" si="60"/>
        <v>1.8748</v>
      </c>
      <c r="BH100" s="179">
        <f t="shared" si="60"/>
        <v>1.8516999999999999</v>
      </c>
      <c r="BI100" s="179">
        <f t="shared" si="60"/>
        <v>1.8158000000000001</v>
      </c>
      <c r="BJ100" s="179">
        <f t="shared" si="60"/>
        <v>1.8246</v>
      </c>
      <c r="BK100" s="179">
        <f t="shared" si="60"/>
        <v>1.8091999999999999</v>
      </c>
      <c r="BL100" s="179">
        <f t="shared" si="60"/>
        <v>1.7919</v>
      </c>
      <c r="BM100" s="179">
        <f t="shared" si="60"/>
        <v>1.748</v>
      </c>
      <c r="BN100" s="179">
        <f t="shared" si="60"/>
        <v>1.6737</v>
      </c>
      <c r="BO100" s="179">
        <f t="shared" si="60"/>
        <v>1.6443000000000001</v>
      </c>
      <c r="BP100" s="179">
        <f t="shared" si="60"/>
        <v>1.5751999999999999</v>
      </c>
      <c r="BQ100" s="179">
        <f t="shared" si="60"/>
        <v>1.6021000000000001</v>
      </c>
      <c r="BR100" s="179">
        <f t="shared" si="60"/>
        <v>1.5902000000000001</v>
      </c>
      <c r="BS100" s="179">
        <f t="shared" si="60"/>
        <v>1.5317000000000001</v>
      </c>
      <c r="BT100" s="179">
        <f t="shared" si="60"/>
        <v>1.5055000000000001</v>
      </c>
      <c r="BU100" s="179">
        <f t="shared" si="60"/>
        <v>1.4964999999999999</v>
      </c>
      <c r="BV100" s="179">
        <f t="shared" si="60"/>
        <v>1.4950000000000001</v>
      </c>
      <c r="BW100" s="179">
        <f t="shared" si="60"/>
        <v>1.498</v>
      </c>
      <c r="BX100" s="179">
        <f t="shared" si="60"/>
        <v>1.5024999999999999</v>
      </c>
      <c r="BY100" s="179">
        <f t="shared" si="60"/>
        <v>1.46</v>
      </c>
      <c r="BZ100" s="179">
        <f t="shared" si="60"/>
        <v>1.4092</v>
      </c>
      <c r="CA100" s="179">
        <f t="shared" si="60"/>
        <v>1.3705000000000001</v>
      </c>
      <c r="CB100" s="179">
        <f t="shared" si="60"/>
        <v>1.3631</v>
      </c>
      <c r="CC100" s="179">
        <f t="shared" si="60"/>
        <v>1.262</v>
      </c>
      <c r="CD100" s="179">
        <f t="shared" si="60"/>
        <v>1</v>
      </c>
    </row>
    <row r="101" spans="2:82">
      <c r="B101" s="178" t="s">
        <v>3</v>
      </c>
      <c r="D101" s="179"/>
      <c r="E101" s="179"/>
      <c r="F101" s="179"/>
      <c r="G101" s="179"/>
      <c r="H101" s="179"/>
      <c r="I101" s="179">
        <f t="shared" ref="I101:BT101" si="61">I$15</f>
        <v>5.4909999999999997</v>
      </c>
      <c r="J101" s="179">
        <f t="shared" si="61"/>
        <v>5.6333000000000002</v>
      </c>
      <c r="K101" s="179">
        <f t="shared" si="61"/>
        <v>4.7530999999999999</v>
      </c>
      <c r="L101" s="179">
        <f t="shared" si="61"/>
        <v>4.6513999999999998</v>
      </c>
      <c r="M101" s="179">
        <f t="shared" si="61"/>
        <v>4.7679999999999998</v>
      </c>
      <c r="N101" s="179">
        <f t="shared" si="61"/>
        <v>4.8438999999999997</v>
      </c>
      <c r="O101" s="179">
        <f t="shared" si="61"/>
        <v>4.7530999999999999</v>
      </c>
      <c r="P101" s="179">
        <f t="shared" si="61"/>
        <v>4.68</v>
      </c>
      <c r="Q101" s="179">
        <f t="shared" si="61"/>
        <v>4.5952000000000002</v>
      </c>
      <c r="R101" s="179">
        <f t="shared" si="61"/>
        <v>4.6231</v>
      </c>
      <c r="S101" s="179">
        <f t="shared" si="61"/>
        <v>4.6513999999999998</v>
      </c>
      <c r="T101" s="179">
        <f t="shared" si="61"/>
        <v>4.5952000000000002</v>
      </c>
      <c r="U101" s="179">
        <f t="shared" si="61"/>
        <v>4.5403000000000002</v>
      </c>
      <c r="V101" s="179">
        <f t="shared" si="61"/>
        <v>4.5133999999999999</v>
      </c>
      <c r="W101" s="179">
        <f t="shared" si="61"/>
        <v>4.4734999999999996</v>
      </c>
      <c r="X101" s="179">
        <f t="shared" si="61"/>
        <v>4.4086999999999996</v>
      </c>
      <c r="Y101" s="179">
        <f t="shared" si="61"/>
        <v>4.3087999999999997</v>
      </c>
      <c r="Z101" s="179">
        <f t="shared" si="61"/>
        <v>4.2485999999999997</v>
      </c>
      <c r="AA101" s="179">
        <f t="shared" si="61"/>
        <v>4.2965999999999998</v>
      </c>
      <c r="AB101" s="179">
        <f t="shared" si="61"/>
        <v>4.3087999999999997</v>
      </c>
      <c r="AC101" s="179">
        <f t="shared" si="61"/>
        <v>4.2367999999999997</v>
      </c>
      <c r="AD101" s="179">
        <f t="shared" si="61"/>
        <v>4.0345000000000004</v>
      </c>
      <c r="AE101" s="179">
        <f t="shared" si="61"/>
        <v>3.8801000000000001</v>
      </c>
      <c r="AF101" s="179">
        <f t="shared" si="61"/>
        <v>3.7648999999999999</v>
      </c>
      <c r="AG101" s="179">
        <f t="shared" si="61"/>
        <v>3.5371999999999999</v>
      </c>
      <c r="AH101" s="179">
        <f t="shared" si="61"/>
        <v>3.1168</v>
      </c>
      <c r="AI101" s="179">
        <f t="shared" si="61"/>
        <v>2.9824000000000002</v>
      </c>
      <c r="AJ101" s="179">
        <f t="shared" si="61"/>
        <v>2.8752</v>
      </c>
      <c r="AK101" s="179">
        <f t="shared" si="61"/>
        <v>2.7907999999999999</v>
      </c>
      <c r="AL101" s="179">
        <f t="shared" si="61"/>
        <v>2.7604000000000002</v>
      </c>
      <c r="AM101" s="179">
        <f t="shared" si="61"/>
        <v>2.6637</v>
      </c>
      <c r="AN101" s="179">
        <f t="shared" si="61"/>
        <v>2.4975000000000001</v>
      </c>
      <c r="AO101" s="179">
        <f t="shared" si="61"/>
        <v>2.34</v>
      </c>
      <c r="AP101" s="179">
        <f t="shared" si="61"/>
        <v>2.2012</v>
      </c>
      <c r="AQ101" s="179">
        <f t="shared" si="61"/>
        <v>2.1636000000000002</v>
      </c>
      <c r="AR101" s="179">
        <f t="shared" si="61"/>
        <v>2.1036999999999999</v>
      </c>
      <c r="AS101" s="179">
        <f t="shared" si="61"/>
        <v>2.0581999999999998</v>
      </c>
      <c r="AT101" s="179">
        <f t="shared" si="61"/>
        <v>2.0750000000000002</v>
      </c>
      <c r="AU101" s="179">
        <f t="shared" si="61"/>
        <v>2.1242999999999999</v>
      </c>
      <c r="AV101" s="179">
        <f t="shared" si="61"/>
        <v>2.0922000000000001</v>
      </c>
      <c r="AW101" s="179">
        <f t="shared" si="61"/>
        <v>2.0388999999999999</v>
      </c>
      <c r="AX101" s="179">
        <f t="shared" si="61"/>
        <v>2.0066000000000002</v>
      </c>
      <c r="AY101" s="179">
        <f t="shared" si="61"/>
        <v>1.9651000000000001</v>
      </c>
      <c r="AZ101" s="179">
        <f t="shared" si="61"/>
        <v>1.9376</v>
      </c>
      <c r="BA101" s="179">
        <f t="shared" si="61"/>
        <v>1.9351</v>
      </c>
      <c r="BB101" s="179">
        <f t="shared" si="61"/>
        <v>1.9301999999999999</v>
      </c>
      <c r="BC101" s="179">
        <f t="shared" si="61"/>
        <v>1.8965000000000001</v>
      </c>
      <c r="BD101" s="179">
        <f t="shared" si="61"/>
        <v>1.9278</v>
      </c>
      <c r="BE101" s="179">
        <f t="shared" si="61"/>
        <v>1.9059999999999999</v>
      </c>
      <c r="BF101" s="179">
        <f t="shared" si="61"/>
        <v>1.9059999999999999</v>
      </c>
      <c r="BG101" s="179">
        <f t="shared" si="61"/>
        <v>1.9351</v>
      </c>
      <c r="BH101" s="179">
        <f t="shared" si="61"/>
        <v>1.8989</v>
      </c>
      <c r="BI101" s="179">
        <f t="shared" si="61"/>
        <v>1.8391999999999999</v>
      </c>
      <c r="BJ101" s="179">
        <f t="shared" si="61"/>
        <v>1.8504</v>
      </c>
      <c r="BK101" s="179">
        <f t="shared" si="61"/>
        <v>1.8237000000000001</v>
      </c>
      <c r="BL101" s="179">
        <f t="shared" si="61"/>
        <v>1.7979000000000001</v>
      </c>
      <c r="BM101" s="179">
        <f t="shared" si="61"/>
        <v>1.7323</v>
      </c>
      <c r="BN101" s="179">
        <f t="shared" si="61"/>
        <v>1.6443000000000001</v>
      </c>
      <c r="BO101" s="179">
        <f t="shared" si="61"/>
        <v>1.625</v>
      </c>
      <c r="BP101" s="179">
        <f t="shared" si="61"/>
        <v>1.5457000000000001</v>
      </c>
      <c r="BQ101" s="179">
        <f t="shared" si="61"/>
        <v>1.5993999999999999</v>
      </c>
      <c r="BR101" s="179">
        <f t="shared" si="61"/>
        <v>1.5860000000000001</v>
      </c>
      <c r="BS101" s="179">
        <f t="shared" si="61"/>
        <v>1.5134000000000001</v>
      </c>
      <c r="BT101" s="179">
        <f t="shared" si="61"/>
        <v>1.4925999999999999</v>
      </c>
      <c r="BU101" s="179">
        <f t="shared" ref="BU101:CD101" si="62">BU$15</f>
        <v>1.4912000000000001</v>
      </c>
      <c r="BV101" s="179">
        <f t="shared" si="62"/>
        <v>1.5015000000000001</v>
      </c>
      <c r="BW101" s="179">
        <f t="shared" si="62"/>
        <v>1.5209999999999999</v>
      </c>
      <c r="BX101" s="179">
        <f t="shared" si="62"/>
        <v>1.5426</v>
      </c>
      <c r="BY101" s="179">
        <f t="shared" si="62"/>
        <v>1.5044999999999999</v>
      </c>
      <c r="BZ101" s="179">
        <f t="shared" si="62"/>
        <v>1.4696</v>
      </c>
      <c r="CA101" s="179">
        <f t="shared" si="62"/>
        <v>1.4527000000000001</v>
      </c>
      <c r="CB101" s="179">
        <f t="shared" si="62"/>
        <v>1.4597</v>
      </c>
      <c r="CC101" s="179">
        <f t="shared" si="62"/>
        <v>1.3271999999999999</v>
      </c>
      <c r="CD101" s="179">
        <f t="shared" si="62"/>
        <v>1</v>
      </c>
    </row>
  </sheetData>
  <sheetProtection algorithmName="SHA-512" hashValue="MmsDWpOILL69LNc9ybs1eFdwaEI5TrThg8nzVt8m1uZdwtMSx7mLazxld80sh/wjYZGz74oX1BjK4F65Wjx39Q==" saltValue="VmazZXzDTgovm42Xpg89rA==" spinCount="100000" sheet="1" objects="1" scenarios="1"/>
  <mergeCells count="1">
    <mergeCell ref="A1:A2"/>
  </mergeCells>
  <phoneticPr fontId="37" type="noConversion"/>
  <conditionalFormatting sqref="D26:BZ32">
    <cfRule type="cellIs" dxfId="31" priority="5" operator="notEqual">
      <formula>0</formula>
    </cfRule>
  </conditionalFormatting>
  <conditionalFormatting sqref="D41:BZ45">
    <cfRule type="cellIs" dxfId="30" priority="3" operator="notEqual">
      <formula>0</formula>
    </cfRule>
  </conditionalFormatting>
  <conditionalFormatting sqref="CA26:CD32">
    <cfRule type="cellIs" dxfId="29" priority="2" operator="notEqual">
      <formula>0</formula>
    </cfRule>
  </conditionalFormatting>
  <conditionalFormatting sqref="CA41:CD45">
    <cfRule type="cellIs" dxfId="28"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79" fitToWidth="0" orientation="landscape" horizontalDpi="4294967292" r:id="rId1"/>
  <headerFooter>
    <oddHeader xml:space="preserve">&amp;R&amp;"Arial,Kursiv"&amp;8&amp;K00-046© Copyright by ANPLICON GmbH   &amp;G&amp;"-,Standard"&amp;11&amp;K01+000  </oddHeader>
    <oddFooter>&amp;L&amp;"Arial,Standard"&amp;8&amp;K00-043&amp;F / &amp;A&amp;C&amp;"Arial,Standard"&amp;8&amp;K00-043
                                                                                              &amp;D&amp;R&amp;"Arial,Standard"&amp;8&amp;K00-043Seite &amp;P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64F87"/>
    <pageSetUpPr fitToPage="1"/>
  </sheetPr>
  <dimension ref="A1:AU108"/>
  <sheetViews>
    <sheetView zoomScale="80" zoomScaleNormal="80" workbookViewId="0">
      <pane xSplit="2" ySplit="8" topLeftCell="C13"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7" width="20.7109375" style="156" customWidth="1"/>
    <col min="18" max="18" width="9.7109375" style="156" customWidth="1"/>
    <col min="19" max="19" width="6.7109375" style="156" customWidth="1"/>
    <col min="20" max="20" width="9.7109375" style="4" customWidth="1"/>
    <col min="21" max="30" width="20.7109375" style="156" customWidth="1"/>
    <col min="31" max="31" width="9.7109375" style="156" customWidth="1"/>
    <col min="32" max="32" width="6.7109375" style="156" customWidth="1"/>
    <col min="33" max="33" width="9.7109375" style="4" customWidth="1"/>
    <col min="34" max="40" width="20.7109375" style="156" customWidth="1"/>
    <col min="41" max="41" width="9.7109375" style="156" customWidth="1"/>
    <col min="42" max="42" width="6.7109375" style="156" customWidth="1"/>
    <col min="43" max="43" width="9.7109375" style="4" customWidth="1"/>
    <col min="44" max="46" width="20.7109375" style="156" customWidth="1"/>
    <col min="47" max="47" width="9.7109375" style="156" customWidth="1"/>
    <col min="48" max="16384" width="9.140625" style="156"/>
  </cols>
  <sheetData>
    <row r="1" spans="1:47" s="181" customFormat="1">
      <c r="A1" s="595" t="s">
        <v>71</v>
      </c>
      <c r="B1" s="180"/>
      <c r="J1" s="180"/>
      <c r="T1" s="180"/>
      <c r="AG1" s="180"/>
      <c r="AQ1" s="180"/>
    </row>
    <row r="2" spans="1:47" s="181" customFormat="1" ht="15" customHeight="1">
      <c r="A2" s="595"/>
      <c r="B2" s="180"/>
      <c r="C2" s="156"/>
      <c r="D2" s="156"/>
      <c r="J2" s="180"/>
      <c r="T2" s="180"/>
      <c r="AG2" s="180"/>
      <c r="AQ2" s="180"/>
    </row>
    <row r="3" spans="1:47" s="181" customFormat="1">
      <c r="A3" s="156"/>
      <c r="B3" s="180"/>
      <c r="J3" s="180"/>
      <c r="T3" s="180"/>
      <c r="AG3" s="180"/>
      <c r="AQ3" s="180"/>
    </row>
    <row r="4" spans="1:47" s="181" customFormat="1">
      <c r="A4" s="156"/>
      <c r="B4" s="180"/>
      <c r="J4" s="180"/>
      <c r="T4" s="180"/>
      <c r="AG4" s="180"/>
      <c r="AQ4" s="180"/>
    </row>
    <row r="5" spans="1:47" s="181" customFormat="1">
      <c r="A5" s="156"/>
      <c r="B5" s="162" t="s">
        <v>563</v>
      </c>
      <c r="C5" s="3"/>
      <c r="J5" s="180"/>
      <c r="T5" s="180"/>
      <c r="AG5" s="180"/>
      <c r="AQ5" s="180"/>
    </row>
    <row r="6" spans="1:47" s="181" customFormat="1">
      <c r="B6" s="180"/>
      <c r="J6" s="180"/>
      <c r="T6" s="180"/>
      <c r="AG6" s="180"/>
      <c r="AQ6" s="180"/>
    </row>
    <row r="7" spans="1:47" s="182" customFormat="1">
      <c r="B7" s="326"/>
      <c r="C7" s="327"/>
      <c r="D7" s="328"/>
      <c r="E7" s="329" t="s">
        <v>194</v>
      </c>
      <c r="F7" s="327"/>
      <c r="G7" s="327"/>
      <c r="H7" s="330"/>
      <c r="J7" s="326"/>
      <c r="K7" s="327"/>
      <c r="L7" s="327"/>
      <c r="M7" s="328"/>
      <c r="N7" s="329" t="s">
        <v>195</v>
      </c>
      <c r="O7" s="327"/>
      <c r="P7" s="327"/>
      <c r="Q7" s="327"/>
      <c r="R7" s="330"/>
      <c r="T7" s="326"/>
      <c r="U7" s="327"/>
      <c r="V7" s="327"/>
      <c r="W7" s="327"/>
      <c r="X7" s="327"/>
      <c r="Y7" s="328" t="s">
        <v>196</v>
      </c>
      <c r="Z7" s="327"/>
      <c r="AA7" s="327"/>
      <c r="AB7" s="327"/>
      <c r="AC7" s="327"/>
      <c r="AD7" s="327"/>
      <c r="AE7" s="330"/>
      <c r="AG7" s="326"/>
      <c r="AH7" s="327"/>
      <c r="AI7" s="327"/>
      <c r="AJ7" s="327"/>
      <c r="AK7" s="329" t="s">
        <v>197</v>
      </c>
      <c r="AL7" s="327"/>
      <c r="AM7" s="327"/>
      <c r="AN7" s="327"/>
      <c r="AO7" s="330"/>
      <c r="AQ7" s="326"/>
      <c r="AR7" s="328"/>
      <c r="AS7" s="329" t="s">
        <v>198</v>
      </c>
      <c r="AT7" s="327"/>
      <c r="AU7" s="330"/>
    </row>
    <row r="8" spans="1:47" s="183" customFormat="1" ht="79.900000000000006" customHeight="1">
      <c r="B8" s="331" t="s">
        <v>5</v>
      </c>
      <c r="C8" s="287" t="str">
        <f>Übersicht!$B$10</f>
        <v>Gewerbliche Betriebsgebäude, Bauleistungen am Bauwerk ohne USt</v>
      </c>
      <c r="D8" s="289" t="str">
        <f>Übersicht!$B$20</f>
        <v>Gewerbliche Betriebsgebäude, Bauleistungen am Bauwerk, mit USt</v>
      </c>
      <c r="E8" s="289" t="s">
        <v>6</v>
      </c>
      <c r="F8" s="289" t="str">
        <f>Übersicht!$B$22</f>
        <v>Wiederherstellungswerte für 1913/1914 erstellte Wohngebäude</v>
      </c>
      <c r="G8" s="288" t="s">
        <v>202</v>
      </c>
      <c r="H8" s="332" t="s">
        <v>8</v>
      </c>
      <c r="I8" s="184"/>
      <c r="J8" s="343" t="s">
        <v>5</v>
      </c>
      <c r="K8" s="287" t="str">
        <f>Übersicht!$B$11</f>
        <v>Ortskanäle, Bauleistungen am Bauwerk (Tiefbau), ohne USt</v>
      </c>
      <c r="L8" s="289" t="str">
        <f>Übersicht!$B$21</f>
        <v>Ortskanäle, Bauleistungen am Bauwerk (Tiefbau), mit USt</v>
      </c>
      <c r="M8" s="289" t="s">
        <v>204</v>
      </c>
      <c r="N8" s="289" t="str">
        <f>Übersicht!$B$12</f>
        <v>Andere elektrische Leiter für eine Spannung von mehr als 1 000 Volt</v>
      </c>
      <c r="O8" s="289" t="str">
        <f>Übersicht!$B$28</f>
        <v>Kabel</v>
      </c>
      <c r="P8" s="289" t="s">
        <v>208</v>
      </c>
      <c r="Q8" s="288" t="s">
        <v>162</v>
      </c>
      <c r="R8" s="332" t="s">
        <v>8</v>
      </c>
      <c r="T8" s="343" t="s">
        <v>5</v>
      </c>
      <c r="U8" s="287" t="str">
        <f>Übersicht!$B$11</f>
        <v>Ortskanäle, Bauleistungen am Bauwerk (Tiefbau), ohne USt</v>
      </c>
      <c r="V8" s="289" t="str">
        <f>Übersicht!$B$21</f>
        <v>Ortskanäle, Bauleistungen am Bauwerk (Tiefbau), mit USt</v>
      </c>
      <c r="W8" s="289" t="s">
        <v>204</v>
      </c>
      <c r="X8" s="289" t="str">
        <f>Übersicht!$B$12</f>
        <v>Andere elektrische Leiter für eine Spannung von mehr als 1 000 Volt</v>
      </c>
      <c r="Y8" s="289" t="str">
        <f>Übersicht!$B$29</f>
        <v>Isolierte Drähte und Leitungen</v>
      </c>
      <c r="Z8" s="289" t="s">
        <v>207</v>
      </c>
      <c r="AA8" s="289" t="str">
        <f>Übersicht!$B$13</f>
        <v>Türme und Gittermaste, aus Eisen oder Stahl</v>
      </c>
      <c r="AB8" s="289" t="str">
        <f>Übersicht!$B$30</f>
        <v>Fertigteilbauten überwiegend aus Metall, Konstruktionen aus Stahl und Aluminium</v>
      </c>
      <c r="AC8" s="289" t="s">
        <v>203</v>
      </c>
      <c r="AD8" s="288" t="s">
        <v>161</v>
      </c>
      <c r="AE8" s="332" t="s">
        <v>8</v>
      </c>
      <c r="AG8" s="343" t="s">
        <v>5</v>
      </c>
      <c r="AH8" s="287" t="str">
        <f>Übersicht!$B$11</f>
        <v>Ortskanäle, Bauleistungen am Bauwerk (Tiefbau), ohne USt</v>
      </c>
      <c r="AI8" s="289" t="str">
        <f>Übersicht!$B$21</f>
        <v>Ortskanäle, Bauleistungen am Bauwerk (Tiefbau), mit USt</v>
      </c>
      <c r="AJ8" s="289" t="s">
        <v>204</v>
      </c>
      <c r="AK8" s="289" t="str">
        <f>Übersicht!$B$14</f>
        <v>Erzeugerpreise gewerblicher Produkte gesamt (ohne Mineralölerz.)</v>
      </c>
      <c r="AL8" s="289" t="str">
        <f>Übersicht!$B$31</f>
        <v>Erzeugerpreise gewerblicher Produkte gesamt</v>
      </c>
      <c r="AM8" s="289" t="s">
        <v>15</v>
      </c>
      <c r="AN8" s="288" t="s">
        <v>174</v>
      </c>
      <c r="AO8" s="332" t="s">
        <v>8</v>
      </c>
      <c r="AQ8" s="343" t="s">
        <v>5</v>
      </c>
      <c r="AR8" s="287" t="str">
        <f>Übersicht!$B$14</f>
        <v>Erzeugerpreise gewerblicher Produkte gesamt (ohne Mineralölerz.)</v>
      </c>
      <c r="AS8" s="289" t="str">
        <f>Übersicht!$B$31</f>
        <v>Erzeugerpreise gewerblicher Produkte gesamt</v>
      </c>
      <c r="AT8" s="288" t="s">
        <v>15</v>
      </c>
      <c r="AU8" s="332" t="s">
        <v>8</v>
      </c>
    </row>
    <row r="9" spans="1:47" s="181" customFormat="1" hidden="1">
      <c r="B9" s="333">
        <v>2026</v>
      </c>
      <c r="C9" s="294">
        <f>VLOOKUP(B9,'Basisreihen Destatis 2020 "alt"'!$B$7:$H$90,2,FALSE)</f>
        <v>0</v>
      </c>
      <c r="D9" s="291"/>
      <c r="E9" s="290">
        <f t="shared" ref="E9:E16" si="0">ROUND(IF(C9&gt;0,C9,D9*$C$67/$D$67),1)</f>
        <v>0</v>
      </c>
      <c r="F9" s="290"/>
      <c r="G9" s="295">
        <f t="shared" ref="G9:G16" si="1">ROUND(IF(E9&gt;0,E9,F9*$E$77/$F$77),4)</f>
        <v>0</v>
      </c>
      <c r="H9" s="334"/>
      <c r="I9" s="185"/>
      <c r="J9" s="333">
        <v>2026</v>
      </c>
      <c r="K9" s="294">
        <f>VLOOKUP(J9,'Basisreihen Destatis 2020 "alt"'!$B$7:$H$90,3,FALSE)</f>
        <v>0</v>
      </c>
      <c r="L9" s="290"/>
      <c r="M9" s="290">
        <f t="shared" ref="M9:M66" si="2">ROUND(IF(K9&gt;0,K9,L9*$K$67/$L$67),1)</f>
        <v>0</v>
      </c>
      <c r="N9" s="290">
        <f>VLOOKUP(J9,'Basisreihen Destatis 2020 "alt"'!$B$7:$H$90,4,FALSE)</f>
        <v>0</v>
      </c>
      <c r="O9" s="290"/>
      <c r="P9" s="290">
        <f t="shared" ref="P9:P39" si="3">ROUND(IF(N9&gt;0,N9,O9*$N$40/$O$40),1)</f>
        <v>0</v>
      </c>
      <c r="Q9" s="295">
        <f t="shared" ref="Q9:Q16" si="4">ROUND(0.7*M9+0.3*P9,1)</f>
        <v>0</v>
      </c>
      <c r="R9" s="334"/>
      <c r="T9" s="344">
        <v>2026</v>
      </c>
      <c r="U9" s="294">
        <f>VLOOKUP(T9,'Basisreihen Destatis 2020 "alt"'!$B$7:$H$90,3,FALSE)</f>
        <v>0</v>
      </c>
      <c r="V9" s="290"/>
      <c r="W9" s="290">
        <f t="shared" ref="W9:W16" si="5">ROUND(IF(U9&gt;0,U9,V9*$U$67/$V$67),1)</f>
        <v>0</v>
      </c>
      <c r="X9" s="290">
        <f>VLOOKUP(T9,'Basisreihen Destatis 2020 "alt"'!$B$7:$H$90,4,FALSE)</f>
        <v>0</v>
      </c>
      <c r="Y9" s="290"/>
      <c r="Z9" s="290">
        <f t="shared" ref="Z9:Z39" si="6">ROUND(IF(X9&gt;0,X9,Y9*$X$40/$Y$40),1)</f>
        <v>0</v>
      </c>
      <c r="AA9" s="290">
        <f>VLOOKUP(T9,'Basisreihen Destatis 2020 "alt"'!$B$7:$H$90,5,FALSE)</f>
        <v>0</v>
      </c>
      <c r="AB9" s="290"/>
      <c r="AC9" s="290">
        <f t="shared" ref="AC9:AC58" si="7">ROUND(IF(AA9&gt;0,AA9,AB9*$AA$59/$AB$59),1)</f>
        <v>0</v>
      </c>
      <c r="AD9" s="295">
        <f t="shared" ref="AD9:AD16" si="8">ROUND(0.5*W9+0.15*Z9+0.35*AC9,1)</f>
        <v>0</v>
      </c>
      <c r="AE9" s="334"/>
      <c r="AG9" s="344">
        <v>2026</v>
      </c>
      <c r="AH9" s="294">
        <f>VLOOKUP(AG9,'Basisreihen Destatis 2020 "alt"'!$B$7:$H$90,3,FALSE)</f>
        <v>0</v>
      </c>
      <c r="AI9" s="290"/>
      <c r="AJ9" s="290">
        <f t="shared" ref="AJ9:AJ66" si="9">ROUND(IF(AH9&gt;0,AH9,AI9*$AH$67/$AI$67),1)</f>
        <v>0</v>
      </c>
      <c r="AK9" s="290">
        <f>VLOOKUP(AG9,'Basisreihen Destatis 2020 "alt"'!$B$7:$H$90,6,FALSE)</f>
        <v>0</v>
      </c>
      <c r="AL9" s="290"/>
      <c r="AM9" s="290">
        <f t="shared" ref="AM9:AM16" si="10">ROUND(IF(AK9&gt;0,AK9,AL9*$AK$59/$AL$59),1)</f>
        <v>0</v>
      </c>
      <c r="AN9" s="295">
        <f t="shared" ref="AN9:AN16" si="11">ROUND(0.35*AJ9+0.65*AM9,1)</f>
        <v>0</v>
      </c>
      <c r="AO9" s="334"/>
      <c r="AP9" s="156"/>
      <c r="AQ9" s="344">
        <v>2026</v>
      </c>
      <c r="AR9" s="294">
        <f>VLOOKUP(AQ9,'Basisreihen Destatis 2020 "alt"'!$B$7:$H$90,6,FALSE)</f>
        <v>0</v>
      </c>
      <c r="AS9" s="290"/>
      <c r="AT9" s="295">
        <f t="shared" ref="AT9:AT16" si="12">ROUND(IF(AR9&gt;0,AR9,AS9*$AR$59/$AS$59),1)</f>
        <v>0</v>
      </c>
      <c r="AU9" s="334"/>
    </row>
    <row r="10" spans="1:47" s="181" customFormat="1" hidden="1">
      <c r="B10" s="335">
        <v>2025</v>
      </c>
      <c r="C10" s="296">
        <f>VLOOKUP(B10,'Basisreihen Destatis 2020 "alt"'!$B$7:$H$90,2,FALSE)</f>
        <v>0</v>
      </c>
      <c r="D10" s="292"/>
      <c r="E10" s="292">
        <f t="shared" si="0"/>
        <v>0</v>
      </c>
      <c r="F10" s="292"/>
      <c r="G10" s="297">
        <f t="shared" si="1"/>
        <v>0</v>
      </c>
      <c r="H10" s="336"/>
      <c r="I10" s="185"/>
      <c r="J10" s="335">
        <v>2025</v>
      </c>
      <c r="K10" s="296">
        <f>VLOOKUP(J10,'Basisreihen Destatis 2020 "alt"'!$B$7:$H$90,3,FALSE)</f>
        <v>0</v>
      </c>
      <c r="L10" s="292"/>
      <c r="M10" s="292">
        <f t="shared" si="2"/>
        <v>0</v>
      </c>
      <c r="N10" s="292">
        <f>VLOOKUP(J10,'Basisreihen Destatis 2020 "alt"'!$B$7:$H$90,4,FALSE)</f>
        <v>0</v>
      </c>
      <c r="O10" s="292"/>
      <c r="P10" s="292">
        <f t="shared" si="3"/>
        <v>0</v>
      </c>
      <c r="Q10" s="297">
        <f t="shared" si="4"/>
        <v>0</v>
      </c>
      <c r="R10" s="336"/>
      <c r="T10" s="345">
        <v>2025</v>
      </c>
      <c r="U10" s="296">
        <f>VLOOKUP(T10,'Basisreihen Destatis 2020 "alt"'!$B$7:$H$90,3,FALSE)</f>
        <v>0</v>
      </c>
      <c r="V10" s="292"/>
      <c r="W10" s="292">
        <f t="shared" si="5"/>
        <v>0</v>
      </c>
      <c r="X10" s="292">
        <f>VLOOKUP(T10,'Basisreihen Destatis 2020 "alt"'!$B$7:$H$90,4,FALSE)</f>
        <v>0</v>
      </c>
      <c r="Y10" s="292"/>
      <c r="Z10" s="292">
        <f t="shared" si="6"/>
        <v>0</v>
      </c>
      <c r="AA10" s="292">
        <f>VLOOKUP(T10,'Basisreihen Destatis 2020 "alt"'!$B$7:$H$90,5,FALSE)</f>
        <v>0</v>
      </c>
      <c r="AB10" s="292"/>
      <c r="AC10" s="292">
        <f t="shared" si="7"/>
        <v>0</v>
      </c>
      <c r="AD10" s="297">
        <f t="shared" si="8"/>
        <v>0</v>
      </c>
      <c r="AE10" s="336"/>
      <c r="AG10" s="345">
        <v>2025</v>
      </c>
      <c r="AH10" s="296">
        <f>VLOOKUP(AG10,'Basisreihen Destatis 2020 "alt"'!$B$7:$H$90,3,FALSE)</f>
        <v>0</v>
      </c>
      <c r="AI10" s="292"/>
      <c r="AJ10" s="292">
        <f t="shared" si="9"/>
        <v>0</v>
      </c>
      <c r="AK10" s="292">
        <f>VLOOKUP(AG10,'Basisreihen Destatis 2020 "alt"'!$B$7:$H$90,6,FALSE)</f>
        <v>0</v>
      </c>
      <c r="AL10" s="292"/>
      <c r="AM10" s="292">
        <f t="shared" si="10"/>
        <v>0</v>
      </c>
      <c r="AN10" s="297">
        <f t="shared" si="11"/>
        <v>0</v>
      </c>
      <c r="AO10" s="336"/>
      <c r="AP10" s="156"/>
      <c r="AQ10" s="345">
        <v>2025</v>
      </c>
      <c r="AR10" s="296">
        <f>VLOOKUP(AQ10,'Basisreihen Destatis 2020 "alt"'!$B$7:$H$90,6,FALSE)</f>
        <v>0</v>
      </c>
      <c r="AS10" s="292"/>
      <c r="AT10" s="297">
        <f t="shared" si="12"/>
        <v>0</v>
      </c>
      <c r="AU10" s="336"/>
    </row>
    <row r="11" spans="1:47" s="181" customFormat="1" hidden="1">
      <c r="B11" s="335">
        <v>2024</v>
      </c>
      <c r="C11" s="296">
        <f>VLOOKUP(B11,'Basisreihen Destatis 2020 "alt"'!$B$7:$H$90,2,FALSE)</f>
        <v>0</v>
      </c>
      <c r="D11" s="292"/>
      <c r="E11" s="292">
        <f t="shared" si="0"/>
        <v>0</v>
      </c>
      <c r="F11" s="292"/>
      <c r="G11" s="297">
        <f t="shared" si="1"/>
        <v>0</v>
      </c>
      <c r="H11" s="336"/>
      <c r="I11" s="185"/>
      <c r="J11" s="335">
        <v>2024</v>
      </c>
      <c r="K11" s="296">
        <f>VLOOKUP(J11,'Basisreihen Destatis 2020 "alt"'!$B$7:$H$90,3,FALSE)</f>
        <v>0</v>
      </c>
      <c r="L11" s="292"/>
      <c r="M11" s="292">
        <f t="shared" si="2"/>
        <v>0</v>
      </c>
      <c r="N11" s="292">
        <f>VLOOKUP(J11,'Basisreihen Destatis 2020 "alt"'!$B$7:$H$90,4,FALSE)</f>
        <v>0</v>
      </c>
      <c r="O11" s="292"/>
      <c r="P11" s="292">
        <f t="shared" si="3"/>
        <v>0</v>
      </c>
      <c r="Q11" s="297">
        <f t="shared" si="4"/>
        <v>0</v>
      </c>
      <c r="R11" s="336"/>
      <c r="T11" s="345">
        <v>2024</v>
      </c>
      <c r="U11" s="296">
        <f>VLOOKUP(T11,'Basisreihen Destatis 2020 "alt"'!$B$7:$H$90,3,FALSE)</f>
        <v>0</v>
      </c>
      <c r="V11" s="292"/>
      <c r="W11" s="292">
        <f t="shared" si="5"/>
        <v>0</v>
      </c>
      <c r="X11" s="292">
        <f>VLOOKUP(T11,'Basisreihen Destatis 2020 "alt"'!$B$7:$H$90,4,FALSE)</f>
        <v>0</v>
      </c>
      <c r="Y11" s="292"/>
      <c r="Z11" s="292">
        <f t="shared" si="6"/>
        <v>0</v>
      </c>
      <c r="AA11" s="292">
        <f>VLOOKUP(T11,'Basisreihen Destatis 2020 "alt"'!$B$7:$H$90,5,FALSE)</f>
        <v>0</v>
      </c>
      <c r="AB11" s="292"/>
      <c r="AC11" s="292">
        <f t="shared" si="7"/>
        <v>0</v>
      </c>
      <c r="AD11" s="297">
        <f t="shared" si="8"/>
        <v>0</v>
      </c>
      <c r="AE11" s="336"/>
      <c r="AG11" s="345">
        <v>2024</v>
      </c>
      <c r="AH11" s="296">
        <f>VLOOKUP(AG11,'Basisreihen Destatis 2020 "alt"'!$B$7:$H$90,3,FALSE)</f>
        <v>0</v>
      </c>
      <c r="AI11" s="292"/>
      <c r="AJ11" s="292">
        <f t="shared" si="9"/>
        <v>0</v>
      </c>
      <c r="AK11" s="292">
        <f>VLOOKUP(AG11,'Basisreihen Destatis 2020 "alt"'!$B$7:$H$90,6,FALSE)</f>
        <v>0</v>
      </c>
      <c r="AL11" s="292"/>
      <c r="AM11" s="292">
        <f t="shared" si="10"/>
        <v>0</v>
      </c>
      <c r="AN11" s="297">
        <f t="shared" si="11"/>
        <v>0</v>
      </c>
      <c r="AO11" s="336"/>
      <c r="AP11" s="156"/>
      <c r="AQ11" s="345">
        <v>2024</v>
      </c>
      <c r="AR11" s="296">
        <f>VLOOKUP(AQ11,'Basisreihen Destatis 2020 "alt"'!$B$7:$H$90,6,FALSE)</f>
        <v>0</v>
      </c>
      <c r="AS11" s="292"/>
      <c r="AT11" s="297">
        <f t="shared" si="12"/>
        <v>0</v>
      </c>
      <c r="AU11" s="336"/>
    </row>
    <row r="12" spans="1:47" s="181" customFormat="1" hidden="1">
      <c r="B12" s="335">
        <v>2023</v>
      </c>
      <c r="C12" s="296">
        <f>VLOOKUP(B12,'Basisreihen Destatis 2020 "alt"'!$B$7:$H$90,2,FALSE)</f>
        <v>0</v>
      </c>
      <c r="D12" s="292"/>
      <c r="E12" s="292">
        <f t="shared" si="0"/>
        <v>0</v>
      </c>
      <c r="F12" s="292"/>
      <c r="G12" s="297">
        <f t="shared" si="1"/>
        <v>0</v>
      </c>
      <c r="H12" s="336"/>
      <c r="I12" s="185"/>
      <c r="J12" s="335">
        <v>2023</v>
      </c>
      <c r="K12" s="296">
        <f>VLOOKUP(J12,'Basisreihen Destatis 2020 "alt"'!$B$7:$H$90,3,FALSE)</f>
        <v>0</v>
      </c>
      <c r="L12" s="292"/>
      <c r="M12" s="292">
        <f t="shared" si="2"/>
        <v>0</v>
      </c>
      <c r="N12" s="292">
        <f>VLOOKUP(J12,'Basisreihen Destatis 2020 "alt"'!$B$7:$H$90,4,FALSE)</f>
        <v>0</v>
      </c>
      <c r="O12" s="292"/>
      <c r="P12" s="292">
        <f t="shared" si="3"/>
        <v>0</v>
      </c>
      <c r="Q12" s="297">
        <f t="shared" si="4"/>
        <v>0</v>
      </c>
      <c r="R12" s="336"/>
      <c r="T12" s="345">
        <v>2023</v>
      </c>
      <c r="U12" s="296">
        <f>VLOOKUP(T12,'Basisreihen Destatis 2020 "alt"'!$B$7:$H$90,3,FALSE)</f>
        <v>0</v>
      </c>
      <c r="V12" s="292"/>
      <c r="W12" s="292">
        <f t="shared" si="5"/>
        <v>0</v>
      </c>
      <c r="X12" s="292">
        <f>VLOOKUP(T12,'Basisreihen Destatis 2020 "alt"'!$B$7:$H$90,4,FALSE)</f>
        <v>0</v>
      </c>
      <c r="Y12" s="292"/>
      <c r="Z12" s="292">
        <f t="shared" si="6"/>
        <v>0</v>
      </c>
      <c r="AA12" s="292">
        <f>VLOOKUP(T12,'Basisreihen Destatis 2020 "alt"'!$B$7:$H$90,5,FALSE)</f>
        <v>0</v>
      </c>
      <c r="AB12" s="292"/>
      <c r="AC12" s="292">
        <f t="shared" si="7"/>
        <v>0</v>
      </c>
      <c r="AD12" s="297">
        <f t="shared" si="8"/>
        <v>0</v>
      </c>
      <c r="AE12" s="336"/>
      <c r="AG12" s="345">
        <v>2023</v>
      </c>
      <c r="AH12" s="296">
        <f>VLOOKUP(AG12,'Basisreihen Destatis 2020 "alt"'!$B$7:$H$90,3,FALSE)</f>
        <v>0</v>
      </c>
      <c r="AI12" s="292"/>
      <c r="AJ12" s="292">
        <f t="shared" si="9"/>
        <v>0</v>
      </c>
      <c r="AK12" s="292">
        <f>VLOOKUP(AG12,'Basisreihen Destatis 2020 "alt"'!$B$7:$H$90,6,FALSE)</f>
        <v>0</v>
      </c>
      <c r="AL12" s="292"/>
      <c r="AM12" s="292">
        <f t="shared" si="10"/>
        <v>0</v>
      </c>
      <c r="AN12" s="297">
        <f t="shared" si="11"/>
        <v>0</v>
      </c>
      <c r="AO12" s="336"/>
      <c r="AP12" s="156"/>
      <c r="AQ12" s="345">
        <v>2023</v>
      </c>
      <c r="AR12" s="296">
        <f>VLOOKUP(AQ12,'Basisreihen Destatis 2020 "alt"'!$B$7:$H$90,6,FALSE)</f>
        <v>0</v>
      </c>
      <c r="AS12" s="292"/>
      <c r="AT12" s="297">
        <f t="shared" si="12"/>
        <v>0</v>
      </c>
      <c r="AU12" s="336"/>
    </row>
    <row r="13" spans="1:47" s="181" customFormat="1">
      <c r="B13" s="335">
        <v>2022</v>
      </c>
      <c r="C13" s="296">
        <f>VLOOKUP(B13,'Basisreihen Destatis 2022'!$B$7:$I$90,2,FALSE)</f>
        <v>150.6</v>
      </c>
      <c r="D13" s="292"/>
      <c r="E13" s="292">
        <f t="shared" si="0"/>
        <v>150.6</v>
      </c>
      <c r="F13" s="292"/>
      <c r="G13" s="297">
        <f t="shared" si="1"/>
        <v>150.6</v>
      </c>
      <c r="H13" s="336">
        <f>ROUND($G$13/G13,4)</f>
        <v>1</v>
      </c>
      <c r="I13" s="185"/>
      <c r="J13" s="335">
        <v>2022</v>
      </c>
      <c r="K13" s="296">
        <f>VLOOKUP(J13,'Basisreihen Destatis 2022'!$B$7:$I$90,3,FALSE)</f>
        <v>145.5</v>
      </c>
      <c r="L13" s="292"/>
      <c r="M13" s="292">
        <f t="shared" si="2"/>
        <v>145.5</v>
      </c>
      <c r="N13" s="292">
        <f>VLOOKUP(J13,'Basisreihen Destatis 2022'!$B$7:$I$90,4,FALSE)</f>
        <v>131.19999999999999</v>
      </c>
      <c r="O13" s="292"/>
      <c r="P13" s="292">
        <f t="shared" si="3"/>
        <v>131.19999999999999</v>
      </c>
      <c r="Q13" s="297">
        <f t="shared" si="4"/>
        <v>141.19999999999999</v>
      </c>
      <c r="R13" s="336">
        <f>ROUND($Q$13/Q13,4)</f>
        <v>1</v>
      </c>
      <c r="T13" s="345">
        <v>2022</v>
      </c>
      <c r="U13" s="296">
        <f>VLOOKUP(T13,'Basisreihen Destatis 2022'!$B$7:$I$90,3,FALSE)</f>
        <v>145.5</v>
      </c>
      <c r="V13" s="292"/>
      <c r="W13" s="292">
        <f t="shared" si="5"/>
        <v>145.5</v>
      </c>
      <c r="X13" s="292">
        <f>VLOOKUP(T13,'Basisreihen Destatis 2022'!$B$7:$I$90,4,FALSE)</f>
        <v>131.19999999999999</v>
      </c>
      <c r="Y13" s="292"/>
      <c r="Z13" s="292">
        <f t="shared" si="6"/>
        <v>131.19999999999999</v>
      </c>
      <c r="AA13" s="292">
        <f>VLOOKUP(T13,'Basisreihen Destatis 2022'!$B$7:$I$90,5,FALSE)</f>
        <v>146.9</v>
      </c>
      <c r="AB13" s="292"/>
      <c r="AC13" s="292">
        <f t="shared" si="7"/>
        <v>146.9</v>
      </c>
      <c r="AD13" s="297">
        <f t="shared" si="8"/>
        <v>143.80000000000001</v>
      </c>
      <c r="AE13" s="336">
        <f>ROUND($AD$13/AD13,4)</f>
        <v>1</v>
      </c>
      <c r="AG13" s="345">
        <v>2022</v>
      </c>
      <c r="AH13" s="296">
        <f>VLOOKUP(AG13,'Basisreihen Destatis 2022'!$B$7:$I$90,3,FALSE)</f>
        <v>145.5</v>
      </c>
      <c r="AI13" s="292"/>
      <c r="AJ13" s="292">
        <f t="shared" si="9"/>
        <v>145.5</v>
      </c>
      <c r="AK13" s="292">
        <f>VLOOKUP(AG13,'Basisreihen Destatis 2022'!$B$7:$I$90,6,FALSE)</f>
        <v>152.1</v>
      </c>
      <c r="AL13" s="292"/>
      <c r="AM13" s="292">
        <f t="shared" si="10"/>
        <v>152.1</v>
      </c>
      <c r="AN13" s="297">
        <f t="shared" si="11"/>
        <v>149.80000000000001</v>
      </c>
      <c r="AO13" s="336">
        <f>ROUND($AN$13/AN13,4)</f>
        <v>1</v>
      </c>
      <c r="AP13" s="156"/>
      <c r="AQ13" s="345">
        <v>2022</v>
      </c>
      <c r="AR13" s="296">
        <f>VLOOKUP(AQ13,'Basisreihen Destatis 2022'!$B$7:$I$90,6,FALSE)</f>
        <v>152.1</v>
      </c>
      <c r="AS13" s="292"/>
      <c r="AT13" s="297">
        <f t="shared" si="12"/>
        <v>152.1</v>
      </c>
      <c r="AU13" s="336">
        <f>ROUND($AT$13/AT13,4)</f>
        <v>1</v>
      </c>
    </row>
    <row r="14" spans="1:47" s="181" customFormat="1">
      <c r="B14" s="335">
        <v>2021</v>
      </c>
      <c r="C14" s="296">
        <f>VLOOKUP(B14,'Basisreihen Destatis 2022'!$B$7:$I$90,2,FALSE)</f>
        <v>128.1</v>
      </c>
      <c r="D14" s="292"/>
      <c r="E14" s="292">
        <f>ROUND(IF(C14&gt;0,C14,D14*$C$67/$D$67),1)</f>
        <v>128.1</v>
      </c>
      <c r="F14" s="292"/>
      <c r="G14" s="297">
        <f t="shared" si="1"/>
        <v>128.1</v>
      </c>
      <c r="H14" s="336">
        <f t="shared" ref="H14:H77" si="13">ROUND($G$13/G14,4)</f>
        <v>1.1756</v>
      </c>
      <c r="I14" s="185"/>
      <c r="J14" s="335">
        <v>2021</v>
      </c>
      <c r="K14" s="296">
        <f>VLOOKUP(J14,'Basisreihen Destatis 2022'!$B$7:$I$90,3,FALSE)</f>
        <v>126.3</v>
      </c>
      <c r="L14" s="292"/>
      <c r="M14" s="292">
        <f t="shared" si="2"/>
        <v>126.3</v>
      </c>
      <c r="N14" s="292">
        <f>VLOOKUP(J14,'Basisreihen Destatis 2022'!$B$7:$I$90,4,FALSE)</f>
        <v>106.6</v>
      </c>
      <c r="O14" s="292"/>
      <c r="P14" s="292">
        <f t="shared" si="3"/>
        <v>106.6</v>
      </c>
      <c r="Q14" s="297">
        <f t="shared" si="4"/>
        <v>120.4</v>
      </c>
      <c r="R14" s="336">
        <f t="shared" ref="R14:R77" si="14">ROUND($Q$13/Q14,4)</f>
        <v>1.1728000000000001</v>
      </c>
      <c r="T14" s="345">
        <v>2021</v>
      </c>
      <c r="U14" s="296">
        <f>VLOOKUP(T14,'Basisreihen Destatis 2022'!$B$7:$I$90,3,FALSE)</f>
        <v>126.3</v>
      </c>
      <c r="V14" s="292"/>
      <c r="W14" s="292">
        <f t="shared" si="5"/>
        <v>126.3</v>
      </c>
      <c r="X14" s="292">
        <f>VLOOKUP(T14,'Basisreihen Destatis 2022'!$B$7:$I$90,4,FALSE)</f>
        <v>106.6</v>
      </c>
      <c r="Y14" s="292"/>
      <c r="Z14" s="292">
        <f t="shared" si="6"/>
        <v>106.6</v>
      </c>
      <c r="AA14" s="292">
        <f>VLOOKUP(T14,'Basisreihen Destatis 2022'!$B$7:$I$90,5,FALSE)</f>
        <v>115.8</v>
      </c>
      <c r="AB14" s="292"/>
      <c r="AC14" s="292">
        <f t="shared" si="7"/>
        <v>115.8</v>
      </c>
      <c r="AD14" s="297">
        <f t="shared" si="8"/>
        <v>119.7</v>
      </c>
      <c r="AE14" s="336">
        <f t="shared" ref="AE14:AE77" si="15">ROUND($AD$13/AD14,4)</f>
        <v>1.2013</v>
      </c>
      <c r="AG14" s="345">
        <v>2021</v>
      </c>
      <c r="AH14" s="296">
        <f>VLOOKUP(AG14,'Basisreihen Destatis 2022'!$B$7:$I$90,3,FALSE)</f>
        <v>126.3</v>
      </c>
      <c r="AI14" s="292"/>
      <c r="AJ14" s="292">
        <f t="shared" si="9"/>
        <v>126.3</v>
      </c>
      <c r="AK14" s="292">
        <f>VLOOKUP(AG14,'Basisreihen Destatis 2022'!$B$7:$I$90,6,FALSE)</f>
        <v>114.6</v>
      </c>
      <c r="AL14" s="292"/>
      <c r="AM14" s="292">
        <f t="shared" si="10"/>
        <v>114.6</v>
      </c>
      <c r="AN14" s="297">
        <f t="shared" si="11"/>
        <v>118.7</v>
      </c>
      <c r="AO14" s="336">
        <f t="shared" ref="AO14:AO77" si="16">ROUND($AN$13/AN14,4)</f>
        <v>1.262</v>
      </c>
      <c r="AP14" s="156"/>
      <c r="AQ14" s="345">
        <v>2021</v>
      </c>
      <c r="AR14" s="296">
        <f>VLOOKUP(AQ14,'Basisreihen Destatis 2022'!$B$7:$I$90,6,FALSE)</f>
        <v>114.6</v>
      </c>
      <c r="AS14" s="292"/>
      <c r="AT14" s="297">
        <f t="shared" si="12"/>
        <v>114.6</v>
      </c>
      <c r="AU14" s="336">
        <f t="shared" ref="AU14:AU77" si="17">ROUND($AT$13/AT14,4)</f>
        <v>1.3271999999999999</v>
      </c>
    </row>
    <row r="15" spans="1:47" s="181" customFormat="1">
      <c r="B15" s="335">
        <v>2020</v>
      </c>
      <c r="C15" s="296">
        <f>VLOOKUP(B15,'Basisreihen Destatis 2022'!$B$7:$I$90,2,FALSE)</f>
        <v>118.4</v>
      </c>
      <c r="D15" s="292"/>
      <c r="E15" s="292">
        <f t="shared" si="0"/>
        <v>118.4</v>
      </c>
      <c r="F15" s="292"/>
      <c r="G15" s="297">
        <f t="shared" si="1"/>
        <v>118.4</v>
      </c>
      <c r="H15" s="336">
        <f t="shared" si="13"/>
        <v>1.272</v>
      </c>
      <c r="I15" s="185"/>
      <c r="J15" s="335">
        <v>2020</v>
      </c>
      <c r="K15" s="296">
        <f>VLOOKUP(J15,'Basisreihen Destatis 2022'!$B$7:$I$90,3,FALSE)</f>
        <v>120.4</v>
      </c>
      <c r="L15" s="292"/>
      <c r="M15" s="292">
        <f t="shared" si="2"/>
        <v>120.4</v>
      </c>
      <c r="N15" s="292">
        <f>VLOOKUP(J15,'Basisreihen Destatis 2022'!$B$7:$I$90,4,FALSE)</f>
        <v>99.2</v>
      </c>
      <c r="O15" s="292"/>
      <c r="P15" s="292">
        <f t="shared" si="3"/>
        <v>99.2</v>
      </c>
      <c r="Q15" s="297">
        <f t="shared" si="4"/>
        <v>114</v>
      </c>
      <c r="R15" s="336">
        <f t="shared" si="14"/>
        <v>1.2385999999999999</v>
      </c>
      <c r="T15" s="345">
        <v>2020</v>
      </c>
      <c r="U15" s="296">
        <f>VLOOKUP(T15,'Basisreihen Destatis 2022'!$B$7:$I$90,3,FALSE)</f>
        <v>120.4</v>
      </c>
      <c r="V15" s="292"/>
      <c r="W15" s="292">
        <f t="shared" si="5"/>
        <v>120.4</v>
      </c>
      <c r="X15" s="292">
        <f>VLOOKUP(T15,'Basisreihen Destatis 2022'!$B$7:$I$90,4,FALSE)</f>
        <v>99.2</v>
      </c>
      <c r="Y15" s="292"/>
      <c r="Z15" s="292">
        <f t="shared" si="6"/>
        <v>99.2</v>
      </c>
      <c r="AA15" s="292">
        <f>VLOOKUP(T15,'Basisreihen Destatis 2022'!$B$7:$I$90,5,FALSE)</f>
        <v>109.9</v>
      </c>
      <c r="AB15" s="292"/>
      <c r="AC15" s="292">
        <f t="shared" si="7"/>
        <v>109.9</v>
      </c>
      <c r="AD15" s="297">
        <f t="shared" si="8"/>
        <v>113.5</v>
      </c>
      <c r="AE15" s="336">
        <f t="shared" si="15"/>
        <v>1.2669999999999999</v>
      </c>
      <c r="AG15" s="345">
        <v>2020</v>
      </c>
      <c r="AH15" s="296">
        <f>VLOOKUP(AG15,'Basisreihen Destatis 2022'!$B$7:$I$90,3,FALSE)</f>
        <v>120.4</v>
      </c>
      <c r="AI15" s="292"/>
      <c r="AJ15" s="292">
        <f t="shared" si="9"/>
        <v>120.4</v>
      </c>
      <c r="AK15" s="292">
        <f>VLOOKUP(AG15,'Basisreihen Destatis 2022'!$B$7:$I$90,6,FALSE)</f>
        <v>104.2</v>
      </c>
      <c r="AL15" s="292"/>
      <c r="AM15" s="292">
        <f t="shared" si="10"/>
        <v>104.2</v>
      </c>
      <c r="AN15" s="297">
        <f t="shared" si="11"/>
        <v>109.9</v>
      </c>
      <c r="AO15" s="336">
        <f t="shared" si="16"/>
        <v>1.3631</v>
      </c>
      <c r="AP15" s="156"/>
      <c r="AQ15" s="345">
        <v>2020</v>
      </c>
      <c r="AR15" s="296">
        <f>VLOOKUP(AQ15,'Basisreihen Destatis 2022'!$B$7:$I$90,6,FALSE)</f>
        <v>104.2</v>
      </c>
      <c r="AS15" s="292"/>
      <c r="AT15" s="297">
        <f t="shared" si="12"/>
        <v>104.2</v>
      </c>
      <c r="AU15" s="336">
        <f t="shared" si="17"/>
        <v>1.4597</v>
      </c>
    </row>
    <row r="16" spans="1:47">
      <c r="B16" s="335">
        <v>2019</v>
      </c>
      <c r="C16" s="296">
        <f>VLOOKUP(B16,'Basisreihen Destatis 2022'!$B$7:$I$90,2,FALSE)</f>
        <v>115.1</v>
      </c>
      <c r="D16" s="292"/>
      <c r="E16" s="292">
        <f t="shared" si="0"/>
        <v>115.1</v>
      </c>
      <c r="F16" s="292"/>
      <c r="G16" s="297">
        <f t="shared" si="1"/>
        <v>115.1</v>
      </c>
      <c r="H16" s="336">
        <f t="shared" si="13"/>
        <v>1.3084</v>
      </c>
      <c r="I16" s="175"/>
      <c r="J16" s="335">
        <v>2019</v>
      </c>
      <c r="K16" s="296">
        <f>VLOOKUP(J16,'Basisreihen Destatis 2022'!$B$7:$I$90,3,FALSE)</f>
        <v>117.7</v>
      </c>
      <c r="L16" s="292"/>
      <c r="M16" s="292">
        <f t="shared" si="2"/>
        <v>117.7</v>
      </c>
      <c r="N16" s="292">
        <f>VLOOKUP(J16,'Basisreihen Destatis 2022'!$B$7:$I$90,4,FALSE)</f>
        <v>98.8</v>
      </c>
      <c r="O16" s="292"/>
      <c r="P16" s="292">
        <f t="shared" si="3"/>
        <v>98.8</v>
      </c>
      <c r="Q16" s="297">
        <f t="shared" si="4"/>
        <v>112</v>
      </c>
      <c r="R16" s="336">
        <f t="shared" si="14"/>
        <v>1.2606999999999999</v>
      </c>
      <c r="T16" s="345">
        <v>2019</v>
      </c>
      <c r="U16" s="296">
        <f>VLOOKUP(T16,'Basisreihen Destatis 2022'!$B$7:$I$90,3,FALSE)</f>
        <v>117.7</v>
      </c>
      <c r="V16" s="292"/>
      <c r="W16" s="292">
        <f t="shared" si="5"/>
        <v>117.7</v>
      </c>
      <c r="X16" s="292">
        <f>VLOOKUP(T16,'Basisreihen Destatis 2022'!$B$7:$I$90,4,FALSE)</f>
        <v>98.8</v>
      </c>
      <c r="Y16" s="292"/>
      <c r="Z16" s="292">
        <f t="shared" si="6"/>
        <v>98.8</v>
      </c>
      <c r="AA16" s="292">
        <f>VLOOKUP(T16,'Basisreihen Destatis 2022'!$B$7:$I$90,5,FALSE)</f>
        <v>107.6</v>
      </c>
      <c r="AB16" s="292"/>
      <c r="AC16" s="292">
        <f t="shared" si="7"/>
        <v>107.6</v>
      </c>
      <c r="AD16" s="297">
        <f t="shared" si="8"/>
        <v>111.3</v>
      </c>
      <c r="AE16" s="336">
        <f t="shared" si="15"/>
        <v>1.292</v>
      </c>
      <c r="AG16" s="345">
        <v>2019</v>
      </c>
      <c r="AH16" s="296">
        <f>VLOOKUP(AG16,'Basisreihen Destatis 2022'!$B$7:$I$90,3,FALSE)</f>
        <v>117.7</v>
      </c>
      <c r="AI16" s="292"/>
      <c r="AJ16" s="292">
        <f t="shared" si="9"/>
        <v>117.7</v>
      </c>
      <c r="AK16" s="292">
        <f>VLOOKUP(AG16,'Basisreihen Destatis 2022'!$B$7:$I$90,6,FALSE)</f>
        <v>104.7</v>
      </c>
      <c r="AL16" s="292"/>
      <c r="AM16" s="292">
        <f t="shared" si="10"/>
        <v>104.7</v>
      </c>
      <c r="AN16" s="297">
        <f t="shared" si="11"/>
        <v>109.3</v>
      </c>
      <c r="AO16" s="336">
        <f t="shared" si="16"/>
        <v>1.3705000000000001</v>
      </c>
      <c r="AQ16" s="345">
        <v>2019</v>
      </c>
      <c r="AR16" s="296">
        <f>VLOOKUP(AQ16,'Basisreihen Destatis 2022'!$B$7:$I$90,6,FALSE)</f>
        <v>104.7</v>
      </c>
      <c r="AS16" s="292"/>
      <c r="AT16" s="297">
        <f t="shared" si="12"/>
        <v>104.7</v>
      </c>
      <c r="AU16" s="336">
        <f t="shared" si="17"/>
        <v>1.4527000000000001</v>
      </c>
    </row>
    <row r="17" spans="2:47">
      <c r="B17" s="335">
        <v>2018</v>
      </c>
      <c r="C17" s="296">
        <f>VLOOKUP(B17,'Basisreihen Destatis 2022'!$B$7:$I$90,2,FALSE)</f>
        <v>110.2</v>
      </c>
      <c r="D17" s="292"/>
      <c r="E17" s="292">
        <f>ROUND(IF(C17&gt;0,C17,D17*$C$67/$D$67),1)</f>
        <v>110.2</v>
      </c>
      <c r="F17" s="292"/>
      <c r="G17" s="297">
        <f>ROUND(IF(E17&gt;0,E17,F17*$E$77/$F$77),4)</f>
        <v>110.2</v>
      </c>
      <c r="H17" s="336">
        <f t="shared" si="13"/>
        <v>1.3666</v>
      </c>
      <c r="I17" s="175"/>
      <c r="J17" s="335">
        <v>2018</v>
      </c>
      <c r="K17" s="296">
        <f>VLOOKUP(J17,'Basisreihen Destatis 2022'!$B$7:$I$90,3,FALSE)</f>
        <v>111.5</v>
      </c>
      <c r="L17" s="292"/>
      <c r="M17" s="292">
        <f t="shared" si="2"/>
        <v>111.5</v>
      </c>
      <c r="N17" s="292">
        <f>VLOOKUP(J17,'Basisreihen Destatis 2022'!$B$7:$I$90,4,FALSE)</f>
        <v>98.3</v>
      </c>
      <c r="O17" s="292"/>
      <c r="P17" s="292">
        <f t="shared" si="3"/>
        <v>98.3</v>
      </c>
      <c r="Q17" s="297">
        <f>ROUND(0.7*M17+0.3*P17,1)</f>
        <v>107.5</v>
      </c>
      <c r="R17" s="336">
        <f t="shared" si="14"/>
        <v>1.3134999999999999</v>
      </c>
      <c r="T17" s="345">
        <v>2018</v>
      </c>
      <c r="U17" s="296">
        <f>VLOOKUP(T17,'Basisreihen Destatis 2022'!$B$7:$I$90,3,FALSE)</f>
        <v>111.5</v>
      </c>
      <c r="V17" s="292"/>
      <c r="W17" s="292">
        <f>ROUND(IF(U17&gt;0,U17,V17*$U$67/$V$67),1)</f>
        <v>111.5</v>
      </c>
      <c r="X17" s="292">
        <f>VLOOKUP(T17,'Basisreihen Destatis 2022'!$B$7:$I$90,4,FALSE)</f>
        <v>98.3</v>
      </c>
      <c r="Y17" s="292"/>
      <c r="Z17" s="292">
        <f t="shared" si="6"/>
        <v>98.3</v>
      </c>
      <c r="AA17" s="292">
        <f>VLOOKUP(T17,'Basisreihen Destatis 2022'!$B$7:$I$90,5,FALSE)</f>
        <v>105.2</v>
      </c>
      <c r="AB17" s="292"/>
      <c r="AC17" s="292">
        <f t="shared" si="7"/>
        <v>105.2</v>
      </c>
      <c r="AD17" s="297">
        <f>ROUND(0.5*W17+0.15*Z17+0.35*AC17,1)</f>
        <v>107.3</v>
      </c>
      <c r="AE17" s="336">
        <f t="shared" si="15"/>
        <v>1.3402000000000001</v>
      </c>
      <c r="AG17" s="345">
        <v>2018</v>
      </c>
      <c r="AH17" s="296">
        <f>VLOOKUP(AG17,'Basisreihen Destatis 2022'!$B$7:$I$90,3,FALSE)</f>
        <v>111.5</v>
      </c>
      <c r="AI17" s="292"/>
      <c r="AJ17" s="292">
        <f t="shared" si="9"/>
        <v>111.5</v>
      </c>
      <c r="AK17" s="292">
        <f>VLOOKUP(AG17,'Basisreihen Destatis 2022'!$B$7:$I$90,6,FALSE)</f>
        <v>103.5</v>
      </c>
      <c r="AL17" s="292"/>
      <c r="AM17" s="292">
        <f>ROUND(IF(AK17&gt;0,AK17,AL17*$AK$59/$AL$59),1)</f>
        <v>103.5</v>
      </c>
      <c r="AN17" s="297">
        <f>ROUND(0.35*AJ17+0.65*AM17,1)</f>
        <v>106.3</v>
      </c>
      <c r="AO17" s="336">
        <f t="shared" si="16"/>
        <v>1.4092</v>
      </c>
      <c r="AQ17" s="345">
        <v>2018</v>
      </c>
      <c r="AR17" s="296">
        <f>VLOOKUP(AQ17,'Basisreihen Destatis 2022'!$B$7:$I$90,6,FALSE)</f>
        <v>103.5</v>
      </c>
      <c r="AS17" s="292"/>
      <c r="AT17" s="297">
        <f>ROUND(IF(AR17&gt;0,AR17,AS17*$AR$59/$AS$59),1)</f>
        <v>103.5</v>
      </c>
      <c r="AU17" s="336">
        <f t="shared" si="17"/>
        <v>1.4696</v>
      </c>
    </row>
    <row r="18" spans="2:47">
      <c r="B18" s="335">
        <v>2017</v>
      </c>
      <c r="C18" s="296">
        <f>VLOOKUP(B18,'Basisreihen Destatis 2022'!$B$7:$I$90,2,FALSE)</f>
        <v>105.5</v>
      </c>
      <c r="D18" s="292"/>
      <c r="E18" s="292">
        <f>ROUND(IF(C18&gt;0,C18,D18*$C$67/$D$67),1)</f>
        <v>105.5</v>
      </c>
      <c r="F18" s="292"/>
      <c r="G18" s="297">
        <f>ROUND(IF(E18&gt;0,E18,F18*$E$77/$F$77),1)</f>
        <v>105.5</v>
      </c>
      <c r="H18" s="336">
        <f t="shared" si="13"/>
        <v>1.4275</v>
      </c>
      <c r="I18" s="175"/>
      <c r="J18" s="335">
        <v>2017</v>
      </c>
      <c r="K18" s="296">
        <f>VLOOKUP(J18,'Basisreihen Destatis 2022'!$B$7:$I$90,3,FALSE)</f>
        <v>105.3</v>
      </c>
      <c r="L18" s="292"/>
      <c r="M18" s="292">
        <f t="shared" si="2"/>
        <v>105.3</v>
      </c>
      <c r="N18" s="292">
        <f>VLOOKUP(J18,'Basisreihen Destatis 2022'!$B$7:$I$90,4,FALSE)</f>
        <v>97</v>
      </c>
      <c r="O18" s="292"/>
      <c r="P18" s="292">
        <f t="shared" si="3"/>
        <v>97</v>
      </c>
      <c r="Q18" s="297">
        <f>ROUND(0.7*M18+0.3*P18,1)</f>
        <v>102.8</v>
      </c>
      <c r="R18" s="336">
        <f t="shared" si="14"/>
        <v>1.3734999999999999</v>
      </c>
      <c r="T18" s="345">
        <v>2017</v>
      </c>
      <c r="U18" s="296">
        <f>VLOOKUP(T18,'Basisreihen Destatis 2022'!$B$7:$I$90,3,FALSE)</f>
        <v>105.3</v>
      </c>
      <c r="V18" s="292"/>
      <c r="W18" s="292">
        <f>ROUND(IF(U18&gt;0,U18,V18*$U$67/$V$67),1)</f>
        <v>105.3</v>
      </c>
      <c r="X18" s="292">
        <f>VLOOKUP(T18,'Basisreihen Destatis 2022'!$B$7:$I$90,4,FALSE)</f>
        <v>97</v>
      </c>
      <c r="Y18" s="292"/>
      <c r="Z18" s="292">
        <f t="shared" si="6"/>
        <v>97</v>
      </c>
      <c r="AA18" s="292">
        <f>VLOOKUP(T18,'Basisreihen Destatis 2022'!$B$7:$I$90,5,FALSE)</f>
        <v>101.6</v>
      </c>
      <c r="AB18" s="292"/>
      <c r="AC18" s="292">
        <f t="shared" si="7"/>
        <v>101.6</v>
      </c>
      <c r="AD18" s="297">
        <f>ROUND(0.5*W18+0.15*Z18+0.35*AC18,1)</f>
        <v>102.8</v>
      </c>
      <c r="AE18" s="336">
        <f t="shared" si="15"/>
        <v>1.3988</v>
      </c>
      <c r="AG18" s="345">
        <v>2017</v>
      </c>
      <c r="AH18" s="296">
        <f>VLOOKUP(AG18,'Basisreihen Destatis 2022'!$B$7:$I$90,3,FALSE)</f>
        <v>105.3</v>
      </c>
      <c r="AI18" s="292"/>
      <c r="AJ18" s="292">
        <f t="shared" si="9"/>
        <v>105.3</v>
      </c>
      <c r="AK18" s="292">
        <f>VLOOKUP(AG18,'Basisreihen Destatis 2022'!$B$7:$I$90,6,FALSE)</f>
        <v>101.1</v>
      </c>
      <c r="AL18" s="292"/>
      <c r="AM18" s="292">
        <f>ROUND(IF(AK18&gt;0,AK18,AL18*$AK$59/$AL$59),1)</f>
        <v>101.1</v>
      </c>
      <c r="AN18" s="297">
        <f>ROUND(0.35*AJ18+0.65*AM18,1)</f>
        <v>102.6</v>
      </c>
      <c r="AO18" s="336">
        <f t="shared" si="16"/>
        <v>1.46</v>
      </c>
      <c r="AQ18" s="345">
        <v>2017</v>
      </c>
      <c r="AR18" s="296">
        <f>VLOOKUP(AQ18,'Basisreihen Destatis 2022'!$B$7:$I$90,6,FALSE)</f>
        <v>101.1</v>
      </c>
      <c r="AS18" s="292"/>
      <c r="AT18" s="297">
        <f>ROUND(IF(AR18&gt;0,AR18,AS18*$AR$59/$AS$59),1)</f>
        <v>101.1</v>
      </c>
      <c r="AU18" s="336">
        <f t="shared" si="17"/>
        <v>1.5044999999999999</v>
      </c>
    </row>
    <row r="19" spans="2:47">
      <c r="B19" s="335">
        <v>2016</v>
      </c>
      <c r="C19" s="296">
        <f>VLOOKUP(B19,'Basisreihen Destatis 2022'!$B$7:$I$90,2,FALSE)</f>
        <v>102.1</v>
      </c>
      <c r="D19" s="292"/>
      <c r="E19" s="292">
        <f t="shared" ref="E19:E66" si="18">ROUND(IF(C19&gt;0,C19,D19*$C$67/$D$67),1)</f>
        <v>102.1</v>
      </c>
      <c r="F19" s="292"/>
      <c r="G19" s="297">
        <f>ROUND(IF(E19&gt;0,E19,F19*$E$77/$F$77),1)</f>
        <v>102.1</v>
      </c>
      <c r="H19" s="336">
        <f t="shared" si="13"/>
        <v>1.4750000000000001</v>
      </c>
      <c r="I19" s="175"/>
      <c r="J19" s="335">
        <v>2016</v>
      </c>
      <c r="K19" s="296">
        <f>VLOOKUP(J19,'Basisreihen Destatis 2022'!$B$7:$I$90,3,FALSE)</f>
        <v>101.7</v>
      </c>
      <c r="L19" s="292"/>
      <c r="M19" s="292">
        <f t="shared" si="2"/>
        <v>101.7</v>
      </c>
      <c r="N19" s="292">
        <f>VLOOKUP(J19,'Basisreihen Destatis 2022'!$B$7:$I$90,4,FALSE)</f>
        <v>96.1</v>
      </c>
      <c r="O19" s="292"/>
      <c r="P19" s="292">
        <f t="shared" si="3"/>
        <v>96.1</v>
      </c>
      <c r="Q19" s="297">
        <f t="shared" ref="Q19:Q77" si="19">ROUND(0.7*M19+0.3*P19,1)</f>
        <v>100</v>
      </c>
      <c r="R19" s="336">
        <f t="shared" si="14"/>
        <v>1.4119999999999999</v>
      </c>
      <c r="T19" s="345">
        <v>2016</v>
      </c>
      <c r="U19" s="296">
        <f>VLOOKUP(T19,'Basisreihen Destatis 2022'!$B$7:$I$90,3,FALSE)</f>
        <v>101.7</v>
      </c>
      <c r="V19" s="292"/>
      <c r="W19" s="292">
        <f t="shared" ref="W19:W66" si="20">ROUND(IF(U19&gt;0,U19,V19*$U$67/$V$67),1)</f>
        <v>101.7</v>
      </c>
      <c r="X19" s="292">
        <f>VLOOKUP(T19,'Basisreihen Destatis 2022'!$B$7:$I$90,4,FALSE)</f>
        <v>96.1</v>
      </c>
      <c r="Y19" s="292"/>
      <c r="Z19" s="292">
        <f t="shared" si="6"/>
        <v>96.1</v>
      </c>
      <c r="AA19" s="292">
        <f>VLOOKUP(T19,'Basisreihen Destatis 2022'!$B$7:$I$90,5,FALSE)</f>
        <v>99.2</v>
      </c>
      <c r="AB19" s="292"/>
      <c r="AC19" s="292">
        <f t="shared" si="7"/>
        <v>99.2</v>
      </c>
      <c r="AD19" s="297">
        <f>ROUND(0.5*W19+0.15*Z19+0.35*AC19,1)</f>
        <v>100</v>
      </c>
      <c r="AE19" s="336">
        <f t="shared" si="15"/>
        <v>1.4379999999999999</v>
      </c>
      <c r="AG19" s="345">
        <v>2016</v>
      </c>
      <c r="AH19" s="296">
        <f>VLOOKUP(AG19,'Basisreihen Destatis 2022'!$B$7:$I$90,3,FALSE)</f>
        <v>101.7</v>
      </c>
      <c r="AI19" s="292"/>
      <c r="AJ19" s="292">
        <f t="shared" si="9"/>
        <v>101.7</v>
      </c>
      <c r="AK19" s="292">
        <f>VLOOKUP(AG19,'Basisreihen Destatis 2022'!$B$7:$I$90,6,FALSE)</f>
        <v>98.6</v>
      </c>
      <c r="AL19" s="292"/>
      <c r="AM19" s="292">
        <f t="shared" ref="AM19:AM58" si="21">ROUND(IF(AK19&gt;0,AK19,AL19*$AK$59/$AL$59),1)</f>
        <v>98.6</v>
      </c>
      <c r="AN19" s="297">
        <f>ROUND(0.35*AJ19+0.65*AM19,1)</f>
        <v>99.7</v>
      </c>
      <c r="AO19" s="336">
        <f t="shared" si="16"/>
        <v>1.5024999999999999</v>
      </c>
      <c r="AQ19" s="345">
        <v>2016</v>
      </c>
      <c r="AR19" s="296">
        <f>VLOOKUP(AQ19,'Basisreihen Destatis 2022'!$B$7:$I$90,6,FALSE)</f>
        <v>98.6</v>
      </c>
      <c r="AS19" s="292"/>
      <c r="AT19" s="297">
        <f t="shared" ref="AT19:AT58" si="22">ROUND(IF(AR19&gt;0,AR19,AS19*$AR$59/$AS$59),1)</f>
        <v>98.6</v>
      </c>
      <c r="AU19" s="336">
        <f t="shared" si="17"/>
        <v>1.5426</v>
      </c>
    </row>
    <row r="20" spans="2:47">
      <c r="B20" s="335">
        <v>2015</v>
      </c>
      <c r="C20" s="296">
        <f>VLOOKUP(B20,'Basisreihen Destatis 2022'!$B$7:$I$90,2,FALSE)</f>
        <v>100</v>
      </c>
      <c r="D20" s="292"/>
      <c r="E20" s="292">
        <f t="shared" si="18"/>
        <v>100</v>
      </c>
      <c r="F20" s="292"/>
      <c r="G20" s="297">
        <f t="shared" ref="G20:G83" si="23">ROUND(IF(E20&gt;0,E20,F20*$E$77/$F$77),1)</f>
        <v>100</v>
      </c>
      <c r="H20" s="336">
        <f t="shared" si="13"/>
        <v>1.506</v>
      </c>
      <c r="I20" s="175"/>
      <c r="J20" s="335">
        <v>2015</v>
      </c>
      <c r="K20" s="296">
        <f>VLOOKUP(J20,'Basisreihen Destatis 2022'!$B$7:$I$90,3,FALSE)</f>
        <v>100</v>
      </c>
      <c r="L20" s="292"/>
      <c r="M20" s="292">
        <f t="shared" si="2"/>
        <v>100</v>
      </c>
      <c r="N20" s="292">
        <f>VLOOKUP(J20,'Basisreihen Destatis 2022'!$B$7:$I$90,4,FALSE)</f>
        <v>100</v>
      </c>
      <c r="O20" s="292"/>
      <c r="P20" s="292">
        <f t="shared" si="3"/>
        <v>100</v>
      </c>
      <c r="Q20" s="297">
        <f t="shared" si="19"/>
        <v>100</v>
      </c>
      <c r="R20" s="336">
        <f t="shared" si="14"/>
        <v>1.4119999999999999</v>
      </c>
      <c r="T20" s="335">
        <v>2015</v>
      </c>
      <c r="U20" s="296">
        <f>VLOOKUP(T20,'Basisreihen Destatis 2022'!$B$7:$I$90,3,FALSE)</f>
        <v>100</v>
      </c>
      <c r="V20" s="292"/>
      <c r="W20" s="292">
        <f t="shared" si="20"/>
        <v>100</v>
      </c>
      <c r="X20" s="292">
        <f>VLOOKUP(T20,'Basisreihen Destatis 2022'!$B$7:$I$90,4,FALSE)</f>
        <v>100</v>
      </c>
      <c r="Y20" s="292"/>
      <c r="Z20" s="292">
        <f t="shared" si="6"/>
        <v>100</v>
      </c>
      <c r="AA20" s="292">
        <f>VLOOKUP(T20,'Basisreihen Destatis 2022'!$B$7:$I$90,5,FALSE)</f>
        <v>100</v>
      </c>
      <c r="AB20" s="292"/>
      <c r="AC20" s="292">
        <f t="shared" si="7"/>
        <v>100</v>
      </c>
      <c r="AD20" s="297">
        <f t="shared" ref="AD20:AD77" si="24">ROUND(0.5*W20+0.15*Z20+0.35*AC20,1)</f>
        <v>100</v>
      </c>
      <c r="AE20" s="336">
        <f t="shared" si="15"/>
        <v>1.4379999999999999</v>
      </c>
      <c r="AG20" s="335">
        <v>2015</v>
      </c>
      <c r="AH20" s="296">
        <f>VLOOKUP(AG20,'Basisreihen Destatis 2022'!$B$7:$I$90,3,FALSE)</f>
        <v>100</v>
      </c>
      <c r="AI20" s="292"/>
      <c r="AJ20" s="292">
        <f t="shared" si="9"/>
        <v>100</v>
      </c>
      <c r="AK20" s="292">
        <f>VLOOKUP(AG20,'Basisreihen Destatis 2022'!$B$7:$I$90,6,FALSE)</f>
        <v>100</v>
      </c>
      <c r="AL20" s="292"/>
      <c r="AM20" s="292">
        <f t="shared" si="21"/>
        <v>100</v>
      </c>
      <c r="AN20" s="297">
        <f t="shared" ref="AN20:AN77" si="25">ROUND(0.35*AJ20+0.65*AM20,1)</f>
        <v>100</v>
      </c>
      <c r="AO20" s="336">
        <f t="shared" si="16"/>
        <v>1.498</v>
      </c>
      <c r="AQ20" s="335">
        <v>2015</v>
      </c>
      <c r="AR20" s="296">
        <f>VLOOKUP(AQ20,'Basisreihen Destatis 2022'!$B$7:$I$90,6,FALSE)</f>
        <v>100</v>
      </c>
      <c r="AS20" s="292"/>
      <c r="AT20" s="297">
        <f t="shared" si="22"/>
        <v>100</v>
      </c>
      <c r="AU20" s="336">
        <f t="shared" si="17"/>
        <v>1.5209999999999999</v>
      </c>
    </row>
    <row r="21" spans="2:47">
      <c r="B21" s="335">
        <v>2014</v>
      </c>
      <c r="C21" s="296">
        <f>VLOOKUP(B21,'Basisreihen Destatis 2022'!$B$7:$I$90,2,FALSE)</f>
        <v>98.4</v>
      </c>
      <c r="D21" s="292"/>
      <c r="E21" s="292">
        <f t="shared" si="18"/>
        <v>98.4</v>
      </c>
      <c r="F21" s="292"/>
      <c r="G21" s="297">
        <f t="shared" si="23"/>
        <v>98.4</v>
      </c>
      <c r="H21" s="336">
        <f t="shared" si="13"/>
        <v>1.5305</v>
      </c>
      <c r="I21" s="175"/>
      <c r="J21" s="335">
        <v>2014</v>
      </c>
      <c r="K21" s="296">
        <f>VLOOKUP(J21,'Basisreihen Destatis 2022'!$B$7:$I$90,3,FALSE)</f>
        <v>98.2</v>
      </c>
      <c r="L21" s="292"/>
      <c r="M21" s="292">
        <f t="shared" si="2"/>
        <v>98.2</v>
      </c>
      <c r="N21" s="292">
        <f>VLOOKUP(J21,'Basisreihen Destatis 2022'!$B$7:$I$90,4,FALSE)</f>
        <v>94.7</v>
      </c>
      <c r="O21" s="292"/>
      <c r="P21" s="292">
        <f t="shared" si="3"/>
        <v>94.7</v>
      </c>
      <c r="Q21" s="297">
        <f t="shared" si="19"/>
        <v>97.2</v>
      </c>
      <c r="R21" s="336">
        <f t="shared" si="14"/>
        <v>1.4527000000000001</v>
      </c>
      <c r="T21" s="335">
        <v>2014</v>
      </c>
      <c r="U21" s="296">
        <f>VLOOKUP(T21,'Basisreihen Destatis 2022'!$B$7:$I$90,3,FALSE)</f>
        <v>98.2</v>
      </c>
      <c r="V21" s="292"/>
      <c r="W21" s="292">
        <f t="shared" si="20"/>
        <v>98.2</v>
      </c>
      <c r="X21" s="292">
        <f>VLOOKUP(T21,'Basisreihen Destatis 2022'!$B$7:$I$90,4,FALSE)</f>
        <v>94.7</v>
      </c>
      <c r="Y21" s="292"/>
      <c r="Z21" s="292">
        <f t="shared" si="6"/>
        <v>94.7</v>
      </c>
      <c r="AA21" s="292">
        <f>VLOOKUP(T21,'Basisreihen Destatis 2022'!$B$7:$I$90,5,FALSE)</f>
        <v>98.7</v>
      </c>
      <c r="AB21" s="292"/>
      <c r="AC21" s="292">
        <f t="shared" si="7"/>
        <v>98.7</v>
      </c>
      <c r="AD21" s="297">
        <f>ROUND(0.5*W21+0.15*Z21+0.35*AC21,1)</f>
        <v>97.9</v>
      </c>
      <c r="AE21" s="336">
        <f t="shared" si="15"/>
        <v>1.4688000000000001</v>
      </c>
      <c r="AG21" s="335">
        <v>2014</v>
      </c>
      <c r="AH21" s="296">
        <f>VLOOKUP(AG21,'Basisreihen Destatis 2022'!$B$7:$I$90,3,FALSE)</f>
        <v>98.2</v>
      </c>
      <c r="AI21" s="292"/>
      <c r="AJ21" s="292">
        <f t="shared" si="9"/>
        <v>98.2</v>
      </c>
      <c r="AK21" s="292">
        <f>VLOOKUP(AG21,'Basisreihen Destatis 2022'!$B$7:$I$90,6,FALSE)</f>
        <v>101.3</v>
      </c>
      <c r="AL21" s="292"/>
      <c r="AM21" s="292">
        <f t="shared" si="21"/>
        <v>101.3</v>
      </c>
      <c r="AN21" s="297">
        <f t="shared" si="25"/>
        <v>100.2</v>
      </c>
      <c r="AO21" s="336">
        <f t="shared" si="16"/>
        <v>1.4950000000000001</v>
      </c>
      <c r="AQ21" s="335">
        <v>2014</v>
      </c>
      <c r="AR21" s="296">
        <f>VLOOKUP(AQ21,'Basisreihen Destatis 2022'!$B$7:$I$90,6,FALSE)</f>
        <v>101.3</v>
      </c>
      <c r="AS21" s="292"/>
      <c r="AT21" s="297">
        <f t="shared" si="22"/>
        <v>101.3</v>
      </c>
      <c r="AU21" s="336">
        <f t="shared" si="17"/>
        <v>1.5015000000000001</v>
      </c>
    </row>
    <row r="22" spans="2:47">
      <c r="B22" s="335">
        <v>2013</v>
      </c>
      <c r="C22" s="296">
        <f>VLOOKUP(B22,'Basisreihen Destatis 2022'!$B$7:$I$90,2,FALSE)</f>
        <v>96.6</v>
      </c>
      <c r="D22" s="292"/>
      <c r="E22" s="292">
        <f t="shared" si="18"/>
        <v>96.6</v>
      </c>
      <c r="F22" s="292"/>
      <c r="G22" s="297">
        <f t="shared" si="23"/>
        <v>96.6</v>
      </c>
      <c r="H22" s="336">
        <f t="shared" si="13"/>
        <v>1.5589999999999999</v>
      </c>
      <c r="I22" s="175"/>
      <c r="J22" s="335">
        <v>2013</v>
      </c>
      <c r="K22" s="296">
        <f>VLOOKUP(J22,'Basisreihen Destatis 2022'!$B$7:$I$90,3,FALSE)</f>
        <v>96.7</v>
      </c>
      <c r="L22" s="292"/>
      <c r="M22" s="292">
        <f t="shared" si="2"/>
        <v>96.7</v>
      </c>
      <c r="N22" s="292">
        <f>VLOOKUP(J22,'Basisreihen Destatis 2022'!$B$7:$I$90,4,FALSE)</f>
        <v>97.3</v>
      </c>
      <c r="O22" s="292"/>
      <c r="P22" s="292">
        <f t="shared" si="3"/>
        <v>97.3</v>
      </c>
      <c r="Q22" s="297">
        <f t="shared" si="19"/>
        <v>96.9</v>
      </c>
      <c r="R22" s="336">
        <f t="shared" si="14"/>
        <v>1.4572000000000001</v>
      </c>
      <c r="T22" s="335">
        <v>2013</v>
      </c>
      <c r="U22" s="296">
        <f>VLOOKUP(T22,'Basisreihen Destatis 2022'!$B$7:$I$90,3,FALSE)</f>
        <v>96.7</v>
      </c>
      <c r="V22" s="292"/>
      <c r="W22" s="292">
        <f t="shared" si="20"/>
        <v>96.7</v>
      </c>
      <c r="X22" s="292">
        <f>VLOOKUP(T22,'Basisreihen Destatis 2022'!$B$7:$I$90,4,FALSE)</f>
        <v>97.3</v>
      </c>
      <c r="Y22" s="292"/>
      <c r="Z22" s="292">
        <f t="shared" si="6"/>
        <v>97.3</v>
      </c>
      <c r="AA22" s="292">
        <f>VLOOKUP(T22,'Basisreihen Destatis 2022'!$B$7:$I$90,5,FALSE)</f>
        <v>97.9</v>
      </c>
      <c r="AB22" s="292"/>
      <c r="AC22" s="292">
        <f t="shared" si="7"/>
        <v>97.9</v>
      </c>
      <c r="AD22" s="297">
        <f t="shared" si="24"/>
        <v>97.2</v>
      </c>
      <c r="AE22" s="336">
        <f t="shared" si="15"/>
        <v>1.4794</v>
      </c>
      <c r="AG22" s="335">
        <v>2013</v>
      </c>
      <c r="AH22" s="296">
        <f>VLOOKUP(AG22,'Basisreihen Destatis 2022'!$B$7:$I$90,3,FALSE)</f>
        <v>96.7</v>
      </c>
      <c r="AI22" s="292"/>
      <c r="AJ22" s="292">
        <f t="shared" si="9"/>
        <v>96.7</v>
      </c>
      <c r="AK22" s="292">
        <f>VLOOKUP(AG22,'Basisreihen Destatis 2022'!$B$7:$I$90,6,FALSE)</f>
        <v>102</v>
      </c>
      <c r="AL22" s="292"/>
      <c r="AM22" s="292">
        <f t="shared" si="21"/>
        <v>102</v>
      </c>
      <c r="AN22" s="297">
        <f t="shared" si="25"/>
        <v>100.1</v>
      </c>
      <c r="AO22" s="336">
        <f t="shared" si="16"/>
        <v>1.4964999999999999</v>
      </c>
      <c r="AQ22" s="335">
        <v>2013</v>
      </c>
      <c r="AR22" s="296">
        <f>VLOOKUP(AQ22,'Basisreihen Destatis 2022'!$B$7:$I$90,6,FALSE)</f>
        <v>102</v>
      </c>
      <c r="AS22" s="292"/>
      <c r="AT22" s="297">
        <f t="shared" si="22"/>
        <v>102</v>
      </c>
      <c r="AU22" s="336">
        <f t="shared" si="17"/>
        <v>1.4912000000000001</v>
      </c>
    </row>
    <row r="23" spans="2:47">
      <c r="B23" s="335">
        <v>2012</v>
      </c>
      <c r="C23" s="296">
        <f>VLOOKUP(B23,'Basisreihen Destatis 2022'!$B$7:$I$90,2,FALSE)</f>
        <v>94.8</v>
      </c>
      <c r="D23" s="292"/>
      <c r="E23" s="292">
        <f>ROUND(IF(C23&gt;0,C23,D23*$C$67/$D$67),1)</f>
        <v>94.8</v>
      </c>
      <c r="F23" s="292"/>
      <c r="G23" s="297">
        <f t="shared" si="23"/>
        <v>94.8</v>
      </c>
      <c r="H23" s="336">
        <f t="shared" si="13"/>
        <v>1.5886</v>
      </c>
      <c r="I23" s="175"/>
      <c r="J23" s="335">
        <v>2012</v>
      </c>
      <c r="K23" s="296">
        <f>VLOOKUP(J23,'Basisreihen Destatis 2022'!$B$7:$I$90,3,FALSE)</f>
        <v>95.1</v>
      </c>
      <c r="L23" s="292"/>
      <c r="M23" s="292">
        <f t="shared" si="2"/>
        <v>95.1</v>
      </c>
      <c r="N23" s="292">
        <f>VLOOKUP(J23,'Basisreihen Destatis 2022'!$B$7:$I$90,4,FALSE)</f>
        <v>101.8</v>
      </c>
      <c r="O23" s="292"/>
      <c r="P23" s="292">
        <f t="shared" si="3"/>
        <v>101.8</v>
      </c>
      <c r="Q23" s="297">
        <f t="shared" si="19"/>
        <v>97.1</v>
      </c>
      <c r="R23" s="336">
        <f t="shared" si="14"/>
        <v>1.4541999999999999</v>
      </c>
      <c r="T23" s="335">
        <v>2012</v>
      </c>
      <c r="U23" s="296">
        <f>VLOOKUP(T23,'Basisreihen Destatis 2022'!$B$7:$I$90,3,FALSE)</f>
        <v>95.1</v>
      </c>
      <c r="V23" s="292"/>
      <c r="W23" s="292">
        <f t="shared" si="20"/>
        <v>95.1</v>
      </c>
      <c r="X23" s="292">
        <f>VLOOKUP(T23,'Basisreihen Destatis 2022'!$B$7:$I$90,4,FALSE)</f>
        <v>101.8</v>
      </c>
      <c r="Y23" s="292"/>
      <c r="Z23" s="292">
        <f t="shared" si="6"/>
        <v>101.8</v>
      </c>
      <c r="AA23" s="292">
        <f>VLOOKUP(T23,'Basisreihen Destatis 2022'!$B$7:$I$90,5,FALSE)</f>
        <v>98.4</v>
      </c>
      <c r="AB23" s="292"/>
      <c r="AC23" s="292">
        <f t="shared" si="7"/>
        <v>98.4</v>
      </c>
      <c r="AD23" s="297">
        <f t="shared" si="24"/>
        <v>97.3</v>
      </c>
      <c r="AE23" s="336">
        <f t="shared" si="15"/>
        <v>1.4779</v>
      </c>
      <c r="AG23" s="335">
        <v>2012</v>
      </c>
      <c r="AH23" s="296">
        <f>VLOOKUP(AG23,'Basisreihen Destatis 2022'!$B$7:$I$90,3,FALSE)</f>
        <v>95.1</v>
      </c>
      <c r="AI23" s="292"/>
      <c r="AJ23" s="292">
        <f t="shared" si="9"/>
        <v>95.1</v>
      </c>
      <c r="AK23" s="292">
        <f>VLOOKUP(AG23,'Basisreihen Destatis 2022'!$B$7:$I$90,6,FALSE)</f>
        <v>101.9</v>
      </c>
      <c r="AL23" s="292"/>
      <c r="AM23" s="292">
        <f t="shared" si="21"/>
        <v>101.9</v>
      </c>
      <c r="AN23" s="297">
        <f t="shared" si="25"/>
        <v>99.5</v>
      </c>
      <c r="AO23" s="336">
        <f t="shared" si="16"/>
        <v>1.5055000000000001</v>
      </c>
      <c r="AQ23" s="335">
        <v>2012</v>
      </c>
      <c r="AR23" s="296">
        <f>VLOOKUP(AQ23,'Basisreihen Destatis 2022'!$B$7:$I$90,6,FALSE)</f>
        <v>101.9</v>
      </c>
      <c r="AS23" s="292"/>
      <c r="AT23" s="297">
        <f t="shared" si="22"/>
        <v>101.9</v>
      </c>
      <c r="AU23" s="336">
        <f t="shared" si="17"/>
        <v>1.4925999999999999</v>
      </c>
    </row>
    <row r="24" spans="2:47">
      <c r="B24" s="335">
        <v>2011</v>
      </c>
      <c r="C24" s="296">
        <f>VLOOKUP(B24,'Basisreihen Destatis 2022'!$B$7:$I$90,2,FALSE)</f>
        <v>92.5</v>
      </c>
      <c r="D24" s="292"/>
      <c r="E24" s="292">
        <f t="shared" si="18"/>
        <v>92.5</v>
      </c>
      <c r="F24" s="292"/>
      <c r="G24" s="297">
        <f t="shared" si="23"/>
        <v>92.5</v>
      </c>
      <c r="H24" s="336">
        <f t="shared" si="13"/>
        <v>1.6281000000000001</v>
      </c>
      <c r="J24" s="335">
        <v>2011</v>
      </c>
      <c r="K24" s="296">
        <f>VLOOKUP(J24,'Basisreihen Destatis 2022'!$B$7:$I$90,3,FALSE)</f>
        <v>92.7</v>
      </c>
      <c r="L24" s="292"/>
      <c r="M24" s="292">
        <f t="shared" si="2"/>
        <v>92.7</v>
      </c>
      <c r="N24" s="292">
        <f>VLOOKUP(J24,'Basisreihen Destatis 2022'!$B$7:$I$90,4,FALSE)</f>
        <v>103</v>
      </c>
      <c r="O24" s="292"/>
      <c r="P24" s="292">
        <f t="shared" si="3"/>
        <v>103</v>
      </c>
      <c r="Q24" s="297">
        <f t="shared" si="19"/>
        <v>95.8</v>
      </c>
      <c r="R24" s="336">
        <f t="shared" si="14"/>
        <v>1.4739</v>
      </c>
      <c r="S24" s="176"/>
      <c r="T24" s="335">
        <v>2011</v>
      </c>
      <c r="U24" s="296">
        <f>VLOOKUP(T24,'Basisreihen Destatis 2022'!$B$7:$I$90,3,FALSE)</f>
        <v>92.7</v>
      </c>
      <c r="V24" s="292"/>
      <c r="W24" s="292">
        <f t="shared" si="20"/>
        <v>92.7</v>
      </c>
      <c r="X24" s="292">
        <f>VLOOKUP(T24,'Basisreihen Destatis 2022'!$B$7:$I$90,4,FALSE)</f>
        <v>103</v>
      </c>
      <c r="Y24" s="292"/>
      <c r="Z24" s="292">
        <f t="shared" si="6"/>
        <v>103</v>
      </c>
      <c r="AA24" s="292">
        <f>VLOOKUP(T24,'Basisreihen Destatis 2022'!$B$7:$I$90,5,FALSE)</f>
        <v>100.3</v>
      </c>
      <c r="AB24" s="292"/>
      <c r="AC24" s="292">
        <f t="shared" si="7"/>
        <v>100.3</v>
      </c>
      <c r="AD24" s="297">
        <f t="shared" si="24"/>
        <v>96.9</v>
      </c>
      <c r="AE24" s="336">
        <f t="shared" si="15"/>
        <v>1.484</v>
      </c>
      <c r="AG24" s="335">
        <v>2011</v>
      </c>
      <c r="AH24" s="296">
        <f>VLOOKUP(AG24,'Basisreihen Destatis 2022'!$B$7:$I$90,3,FALSE)</f>
        <v>92.7</v>
      </c>
      <c r="AI24" s="292"/>
      <c r="AJ24" s="292">
        <f t="shared" si="9"/>
        <v>92.7</v>
      </c>
      <c r="AK24" s="292">
        <f>VLOOKUP(AG24,'Basisreihen Destatis 2022'!$B$7:$I$90,6,FALSE)</f>
        <v>100.5</v>
      </c>
      <c r="AL24" s="292"/>
      <c r="AM24" s="292">
        <f t="shared" si="21"/>
        <v>100.5</v>
      </c>
      <c r="AN24" s="297">
        <f t="shared" si="25"/>
        <v>97.8</v>
      </c>
      <c r="AO24" s="336">
        <f t="shared" si="16"/>
        <v>1.5317000000000001</v>
      </c>
      <c r="AQ24" s="335">
        <v>2011</v>
      </c>
      <c r="AR24" s="296">
        <f>VLOOKUP(AQ24,'Basisreihen Destatis 2022'!$B$7:$I$90,6,FALSE)</f>
        <v>100.5</v>
      </c>
      <c r="AS24" s="292"/>
      <c r="AT24" s="297">
        <f t="shared" si="22"/>
        <v>100.5</v>
      </c>
      <c r="AU24" s="336">
        <f t="shared" si="17"/>
        <v>1.5134000000000001</v>
      </c>
    </row>
    <row r="25" spans="2:47">
      <c r="B25" s="335">
        <v>2010</v>
      </c>
      <c r="C25" s="296">
        <f>VLOOKUP(B25,'Basisreihen Destatis 2022'!$B$7:$I$90,2,FALSE)</f>
        <v>89.7</v>
      </c>
      <c r="D25" s="292"/>
      <c r="E25" s="292">
        <f t="shared" si="18"/>
        <v>89.7</v>
      </c>
      <c r="F25" s="292"/>
      <c r="G25" s="297">
        <f t="shared" si="23"/>
        <v>89.7</v>
      </c>
      <c r="H25" s="336">
        <f t="shared" si="13"/>
        <v>1.6789000000000001</v>
      </c>
      <c r="J25" s="335">
        <v>2010</v>
      </c>
      <c r="K25" s="296">
        <f>VLOOKUP(J25,'Basisreihen Destatis 2022'!$B$7:$I$90,3,FALSE)</f>
        <v>91</v>
      </c>
      <c r="L25" s="292"/>
      <c r="M25" s="292">
        <f t="shared" si="2"/>
        <v>91</v>
      </c>
      <c r="N25" s="292">
        <f>VLOOKUP(J25,'Basisreihen Destatis 2022'!$B$7:$I$90,4,FALSE)</f>
        <v>92</v>
      </c>
      <c r="O25" s="292"/>
      <c r="P25" s="292">
        <f t="shared" si="3"/>
        <v>92</v>
      </c>
      <c r="Q25" s="297">
        <f t="shared" si="19"/>
        <v>91.3</v>
      </c>
      <c r="R25" s="336">
        <f t="shared" si="14"/>
        <v>1.5465</v>
      </c>
      <c r="S25" s="176"/>
      <c r="T25" s="335">
        <v>2010</v>
      </c>
      <c r="U25" s="296">
        <f>VLOOKUP(T25,'Basisreihen Destatis 2022'!$B$7:$I$90,3,FALSE)</f>
        <v>91</v>
      </c>
      <c r="V25" s="292"/>
      <c r="W25" s="292">
        <f t="shared" si="20"/>
        <v>91</v>
      </c>
      <c r="X25" s="292">
        <f>VLOOKUP(T25,'Basisreihen Destatis 2022'!$B$7:$I$90,4,FALSE)</f>
        <v>92</v>
      </c>
      <c r="Y25" s="292"/>
      <c r="Z25" s="292">
        <f t="shared" si="6"/>
        <v>92</v>
      </c>
      <c r="AA25" s="292">
        <f>VLOOKUP(T25,'Basisreihen Destatis 2022'!$B$7:$I$90,5,FALSE)</f>
        <v>98.3</v>
      </c>
      <c r="AB25" s="292"/>
      <c r="AC25" s="292">
        <f t="shared" si="7"/>
        <v>98.3</v>
      </c>
      <c r="AD25" s="297">
        <f t="shared" si="24"/>
        <v>93.7</v>
      </c>
      <c r="AE25" s="336">
        <f t="shared" si="15"/>
        <v>1.5347</v>
      </c>
      <c r="AG25" s="335">
        <v>2010</v>
      </c>
      <c r="AH25" s="296">
        <f>VLOOKUP(AG25,'Basisreihen Destatis 2022'!$B$7:$I$90,3,FALSE)</f>
        <v>91</v>
      </c>
      <c r="AI25" s="292"/>
      <c r="AJ25" s="292">
        <f t="shared" si="9"/>
        <v>91</v>
      </c>
      <c r="AK25" s="292">
        <f>VLOOKUP(AG25,'Basisreihen Destatis 2022'!$B$7:$I$90,6,FALSE)</f>
        <v>95.9</v>
      </c>
      <c r="AL25" s="292"/>
      <c r="AM25" s="292">
        <f t="shared" si="21"/>
        <v>95.9</v>
      </c>
      <c r="AN25" s="297">
        <f t="shared" si="25"/>
        <v>94.2</v>
      </c>
      <c r="AO25" s="336">
        <f t="shared" si="16"/>
        <v>1.5902000000000001</v>
      </c>
      <c r="AQ25" s="335">
        <v>2010</v>
      </c>
      <c r="AR25" s="296">
        <f>VLOOKUP(AQ25,'Basisreihen Destatis 2022'!$B$7:$I$90,6,FALSE)</f>
        <v>95.9</v>
      </c>
      <c r="AS25" s="292"/>
      <c r="AT25" s="297">
        <f t="shared" si="22"/>
        <v>95.9</v>
      </c>
      <c r="AU25" s="336">
        <f t="shared" si="17"/>
        <v>1.5860000000000001</v>
      </c>
    </row>
    <row r="26" spans="2:47">
      <c r="B26" s="335">
        <v>2009</v>
      </c>
      <c r="C26" s="296">
        <f>VLOOKUP(B26,'Basisreihen Destatis 2022'!$B$7:$I$90,2,FALSE)</f>
        <v>88.7</v>
      </c>
      <c r="D26" s="292"/>
      <c r="E26" s="292">
        <f t="shared" si="18"/>
        <v>88.7</v>
      </c>
      <c r="F26" s="292"/>
      <c r="G26" s="297">
        <f t="shared" si="23"/>
        <v>88.7</v>
      </c>
      <c r="H26" s="336">
        <f t="shared" si="13"/>
        <v>1.6979</v>
      </c>
      <c r="J26" s="335">
        <v>2009</v>
      </c>
      <c r="K26" s="296">
        <f>VLOOKUP(J26,'Basisreihen Destatis 2022'!$B$7:$I$90,3,FALSE)</f>
        <v>90.5</v>
      </c>
      <c r="L26" s="292"/>
      <c r="M26" s="292">
        <f t="shared" si="2"/>
        <v>90.5</v>
      </c>
      <c r="N26" s="292">
        <f>VLOOKUP(J26,'Basisreihen Destatis 2022'!$B$7:$I$90,4,FALSE)</f>
        <v>90.4</v>
      </c>
      <c r="O26" s="292"/>
      <c r="P26" s="292">
        <f t="shared" si="3"/>
        <v>90.4</v>
      </c>
      <c r="Q26" s="297">
        <f t="shared" si="19"/>
        <v>90.5</v>
      </c>
      <c r="R26" s="336">
        <f t="shared" si="14"/>
        <v>1.5602</v>
      </c>
      <c r="S26" s="176"/>
      <c r="T26" s="335">
        <v>2009</v>
      </c>
      <c r="U26" s="296">
        <f>VLOOKUP(T26,'Basisreihen Destatis 2022'!$B$7:$I$90,3,FALSE)</f>
        <v>90.5</v>
      </c>
      <c r="V26" s="292"/>
      <c r="W26" s="292">
        <f t="shared" si="20"/>
        <v>90.5</v>
      </c>
      <c r="X26" s="292">
        <f>VLOOKUP(T26,'Basisreihen Destatis 2022'!$B$7:$I$90,4,FALSE)</f>
        <v>90.4</v>
      </c>
      <c r="Y26" s="292"/>
      <c r="Z26" s="292">
        <f t="shared" si="6"/>
        <v>90.4</v>
      </c>
      <c r="AA26" s="292">
        <f>VLOOKUP(T26,'Basisreihen Destatis 2022'!$B$7:$I$90,5,FALSE)</f>
        <v>104.8</v>
      </c>
      <c r="AB26" s="292"/>
      <c r="AC26" s="292">
        <f t="shared" si="7"/>
        <v>104.8</v>
      </c>
      <c r="AD26" s="297">
        <f t="shared" si="24"/>
        <v>95.5</v>
      </c>
      <c r="AE26" s="336">
        <f t="shared" si="15"/>
        <v>1.5058</v>
      </c>
      <c r="AG26" s="335">
        <v>2009</v>
      </c>
      <c r="AH26" s="296">
        <f>VLOOKUP(AG26,'Basisreihen Destatis 2022'!$B$7:$I$90,3,FALSE)</f>
        <v>90.5</v>
      </c>
      <c r="AI26" s="292"/>
      <c r="AJ26" s="292">
        <f t="shared" si="9"/>
        <v>90.5</v>
      </c>
      <c r="AK26" s="292">
        <f>VLOOKUP(AG26,'Basisreihen Destatis 2022'!$B$7:$I$90,6,FALSE)</f>
        <v>95.1</v>
      </c>
      <c r="AL26" s="292"/>
      <c r="AM26" s="292">
        <f t="shared" si="21"/>
        <v>95.1</v>
      </c>
      <c r="AN26" s="297">
        <f t="shared" si="25"/>
        <v>93.5</v>
      </c>
      <c r="AO26" s="336">
        <f t="shared" si="16"/>
        <v>1.6021000000000001</v>
      </c>
      <c r="AQ26" s="335">
        <v>2009</v>
      </c>
      <c r="AR26" s="296">
        <f>VLOOKUP(AQ26,'Basisreihen Destatis 2022'!$B$7:$I$90,6,FALSE)</f>
        <v>95.1</v>
      </c>
      <c r="AS26" s="292"/>
      <c r="AT26" s="297">
        <f t="shared" si="22"/>
        <v>95.1</v>
      </c>
      <c r="AU26" s="336">
        <f t="shared" si="17"/>
        <v>1.5993999999999999</v>
      </c>
    </row>
    <row r="27" spans="2:47">
      <c r="B27" s="335">
        <v>2008</v>
      </c>
      <c r="C27" s="296">
        <f>VLOOKUP(B27,'Basisreihen Destatis 2022'!$B$7:$I$90,2,FALSE)</f>
        <v>87.8</v>
      </c>
      <c r="D27" s="292"/>
      <c r="E27" s="292">
        <f t="shared" si="18"/>
        <v>87.8</v>
      </c>
      <c r="F27" s="292"/>
      <c r="G27" s="297">
        <f t="shared" si="23"/>
        <v>87.8</v>
      </c>
      <c r="H27" s="336">
        <f t="shared" si="13"/>
        <v>1.7153</v>
      </c>
      <c r="J27" s="335">
        <v>2008</v>
      </c>
      <c r="K27" s="296">
        <f>VLOOKUP(J27,'Basisreihen Destatis 2022'!$B$7:$I$90,3,FALSE)</f>
        <v>89</v>
      </c>
      <c r="L27" s="292"/>
      <c r="M27" s="292">
        <f t="shared" si="2"/>
        <v>89</v>
      </c>
      <c r="N27" s="292">
        <f>VLOOKUP(J27,'Basisreihen Destatis 2022'!$B$7:$I$90,4,FALSE)</f>
        <v>98.7</v>
      </c>
      <c r="O27" s="292"/>
      <c r="P27" s="292">
        <f t="shared" si="3"/>
        <v>98.7</v>
      </c>
      <c r="Q27" s="297">
        <f t="shared" si="19"/>
        <v>91.9</v>
      </c>
      <c r="R27" s="336">
        <f t="shared" si="14"/>
        <v>1.5365</v>
      </c>
      <c r="S27" s="176"/>
      <c r="T27" s="335">
        <v>2008</v>
      </c>
      <c r="U27" s="296">
        <f>VLOOKUP(T27,'Basisreihen Destatis 2022'!$B$7:$I$90,3,FALSE)</f>
        <v>89</v>
      </c>
      <c r="V27" s="292"/>
      <c r="W27" s="292">
        <f t="shared" si="20"/>
        <v>89</v>
      </c>
      <c r="X27" s="292">
        <f>VLOOKUP(T27,'Basisreihen Destatis 2022'!$B$7:$I$90,4,FALSE)</f>
        <v>98.7</v>
      </c>
      <c r="Y27" s="292"/>
      <c r="Z27" s="292">
        <f t="shared" si="6"/>
        <v>98.7</v>
      </c>
      <c r="AA27" s="292">
        <f>VLOOKUP(T27,'Basisreihen Destatis 2022'!$B$7:$I$90,5,FALSE)</f>
        <v>106.4</v>
      </c>
      <c r="AB27" s="292"/>
      <c r="AC27" s="292">
        <f t="shared" si="7"/>
        <v>106.4</v>
      </c>
      <c r="AD27" s="297">
        <f t="shared" si="24"/>
        <v>96.5</v>
      </c>
      <c r="AE27" s="336">
        <f t="shared" si="15"/>
        <v>1.4902</v>
      </c>
      <c r="AG27" s="335">
        <v>2008</v>
      </c>
      <c r="AH27" s="296">
        <f>VLOOKUP(AG27,'Basisreihen Destatis 2022'!$B$7:$I$90,3,FALSE)</f>
        <v>89</v>
      </c>
      <c r="AI27" s="292"/>
      <c r="AJ27" s="292">
        <f t="shared" si="9"/>
        <v>89</v>
      </c>
      <c r="AK27" s="292">
        <f>VLOOKUP(AG27,'Basisreihen Destatis 2022'!$B$7:$I$90,6,FALSE)</f>
        <v>98.4</v>
      </c>
      <c r="AL27" s="292"/>
      <c r="AM27" s="292">
        <f t="shared" si="21"/>
        <v>98.4</v>
      </c>
      <c r="AN27" s="297">
        <f t="shared" si="25"/>
        <v>95.1</v>
      </c>
      <c r="AO27" s="336">
        <f t="shared" si="16"/>
        <v>1.5751999999999999</v>
      </c>
      <c r="AQ27" s="335">
        <v>2008</v>
      </c>
      <c r="AR27" s="296">
        <f>VLOOKUP(AQ27,'Basisreihen Destatis 2022'!$B$7:$I$90,6,FALSE)</f>
        <v>98.4</v>
      </c>
      <c r="AS27" s="292"/>
      <c r="AT27" s="297">
        <f t="shared" si="22"/>
        <v>98.4</v>
      </c>
      <c r="AU27" s="336">
        <f t="shared" si="17"/>
        <v>1.5457000000000001</v>
      </c>
    </row>
    <row r="28" spans="2:47">
      <c r="B28" s="335">
        <v>2007</v>
      </c>
      <c r="C28" s="296">
        <f>VLOOKUP(B28,'Basisreihen Destatis 2022'!$B$7:$I$90,2,FALSE)</f>
        <v>84.6</v>
      </c>
      <c r="D28" s="292"/>
      <c r="E28" s="292">
        <f t="shared" si="18"/>
        <v>84.6</v>
      </c>
      <c r="F28" s="292"/>
      <c r="G28" s="297">
        <f t="shared" si="23"/>
        <v>84.6</v>
      </c>
      <c r="H28" s="336">
        <f t="shared" si="13"/>
        <v>1.7801</v>
      </c>
      <c r="J28" s="335">
        <v>2007</v>
      </c>
      <c r="K28" s="296">
        <f>VLOOKUP(J28,'Basisreihen Destatis 2022'!$B$7:$I$90,3,FALSE)</f>
        <v>86.4</v>
      </c>
      <c r="L28" s="292"/>
      <c r="M28" s="292">
        <f t="shared" si="2"/>
        <v>86.4</v>
      </c>
      <c r="N28" s="292">
        <f>VLOOKUP(J28,'Basisreihen Destatis 2022'!$B$7:$I$90,4,FALSE)</f>
        <v>102</v>
      </c>
      <c r="O28" s="292"/>
      <c r="P28" s="292">
        <f t="shared" si="3"/>
        <v>102</v>
      </c>
      <c r="Q28" s="297">
        <f t="shared" si="19"/>
        <v>91.1</v>
      </c>
      <c r="R28" s="336">
        <f t="shared" si="14"/>
        <v>1.5499000000000001</v>
      </c>
      <c r="S28" s="176"/>
      <c r="T28" s="335">
        <v>2007</v>
      </c>
      <c r="U28" s="296">
        <f>VLOOKUP(T28,'Basisreihen Destatis 2022'!$B$7:$I$90,3,FALSE)</f>
        <v>86.4</v>
      </c>
      <c r="V28" s="292"/>
      <c r="W28" s="292">
        <f t="shared" si="20"/>
        <v>86.4</v>
      </c>
      <c r="X28" s="292">
        <f>VLOOKUP(T28,'Basisreihen Destatis 2022'!$B$7:$I$90,4,FALSE)</f>
        <v>102</v>
      </c>
      <c r="Y28" s="292"/>
      <c r="Z28" s="292">
        <f t="shared" si="6"/>
        <v>102</v>
      </c>
      <c r="AA28" s="292">
        <f>VLOOKUP(T28,'Basisreihen Destatis 2022'!$B$7:$I$90,5,FALSE)</f>
        <v>100.3</v>
      </c>
      <c r="AB28" s="292"/>
      <c r="AC28" s="292">
        <f t="shared" si="7"/>
        <v>100.3</v>
      </c>
      <c r="AD28" s="297">
        <f t="shared" si="24"/>
        <v>93.6</v>
      </c>
      <c r="AE28" s="336">
        <f t="shared" si="15"/>
        <v>1.5363</v>
      </c>
      <c r="AG28" s="335">
        <v>2007</v>
      </c>
      <c r="AH28" s="296">
        <f>VLOOKUP(AG28,'Basisreihen Destatis 2022'!$B$7:$I$90,3,FALSE)</f>
        <v>86.4</v>
      </c>
      <c r="AI28" s="292"/>
      <c r="AJ28" s="292">
        <f t="shared" si="9"/>
        <v>86.4</v>
      </c>
      <c r="AK28" s="292">
        <f>VLOOKUP(AG28,'Basisreihen Destatis 2022'!$B$7:$I$90,6,FALSE)</f>
        <v>93.6</v>
      </c>
      <c r="AL28" s="292"/>
      <c r="AM28" s="292">
        <f t="shared" si="21"/>
        <v>93.6</v>
      </c>
      <c r="AN28" s="297">
        <f t="shared" si="25"/>
        <v>91.1</v>
      </c>
      <c r="AO28" s="336">
        <f t="shared" si="16"/>
        <v>1.6443000000000001</v>
      </c>
      <c r="AQ28" s="335">
        <v>2007</v>
      </c>
      <c r="AR28" s="296">
        <f>VLOOKUP(AQ28,'Basisreihen Destatis 2022'!$B$7:$I$90,6,FALSE)</f>
        <v>93.6</v>
      </c>
      <c r="AS28" s="292"/>
      <c r="AT28" s="297">
        <f t="shared" si="22"/>
        <v>93.6</v>
      </c>
      <c r="AU28" s="336">
        <f t="shared" si="17"/>
        <v>1.625</v>
      </c>
    </row>
    <row r="29" spans="2:47">
      <c r="B29" s="335">
        <v>2006</v>
      </c>
      <c r="C29" s="296">
        <f>VLOOKUP(B29,'Basisreihen Destatis 2022'!$B$7:$I$90,2,FALSE)</f>
        <v>81.099999999999994</v>
      </c>
      <c r="D29" s="292"/>
      <c r="E29" s="292">
        <f t="shared" si="18"/>
        <v>81.099999999999994</v>
      </c>
      <c r="F29" s="292"/>
      <c r="G29" s="297">
        <f t="shared" si="23"/>
        <v>81.099999999999994</v>
      </c>
      <c r="H29" s="336">
        <f t="shared" si="13"/>
        <v>1.857</v>
      </c>
      <c r="J29" s="335">
        <v>2006</v>
      </c>
      <c r="K29" s="296">
        <f>VLOOKUP(J29,'Basisreihen Destatis 2022'!$B$7:$I$90,3,FALSE)</f>
        <v>83.8</v>
      </c>
      <c r="L29" s="292"/>
      <c r="M29" s="292">
        <f t="shared" si="2"/>
        <v>83.8</v>
      </c>
      <c r="N29" s="292">
        <f>VLOOKUP(J29,'Basisreihen Destatis 2022'!$B$7:$I$90,4,FALSE)</f>
        <v>99.8</v>
      </c>
      <c r="O29" s="292"/>
      <c r="P29" s="292">
        <f t="shared" si="3"/>
        <v>99.8</v>
      </c>
      <c r="Q29" s="297">
        <f t="shared" si="19"/>
        <v>88.6</v>
      </c>
      <c r="R29" s="336">
        <f t="shared" si="14"/>
        <v>1.5936999999999999</v>
      </c>
      <c r="S29" s="176"/>
      <c r="T29" s="335">
        <v>2006</v>
      </c>
      <c r="U29" s="296">
        <f>VLOOKUP(T29,'Basisreihen Destatis 2022'!$B$7:$I$90,3,FALSE)</f>
        <v>83.8</v>
      </c>
      <c r="V29" s="292"/>
      <c r="W29" s="292">
        <f t="shared" si="20"/>
        <v>83.8</v>
      </c>
      <c r="X29" s="292">
        <f>VLOOKUP(T29,'Basisreihen Destatis 2022'!$B$7:$I$90,4,FALSE)</f>
        <v>99.8</v>
      </c>
      <c r="Y29" s="292"/>
      <c r="Z29" s="292">
        <f t="shared" si="6"/>
        <v>99.8</v>
      </c>
      <c r="AA29" s="292">
        <f>VLOOKUP(T29,'Basisreihen Destatis 2022'!$B$7:$I$90,5,FALSE)</f>
        <v>93.8</v>
      </c>
      <c r="AB29" s="292"/>
      <c r="AC29" s="292">
        <f t="shared" si="7"/>
        <v>93.8</v>
      </c>
      <c r="AD29" s="297">
        <f t="shared" si="24"/>
        <v>89.7</v>
      </c>
      <c r="AE29" s="336">
        <f t="shared" si="15"/>
        <v>1.6031</v>
      </c>
      <c r="AG29" s="335">
        <v>2006</v>
      </c>
      <c r="AH29" s="296">
        <f>VLOOKUP(AG29,'Basisreihen Destatis 2022'!$B$7:$I$90,3,FALSE)</f>
        <v>83.8</v>
      </c>
      <c r="AI29" s="292"/>
      <c r="AJ29" s="292">
        <f t="shared" si="9"/>
        <v>83.8</v>
      </c>
      <c r="AK29" s="292">
        <f>VLOOKUP(AG29,'Basisreihen Destatis 2022'!$B$7:$I$90,6,FALSE)</f>
        <v>92.5</v>
      </c>
      <c r="AL29" s="292"/>
      <c r="AM29" s="292">
        <f t="shared" si="21"/>
        <v>92.5</v>
      </c>
      <c r="AN29" s="297">
        <f t="shared" si="25"/>
        <v>89.5</v>
      </c>
      <c r="AO29" s="336">
        <f t="shared" si="16"/>
        <v>1.6737</v>
      </c>
      <c r="AQ29" s="335">
        <v>2006</v>
      </c>
      <c r="AR29" s="296">
        <f>VLOOKUP(AQ29,'Basisreihen Destatis 2022'!$B$7:$I$90,6,FALSE)</f>
        <v>92.5</v>
      </c>
      <c r="AS29" s="292"/>
      <c r="AT29" s="297">
        <f t="shared" si="22"/>
        <v>92.5</v>
      </c>
      <c r="AU29" s="336">
        <f t="shared" si="17"/>
        <v>1.6443000000000001</v>
      </c>
    </row>
    <row r="30" spans="2:47">
      <c r="B30" s="335">
        <v>2005</v>
      </c>
      <c r="C30" s="296">
        <f>VLOOKUP(B30,'Basisreihen Destatis 2022'!$B$7:$I$90,2,FALSE)</f>
        <v>79.2</v>
      </c>
      <c r="D30" s="292"/>
      <c r="E30" s="292">
        <f t="shared" si="18"/>
        <v>79.2</v>
      </c>
      <c r="F30" s="292"/>
      <c r="G30" s="297">
        <f t="shared" si="23"/>
        <v>79.2</v>
      </c>
      <c r="H30" s="336">
        <f t="shared" si="13"/>
        <v>1.9015</v>
      </c>
      <c r="J30" s="335">
        <v>2005</v>
      </c>
      <c r="K30" s="296">
        <f>VLOOKUP(J30,'Basisreihen Destatis 2022'!$B$7:$I$90,3,FALSE)</f>
        <v>81.8</v>
      </c>
      <c r="L30" s="292"/>
      <c r="M30" s="292">
        <f t="shared" si="2"/>
        <v>81.8</v>
      </c>
      <c r="N30" s="292">
        <f>VLOOKUP(J30,'Basisreihen Destatis 2022'!$B$7:$I$90,4,FALSE)</f>
        <v>93.7</v>
      </c>
      <c r="O30" s="292"/>
      <c r="P30" s="292">
        <f t="shared" si="3"/>
        <v>93.7</v>
      </c>
      <c r="Q30" s="297">
        <f t="shared" si="19"/>
        <v>85.4</v>
      </c>
      <c r="R30" s="336">
        <f t="shared" si="14"/>
        <v>1.6534</v>
      </c>
      <c r="S30" s="176"/>
      <c r="T30" s="335">
        <v>2005</v>
      </c>
      <c r="U30" s="296">
        <f>VLOOKUP(T30,'Basisreihen Destatis 2022'!$B$7:$I$90,3,FALSE)</f>
        <v>81.8</v>
      </c>
      <c r="V30" s="292"/>
      <c r="W30" s="292">
        <f t="shared" si="20"/>
        <v>81.8</v>
      </c>
      <c r="X30" s="292">
        <f>VLOOKUP(T30,'Basisreihen Destatis 2022'!$B$7:$I$90,4,FALSE)</f>
        <v>93.7</v>
      </c>
      <c r="Y30" s="292"/>
      <c r="Z30" s="292">
        <f t="shared" si="6"/>
        <v>93.7</v>
      </c>
      <c r="AA30" s="292">
        <f>VLOOKUP(T30,'Basisreihen Destatis 2022'!$B$7:$I$90,5,FALSE)</f>
        <v>93</v>
      </c>
      <c r="AB30" s="292"/>
      <c r="AC30" s="292">
        <f t="shared" si="7"/>
        <v>93</v>
      </c>
      <c r="AD30" s="297">
        <f t="shared" si="24"/>
        <v>87.5</v>
      </c>
      <c r="AE30" s="336">
        <f t="shared" si="15"/>
        <v>1.6434</v>
      </c>
      <c r="AG30" s="335">
        <v>2005</v>
      </c>
      <c r="AH30" s="296">
        <f>VLOOKUP(AG30,'Basisreihen Destatis 2022'!$B$7:$I$90,3,FALSE)</f>
        <v>81.8</v>
      </c>
      <c r="AI30" s="292"/>
      <c r="AJ30" s="292">
        <f t="shared" si="9"/>
        <v>81.8</v>
      </c>
      <c r="AK30" s="292">
        <f>VLOOKUP(AG30,'Basisreihen Destatis 2022'!$B$7:$I$90,6,FALSE)</f>
        <v>87.8</v>
      </c>
      <c r="AL30" s="292"/>
      <c r="AM30" s="292">
        <f t="shared" si="21"/>
        <v>87.8</v>
      </c>
      <c r="AN30" s="297">
        <f t="shared" si="25"/>
        <v>85.7</v>
      </c>
      <c r="AO30" s="336">
        <f t="shared" si="16"/>
        <v>1.748</v>
      </c>
      <c r="AQ30" s="335">
        <v>2005</v>
      </c>
      <c r="AR30" s="296">
        <f>VLOOKUP(AQ30,'Basisreihen Destatis 2022'!$B$7:$I$90,6,FALSE)</f>
        <v>87.8</v>
      </c>
      <c r="AS30" s="292"/>
      <c r="AT30" s="297">
        <f t="shared" si="22"/>
        <v>87.8</v>
      </c>
      <c r="AU30" s="336">
        <f t="shared" si="17"/>
        <v>1.7323</v>
      </c>
    </row>
    <row r="31" spans="2:47">
      <c r="B31" s="335">
        <v>2004</v>
      </c>
      <c r="C31" s="296">
        <f>VLOOKUP(B31,'Basisreihen Destatis 2022'!$B$7:$I$90,2,FALSE)</f>
        <v>77.599999999999994</v>
      </c>
      <c r="D31" s="292"/>
      <c r="E31" s="292">
        <f t="shared" si="18"/>
        <v>77.599999999999994</v>
      </c>
      <c r="F31" s="292"/>
      <c r="G31" s="297">
        <f t="shared" si="23"/>
        <v>77.599999999999994</v>
      </c>
      <c r="H31" s="336">
        <f t="shared" si="13"/>
        <v>1.9407000000000001</v>
      </c>
      <c r="J31" s="335">
        <v>2004</v>
      </c>
      <c r="K31" s="296">
        <f>VLOOKUP(J31,'Basisreihen Destatis 2022'!$B$7:$I$90,3,FALSE)</f>
        <v>81.7</v>
      </c>
      <c r="L31" s="292"/>
      <c r="M31" s="292">
        <f t="shared" si="2"/>
        <v>81.7</v>
      </c>
      <c r="N31" s="292">
        <f>VLOOKUP(J31,'Basisreihen Destatis 2022'!$B$7:$I$90,4,FALSE)</f>
        <v>96</v>
      </c>
      <c r="O31" s="292"/>
      <c r="P31" s="292">
        <f t="shared" si="3"/>
        <v>96</v>
      </c>
      <c r="Q31" s="297">
        <f t="shared" si="19"/>
        <v>86</v>
      </c>
      <c r="R31" s="336">
        <f t="shared" si="14"/>
        <v>1.6418999999999999</v>
      </c>
      <c r="S31" s="176"/>
      <c r="T31" s="335">
        <v>2004</v>
      </c>
      <c r="U31" s="296">
        <f>VLOOKUP(T31,'Basisreihen Destatis 2022'!$B$7:$I$90,3,FALSE)</f>
        <v>81.7</v>
      </c>
      <c r="V31" s="292"/>
      <c r="W31" s="292">
        <f t="shared" si="20"/>
        <v>81.7</v>
      </c>
      <c r="X31" s="292">
        <f>VLOOKUP(T31,'Basisreihen Destatis 2022'!$B$7:$I$90,4,FALSE)</f>
        <v>96</v>
      </c>
      <c r="Y31" s="292"/>
      <c r="Z31" s="292">
        <f t="shared" si="6"/>
        <v>96</v>
      </c>
      <c r="AA31" s="292">
        <f>VLOOKUP(T31,'Basisreihen Destatis 2022'!$B$7:$I$90,5,FALSE)</f>
        <v>85</v>
      </c>
      <c r="AB31" s="292"/>
      <c r="AC31" s="292">
        <f t="shared" si="7"/>
        <v>85</v>
      </c>
      <c r="AD31" s="297">
        <f t="shared" si="24"/>
        <v>85</v>
      </c>
      <c r="AE31" s="336">
        <f t="shared" si="15"/>
        <v>1.6918</v>
      </c>
      <c r="AG31" s="335">
        <v>2004</v>
      </c>
      <c r="AH31" s="296">
        <f>VLOOKUP(AG31,'Basisreihen Destatis 2022'!$B$7:$I$90,3,FALSE)</f>
        <v>81.7</v>
      </c>
      <c r="AI31" s="292"/>
      <c r="AJ31" s="292">
        <f t="shared" si="9"/>
        <v>81.7</v>
      </c>
      <c r="AK31" s="292">
        <f>VLOOKUP(AG31,'Basisreihen Destatis 2022'!$B$7:$I$90,6,FALSE)</f>
        <v>84.6</v>
      </c>
      <c r="AL31" s="292"/>
      <c r="AM31" s="292">
        <f t="shared" si="21"/>
        <v>84.6</v>
      </c>
      <c r="AN31" s="297">
        <f t="shared" si="25"/>
        <v>83.6</v>
      </c>
      <c r="AO31" s="336">
        <f t="shared" si="16"/>
        <v>1.7919</v>
      </c>
      <c r="AQ31" s="335">
        <v>2004</v>
      </c>
      <c r="AR31" s="296">
        <f>VLOOKUP(AQ31,'Basisreihen Destatis 2022'!$B$7:$I$90,6,FALSE)</f>
        <v>84.6</v>
      </c>
      <c r="AS31" s="292"/>
      <c r="AT31" s="297">
        <f t="shared" si="22"/>
        <v>84.6</v>
      </c>
      <c r="AU31" s="336">
        <f t="shared" si="17"/>
        <v>1.7979000000000001</v>
      </c>
    </row>
    <row r="32" spans="2:47">
      <c r="B32" s="335">
        <v>2003</v>
      </c>
      <c r="C32" s="296">
        <f>VLOOKUP(B32,'Basisreihen Destatis 2022'!$B$7:$I$90,2,FALSE)</f>
        <v>76.5</v>
      </c>
      <c r="D32" s="292"/>
      <c r="E32" s="292">
        <f t="shared" si="18"/>
        <v>76.5</v>
      </c>
      <c r="F32" s="292"/>
      <c r="G32" s="297">
        <f t="shared" si="23"/>
        <v>76.5</v>
      </c>
      <c r="H32" s="336">
        <f t="shared" si="13"/>
        <v>1.9685999999999999</v>
      </c>
      <c r="J32" s="335">
        <v>2003</v>
      </c>
      <c r="K32" s="296">
        <f>VLOOKUP(J32,'Basisreihen Destatis 2022'!$B$7:$I$90,3,FALSE)</f>
        <v>81.7</v>
      </c>
      <c r="L32" s="292"/>
      <c r="M32" s="292">
        <f t="shared" si="2"/>
        <v>81.7</v>
      </c>
      <c r="N32" s="292">
        <f>VLOOKUP(J32,'Basisreihen Destatis 2022'!$B$7:$I$90,4,FALSE)</f>
        <v>96.2</v>
      </c>
      <c r="O32" s="292"/>
      <c r="P32" s="292">
        <f t="shared" si="3"/>
        <v>96.2</v>
      </c>
      <c r="Q32" s="297">
        <f t="shared" si="19"/>
        <v>86.1</v>
      </c>
      <c r="R32" s="336">
        <f t="shared" si="14"/>
        <v>1.64</v>
      </c>
      <c r="S32" s="176"/>
      <c r="T32" s="335">
        <v>2003</v>
      </c>
      <c r="U32" s="296">
        <f>VLOOKUP(T32,'Basisreihen Destatis 2022'!$B$7:$I$90,3,FALSE)</f>
        <v>81.7</v>
      </c>
      <c r="V32" s="292"/>
      <c r="W32" s="292">
        <f t="shared" si="20"/>
        <v>81.7</v>
      </c>
      <c r="X32" s="292">
        <f>VLOOKUP(T32,'Basisreihen Destatis 2022'!$B$7:$I$90,4,FALSE)</f>
        <v>96.2</v>
      </c>
      <c r="Y32" s="292"/>
      <c r="Z32" s="292">
        <f t="shared" si="6"/>
        <v>96.2</v>
      </c>
      <c r="AA32" s="292">
        <f>VLOOKUP(T32,'Basisreihen Destatis 2022'!$B$7:$I$90,5,FALSE)</f>
        <v>80.7</v>
      </c>
      <c r="AB32" s="292"/>
      <c r="AC32" s="292">
        <f t="shared" si="7"/>
        <v>80.7</v>
      </c>
      <c r="AD32" s="297">
        <f t="shared" si="24"/>
        <v>83.5</v>
      </c>
      <c r="AE32" s="336">
        <f t="shared" si="15"/>
        <v>1.7222</v>
      </c>
      <c r="AG32" s="335">
        <v>2003</v>
      </c>
      <c r="AH32" s="296">
        <f>VLOOKUP(AG32,'Basisreihen Destatis 2022'!$B$7:$I$90,3,FALSE)</f>
        <v>81.7</v>
      </c>
      <c r="AI32" s="292"/>
      <c r="AJ32" s="292">
        <f t="shared" si="9"/>
        <v>81.7</v>
      </c>
      <c r="AK32" s="292">
        <f>VLOOKUP(AG32,'Basisreihen Destatis 2022'!$B$7:$I$90,6,FALSE)</f>
        <v>83.4</v>
      </c>
      <c r="AL32" s="292"/>
      <c r="AM32" s="292">
        <f t="shared" si="21"/>
        <v>83.4</v>
      </c>
      <c r="AN32" s="297">
        <f t="shared" si="25"/>
        <v>82.8</v>
      </c>
      <c r="AO32" s="336">
        <f t="shared" si="16"/>
        <v>1.8091999999999999</v>
      </c>
      <c r="AQ32" s="335">
        <v>2003</v>
      </c>
      <c r="AR32" s="296">
        <f>VLOOKUP(AQ32,'Basisreihen Destatis 2022'!$B$7:$I$90,6,FALSE)</f>
        <v>83.4</v>
      </c>
      <c r="AS32" s="292"/>
      <c r="AT32" s="297">
        <f t="shared" si="22"/>
        <v>83.4</v>
      </c>
      <c r="AU32" s="336">
        <f t="shared" si="17"/>
        <v>1.8237000000000001</v>
      </c>
    </row>
    <row r="33" spans="2:47">
      <c r="B33" s="335">
        <v>2002</v>
      </c>
      <c r="C33" s="296">
        <f>VLOOKUP(B33,'Basisreihen Destatis 2022'!$B$7:$I$90,2,FALSE)</f>
        <v>76.3</v>
      </c>
      <c r="D33" s="292"/>
      <c r="E33" s="292">
        <f t="shared" si="18"/>
        <v>76.3</v>
      </c>
      <c r="F33" s="292"/>
      <c r="G33" s="297">
        <f t="shared" si="23"/>
        <v>76.3</v>
      </c>
      <c r="H33" s="336">
        <f t="shared" si="13"/>
        <v>1.9738</v>
      </c>
      <c r="J33" s="335">
        <v>2002</v>
      </c>
      <c r="K33" s="296">
        <f>VLOOKUP(J33,'Basisreihen Destatis 2022'!$B$7:$I$90,3,FALSE)</f>
        <v>82</v>
      </c>
      <c r="L33" s="292"/>
      <c r="M33" s="292">
        <f t="shared" si="2"/>
        <v>82</v>
      </c>
      <c r="N33" s="292">
        <f>VLOOKUP(J33,'Basisreihen Destatis 2022'!$B$7:$I$90,4,FALSE)</f>
        <v>98.6</v>
      </c>
      <c r="O33" s="292"/>
      <c r="P33" s="292">
        <f t="shared" si="3"/>
        <v>98.6</v>
      </c>
      <c r="Q33" s="297">
        <f t="shared" si="19"/>
        <v>87</v>
      </c>
      <c r="R33" s="336">
        <f t="shared" si="14"/>
        <v>1.623</v>
      </c>
      <c r="S33" s="176"/>
      <c r="T33" s="335">
        <v>2002</v>
      </c>
      <c r="U33" s="296">
        <f>VLOOKUP(T33,'Basisreihen Destatis 2022'!$B$7:$I$90,3,FALSE)</f>
        <v>82</v>
      </c>
      <c r="V33" s="292"/>
      <c r="W33" s="292">
        <f t="shared" si="20"/>
        <v>82</v>
      </c>
      <c r="X33" s="292">
        <f>VLOOKUP(T33,'Basisreihen Destatis 2022'!$B$7:$I$90,4,FALSE)</f>
        <v>98.6</v>
      </c>
      <c r="Y33" s="292"/>
      <c r="Z33" s="292">
        <f t="shared" si="6"/>
        <v>98.6</v>
      </c>
      <c r="AA33" s="292">
        <f>VLOOKUP(T33,'Basisreihen Destatis 2022'!$B$7:$I$90,5,FALSE)</f>
        <v>83.2</v>
      </c>
      <c r="AB33" s="292"/>
      <c r="AC33" s="292">
        <f t="shared" si="7"/>
        <v>83.2</v>
      </c>
      <c r="AD33" s="297">
        <f t="shared" si="24"/>
        <v>84.9</v>
      </c>
      <c r="AE33" s="336">
        <f t="shared" si="15"/>
        <v>1.6938</v>
      </c>
      <c r="AG33" s="335">
        <v>2002</v>
      </c>
      <c r="AH33" s="296">
        <f>VLOOKUP(AG33,'Basisreihen Destatis 2022'!$B$7:$I$90,3,FALSE)</f>
        <v>82</v>
      </c>
      <c r="AI33" s="292"/>
      <c r="AJ33" s="292">
        <f t="shared" si="9"/>
        <v>82</v>
      </c>
      <c r="AK33" s="292">
        <f>VLOOKUP(AG33,'Basisreihen Destatis 2022'!$B$7:$I$90,6,FALSE)</f>
        <v>82.2</v>
      </c>
      <c r="AL33" s="292"/>
      <c r="AM33" s="292">
        <f t="shared" si="21"/>
        <v>82.2</v>
      </c>
      <c r="AN33" s="297">
        <f t="shared" si="25"/>
        <v>82.1</v>
      </c>
      <c r="AO33" s="336">
        <f t="shared" si="16"/>
        <v>1.8246</v>
      </c>
      <c r="AQ33" s="335">
        <v>2002</v>
      </c>
      <c r="AR33" s="296">
        <f>VLOOKUP(AQ33,'Basisreihen Destatis 2022'!$B$7:$I$90,6,FALSE)</f>
        <v>82.2</v>
      </c>
      <c r="AS33" s="292"/>
      <c r="AT33" s="297">
        <f t="shared" si="22"/>
        <v>82.2</v>
      </c>
      <c r="AU33" s="336">
        <f t="shared" si="17"/>
        <v>1.8504</v>
      </c>
    </row>
    <row r="34" spans="2:47">
      <c r="B34" s="335">
        <v>2001</v>
      </c>
      <c r="C34" s="296">
        <f>VLOOKUP(B34,'Basisreihen Destatis 2022'!$B$7:$I$90,2,FALSE)</f>
        <v>76.099999999999994</v>
      </c>
      <c r="D34" s="292"/>
      <c r="E34" s="292">
        <f t="shared" si="18"/>
        <v>76.099999999999994</v>
      </c>
      <c r="F34" s="292"/>
      <c r="G34" s="297">
        <f t="shared" si="23"/>
        <v>76.099999999999994</v>
      </c>
      <c r="H34" s="336">
        <f t="shared" si="13"/>
        <v>1.9790000000000001</v>
      </c>
      <c r="J34" s="335">
        <v>2001</v>
      </c>
      <c r="K34" s="296">
        <f>VLOOKUP(J34,'Basisreihen Destatis 2022'!$B$7:$I$90,3,FALSE)</f>
        <v>82.2</v>
      </c>
      <c r="L34" s="292"/>
      <c r="M34" s="292">
        <f t="shared" si="2"/>
        <v>82.2</v>
      </c>
      <c r="N34" s="292">
        <f>VLOOKUP(J34,'Basisreihen Destatis 2022'!$B$7:$I$90,4,FALSE)</f>
        <v>101.1</v>
      </c>
      <c r="O34" s="292"/>
      <c r="P34" s="292">
        <f t="shared" si="3"/>
        <v>101.1</v>
      </c>
      <c r="Q34" s="297">
        <f t="shared" si="19"/>
        <v>87.9</v>
      </c>
      <c r="R34" s="336">
        <f t="shared" si="14"/>
        <v>1.6064000000000001</v>
      </c>
      <c r="S34" s="176"/>
      <c r="T34" s="335">
        <v>2001</v>
      </c>
      <c r="U34" s="296">
        <f>VLOOKUP(T34,'Basisreihen Destatis 2022'!$B$7:$I$90,3,FALSE)</f>
        <v>82.2</v>
      </c>
      <c r="V34" s="292"/>
      <c r="W34" s="292">
        <f t="shared" si="20"/>
        <v>82.2</v>
      </c>
      <c r="X34" s="292">
        <f>VLOOKUP(T34,'Basisreihen Destatis 2022'!$B$7:$I$90,4,FALSE)</f>
        <v>101.1</v>
      </c>
      <c r="Y34" s="292"/>
      <c r="Z34" s="292">
        <f t="shared" si="6"/>
        <v>101.1</v>
      </c>
      <c r="AA34" s="292">
        <f>VLOOKUP(T34,'Basisreihen Destatis 2022'!$B$7:$I$90,5,FALSE)</f>
        <v>86.2</v>
      </c>
      <c r="AB34" s="292"/>
      <c r="AC34" s="292">
        <f t="shared" si="7"/>
        <v>86.2</v>
      </c>
      <c r="AD34" s="297">
        <f t="shared" si="24"/>
        <v>86.4</v>
      </c>
      <c r="AE34" s="336">
        <f t="shared" si="15"/>
        <v>1.6644000000000001</v>
      </c>
      <c r="AG34" s="335">
        <v>2001</v>
      </c>
      <c r="AH34" s="296">
        <f>VLOOKUP(AG34,'Basisreihen Destatis 2022'!$B$7:$I$90,3,FALSE)</f>
        <v>82.2</v>
      </c>
      <c r="AI34" s="292"/>
      <c r="AJ34" s="292">
        <f t="shared" si="9"/>
        <v>82.2</v>
      </c>
      <c r="AK34" s="292">
        <f>VLOOKUP(AG34,'Basisreihen Destatis 2022'!$B$7:$I$90,6,FALSE)</f>
        <v>82.7</v>
      </c>
      <c r="AL34" s="292"/>
      <c r="AM34" s="292">
        <f t="shared" si="21"/>
        <v>82.7</v>
      </c>
      <c r="AN34" s="297">
        <f t="shared" si="25"/>
        <v>82.5</v>
      </c>
      <c r="AO34" s="336">
        <f t="shared" si="16"/>
        <v>1.8158000000000001</v>
      </c>
      <c r="AQ34" s="335">
        <v>2001</v>
      </c>
      <c r="AR34" s="296">
        <f>VLOOKUP(AQ34,'Basisreihen Destatis 2022'!$B$7:$I$90,6,FALSE)</f>
        <v>82.7</v>
      </c>
      <c r="AS34" s="292"/>
      <c r="AT34" s="297">
        <f t="shared" si="22"/>
        <v>82.7</v>
      </c>
      <c r="AU34" s="336">
        <f t="shared" si="17"/>
        <v>1.8391999999999999</v>
      </c>
    </row>
    <row r="35" spans="2:47">
      <c r="B35" s="335">
        <v>2000</v>
      </c>
      <c r="C35" s="296">
        <f>VLOOKUP(B35,'Basisreihen Destatis 2022'!$B$7:$I$90,2,FALSE)</f>
        <v>75.8</v>
      </c>
      <c r="D35" s="292"/>
      <c r="E35" s="292">
        <f t="shared" si="18"/>
        <v>75.8</v>
      </c>
      <c r="F35" s="292"/>
      <c r="G35" s="297">
        <f t="shared" si="23"/>
        <v>75.8</v>
      </c>
      <c r="H35" s="336">
        <f t="shared" si="13"/>
        <v>1.9867999999999999</v>
      </c>
      <c r="J35" s="335">
        <v>2000</v>
      </c>
      <c r="K35" s="296">
        <f>VLOOKUP(J35,'Basisreihen Destatis 2022'!$B$7:$I$90,3,FALSE)</f>
        <v>82.4</v>
      </c>
      <c r="L35" s="292"/>
      <c r="M35" s="292">
        <f t="shared" si="2"/>
        <v>82.4</v>
      </c>
      <c r="N35" s="292">
        <f>VLOOKUP(J35,'Basisreihen Destatis 2022'!$B$7:$I$90,4,FALSE)</f>
        <v>101.8</v>
      </c>
      <c r="O35" s="292"/>
      <c r="P35" s="292">
        <f t="shared" si="3"/>
        <v>101.8</v>
      </c>
      <c r="Q35" s="297">
        <f t="shared" si="19"/>
        <v>88.2</v>
      </c>
      <c r="R35" s="336">
        <f t="shared" si="14"/>
        <v>1.6009</v>
      </c>
      <c r="S35" s="176"/>
      <c r="T35" s="335">
        <v>2000</v>
      </c>
      <c r="U35" s="296">
        <f>VLOOKUP(T35,'Basisreihen Destatis 2022'!$B$7:$I$90,3,FALSE)</f>
        <v>82.4</v>
      </c>
      <c r="V35" s="292"/>
      <c r="W35" s="292">
        <f t="shared" si="20"/>
        <v>82.4</v>
      </c>
      <c r="X35" s="292">
        <f>VLOOKUP(T35,'Basisreihen Destatis 2022'!$B$7:$I$90,4,FALSE)</f>
        <v>101.8</v>
      </c>
      <c r="Y35" s="292"/>
      <c r="Z35" s="292">
        <f t="shared" si="6"/>
        <v>101.8</v>
      </c>
      <c r="AA35" s="292">
        <f>VLOOKUP(T35,'Basisreihen Destatis 2022'!$B$7:$I$90,5,FALSE)</f>
        <v>85</v>
      </c>
      <c r="AB35" s="292"/>
      <c r="AC35" s="292">
        <f t="shared" si="7"/>
        <v>85</v>
      </c>
      <c r="AD35" s="297">
        <f t="shared" si="24"/>
        <v>86.2</v>
      </c>
      <c r="AE35" s="336">
        <f t="shared" si="15"/>
        <v>1.6681999999999999</v>
      </c>
      <c r="AG35" s="335">
        <v>2000</v>
      </c>
      <c r="AH35" s="296">
        <f>VLOOKUP(AG35,'Basisreihen Destatis 2022'!$B$7:$I$90,3,FALSE)</f>
        <v>82.4</v>
      </c>
      <c r="AI35" s="292"/>
      <c r="AJ35" s="292">
        <f t="shared" si="9"/>
        <v>82.4</v>
      </c>
      <c r="AK35" s="292">
        <f>VLOOKUP(AG35,'Basisreihen Destatis 2022'!$B$7:$I$90,6,FALSE)</f>
        <v>80.099999999999994</v>
      </c>
      <c r="AL35" s="292"/>
      <c r="AM35" s="292">
        <f t="shared" si="21"/>
        <v>80.099999999999994</v>
      </c>
      <c r="AN35" s="297">
        <f t="shared" si="25"/>
        <v>80.900000000000006</v>
      </c>
      <c r="AO35" s="336">
        <f t="shared" si="16"/>
        <v>1.8516999999999999</v>
      </c>
      <c r="AQ35" s="335">
        <v>2000</v>
      </c>
      <c r="AR35" s="296">
        <f>VLOOKUP(AQ35,'Basisreihen Destatis 2022'!$B$7:$I$90,6,FALSE)</f>
        <v>80.099999999999994</v>
      </c>
      <c r="AS35" s="292"/>
      <c r="AT35" s="297">
        <f t="shared" si="22"/>
        <v>80.099999999999994</v>
      </c>
      <c r="AU35" s="336">
        <f t="shared" si="17"/>
        <v>1.8989</v>
      </c>
    </row>
    <row r="36" spans="2:47">
      <c r="B36" s="335">
        <v>1999</v>
      </c>
      <c r="C36" s="296">
        <f>VLOOKUP(B36,'Basisreihen Destatis 2022'!$B$7:$I$90,2,FALSE)</f>
        <v>75.3</v>
      </c>
      <c r="D36" s="292"/>
      <c r="E36" s="292">
        <f t="shared" si="18"/>
        <v>75.3</v>
      </c>
      <c r="F36" s="292"/>
      <c r="G36" s="297">
        <f t="shared" si="23"/>
        <v>75.3</v>
      </c>
      <c r="H36" s="336">
        <f t="shared" si="13"/>
        <v>2</v>
      </c>
      <c r="J36" s="335">
        <v>1999</v>
      </c>
      <c r="K36" s="296">
        <f>VLOOKUP(J36,'Basisreihen Destatis 2022'!$B$7:$I$90,3,FALSE)</f>
        <v>82.2</v>
      </c>
      <c r="L36" s="292"/>
      <c r="M36" s="292">
        <f t="shared" si="2"/>
        <v>82.2</v>
      </c>
      <c r="N36" s="292">
        <f>VLOOKUP(J36,'Basisreihen Destatis 2022'!$B$7:$I$90,4,FALSE)</f>
        <v>94.4</v>
      </c>
      <c r="O36" s="292"/>
      <c r="P36" s="292">
        <f t="shared" si="3"/>
        <v>94.4</v>
      </c>
      <c r="Q36" s="297">
        <f t="shared" si="19"/>
        <v>85.9</v>
      </c>
      <c r="R36" s="336">
        <f t="shared" si="14"/>
        <v>1.6437999999999999</v>
      </c>
      <c r="S36" s="176"/>
      <c r="T36" s="335">
        <v>1999</v>
      </c>
      <c r="U36" s="296">
        <f>VLOOKUP(T36,'Basisreihen Destatis 2022'!$B$7:$I$90,3,FALSE)</f>
        <v>82.2</v>
      </c>
      <c r="V36" s="292"/>
      <c r="W36" s="292">
        <f t="shared" si="20"/>
        <v>82.2</v>
      </c>
      <c r="X36" s="292">
        <f>VLOOKUP(T36,'Basisreihen Destatis 2022'!$B$7:$I$90,4,FALSE)</f>
        <v>94.4</v>
      </c>
      <c r="Y36" s="292"/>
      <c r="Z36" s="292">
        <f t="shared" si="6"/>
        <v>94.4</v>
      </c>
      <c r="AA36" s="292">
        <f>VLOOKUP(T36,'Basisreihen Destatis 2022'!$B$7:$I$90,5,FALSE)</f>
        <v>81.400000000000006</v>
      </c>
      <c r="AB36" s="292"/>
      <c r="AC36" s="292">
        <f t="shared" si="7"/>
        <v>81.400000000000006</v>
      </c>
      <c r="AD36" s="297">
        <f t="shared" si="24"/>
        <v>83.8</v>
      </c>
      <c r="AE36" s="336">
        <f t="shared" si="15"/>
        <v>1.716</v>
      </c>
      <c r="AG36" s="335">
        <v>1999</v>
      </c>
      <c r="AH36" s="296">
        <f>VLOOKUP(AG36,'Basisreihen Destatis 2022'!$B$7:$I$90,3,FALSE)</f>
        <v>82.2</v>
      </c>
      <c r="AI36" s="292"/>
      <c r="AJ36" s="292">
        <f t="shared" si="9"/>
        <v>82.2</v>
      </c>
      <c r="AK36" s="292">
        <f>VLOOKUP(AG36,'Basisreihen Destatis 2022'!$B$7:$I$90,6,FALSE)</f>
        <v>78.599999999999994</v>
      </c>
      <c r="AL36" s="292"/>
      <c r="AM36" s="292">
        <f t="shared" si="21"/>
        <v>78.599999999999994</v>
      </c>
      <c r="AN36" s="297">
        <f t="shared" si="25"/>
        <v>79.900000000000006</v>
      </c>
      <c r="AO36" s="336">
        <f t="shared" si="16"/>
        <v>1.8748</v>
      </c>
      <c r="AQ36" s="335">
        <v>1999</v>
      </c>
      <c r="AR36" s="296">
        <f>VLOOKUP(AQ36,'Basisreihen Destatis 2022'!$B$7:$I$90,6,FALSE)</f>
        <v>78.599999999999994</v>
      </c>
      <c r="AS36" s="292"/>
      <c r="AT36" s="297">
        <f t="shared" si="22"/>
        <v>78.599999999999994</v>
      </c>
      <c r="AU36" s="336">
        <f t="shared" si="17"/>
        <v>1.9351</v>
      </c>
    </row>
    <row r="37" spans="2:47">
      <c r="B37" s="335">
        <v>1998</v>
      </c>
      <c r="C37" s="296">
        <f>VLOOKUP(B37,'Basisreihen Destatis 2022'!$B$7:$I$90,2,FALSE)</f>
        <v>75.7</v>
      </c>
      <c r="D37" s="292"/>
      <c r="E37" s="292">
        <f t="shared" si="18"/>
        <v>75.7</v>
      </c>
      <c r="F37" s="292"/>
      <c r="G37" s="297">
        <f t="shared" si="23"/>
        <v>75.7</v>
      </c>
      <c r="H37" s="336">
        <f t="shared" si="13"/>
        <v>1.9894000000000001</v>
      </c>
      <c r="J37" s="335">
        <v>1998</v>
      </c>
      <c r="K37" s="296">
        <f>VLOOKUP(J37,'Basisreihen Destatis 2022'!$B$7:$I$90,3,FALSE)</f>
        <v>82.6</v>
      </c>
      <c r="L37" s="292"/>
      <c r="M37" s="292">
        <f t="shared" si="2"/>
        <v>82.6</v>
      </c>
      <c r="N37" s="292">
        <f>VLOOKUP(J37,'Basisreihen Destatis 2022'!$B$7:$I$90,4,FALSE)</f>
        <v>96</v>
      </c>
      <c r="O37" s="292"/>
      <c r="P37" s="292">
        <f t="shared" si="3"/>
        <v>96</v>
      </c>
      <c r="Q37" s="297">
        <f t="shared" si="19"/>
        <v>86.6</v>
      </c>
      <c r="R37" s="336">
        <f t="shared" si="14"/>
        <v>1.6305000000000001</v>
      </c>
      <c r="S37" s="176"/>
      <c r="T37" s="335">
        <v>1998</v>
      </c>
      <c r="U37" s="296">
        <f>VLOOKUP(T37,'Basisreihen Destatis 2022'!$B$7:$I$90,3,FALSE)</f>
        <v>82.6</v>
      </c>
      <c r="V37" s="292"/>
      <c r="W37" s="292">
        <f t="shared" si="20"/>
        <v>82.6</v>
      </c>
      <c r="X37" s="292">
        <f>VLOOKUP(T37,'Basisreihen Destatis 2022'!$B$7:$I$90,4,FALSE)</f>
        <v>96</v>
      </c>
      <c r="Y37" s="292"/>
      <c r="Z37" s="292">
        <f t="shared" si="6"/>
        <v>96</v>
      </c>
      <c r="AA37" s="292">
        <f>VLOOKUP(T37,'Basisreihen Destatis 2022'!$B$7:$I$90,5,FALSE)</f>
        <v>79.900000000000006</v>
      </c>
      <c r="AB37" s="292"/>
      <c r="AC37" s="292">
        <f t="shared" si="7"/>
        <v>79.900000000000006</v>
      </c>
      <c r="AD37" s="297">
        <f t="shared" si="24"/>
        <v>83.7</v>
      </c>
      <c r="AE37" s="336">
        <f t="shared" si="15"/>
        <v>1.718</v>
      </c>
      <c r="AG37" s="335">
        <v>1998</v>
      </c>
      <c r="AH37" s="296">
        <f>VLOOKUP(AG37,'Basisreihen Destatis 2022'!$B$7:$I$90,3,FALSE)</f>
        <v>82.6</v>
      </c>
      <c r="AI37" s="292"/>
      <c r="AJ37" s="292">
        <f t="shared" si="9"/>
        <v>82.6</v>
      </c>
      <c r="AK37" s="292">
        <f>VLOOKUP(AG37,'Basisreihen Destatis 2022'!$B$7:$I$90,6,FALSE)</f>
        <v>79.8</v>
      </c>
      <c r="AL37" s="292"/>
      <c r="AM37" s="292">
        <f t="shared" si="21"/>
        <v>79.8</v>
      </c>
      <c r="AN37" s="297">
        <f t="shared" si="25"/>
        <v>80.8</v>
      </c>
      <c r="AO37" s="336">
        <f t="shared" si="16"/>
        <v>1.8540000000000001</v>
      </c>
      <c r="AQ37" s="335">
        <v>1998</v>
      </c>
      <c r="AR37" s="296">
        <f>VLOOKUP(AQ37,'Basisreihen Destatis 2022'!$B$7:$I$90,6,FALSE)</f>
        <v>79.8</v>
      </c>
      <c r="AS37" s="292"/>
      <c r="AT37" s="297">
        <f t="shared" si="22"/>
        <v>79.8</v>
      </c>
      <c r="AU37" s="336">
        <f t="shared" si="17"/>
        <v>1.9059999999999999</v>
      </c>
    </row>
    <row r="38" spans="2:47">
      <c r="B38" s="335">
        <v>1997</v>
      </c>
      <c r="C38" s="296">
        <f>VLOOKUP(B38,'Basisreihen Destatis 2022'!$B$7:$I$90,2,FALSE)</f>
        <v>76.099999999999994</v>
      </c>
      <c r="D38" s="292"/>
      <c r="E38" s="292">
        <f t="shared" si="18"/>
        <v>76.099999999999994</v>
      </c>
      <c r="F38" s="292"/>
      <c r="G38" s="297">
        <f t="shared" si="23"/>
        <v>76.099999999999994</v>
      </c>
      <c r="H38" s="336">
        <f t="shared" si="13"/>
        <v>1.9790000000000001</v>
      </c>
      <c r="J38" s="335">
        <v>1997</v>
      </c>
      <c r="K38" s="296">
        <f>VLOOKUP(J38,'Basisreihen Destatis 2022'!$B$7:$I$90,3,FALSE)</f>
        <v>84.1</v>
      </c>
      <c r="L38" s="292"/>
      <c r="M38" s="292">
        <f t="shared" si="2"/>
        <v>84.1</v>
      </c>
      <c r="N38" s="292">
        <f>VLOOKUP(J38,'Basisreihen Destatis 2022'!$B$7:$I$90,4,FALSE)</f>
        <v>98.5</v>
      </c>
      <c r="O38" s="292"/>
      <c r="P38" s="292">
        <f t="shared" si="3"/>
        <v>98.5</v>
      </c>
      <c r="Q38" s="297">
        <f t="shared" si="19"/>
        <v>88.4</v>
      </c>
      <c r="R38" s="336">
        <f t="shared" si="14"/>
        <v>1.5972999999999999</v>
      </c>
      <c r="S38" s="176"/>
      <c r="T38" s="335">
        <v>1997</v>
      </c>
      <c r="U38" s="296">
        <f>VLOOKUP(T38,'Basisreihen Destatis 2022'!$B$7:$I$90,3,FALSE)</f>
        <v>84.1</v>
      </c>
      <c r="V38" s="292"/>
      <c r="W38" s="292">
        <f t="shared" si="20"/>
        <v>84.1</v>
      </c>
      <c r="X38" s="292">
        <f>VLOOKUP(T38,'Basisreihen Destatis 2022'!$B$7:$I$90,4,FALSE)</f>
        <v>98.5</v>
      </c>
      <c r="Y38" s="292"/>
      <c r="Z38" s="292">
        <f t="shared" si="6"/>
        <v>98.5</v>
      </c>
      <c r="AA38" s="292">
        <f>VLOOKUP(T38,'Basisreihen Destatis 2022'!$B$7:$I$90,5,FALSE)</f>
        <v>77.7</v>
      </c>
      <c r="AB38" s="292"/>
      <c r="AC38" s="292">
        <f t="shared" si="7"/>
        <v>77.7</v>
      </c>
      <c r="AD38" s="297">
        <f t="shared" si="24"/>
        <v>84</v>
      </c>
      <c r="AE38" s="336">
        <f t="shared" si="15"/>
        <v>1.7119</v>
      </c>
      <c r="AG38" s="335">
        <v>1997</v>
      </c>
      <c r="AH38" s="296">
        <f>VLOOKUP(AG38,'Basisreihen Destatis 2022'!$B$7:$I$90,3,FALSE)</f>
        <v>84.1</v>
      </c>
      <c r="AI38" s="292"/>
      <c r="AJ38" s="292">
        <f t="shared" si="9"/>
        <v>84.1</v>
      </c>
      <c r="AK38" s="292">
        <f>VLOOKUP(AG38,'Basisreihen Destatis 2022'!$B$7:$I$90,6,FALSE)</f>
        <v>79.8</v>
      </c>
      <c r="AL38" s="292"/>
      <c r="AM38" s="292">
        <f t="shared" si="21"/>
        <v>79.8</v>
      </c>
      <c r="AN38" s="297">
        <f t="shared" si="25"/>
        <v>81.3</v>
      </c>
      <c r="AO38" s="336">
        <f t="shared" si="16"/>
        <v>1.8426</v>
      </c>
      <c r="AQ38" s="335">
        <v>1997</v>
      </c>
      <c r="AR38" s="296">
        <f>VLOOKUP(AQ38,'Basisreihen Destatis 2022'!$B$7:$I$90,6,FALSE)</f>
        <v>79.8</v>
      </c>
      <c r="AS38" s="292"/>
      <c r="AT38" s="297">
        <f t="shared" si="22"/>
        <v>79.8</v>
      </c>
      <c r="AU38" s="336">
        <f t="shared" si="17"/>
        <v>1.9059999999999999</v>
      </c>
    </row>
    <row r="39" spans="2:47">
      <c r="B39" s="335">
        <v>1996</v>
      </c>
      <c r="C39" s="296">
        <f>VLOOKUP(B39,'Basisreihen Destatis 2022'!$B$7:$I$90,2,FALSE)</f>
        <v>76.5</v>
      </c>
      <c r="D39" s="292"/>
      <c r="E39" s="292">
        <f t="shared" si="18"/>
        <v>76.5</v>
      </c>
      <c r="F39" s="292"/>
      <c r="G39" s="297">
        <f t="shared" si="23"/>
        <v>76.5</v>
      </c>
      <c r="H39" s="336">
        <f t="shared" si="13"/>
        <v>1.9685999999999999</v>
      </c>
      <c r="J39" s="335">
        <v>1996</v>
      </c>
      <c r="K39" s="296">
        <f>VLOOKUP(J39,'Basisreihen Destatis 2022'!$B$7:$I$90,3,FALSE)</f>
        <v>85.6</v>
      </c>
      <c r="L39" s="292"/>
      <c r="M39" s="292">
        <f t="shared" si="2"/>
        <v>85.6</v>
      </c>
      <c r="N39" s="292">
        <f>VLOOKUP(J39,'Basisreihen Destatis 2022'!$B$7:$I$90,4,FALSE)</f>
        <v>107.8</v>
      </c>
      <c r="O39" s="292"/>
      <c r="P39" s="292">
        <f t="shared" si="3"/>
        <v>107.8</v>
      </c>
      <c r="Q39" s="297">
        <f t="shared" si="19"/>
        <v>92.3</v>
      </c>
      <c r="R39" s="336">
        <f t="shared" si="14"/>
        <v>1.5298</v>
      </c>
      <c r="S39" s="176"/>
      <c r="T39" s="335">
        <v>1996</v>
      </c>
      <c r="U39" s="296">
        <f>VLOOKUP(T39,'Basisreihen Destatis 2022'!$B$7:$I$90,3,FALSE)</f>
        <v>85.6</v>
      </c>
      <c r="V39" s="292"/>
      <c r="W39" s="292">
        <f t="shared" si="20"/>
        <v>85.6</v>
      </c>
      <c r="X39" s="292">
        <f>VLOOKUP(T39,'Basisreihen Destatis 2022'!$B$7:$I$90,4,FALSE)</f>
        <v>107.8</v>
      </c>
      <c r="Y39" s="292"/>
      <c r="Z39" s="292">
        <f t="shared" si="6"/>
        <v>107.8</v>
      </c>
      <c r="AA39" s="292">
        <f>VLOOKUP(T39,'Basisreihen Destatis 2022'!$B$7:$I$90,5,FALSE)</f>
        <v>75.900000000000006</v>
      </c>
      <c r="AB39" s="292"/>
      <c r="AC39" s="292">
        <f t="shared" si="7"/>
        <v>75.900000000000006</v>
      </c>
      <c r="AD39" s="297">
        <f t="shared" si="24"/>
        <v>85.5</v>
      </c>
      <c r="AE39" s="336">
        <f t="shared" si="15"/>
        <v>1.6819</v>
      </c>
      <c r="AG39" s="335">
        <v>1996</v>
      </c>
      <c r="AH39" s="296">
        <f>VLOOKUP(AG39,'Basisreihen Destatis 2022'!$B$7:$I$90,3,FALSE)</f>
        <v>85.6</v>
      </c>
      <c r="AI39" s="292"/>
      <c r="AJ39" s="292">
        <f t="shared" si="9"/>
        <v>85.6</v>
      </c>
      <c r="AK39" s="292">
        <f>VLOOKUP(AG39,'Basisreihen Destatis 2022'!$B$7:$I$90,6,FALSE)</f>
        <v>78.900000000000006</v>
      </c>
      <c r="AL39" s="292"/>
      <c r="AM39" s="292">
        <f t="shared" si="21"/>
        <v>78.900000000000006</v>
      </c>
      <c r="AN39" s="297">
        <f t="shared" si="25"/>
        <v>81.2</v>
      </c>
      <c r="AO39" s="336">
        <f t="shared" si="16"/>
        <v>1.8448</v>
      </c>
      <c r="AQ39" s="335">
        <v>1996</v>
      </c>
      <c r="AR39" s="296">
        <f>VLOOKUP(AQ39,'Basisreihen Destatis 2022'!$B$7:$I$90,6,FALSE)</f>
        <v>78.900000000000006</v>
      </c>
      <c r="AS39" s="292"/>
      <c r="AT39" s="297">
        <f t="shared" si="22"/>
        <v>78.900000000000006</v>
      </c>
      <c r="AU39" s="336">
        <f t="shared" si="17"/>
        <v>1.9278</v>
      </c>
    </row>
    <row r="40" spans="2:47">
      <c r="B40" s="335">
        <v>1995</v>
      </c>
      <c r="C40" s="296">
        <f>VLOOKUP(B40,'Basisreihen Destatis 2022'!$B$7:$I$90,2,FALSE)</f>
        <v>76.3</v>
      </c>
      <c r="D40" s="292"/>
      <c r="E40" s="292">
        <f t="shared" si="18"/>
        <v>76.3</v>
      </c>
      <c r="F40" s="292"/>
      <c r="G40" s="297">
        <f t="shared" si="23"/>
        <v>76.3</v>
      </c>
      <c r="H40" s="336">
        <f t="shared" si="13"/>
        <v>1.9738</v>
      </c>
      <c r="J40" s="335">
        <v>1995</v>
      </c>
      <c r="K40" s="296">
        <f>VLOOKUP(J40,'Basisreihen Destatis 2022'!$B$7:$I$90,3,FALSE)</f>
        <v>87.1</v>
      </c>
      <c r="L40" s="292"/>
      <c r="M40" s="292">
        <f t="shared" si="2"/>
        <v>87.1</v>
      </c>
      <c r="N40" s="292">
        <f>VLOOKUP(J40,'Basisreihen Destatis 2022'!$B$7:$I$90,4,FALSE)</f>
        <v>118</v>
      </c>
      <c r="O40" s="292">
        <f>VLOOKUP(J40,'Basisreihen Destatis 2022'!$K$7:$R$86,5,FALSE)</f>
        <v>82.7</v>
      </c>
      <c r="P40" s="292">
        <f>ROUND(IF(N40&gt;0,N40,O40*$N$40/$O$40),1)</f>
        <v>118</v>
      </c>
      <c r="Q40" s="297">
        <f t="shared" si="19"/>
        <v>96.4</v>
      </c>
      <c r="R40" s="336">
        <f t="shared" si="14"/>
        <v>1.4646999999999999</v>
      </c>
      <c r="S40" s="176"/>
      <c r="T40" s="335">
        <v>1995</v>
      </c>
      <c r="U40" s="296">
        <f>VLOOKUP(T40,'Basisreihen Destatis 2022'!$B$7:$I$90,3,FALSE)</f>
        <v>87.1</v>
      </c>
      <c r="V40" s="292"/>
      <c r="W40" s="292">
        <f t="shared" si="20"/>
        <v>87.1</v>
      </c>
      <c r="X40" s="292">
        <f>VLOOKUP(T40,'Basisreihen Destatis 2022'!$B$7:$I$90,4,FALSE)</f>
        <v>118</v>
      </c>
      <c r="Y40" s="292">
        <f>VLOOKUP(T40,'Basisreihen Destatis 2022'!$K$7:$R$86,6,FALSE)</f>
        <v>99.2</v>
      </c>
      <c r="Z40" s="292">
        <f>ROUND(IF(X40&gt;0,X40,Y40*$X$40/$Y$40),1)</f>
        <v>118</v>
      </c>
      <c r="AA40" s="292">
        <f>VLOOKUP(T40,'Basisreihen Destatis 2022'!$B$7:$I$90,5,FALSE)</f>
        <v>75.900000000000006</v>
      </c>
      <c r="AB40" s="292"/>
      <c r="AC40" s="292">
        <f t="shared" si="7"/>
        <v>75.900000000000006</v>
      </c>
      <c r="AD40" s="297">
        <f t="shared" si="24"/>
        <v>87.8</v>
      </c>
      <c r="AE40" s="336">
        <f t="shared" si="15"/>
        <v>1.6377999999999999</v>
      </c>
      <c r="AG40" s="335">
        <v>1995</v>
      </c>
      <c r="AH40" s="296">
        <f>VLOOKUP(AG40,'Basisreihen Destatis 2022'!$B$7:$I$90,3,FALSE)</f>
        <v>87.1</v>
      </c>
      <c r="AI40" s="292"/>
      <c r="AJ40" s="292">
        <f t="shared" si="9"/>
        <v>87.1</v>
      </c>
      <c r="AK40" s="292">
        <f>VLOOKUP(AG40,'Basisreihen Destatis 2022'!$B$7:$I$90,6,FALSE)</f>
        <v>80.2</v>
      </c>
      <c r="AL40" s="292"/>
      <c r="AM40" s="292">
        <f t="shared" si="21"/>
        <v>80.2</v>
      </c>
      <c r="AN40" s="297">
        <f t="shared" si="25"/>
        <v>82.6</v>
      </c>
      <c r="AO40" s="336">
        <f t="shared" si="16"/>
        <v>1.8136000000000001</v>
      </c>
      <c r="AQ40" s="335">
        <v>1995</v>
      </c>
      <c r="AR40" s="296">
        <f>VLOOKUP(AQ40,'Basisreihen Destatis 2022'!$B$7:$I$90,6,FALSE)</f>
        <v>80.2</v>
      </c>
      <c r="AS40" s="292"/>
      <c r="AT40" s="297">
        <f t="shared" si="22"/>
        <v>80.2</v>
      </c>
      <c r="AU40" s="336">
        <f t="shared" si="17"/>
        <v>1.8965000000000001</v>
      </c>
    </row>
    <row r="41" spans="2:47">
      <c r="B41" s="335">
        <v>1994</v>
      </c>
      <c r="C41" s="296">
        <f>VLOOKUP(B41,'Basisreihen Destatis 2022'!$B$7:$I$90,2,FALSE)</f>
        <v>74.599999999999994</v>
      </c>
      <c r="D41" s="292"/>
      <c r="E41" s="292">
        <f t="shared" si="18"/>
        <v>74.599999999999994</v>
      </c>
      <c r="F41" s="292"/>
      <c r="G41" s="297">
        <f t="shared" si="23"/>
        <v>74.599999999999994</v>
      </c>
      <c r="H41" s="336">
        <f t="shared" si="13"/>
        <v>2.0188000000000001</v>
      </c>
      <c r="J41" s="335">
        <v>1994</v>
      </c>
      <c r="K41" s="296">
        <f>VLOOKUP(J41,'Basisreihen Destatis 2022'!$B$7:$I$90,3,FALSE)</f>
        <v>86.3</v>
      </c>
      <c r="L41" s="292"/>
      <c r="M41" s="292">
        <f t="shared" si="2"/>
        <v>86.3</v>
      </c>
      <c r="N41" s="292"/>
      <c r="O41" s="292">
        <f>VLOOKUP(J41,'Basisreihen Destatis 2022'!$K$7:$R$86,5,FALSE)</f>
        <v>86.7</v>
      </c>
      <c r="P41" s="292">
        <f t="shared" ref="P41:P77" si="26">ROUND(IF(N41&gt;0,N41,O41*$N$40/$O$40),1)</f>
        <v>123.7</v>
      </c>
      <c r="Q41" s="297">
        <f t="shared" si="19"/>
        <v>97.5</v>
      </c>
      <c r="R41" s="336">
        <f t="shared" si="14"/>
        <v>1.4481999999999999</v>
      </c>
      <c r="S41" s="176"/>
      <c r="T41" s="335">
        <v>1994</v>
      </c>
      <c r="U41" s="296">
        <f>VLOOKUP(T41,'Basisreihen Destatis 2022'!$B$7:$I$90,3,FALSE)</f>
        <v>86.3</v>
      </c>
      <c r="V41" s="292"/>
      <c r="W41" s="292">
        <f t="shared" si="20"/>
        <v>86.3</v>
      </c>
      <c r="X41" s="292"/>
      <c r="Y41" s="292">
        <f>VLOOKUP(T41,'Basisreihen Destatis 2022'!$K$7:$R$86,6,FALSE)</f>
        <v>96.6</v>
      </c>
      <c r="Z41" s="292">
        <f t="shared" ref="Z41:Z77" si="27">ROUND(IF(X41&gt;0,X41,Y41*$X$40/$Y$40),1)</f>
        <v>114.9</v>
      </c>
      <c r="AA41" s="292">
        <f>VLOOKUP(T41,'Basisreihen Destatis 2022'!$B$7:$I$90,5,FALSE)</f>
        <v>79.5</v>
      </c>
      <c r="AB41" s="292"/>
      <c r="AC41" s="292">
        <f t="shared" si="7"/>
        <v>79.5</v>
      </c>
      <c r="AD41" s="297">
        <f t="shared" si="24"/>
        <v>88.2</v>
      </c>
      <c r="AE41" s="336">
        <f t="shared" si="15"/>
        <v>1.6304000000000001</v>
      </c>
      <c r="AG41" s="335">
        <v>1994</v>
      </c>
      <c r="AH41" s="296">
        <f>VLOOKUP(AG41,'Basisreihen Destatis 2022'!$B$7:$I$90,3,FALSE)</f>
        <v>86.3</v>
      </c>
      <c r="AI41" s="292"/>
      <c r="AJ41" s="292">
        <f t="shared" si="9"/>
        <v>86.3</v>
      </c>
      <c r="AK41" s="292">
        <f>VLOOKUP(AG41,'Basisreihen Destatis 2022'!$B$7:$I$90,6,FALSE)</f>
        <v>78.8</v>
      </c>
      <c r="AL41" s="292"/>
      <c r="AM41" s="292">
        <f t="shared" si="21"/>
        <v>78.8</v>
      </c>
      <c r="AN41" s="297">
        <f t="shared" si="25"/>
        <v>81.400000000000006</v>
      </c>
      <c r="AO41" s="336">
        <f t="shared" si="16"/>
        <v>1.8403</v>
      </c>
      <c r="AQ41" s="335">
        <v>1994</v>
      </c>
      <c r="AR41" s="296">
        <f>VLOOKUP(AQ41,'Basisreihen Destatis 2022'!$B$7:$I$90,6,FALSE)</f>
        <v>78.8</v>
      </c>
      <c r="AS41" s="292"/>
      <c r="AT41" s="297">
        <f t="shared" si="22"/>
        <v>78.8</v>
      </c>
      <c r="AU41" s="336">
        <f t="shared" si="17"/>
        <v>1.9301999999999999</v>
      </c>
    </row>
    <row r="42" spans="2:47">
      <c r="B42" s="335">
        <v>1993</v>
      </c>
      <c r="C42" s="296">
        <f>VLOOKUP(B42,'Basisreihen Destatis 2022'!$B$7:$I$90,2,FALSE)</f>
        <v>73.099999999999994</v>
      </c>
      <c r="D42" s="292"/>
      <c r="E42" s="292">
        <f t="shared" si="18"/>
        <v>73.099999999999994</v>
      </c>
      <c r="F42" s="292"/>
      <c r="G42" s="297">
        <f t="shared" si="23"/>
        <v>73.099999999999994</v>
      </c>
      <c r="H42" s="336">
        <f t="shared" si="13"/>
        <v>2.0602</v>
      </c>
      <c r="J42" s="335">
        <v>1993</v>
      </c>
      <c r="K42" s="296">
        <f>VLOOKUP(J42,'Basisreihen Destatis 2022'!$B$7:$I$90,3,FALSE)</f>
        <v>85.3</v>
      </c>
      <c r="L42" s="292"/>
      <c r="M42" s="292">
        <f t="shared" si="2"/>
        <v>85.3</v>
      </c>
      <c r="N42" s="292"/>
      <c r="O42" s="292">
        <f>VLOOKUP(J42,'Basisreihen Destatis 2022'!$K$7:$R$86,5,FALSE)</f>
        <v>90.2</v>
      </c>
      <c r="P42" s="292">
        <f t="shared" si="26"/>
        <v>128.69999999999999</v>
      </c>
      <c r="Q42" s="297">
        <f t="shared" si="19"/>
        <v>98.3</v>
      </c>
      <c r="R42" s="336">
        <f t="shared" si="14"/>
        <v>1.4363999999999999</v>
      </c>
      <c r="S42" s="176"/>
      <c r="T42" s="335">
        <v>1993</v>
      </c>
      <c r="U42" s="296">
        <f>VLOOKUP(T42,'Basisreihen Destatis 2022'!$B$7:$I$90,3,FALSE)</f>
        <v>85.3</v>
      </c>
      <c r="V42" s="292"/>
      <c r="W42" s="292">
        <f t="shared" si="20"/>
        <v>85.3</v>
      </c>
      <c r="X42" s="292"/>
      <c r="Y42" s="292">
        <f>VLOOKUP(T42,'Basisreihen Destatis 2022'!$K$7:$R$86,6,FALSE)</f>
        <v>96.5</v>
      </c>
      <c r="Z42" s="292">
        <f t="shared" si="27"/>
        <v>114.8</v>
      </c>
      <c r="AA42" s="292">
        <f>VLOOKUP(T42,'Basisreihen Destatis 2022'!$B$7:$I$90,5,FALSE)</f>
        <v>81.2</v>
      </c>
      <c r="AB42" s="292"/>
      <c r="AC42" s="292">
        <f t="shared" si="7"/>
        <v>81.2</v>
      </c>
      <c r="AD42" s="297">
        <f t="shared" si="24"/>
        <v>88.3</v>
      </c>
      <c r="AE42" s="336">
        <f t="shared" si="15"/>
        <v>1.6285000000000001</v>
      </c>
      <c r="AG42" s="335">
        <v>1993</v>
      </c>
      <c r="AH42" s="296">
        <f>VLOOKUP(AG42,'Basisreihen Destatis 2022'!$B$7:$I$90,3,FALSE)</f>
        <v>85.3</v>
      </c>
      <c r="AI42" s="292"/>
      <c r="AJ42" s="292">
        <f t="shared" si="9"/>
        <v>85.3</v>
      </c>
      <c r="AK42" s="292">
        <f>VLOOKUP(AG42,'Basisreihen Destatis 2022'!$B$7:$I$90,6,FALSE)</f>
        <v>78.599999999999994</v>
      </c>
      <c r="AL42" s="292"/>
      <c r="AM42" s="292">
        <f t="shared" si="21"/>
        <v>78.599999999999994</v>
      </c>
      <c r="AN42" s="297">
        <f t="shared" si="25"/>
        <v>80.900000000000006</v>
      </c>
      <c r="AO42" s="336">
        <f t="shared" si="16"/>
        <v>1.8516999999999999</v>
      </c>
      <c r="AQ42" s="335">
        <v>1993</v>
      </c>
      <c r="AR42" s="296">
        <f>VLOOKUP(AQ42,'Basisreihen Destatis 2022'!$B$7:$I$90,6,FALSE)</f>
        <v>78.599999999999994</v>
      </c>
      <c r="AS42" s="292"/>
      <c r="AT42" s="297">
        <f>ROUND(IF(AR42&gt;0,AR42,AS42*$AR$59/$AS$59),1)</f>
        <v>78.599999999999994</v>
      </c>
      <c r="AU42" s="336">
        <f t="shared" si="17"/>
        <v>1.9351</v>
      </c>
    </row>
    <row r="43" spans="2:47">
      <c r="B43" s="335">
        <v>1992</v>
      </c>
      <c r="C43" s="296">
        <f>VLOOKUP(B43,'Basisreihen Destatis 2022'!$B$7:$I$90,2,FALSE)</f>
        <v>70.7</v>
      </c>
      <c r="D43" s="292"/>
      <c r="E43" s="292">
        <f t="shared" si="18"/>
        <v>70.7</v>
      </c>
      <c r="F43" s="292"/>
      <c r="G43" s="297">
        <f t="shared" si="23"/>
        <v>70.7</v>
      </c>
      <c r="H43" s="336">
        <f t="shared" si="13"/>
        <v>2.1301000000000001</v>
      </c>
      <c r="J43" s="335">
        <v>1992</v>
      </c>
      <c r="K43" s="296">
        <f>VLOOKUP(J43,'Basisreihen Destatis 2022'!$B$7:$I$90,3,FALSE)</f>
        <v>82.9</v>
      </c>
      <c r="L43" s="292"/>
      <c r="M43" s="292">
        <f t="shared" si="2"/>
        <v>82.9</v>
      </c>
      <c r="N43" s="292"/>
      <c r="O43" s="292">
        <f>VLOOKUP(J43,'Basisreihen Destatis 2022'!$K$7:$R$86,5,FALSE)</f>
        <v>96.2</v>
      </c>
      <c r="P43" s="292">
        <f t="shared" si="26"/>
        <v>137.30000000000001</v>
      </c>
      <c r="Q43" s="297">
        <f t="shared" si="19"/>
        <v>99.2</v>
      </c>
      <c r="R43" s="336">
        <f t="shared" si="14"/>
        <v>1.4234</v>
      </c>
      <c r="S43" s="176"/>
      <c r="T43" s="335">
        <v>1992</v>
      </c>
      <c r="U43" s="296">
        <f>VLOOKUP(T43,'Basisreihen Destatis 2022'!$B$7:$I$90,3,FALSE)</f>
        <v>82.9</v>
      </c>
      <c r="V43" s="292"/>
      <c r="W43" s="292">
        <f t="shared" si="20"/>
        <v>82.9</v>
      </c>
      <c r="X43" s="292"/>
      <c r="Y43" s="292">
        <f>VLOOKUP(T43,'Basisreihen Destatis 2022'!$K$7:$R$86,6,FALSE)</f>
        <v>99.2</v>
      </c>
      <c r="Z43" s="292">
        <f t="shared" si="27"/>
        <v>118</v>
      </c>
      <c r="AA43" s="292">
        <f>VLOOKUP(T43,'Basisreihen Destatis 2022'!$B$7:$I$90,5,FALSE)</f>
        <v>82.4</v>
      </c>
      <c r="AB43" s="292"/>
      <c r="AC43" s="292">
        <f t="shared" si="7"/>
        <v>82.4</v>
      </c>
      <c r="AD43" s="297">
        <f t="shared" si="24"/>
        <v>88</v>
      </c>
      <c r="AE43" s="336">
        <f t="shared" si="15"/>
        <v>1.6341000000000001</v>
      </c>
      <c r="AG43" s="335">
        <v>1992</v>
      </c>
      <c r="AH43" s="296">
        <f>VLOOKUP(AG43,'Basisreihen Destatis 2022'!$B$7:$I$90,3,FALSE)</f>
        <v>82.9</v>
      </c>
      <c r="AI43" s="292"/>
      <c r="AJ43" s="292">
        <f t="shared" si="9"/>
        <v>82.9</v>
      </c>
      <c r="AK43" s="292">
        <f>VLOOKUP(AG43,'Basisreihen Destatis 2022'!$B$7:$I$90,6,FALSE)</f>
        <v>78.5</v>
      </c>
      <c r="AL43" s="292"/>
      <c r="AM43" s="292">
        <f t="shared" si="21"/>
        <v>78.5</v>
      </c>
      <c r="AN43" s="297">
        <f t="shared" si="25"/>
        <v>80</v>
      </c>
      <c r="AO43" s="336">
        <f t="shared" si="16"/>
        <v>1.8725000000000001</v>
      </c>
      <c r="AQ43" s="335">
        <v>1992</v>
      </c>
      <c r="AR43" s="296">
        <f>VLOOKUP(AQ43,'Basisreihen Destatis 2022'!$B$7:$I$90,6,FALSE)</f>
        <v>78.5</v>
      </c>
      <c r="AS43" s="292"/>
      <c r="AT43" s="297">
        <f t="shared" si="22"/>
        <v>78.5</v>
      </c>
      <c r="AU43" s="336">
        <f t="shared" si="17"/>
        <v>1.9376</v>
      </c>
    </row>
    <row r="44" spans="2:47">
      <c r="B44" s="335">
        <v>1991</v>
      </c>
      <c r="C44" s="296">
        <f>VLOOKUP(B44,'Basisreihen Destatis 2022'!$B$7:$I$90,2,FALSE)</f>
        <v>66.5</v>
      </c>
      <c r="D44" s="292"/>
      <c r="E44" s="292">
        <f t="shared" si="18"/>
        <v>66.5</v>
      </c>
      <c r="F44" s="292"/>
      <c r="G44" s="297">
        <f t="shared" si="23"/>
        <v>66.5</v>
      </c>
      <c r="H44" s="336">
        <f t="shared" si="13"/>
        <v>2.2646999999999999</v>
      </c>
      <c r="J44" s="335">
        <v>1991</v>
      </c>
      <c r="K44" s="296">
        <f>VLOOKUP(J44,'Basisreihen Destatis 2022'!$B$7:$I$90,3,FALSE)</f>
        <v>77.900000000000006</v>
      </c>
      <c r="L44" s="292"/>
      <c r="M44" s="292">
        <f t="shared" si="2"/>
        <v>77.900000000000006</v>
      </c>
      <c r="N44" s="292"/>
      <c r="O44" s="292">
        <f>VLOOKUP(J44,'Basisreihen Destatis 2022'!$K$7:$R$86,5,FALSE)</f>
        <v>100</v>
      </c>
      <c r="P44" s="292">
        <f t="shared" si="26"/>
        <v>142.69999999999999</v>
      </c>
      <c r="Q44" s="297">
        <f t="shared" si="19"/>
        <v>97.3</v>
      </c>
      <c r="R44" s="336">
        <f t="shared" si="14"/>
        <v>1.4512</v>
      </c>
      <c r="S44" s="176"/>
      <c r="T44" s="335">
        <v>1991</v>
      </c>
      <c r="U44" s="296">
        <f>VLOOKUP(T44,'Basisreihen Destatis 2022'!$B$7:$I$90,3,FALSE)</f>
        <v>77.900000000000006</v>
      </c>
      <c r="V44" s="292"/>
      <c r="W44" s="292">
        <f t="shared" si="20"/>
        <v>77.900000000000006</v>
      </c>
      <c r="X44" s="292"/>
      <c r="Y44" s="292">
        <f>VLOOKUP(T44,'Basisreihen Destatis 2022'!$K$7:$R$86,6,FALSE)</f>
        <v>100</v>
      </c>
      <c r="Z44" s="292">
        <f t="shared" si="27"/>
        <v>119</v>
      </c>
      <c r="AA44" s="292">
        <f>VLOOKUP(T44,'Basisreihen Destatis 2022'!$B$7:$I$90,5,FALSE)</f>
        <v>81.7</v>
      </c>
      <c r="AB44" s="292"/>
      <c r="AC44" s="292">
        <f t="shared" si="7"/>
        <v>81.7</v>
      </c>
      <c r="AD44" s="297">
        <f t="shared" si="24"/>
        <v>85.4</v>
      </c>
      <c r="AE44" s="336">
        <f t="shared" si="15"/>
        <v>1.6838</v>
      </c>
      <c r="AG44" s="335">
        <v>1991</v>
      </c>
      <c r="AH44" s="296">
        <f>VLOOKUP(AG44,'Basisreihen Destatis 2022'!$B$7:$I$90,3,FALSE)</f>
        <v>77.900000000000006</v>
      </c>
      <c r="AI44" s="292"/>
      <c r="AJ44" s="292">
        <f t="shared" si="9"/>
        <v>77.900000000000006</v>
      </c>
      <c r="AK44" s="292">
        <f>VLOOKUP(AG44,'Basisreihen Destatis 2022'!$B$7:$I$90,6,FALSE)</f>
        <v>77.400000000000006</v>
      </c>
      <c r="AL44" s="292"/>
      <c r="AM44" s="292">
        <f t="shared" si="21"/>
        <v>77.400000000000006</v>
      </c>
      <c r="AN44" s="297">
        <f t="shared" si="25"/>
        <v>77.599999999999994</v>
      </c>
      <c r="AO44" s="336">
        <f t="shared" si="16"/>
        <v>1.9303999999999999</v>
      </c>
      <c r="AQ44" s="335">
        <v>1991</v>
      </c>
      <c r="AR44" s="296">
        <f>VLOOKUP(AQ44,'Basisreihen Destatis 2022'!$B$7:$I$90,6,FALSE)</f>
        <v>77.400000000000006</v>
      </c>
      <c r="AS44" s="292"/>
      <c r="AT44" s="297">
        <f t="shared" si="22"/>
        <v>77.400000000000006</v>
      </c>
      <c r="AU44" s="336">
        <f t="shared" si="17"/>
        <v>1.9651000000000001</v>
      </c>
    </row>
    <row r="45" spans="2:47">
      <c r="B45" s="335">
        <v>1990</v>
      </c>
      <c r="C45" s="296">
        <f>VLOOKUP(B45,'Basisreihen Destatis 2022'!$B$7:$I$90,2,FALSE)</f>
        <v>62.7</v>
      </c>
      <c r="D45" s="292"/>
      <c r="E45" s="292">
        <f t="shared" si="18"/>
        <v>62.7</v>
      </c>
      <c r="F45" s="292"/>
      <c r="G45" s="297">
        <f t="shared" si="23"/>
        <v>62.7</v>
      </c>
      <c r="H45" s="336">
        <f t="shared" si="13"/>
        <v>2.4018999999999999</v>
      </c>
      <c r="J45" s="335">
        <v>1990</v>
      </c>
      <c r="K45" s="296">
        <f>VLOOKUP(J45,'Basisreihen Destatis 2022'!$B$7:$I$90,3,FALSE)</f>
        <v>72.599999999999994</v>
      </c>
      <c r="L45" s="292"/>
      <c r="M45" s="292">
        <f t="shared" si="2"/>
        <v>72.599999999999994</v>
      </c>
      <c r="N45" s="292"/>
      <c r="O45" s="292">
        <f>VLOOKUP(J45,'Basisreihen Destatis 2022'!$K$7:$R$86,5,FALSE)</f>
        <v>102</v>
      </c>
      <c r="P45" s="292">
        <f t="shared" si="26"/>
        <v>145.5</v>
      </c>
      <c r="Q45" s="297">
        <f t="shared" si="19"/>
        <v>94.5</v>
      </c>
      <c r="R45" s="336">
        <f t="shared" si="14"/>
        <v>1.4942</v>
      </c>
      <c r="S45" s="176"/>
      <c r="T45" s="335">
        <v>1990</v>
      </c>
      <c r="U45" s="296">
        <f>VLOOKUP(T45,'Basisreihen Destatis 2022'!$B$7:$I$90,3,FALSE)</f>
        <v>72.599999999999994</v>
      </c>
      <c r="V45" s="292"/>
      <c r="W45" s="292">
        <f t="shared" si="20"/>
        <v>72.599999999999994</v>
      </c>
      <c r="X45" s="292"/>
      <c r="Y45" s="292">
        <f>VLOOKUP(T45,'Basisreihen Destatis 2022'!$K$7:$R$86,6,FALSE)</f>
        <v>100</v>
      </c>
      <c r="Z45" s="292">
        <f t="shared" si="27"/>
        <v>119</v>
      </c>
      <c r="AA45" s="292">
        <f>VLOOKUP(T45,'Basisreihen Destatis 2022'!$B$7:$I$90,5,FALSE)</f>
        <v>80.400000000000006</v>
      </c>
      <c r="AB45" s="292"/>
      <c r="AC45" s="292">
        <f t="shared" si="7"/>
        <v>80.400000000000006</v>
      </c>
      <c r="AD45" s="297">
        <f t="shared" si="24"/>
        <v>82.3</v>
      </c>
      <c r="AE45" s="336">
        <f t="shared" si="15"/>
        <v>1.7473000000000001</v>
      </c>
      <c r="AG45" s="335">
        <v>1990</v>
      </c>
      <c r="AH45" s="296">
        <f>VLOOKUP(AG45,'Basisreihen Destatis 2022'!$B$7:$I$90,3,FALSE)</f>
        <v>72.599999999999994</v>
      </c>
      <c r="AI45" s="292"/>
      <c r="AJ45" s="292">
        <f t="shared" si="9"/>
        <v>72.599999999999994</v>
      </c>
      <c r="AK45" s="292">
        <f>VLOOKUP(AG45,'Basisreihen Destatis 2022'!$B$7:$I$90,6,FALSE)</f>
        <v>75.8</v>
      </c>
      <c r="AL45" s="292"/>
      <c r="AM45" s="292">
        <f t="shared" si="21"/>
        <v>75.8</v>
      </c>
      <c r="AN45" s="297">
        <f t="shared" si="25"/>
        <v>74.7</v>
      </c>
      <c r="AO45" s="336">
        <f t="shared" si="16"/>
        <v>2.0053999999999998</v>
      </c>
      <c r="AQ45" s="335">
        <v>1990</v>
      </c>
      <c r="AR45" s="296">
        <f>VLOOKUP(AQ45,'Basisreihen Destatis 2022'!$B$7:$I$90,6,FALSE)</f>
        <v>75.8</v>
      </c>
      <c r="AS45" s="292"/>
      <c r="AT45" s="297">
        <f t="shared" si="22"/>
        <v>75.8</v>
      </c>
      <c r="AU45" s="336">
        <f t="shared" si="17"/>
        <v>2.0066000000000002</v>
      </c>
    </row>
    <row r="46" spans="2:47">
      <c r="B46" s="335">
        <v>1989</v>
      </c>
      <c r="C46" s="296">
        <f>VLOOKUP(B46,'Basisreihen Destatis 2022'!$B$7:$I$90,2,FALSE)</f>
        <v>59.1</v>
      </c>
      <c r="D46" s="292"/>
      <c r="E46" s="292">
        <f t="shared" si="18"/>
        <v>59.1</v>
      </c>
      <c r="F46" s="292"/>
      <c r="G46" s="297">
        <f t="shared" si="23"/>
        <v>59.1</v>
      </c>
      <c r="H46" s="336">
        <f t="shared" si="13"/>
        <v>2.5482</v>
      </c>
      <c r="J46" s="335">
        <v>1989</v>
      </c>
      <c r="K46" s="296">
        <f>VLOOKUP(J46,'Basisreihen Destatis 2022'!$B$7:$I$90,3,FALSE)</f>
        <v>68</v>
      </c>
      <c r="L46" s="292"/>
      <c r="M46" s="292">
        <f t="shared" si="2"/>
        <v>68</v>
      </c>
      <c r="N46" s="292"/>
      <c r="O46" s="292">
        <f>VLOOKUP(J46,'Basisreihen Destatis 2022'!$K$7:$R$86,5,FALSE)</f>
        <v>109.4</v>
      </c>
      <c r="P46" s="292">
        <f t="shared" si="26"/>
        <v>156.1</v>
      </c>
      <c r="Q46" s="297">
        <f t="shared" si="19"/>
        <v>94.4</v>
      </c>
      <c r="R46" s="336">
        <f t="shared" si="14"/>
        <v>1.4958</v>
      </c>
      <c r="S46" s="176"/>
      <c r="T46" s="335">
        <v>1989</v>
      </c>
      <c r="U46" s="296">
        <f>VLOOKUP(T46,'Basisreihen Destatis 2022'!$B$7:$I$90,3,FALSE)</f>
        <v>68</v>
      </c>
      <c r="V46" s="292"/>
      <c r="W46" s="292">
        <f t="shared" si="20"/>
        <v>68</v>
      </c>
      <c r="X46" s="292"/>
      <c r="Y46" s="292">
        <f>VLOOKUP(T46,'Basisreihen Destatis 2022'!$K$7:$R$86,6,FALSE)</f>
        <v>101.5</v>
      </c>
      <c r="Z46" s="292">
        <f t="shared" si="27"/>
        <v>120.7</v>
      </c>
      <c r="AA46" s="292">
        <f>VLOOKUP(T46,'Basisreihen Destatis 2022'!$B$7:$I$90,5,FALSE)</f>
        <v>79.599999999999994</v>
      </c>
      <c r="AB46" s="292"/>
      <c r="AC46" s="292">
        <f t="shared" si="7"/>
        <v>79.599999999999994</v>
      </c>
      <c r="AD46" s="297">
        <f t="shared" si="24"/>
        <v>80</v>
      </c>
      <c r="AE46" s="336">
        <f t="shared" si="15"/>
        <v>1.7975000000000001</v>
      </c>
      <c r="AG46" s="335">
        <v>1989</v>
      </c>
      <c r="AH46" s="296">
        <f>VLOOKUP(AG46,'Basisreihen Destatis 2022'!$B$7:$I$90,3,FALSE)</f>
        <v>68</v>
      </c>
      <c r="AI46" s="292"/>
      <c r="AJ46" s="292">
        <f t="shared" si="9"/>
        <v>68</v>
      </c>
      <c r="AK46" s="292">
        <f>VLOOKUP(AG46,'Basisreihen Destatis 2022'!$B$7:$I$90,6,FALSE)</f>
        <v>74.599999999999994</v>
      </c>
      <c r="AL46" s="292"/>
      <c r="AM46" s="292">
        <f t="shared" si="21"/>
        <v>74.599999999999994</v>
      </c>
      <c r="AN46" s="297">
        <f t="shared" si="25"/>
        <v>72.3</v>
      </c>
      <c r="AO46" s="336">
        <f t="shared" si="16"/>
        <v>2.0718999999999999</v>
      </c>
      <c r="AQ46" s="335">
        <v>1989</v>
      </c>
      <c r="AR46" s="296">
        <f>VLOOKUP(AQ46,'Basisreihen Destatis 2022'!$B$7:$I$90,6,FALSE)</f>
        <v>74.599999999999994</v>
      </c>
      <c r="AS46" s="292"/>
      <c r="AT46" s="297">
        <f t="shared" si="22"/>
        <v>74.599999999999994</v>
      </c>
      <c r="AU46" s="336">
        <f t="shared" si="17"/>
        <v>2.0388999999999999</v>
      </c>
    </row>
    <row r="47" spans="2:47">
      <c r="B47" s="335">
        <v>1988</v>
      </c>
      <c r="C47" s="296">
        <f>VLOOKUP(B47,'Basisreihen Destatis 2022'!$B$7:$I$90,2,FALSE)</f>
        <v>57.1</v>
      </c>
      <c r="D47" s="292"/>
      <c r="E47" s="292">
        <f t="shared" si="18"/>
        <v>57.1</v>
      </c>
      <c r="F47" s="292"/>
      <c r="G47" s="297">
        <f t="shared" si="23"/>
        <v>57.1</v>
      </c>
      <c r="H47" s="336">
        <f t="shared" si="13"/>
        <v>2.6375000000000002</v>
      </c>
      <c r="J47" s="335">
        <v>1988</v>
      </c>
      <c r="K47" s="296">
        <f>VLOOKUP(J47,'Basisreihen Destatis 2022'!$B$7:$I$90,3,FALSE)</f>
        <v>66</v>
      </c>
      <c r="L47" s="292"/>
      <c r="M47" s="292">
        <f t="shared" si="2"/>
        <v>66</v>
      </c>
      <c r="N47" s="292"/>
      <c r="O47" s="292">
        <f>VLOOKUP(J47,'Basisreihen Destatis 2022'!$K$7:$R$86,5,FALSE)</f>
        <v>106.1</v>
      </c>
      <c r="P47" s="292">
        <f t="shared" si="26"/>
        <v>151.4</v>
      </c>
      <c r="Q47" s="297">
        <f t="shared" si="19"/>
        <v>91.6</v>
      </c>
      <c r="R47" s="336">
        <f t="shared" si="14"/>
        <v>1.5415000000000001</v>
      </c>
      <c r="S47" s="176"/>
      <c r="T47" s="335">
        <v>1988</v>
      </c>
      <c r="U47" s="296">
        <f>VLOOKUP(T47,'Basisreihen Destatis 2022'!$B$7:$I$90,3,FALSE)</f>
        <v>66</v>
      </c>
      <c r="V47" s="292"/>
      <c r="W47" s="292">
        <f t="shared" si="20"/>
        <v>66</v>
      </c>
      <c r="X47" s="292"/>
      <c r="Y47" s="292">
        <f>VLOOKUP(T47,'Basisreihen Destatis 2022'!$K$7:$R$86,6,FALSE)</f>
        <v>97.3</v>
      </c>
      <c r="Z47" s="292">
        <f t="shared" si="27"/>
        <v>115.7</v>
      </c>
      <c r="AA47" s="292">
        <f>VLOOKUP(T47,'Basisreihen Destatis 2022'!$B$7:$I$90,5,FALSE)</f>
        <v>78.7</v>
      </c>
      <c r="AB47" s="292"/>
      <c r="AC47" s="292">
        <f t="shared" si="7"/>
        <v>78.7</v>
      </c>
      <c r="AD47" s="297">
        <f t="shared" si="24"/>
        <v>77.900000000000006</v>
      </c>
      <c r="AE47" s="336">
        <f t="shared" si="15"/>
        <v>1.8460000000000001</v>
      </c>
      <c r="AG47" s="335">
        <v>1988</v>
      </c>
      <c r="AH47" s="296">
        <f>VLOOKUP(AG47,'Basisreihen Destatis 2022'!$B$7:$I$90,3,FALSE)</f>
        <v>66</v>
      </c>
      <c r="AI47" s="292"/>
      <c r="AJ47" s="292">
        <f t="shared" si="9"/>
        <v>66</v>
      </c>
      <c r="AK47" s="292">
        <f>VLOOKUP(AG47,'Basisreihen Destatis 2022'!$B$7:$I$90,6,FALSE)</f>
        <v>72.7</v>
      </c>
      <c r="AL47" s="292"/>
      <c r="AM47" s="292">
        <f t="shared" si="21"/>
        <v>72.7</v>
      </c>
      <c r="AN47" s="297">
        <f t="shared" si="25"/>
        <v>70.400000000000006</v>
      </c>
      <c r="AO47" s="336">
        <f t="shared" si="16"/>
        <v>2.1278000000000001</v>
      </c>
      <c r="AQ47" s="335">
        <v>1988</v>
      </c>
      <c r="AR47" s="296">
        <f>VLOOKUP(AQ47,'Basisreihen Destatis 2022'!$B$7:$I$90,6,FALSE)</f>
        <v>72.7</v>
      </c>
      <c r="AS47" s="292"/>
      <c r="AT47" s="297">
        <f t="shared" si="22"/>
        <v>72.7</v>
      </c>
      <c r="AU47" s="336">
        <f t="shared" si="17"/>
        <v>2.0922000000000001</v>
      </c>
    </row>
    <row r="48" spans="2:47">
      <c r="B48" s="335">
        <v>1987</v>
      </c>
      <c r="C48" s="296">
        <f>VLOOKUP(B48,'Basisreihen Destatis 2022'!$B$7:$I$90,2,FALSE)</f>
        <v>55.8</v>
      </c>
      <c r="D48" s="292"/>
      <c r="E48" s="292">
        <f t="shared" si="18"/>
        <v>55.8</v>
      </c>
      <c r="F48" s="292"/>
      <c r="G48" s="297">
        <f t="shared" si="23"/>
        <v>55.8</v>
      </c>
      <c r="H48" s="336">
        <f t="shared" si="13"/>
        <v>2.6989000000000001</v>
      </c>
      <c r="J48" s="335">
        <v>1987</v>
      </c>
      <c r="K48" s="296">
        <f>VLOOKUP(J48,'Basisreihen Destatis 2022'!$B$7:$I$90,3,FALSE)</f>
        <v>65.099999999999994</v>
      </c>
      <c r="L48" s="292"/>
      <c r="M48" s="292">
        <f t="shared" si="2"/>
        <v>65.099999999999994</v>
      </c>
      <c r="N48" s="292"/>
      <c r="O48" s="292">
        <f>VLOOKUP(J48,'Basisreihen Destatis 2022'!$K$7:$R$86,5,FALSE)</f>
        <v>99</v>
      </c>
      <c r="P48" s="292">
        <f t="shared" si="26"/>
        <v>141.30000000000001</v>
      </c>
      <c r="Q48" s="297">
        <f t="shared" si="19"/>
        <v>88</v>
      </c>
      <c r="R48" s="336">
        <f t="shared" si="14"/>
        <v>1.6045</v>
      </c>
      <c r="S48" s="176"/>
      <c r="T48" s="335">
        <v>1987</v>
      </c>
      <c r="U48" s="296">
        <f>VLOOKUP(T48,'Basisreihen Destatis 2022'!$B$7:$I$90,3,FALSE)</f>
        <v>65.099999999999994</v>
      </c>
      <c r="V48" s="292"/>
      <c r="W48" s="292">
        <f t="shared" si="20"/>
        <v>65.099999999999994</v>
      </c>
      <c r="X48" s="292"/>
      <c r="Y48" s="292">
        <f>VLOOKUP(T48,'Basisreihen Destatis 2022'!$K$7:$R$86,6,FALSE)</f>
        <v>91.8</v>
      </c>
      <c r="Z48" s="292">
        <f t="shared" si="27"/>
        <v>109.2</v>
      </c>
      <c r="AA48" s="292">
        <f>VLOOKUP(T48,'Basisreihen Destatis 2022'!$B$7:$I$90,5,FALSE)</f>
        <v>78.099999999999994</v>
      </c>
      <c r="AB48" s="292"/>
      <c r="AC48" s="292">
        <f t="shared" si="7"/>
        <v>78.099999999999994</v>
      </c>
      <c r="AD48" s="297">
        <f t="shared" si="24"/>
        <v>76.3</v>
      </c>
      <c r="AE48" s="336">
        <f t="shared" si="15"/>
        <v>1.8847</v>
      </c>
      <c r="AG48" s="335">
        <v>1987</v>
      </c>
      <c r="AH48" s="296">
        <f>VLOOKUP(AG48,'Basisreihen Destatis 2022'!$B$7:$I$90,3,FALSE)</f>
        <v>65.099999999999994</v>
      </c>
      <c r="AI48" s="292"/>
      <c r="AJ48" s="292">
        <f t="shared" si="9"/>
        <v>65.099999999999994</v>
      </c>
      <c r="AK48" s="292">
        <f>VLOOKUP(AG48,'Basisreihen Destatis 2022'!$B$7:$I$90,6,FALSE)</f>
        <v>71.599999999999994</v>
      </c>
      <c r="AL48" s="292"/>
      <c r="AM48" s="292">
        <f t="shared" si="21"/>
        <v>71.599999999999994</v>
      </c>
      <c r="AN48" s="297">
        <f t="shared" si="25"/>
        <v>69.3</v>
      </c>
      <c r="AO48" s="336">
        <f t="shared" si="16"/>
        <v>2.1616</v>
      </c>
      <c r="AQ48" s="335">
        <v>1987</v>
      </c>
      <c r="AR48" s="296">
        <f>VLOOKUP(AQ48,'Basisreihen Destatis 2022'!$B$7:$I$90,6,FALSE)</f>
        <v>71.599999999999994</v>
      </c>
      <c r="AS48" s="292"/>
      <c r="AT48" s="297">
        <f t="shared" si="22"/>
        <v>71.599999999999994</v>
      </c>
      <c r="AU48" s="336">
        <f t="shared" si="17"/>
        <v>2.1242999999999999</v>
      </c>
    </row>
    <row r="49" spans="2:47">
      <c r="B49" s="335">
        <v>1986</v>
      </c>
      <c r="C49" s="296">
        <f>VLOOKUP(B49,'Basisreihen Destatis 2022'!$B$7:$I$90,2,FALSE)</f>
        <v>54.6</v>
      </c>
      <c r="D49" s="292"/>
      <c r="E49" s="292">
        <f t="shared" si="18"/>
        <v>54.6</v>
      </c>
      <c r="F49" s="292"/>
      <c r="G49" s="297">
        <f t="shared" si="23"/>
        <v>54.6</v>
      </c>
      <c r="H49" s="336">
        <f t="shared" si="13"/>
        <v>2.7582</v>
      </c>
      <c r="J49" s="335">
        <v>1986</v>
      </c>
      <c r="K49" s="296">
        <f>VLOOKUP(J49,'Basisreihen Destatis 2022'!$B$7:$I$90,3,FALSE)</f>
        <v>63.9</v>
      </c>
      <c r="L49" s="292"/>
      <c r="M49" s="292">
        <f t="shared" si="2"/>
        <v>63.9</v>
      </c>
      <c r="N49" s="292"/>
      <c r="O49" s="292">
        <f>VLOOKUP(J49,'Basisreihen Destatis 2022'!$K$7:$R$86,5,FALSE)</f>
        <v>98.3</v>
      </c>
      <c r="P49" s="292">
        <f t="shared" si="26"/>
        <v>140.30000000000001</v>
      </c>
      <c r="Q49" s="297">
        <f t="shared" si="19"/>
        <v>86.8</v>
      </c>
      <c r="R49" s="336">
        <f t="shared" si="14"/>
        <v>1.6267</v>
      </c>
      <c r="S49" s="176"/>
      <c r="T49" s="335">
        <v>1986</v>
      </c>
      <c r="U49" s="296">
        <f>VLOOKUP(T49,'Basisreihen Destatis 2022'!$B$7:$I$90,3,FALSE)</f>
        <v>63.9</v>
      </c>
      <c r="V49" s="292"/>
      <c r="W49" s="292">
        <f t="shared" si="20"/>
        <v>63.9</v>
      </c>
      <c r="X49" s="292"/>
      <c r="Y49" s="292">
        <f>VLOOKUP(T49,'Basisreihen Destatis 2022'!$K$7:$R$86,6,FALSE)</f>
        <v>90.3</v>
      </c>
      <c r="Z49" s="292">
        <f t="shared" si="27"/>
        <v>107.4</v>
      </c>
      <c r="AA49" s="292">
        <f>VLOOKUP(T49,'Basisreihen Destatis 2022'!$B$7:$I$90,5,FALSE)</f>
        <v>77</v>
      </c>
      <c r="AB49" s="292"/>
      <c r="AC49" s="292">
        <f t="shared" si="7"/>
        <v>77</v>
      </c>
      <c r="AD49" s="297">
        <f t="shared" si="24"/>
        <v>75</v>
      </c>
      <c r="AE49" s="336">
        <f t="shared" si="15"/>
        <v>1.9173</v>
      </c>
      <c r="AG49" s="335">
        <v>1986</v>
      </c>
      <c r="AH49" s="296">
        <f>VLOOKUP(AG49,'Basisreihen Destatis 2022'!$B$7:$I$90,3,FALSE)</f>
        <v>63.9</v>
      </c>
      <c r="AI49" s="292"/>
      <c r="AJ49" s="292">
        <f t="shared" si="9"/>
        <v>63.9</v>
      </c>
      <c r="AK49" s="292">
        <f>VLOOKUP(AG49,'Basisreihen Destatis 2022'!$B$7:$I$90,6,FALSE)</f>
        <v>73.3</v>
      </c>
      <c r="AL49" s="292"/>
      <c r="AM49" s="292">
        <f t="shared" si="21"/>
        <v>73.3</v>
      </c>
      <c r="AN49" s="297">
        <f t="shared" si="25"/>
        <v>70</v>
      </c>
      <c r="AO49" s="336">
        <f t="shared" si="16"/>
        <v>2.14</v>
      </c>
      <c r="AQ49" s="335">
        <v>1986</v>
      </c>
      <c r="AR49" s="296">
        <f>VLOOKUP(AQ49,'Basisreihen Destatis 2022'!$B$7:$I$90,6,FALSE)</f>
        <v>73.3</v>
      </c>
      <c r="AS49" s="292"/>
      <c r="AT49" s="297">
        <f t="shared" si="22"/>
        <v>73.3</v>
      </c>
      <c r="AU49" s="336">
        <f t="shared" si="17"/>
        <v>2.0750000000000002</v>
      </c>
    </row>
    <row r="50" spans="2:47">
      <c r="B50" s="335">
        <v>1985</v>
      </c>
      <c r="C50" s="296">
        <f>VLOOKUP(B50,'Basisreihen Destatis 2022'!$B$7:$I$90,2,FALSE)</f>
        <v>53.5</v>
      </c>
      <c r="D50" s="292"/>
      <c r="E50" s="292">
        <f t="shared" si="18"/>
        <v>53.5</v>
      </c>
      <c r="F50" s="292"/>
      <c r="G50" s="297">
        <f t="shared" si="23"/>
        <v>53.5</v>
      </c>
      <c r="H50" s="336">
        <f t="shared" si="13"/>
        <v>2.8149999999999999</v>
      </c>
      <c r="J50" s="335">
        <v>1985</v>
      </c>
      <c r="K50" s="296">
        <f>VLOOKUP(J50,'Basisreihen Destatis 2022'!$B$7:$I$90,3,FALSE)</f>
        <v>62.5</v>
      </c>
      <c r="L50" s="292"/>
      <c r="M50" s="292">
        <f t="shared" si="2"/>
        <v>62.5</v>
      </c>
      <c r="N50" s="292"/>
      <c r="O50" s="292">
        <f>VLOOKUP(J50,'Basisreihen Destatis 2022'!$K$7:$R$86,5,FALSE)</f>
        <v>102.9</v>
      </c>
      <c r="P50" s="292">
        <f t="shared" si="26"/>
        <v>146.80000000000001</v>
      </c>
      <c r="Q50" s="297">
        <f t="shared" si="19"/>
        <v>87.8</v>
      </c>
      <c r="R50" s="336">
        <f t="shared" si="14"/>
        <v>1.6082000000000001</v>
      </c>
      <c r="S50" s="176"/>
      <c r="T50" s="335">
        <v>1985</v>
      </c>
      <c r="U50" s="296">
        <f>VLOOKUP(T50,'Basisreihen Destatis 2022'!$B$7:$I$90,3,FALSE)</f>
        <v>62.5</v>
      </c>
      <c r="V50" s="292"/>
      <c r="W50" s="292">
        <f t="shared" si="20"/>
        <v>62.5</v>
      </c>
      <c r="X50" s="292"/>
      <c r="Y50" s="292">
        <f>VLOOKUP(T50,'Basisreihen Destatis 2022'!$K$7:$R$86,6,FALSE)</f>
        <v>93.2</v>
      </c>
      <c r="Z50" s="292">
        <f t="shared" si="27"/>
        <v>110.9</v>
      </c>
      <c r="AA50" s="292">
        <f>VLOOKUP(T50,'Basisreihen Destatis 2022'!$B$7:$I$90,5,FALSE)</f>
        <v>74.2</v>
      </c>
      <c r="AB50" s="292"/>
      <c r="AC50" s="292">
        <f t="shared" si="7"/>
        <v>74.2</v>
      </c>
      <c r="AD50" s="297">
        <f t="shared" si="24"/>
        <v>73.900000000000006</v>
      </c>
      <c r="AE50" s="336">
        <f t="shared" si="15"/>
        <v>1.9459</v>
      </c>
      <c r="AG50" s="335">
        <v>1985</v>
      </c>
      <c r="AH50" s="296">
        <f>VLOOKUP(AG50,'Basisreihen Destatis 2022'!$B$7:$I$90,3,FALSE)</f>
        <v>62.5</v>
      </c>
      <c r="AI50" s="292"/>
      <c r="AJ50" s="292">
        <f t="shared" si="9"/>
        <v>62.5</v>
      </c>
      <c r="AK50" s="292">
        <f>VLOOKUP(AG50,'Basisreihen Destatis 2022'!$B$7:$I$90,6,FALSE)</f>
        <v>73.900000000000006</v>
      </c>
      <c r="AL50" s="292"/>
      <c r="AM50" s="292">
        <f t="shared" si="21"/>
        <v>73.900000000000006</v>
      </c>
      <c r="AN50" s="297">
        <f t="shared" si="25"/>
        <v>69.900000000000006</v>
      </c>
      <c r="AO50" s="336">
        <f t="shared" si="16"/>
        <v>2.1431</v>
      </c>
      <c r="AQ50" s="335">
        <v>1985</v>
      </c>
      <c r="AR50" s="296">
        <f>VLOOKUP(AQ50,'Basisreihen Destatis 2022'!$B$7:$I$90,6,FALSE)</f>
        <v>73.900000000000006</v>
      </c>
      <c r="AS50" s="292"/>
      <c r="AT50" s="297">
        <f t="shared" si="22"/>
        <v>73.900000000000006</v>
      </c>
      <c r="AU50" s="336">
        <f t="shared" si="17"/>
        <v>2.0581999999999998</v>
      </c>
    </row>
    <row r="51" spans="2:47">
      <c r="B51" s="335">
        <v>1984</v>
      </c>
      <c r="C51" s="296">
        <f>VLOOKUP(B51,'Basisreihen Destatis 2022'!$B$7:$I$90,2,FALSE)</f>
        <v>53.2</v>
      </c>
      <c r="D51" s="292"/>
      <c r="E51" s="292">
        <f t="shared" si="18"/>
        <v>53.2</v>
      </c>
      <c r="F51" s="292"/>
      <c r="G51" s="297">
        <f t="shared" si="23"/>
        <v>53.2</v>
      </c>
      <c r="H51" s="336">
        <f t="shared" si="13"/>
        <v>2.8308</v>
      </c>
      <c r="J51" s="335">
        <v>1984</v>
      </c>
      <c r="K51" s="296">
        <f>VLOOKUP(J51,'Basisreihen Destatis 2022'!$B$7:$I$90,3,FALSE)</f>
        <v>62.4</v>
      </c>
      <c r="L51" s="292"/>
      <c r="M51" s="292">
        <f t="shared" si="2"/>
        <v>62.4</v>
      </c>
      <c r="N51" s="292"/>
      <c r="O51" s="292">
        <f>VLOOKUP(J51,'Basisreihen Destatis 2022'!$K$7:$R$86,5,FALSE)</f>
        <v>100.3</v>
      </c>
      <c r="P51" s="292">
        <f t="shared" si="26"/>
        <v>143.1</v>
      </c>
      <c r="Q51" s="297">
        <f t="shared" si="19"/>
        <v>86.6</v>
      </c>
      <c r="R51" s="336">
        <f t="shared" si="14"/>
        <v>1.6305000000000001</v>
      </c>
      <c r="S51" s="176"/>
      <c r="T51" s="335">
        <v>1984</v>
      </c>
      <c r="U51" s="296">
        <f>VLOOKUP(T51,'Basisreihen Destatis 2022'!$B$7:$I$90,3,FALSE)</f>
        <v>62.4</v>
      </c>
      <c r="V51" s="292"/>
      <c r="W51" s="292">
        <f t="shared" si="20"/>
        <v>62.4</v>
      </c>
      <c r="X51" s="292"/>
      <c r="Y51" s="292">
        <f>VLOOKUP(T51,'Basisreihen Destatis 2022'!$K$7:$R$86,6,FALSE)</f>
        <v>92.3</v>
      </c>
      <c r="Z51" s="292">
        <f t="shared" si="27"/>
        <v>109.8</v>
      </c>
      <c r="AA51" s="292">
        <f>VLOOKUP(T51,'Basisreihen Destatis 2022'!$B$7:$I$90,5,FALSE)</f>
        <v>73.5</v>
      </c>
      <c r="AB51" s="292"/>
      <c r="AC51" s="292">
        <f t="shared" si="7"/>
        <v>73.5</v>
      </c>
      <c r="AD51" s="297">
        <f>ROUND(0.5*W51+0.15*Z51+0.35*AC51,1)</f>
        <v>73.400000000000006</v>
      </c>
      <c r="AE51" s="336">
        <f t="shared" si="15"/>
        <v>1.9591000000000001</v>
      </c>
      <c r="AG51" s="335">
        <v>1984</v>
      </c>
      <c r="AH51" s="296">
        <f>VLOOKUP(AG51,'Basisreihen Destatis 2022'!$B$7:$I$90,3,FALSE)</f>
        <v>62.4</v>
      </c>
      <c r="AI51" s="292"/>
      <c r="AJ51" s="292">
        <f t="shared" si="9"/>
        <v>62.4</v>
      </c>
      <c r="AK51" s="292">
        <f>VLOOKUP(AG51,'Basisreihen Destatis 2022'!$B$7:$I$90,6,FALSE)</f>
        <v>72.3</v>
      </c>
      <c r="AL51" s="292"/>
      <c r="AM51" s="292">
        <f t="shared" si="21"/>
        <v>72.3</v>
      </c>
      <c r="AN51" s="297">
        <f t="shared" si="25"/>
        <v>68.8</v>
      </c>
      <c r="AO51" s="336">
        <f t="shared" si="16"/>
        <v>2.1772999999999998</v>
      </c>
      <c r="AQ51" s="335">
        <v>1984</v>
      </c>
      <c r="AR51" s="296">
        <f>VLOOKUP(AQ51,'Basisreihen Destatis 2022'!$B$7:$I$90,6,FALSE)</f>
        <v>72.3</v>
      </c>
      <c r="AS51" s="292"/>
      <c r="AT51" s="297">
        <f t="shared" si="22"/>
        <v>72.3</v>
      </c>
      <c r="AU51" s="336">
        <f t="shared" si="17"/>
        <v>2.1036999999999999</v>
      </c>
    </row>
    <row r="52" spans="2:47">
      <c r="B52" s="335">
        <v>1983</v>
      </c>
      <c r="C52" s="296">
        <f>VLOOKUP(B52,'Basisreihen Destatis 2022'!$B$7:$I$90,2,FALSE)</f>
        <v>52.1</v>
      </c>
      <c r="D52" s="292"/>
      <c r="E52" s="292">
        <f t="shared" si="18"/>
        <v>52.1</v>
      </c>
      <c r="F52" s="292"/>
      <c r="G52" s="297">
        <f t="shared" si="23"/>
        <v>52.1</v>
      </c>
      <c r="H52" s="336">
        <f t="shared" si="13"/>
        <v>2.8906000000000001</v>
      </c>
      <c r="J52" s="335">
        <v>1983</v>
      </c>
      <c r="K52" s="296">
        <f>VLOOKUP(J52,'Basisreihen Destatis 2022'!$B$7:$I$90,3,FALSE)</f>
        <v>61.6</v>
      </c>
      <c r="L52" s="292"/>
      <c r="M52" s="292">
        <f t="shared" si="2"/>
        <v>61.6</v>
      </c>
      <c r="N52" s="292"/>
      <c r="O52" s="292">
        <f>VLOOKUP(J52,'Basisreihen Destatis 2022'!$K$7:$R$86,5,FALSE)</f>
        <v>97.4</v>
      </c>
      <c r="P52" s="292">
        <f t="shared" si="26"/>
        <v>139</v>
      </c>
      <c r="Q52" s="297">
        <f t="shared" si="19"/>
        <v>84.8</v>
      </c>
      <c r="R52" s="336">
        <f t="shared" si="14"/>
        <v>1.6651</v>
      </c>
      <c r="S52" s="176"/>
      <c r="T52" s="335">
        <v>1983</v>
      </c>
      <c r="U52" s="296">
        <f>VLOOKUP(T52,'Basisreihen Destatis 2022'!$B$7:$I$90,3,FALSE)</f>
        <v>61.6</v>
      </c>
      <c r="V52" s="292"/>
      <c r="W52" s="292">
        <f t="shared" si="20"/>
        <v>61.6</v>
      </c>
      <c r="X52" s="292"/>
      <c r="Y52" s="292">
        <f>VLOOKUP(T52,'Basisreihen Destatis 2022'!$K$7:$R$86,6,FALSE)</f>
        <v>93.2</v>
      </c>
      <c r="Z52" s="292">
        <f t="shared" si="27"/>
        <v>110.9</v>
      </c>
      <c r="AA52" s="292">
        <f>VLOOKUP(T52,'Basisreihen Destatis 2022'!$B$7:$I$90,5,FALSE)</f>
        <v>73.400000000000006</v>
      </c>
      <c r="AB52" s="292"/>
      <c r="AC52" s="292">
        <f t="shared" si="7"/>
        <v>73.400000000000006</v>
      </c>
      <c r="AD52" s="297">
        <f t="shared" si="24"/>
        <v>73.099999999999994</v>
      </c>
      <c r="AE52" s="336">
        <f t="shared" si="15"/>
        <v>1.9672000000000001</v>
      </c>
      <c r="AG52" s="335">
        <v>1983</v>
      </c>
      <c r="AH52" s="296">
        <f>VLOOKUP(AG52,'Basisreihen Destatis 2022'!$B$7:$I$90,3,FALSE)</f>
        <v>61.6</v>
      </c>
      <c r="AI52" s="292"/>
      <c r="AJ52" s="292">
        <f t="shared" si="9"/>
        <v>61.6</v>
      </c>
      <c r="AK52" s="292">
        <f>VLOOKUP(AG52,'Basisreihen Destatis 2022'!$B$7:$I$90,6,FALSE)</f>
        <v>70.3</v>
      </c>
      <c r="AL52" s="292"/>
      <c r="AM52" s="292">
        <f t="shared" si="21"/>
        <v>70.3</v>
      </c>
      <c r="AN52" s="297">
        <f t="shared" si="25"/>
        <v>67.3</v>
      </c>
      <c r="AO52" s="336">
        <f t="shared" si="16"/>
        <v>2.2259000000000002</v>
      </c>
      <c r="AQ52" s="335">
        <v>1983</v>
      </c>
      <c r="AR52" s="296">
        <f>VLOOKUP(AQ52,'Basisreihen Destatis 2022'!$B$7:$I$90,6,FALSE)</f>
        <v>70.3</v>
      </c>
      <c r="AS52" s="292"/>
      <c r="AT52" s="297">
        <f t="shared" si="22"/>
        <v>70.3</v>
      </c>
      <c r="AU52" s="336">
        <f t="shared" si="17"/>
        <v>2.1636000000000002</v>
      </c>
    </row>
    <row r="53" spans="2:47">
      <c r="B53" s="335">
        <v>1982</v>
      </c>
      <c r="C53" s="296">
        <f>VLOOKUP(B53,'Basisreihen Destatis 2022'!$B$7:$I$90,2,FALSE)</f>
        <v>51.2</v>
      </c>
      <c r="D53" s="292"/>
      <c r="E53" s="292">
        <f t="shared" si="18"/>
        <v>51.2</v>
      </c>
      <c r="F53" s="292"/>
      <c r="G53" s="297">
        <f t="shared" si="23"/>
        <v>51.2</v>
      </c>
      <c r="H53" s="336">
        <f t="shared" si="13"/>
        <v>2.9413999999999998</v>
      </c>
      <c r="J53" s="335">
        <v>1982</v>
      </c>
      <c r="K53" s="296">
        <f>VLOOKUP(J53,'Basisreihen Destatis 2022'!$B$7:$I$90,3,FALSE)</f>
        <v>61.9</v>
      </c>
      <c r="L53" s="292"/>
      <c r="M53" s="292">
        <f t="shared" si="2"/>
        <v>61.9</v>
      </c>
      <c r="N53" s="292"/>
      <c r="O53" s="292">
        <f>VLOOKUP(J53,'Basisreihen Destatis 2022'!$K$7:$R$86,5,FALSE)</f>
        <v>92</v>
      </c>
      <c r="P53" s="292">
        <f t="shared" si="26"/>
        <v>131.30000000000001</v>
      </c>
      <c r="Q53" s="297">
        <f t="shared" si="19"/>
        <v>82.7</v>
      </c>
      <c r="R53" s="336">
        <f t="shared" si="14"/>
        <v>1.7074</v>
      </c>
      <c r="S53" s="176"/>
      <c r="T53" s="335">
        <v>1982</v>
      </c>
      <c r="U53" s="296">
        <f>VLOOKUP(T53,'Basisreihen Destatis 2022'!$B$7:$I$90,3,FALSE)</f>
        <v>61.9</v>
      </c>
      <c r="V53" s="292"/>
      <c r="W53" s="292">
        <f t="shared" si="20"/>
        <v>61.9</v>
      </c>
      <c r="X53" s="292"/>
      <c r="Y53" s="292">
        <f>VLOOKUP(T53,'Basisreihen Destatis 2022'!$K$7:$R$86,6,FALSE)</f>
        <v>93.9</v>
      </c>
      <c r="Z53" s="292">
        <f t="shared" si="27"/>
        <v>111.7</v>
      </c>
      <c r="AA53" s="292">
        <f>VLOOKUP(T53,'Basisreihen Destatis 2022'!$B$7:$I$90,5,FALSE)</f>
        <v>72.900000000000006</v>
      </c>
      <c r="AB53" s="292"/>
      <c r="AC53" s="292">
        <f t="shared" si="7"/>
        <v>72.900000000000006</v>
      </c>
      <c r="AD53" s="297">
        <f t="shared" si="24"/>
        <v>73.2</v>
      </c>
      <c r="AE53" s="336">
        <f t="shared" si="15"/>
        <v>1.9644999999999999</v>
      </c>
      <c r="AG53" s="335">
        <v>1982</v>
      </c>
      <c r="AH53" s="296">
        <f>VLOOKUP(AG53,'Basisreihen Destatis 2022'!$B$7:$I$90,3,FALSE)</f>
        <v>61.9</v>
      </c>
      <c r="AI53" s="292"/>
      <c r="AJ53" s="292">
        <f t="shared" si="9"/>
        <v>61.9</v>
      </c>
      <c r="AK53" s="292">
        <f>VLOOKUP(AG53,'Basisreihen Destatis 2022'!$B$7:$I$90,6,FALSE)</f>
        <v>69.099999999999994</v>
      </c>
      <c r="AL53" s="292"/>
      <c r="AM53" s="292">
        <f t="shared" si="21"/>
        <v>69.099999999999994</v>
      </c>
      <c r="AN53" s="297">
        <f t="shared" si="25"/>
        <v>66.599999999999994</v>
      </c>
      <c r="AO53" s="336">
        <f t="shared" si="16"/>
        <v>2.2492000000000001</v>
      </c>
      <c r="AQ53" s="335">
        <v>1982</v>
      </c>
      <c r="AR53" s="296">
        <f>VLOOKUP(AQ53,'Basisreihen Destatis 2022'!$B$7:$I$90,6,FALSE)</f>
        <v>69.099999999999994</v>
      </c>
      <c r="AS53" s="292"/>
      <c r="AT53" s="297">
        <f t="shared" si="22"/>
        <v>69.099999999999994</v>
      </c>
      <c r="AU53" s="336">
        <f t="shared" si="17"/>
        <v>2.2012</v>
      </c>
    </row>
    <row r="54" spans="2:47">
      <c r="B54" s="335">
        <v>1981</v>
      </c>
      <c r="C54" s="296">
        <f>VLOOKUP(B54,'Basisreihen Destatis 2022'!$B$7:$I$90,2,FALSE)</f>
        <v>49.2</v>
      </c>
      <c r="D54" s="292"/>
      <c r="E54" s="292">
        <f t="shared" si="18"/>
        <v>49.2</v>
      </c>
      <c r="F54" s="292"/>
      <c r="G54" s="297">
        <f t="shared" si="23"/>
        <v>49.2</v>
      </c>
      <c r="H54" s="336">
        <f t="shared" si="13"/>
        <v>3.0609999999999999</v>
      </c>
      <c r="J54" s="335">
        <v>1981</v>
      </c>
      <c r="K54" s="296">
        <f>VLOOKUP(J54,'Basisreihen Destatis 2022'!$B$7:$I$90,3,FALSE)</f>
        <v>63.1</v>
      </c>
      <c r="L54" s="292"/>
      <c r="M54" s="292">
        <f t="shared" si="2"/>
        <v>63.1</v>
      </c>
      <c r="N54" s="292"/>
      <c r="O54" s="292">
        <f>VLOOKUP(J54,'Basisreihen Destatis 2022'!$K$7:$R$86,5,FALSE)</f>
        <v>89.9</v>
      </c>
      <c r="P54" s="292">
        <f t="shared" si="26"/>
        <v>128.30000000000001</v>
      </c>
      <c r="Q54" s="297">
        <f t="shared" si="19"/>
        <v>82.7</v>
      </c>
      <c r="R54" s="336">
        <f t="shared" si="14"/>
        <v>1.7074</v>
      </c>
      <c r="S54" s="176"/>
      <c r="T54" s="335">
        <v>1981</v>
      </c>
      <c r="U54" s="296">
        <f>VLOOKUP(T54,'Basisreihen Destatis 2022'!$B$7:$I$90,3,FALSE)</f>
        <v>63.1</v>
      </c>
      <c r="V54" s="292"/>
      <c r="W54" s="292">
        <f t="shared" si="20"/>
        <v>63.1</v>
      </c>
      <c r="X54" s="292"/>
      <c r="Y54" s="292">
        <f>VLOOKUP(T54,'Basisreihen Destatis 2022'!$K$7:$R$86,6,FALSE)</f>
        <v>94.3</v>
      </c>
      <c r="Z54" s="292">
        <f t="shared" si="27"/>
        <v>112.2</v>
      </c>
      <c r="AA54" s="292">
        <f>VLOOKUP(T54,'Basisreihen Destatis 2022'!$B$7:$I$90,5,FALSE)</f>
        <v>65.5</v>
      </c>
      <c r="AB54" s="292"/>
      <c r="AC54" s="292">
        <f t="shared" si="7"/>
        <v>65.5</v>
      </c>
      <c r="AD54" s="297">
        <f t="shared" si="24"/>
        <v>71.3</v>
      </c>
      <c r="AE54" s="336">
        <f t="shared" si="15"/>
        <v>2.0167999999999999</v>
      </c>
      <c r="AG54" s="335">
        <v>1981</v>
      </c>
      <c r="AH54" s="296">
        <f>VLOOKUP(AG54,'Basisreihen Destatis 2022'!$B$7:$I$90,3,FALSE)</f>
        <v>63.1</v>
      </c>
      <c r="AI54" s="292"/>
      <c r="AJ54" s="292">
        <f t="shared" si="9"/>
        <v>63.1</v>
      </c>
      <c r="AK54" s="292">
        <f>VLOOKUP(AG54,'Basisreihen Destatis 2022'!$B$7:$I$90,6,FALSE)</f>
        <v>65</v>
      </c>
      <c r="AL54" s="292"/>
      <c r="AM54" s="292">
        <f t="shared" si="21"/>
        <v>65</v>
      </c>
      <c r="AN54" s="297">
        <f t="shared" si="25"/>
        <v>64.3</v>
      </c>
      <c r="AO54" s="336">
        <f t="shared" si="16"/>
        <v>2.3296999999999999</v>
      </c>
      <c r="AQ54" s="335">
        <v>1981</v>
      </c>
      <c r="AR54" s="296">
        <f>VLOOKUP(AQ54,'Basisreihen Destatis 2022'!$B$7:$I$90,6,FALSE)</f>
        <v>65</v>
      </c>
      <c r="AS54" s="292"/>
      <c r="AT54" s="297">
        <f t="shared" si="22"/>
        <v>65</v>
      </c>
      <c r="AU54" s="336">
        <f t="shared" si="17"/>
        <v>2.34</v>
      </c>
    </row>
    <row r="55" spans="2:47">
      <c r="B55" s="335">
        <v>1980</v>
      </c>
      <c r="C55" s="296">
        <f>VLOOKUP(B55,'Basisreihen Destatis 2022'!$B$7:$I$90,2,FALSE)</f>
        <v>46.4</v>
      </c>
      <c r="D55" s="292"/>
      <c r="E55" s="292">
        <f t="shared" si="18"/>
        <v>46.4</v>
      </c>
      <c r="F55" s="292"/>
      <c r="G55" s="297">
        <f t="shared" si="23"/>
        <v>46.4</v>
      </c>
      <c r="H55" s="336">
        <f t="shared" si="13"/>
        <v>3.2456999999999998</v>
      </c>
      <c r="J55" s="335">
        <v>1980</v>
      </c>
      <c r="K55" s="296">
        <f>VLOOKUP(J55,'Basisreihen Destatis 2022'!$B$7:$I$90,3,FALSE)</f>
        <v>61.4</v>
      </c>
      <c r="L55" s="292"/>
      <c r="M55" s="292">
        <f t="shared" si="2"/>
        <v>61.4</v>
      </c>
      <c r="N55" s="292"/>
      <c r="O55" s="292">
        <f>VLOOKUP(J55,'Basisreihen Destatis 2022'!$K$7:$R$86,5,FALSE)</f>
        <v>86.1</v>
      </c>
      <c r="P55" s="292">
        <f t="shared" si="26"/>
        <v>122.9</v>
      </c>
      <c r="Q55" s="297">
        <f t="shared" si="19"/>
        <v>79.900000000000006</v>
      </c>
      <c r="R55" s="336">
        <f t="shared" si="14"/>
        <v>1.7672000000000001</v>
      </c>
      <c r="S55" s="176"/>
      <c r="T55" s="335">
        <v>1980</v>
      </c>
      <c r="U55" s="296">
        <f>VLOOKUP(T55,'Basisreihen Destatis 2022'!$B$7:$I$90,3,FALSE)</f>
        <v>61.4</v>
      </c>
      <c r="V55" s="292"/>
      <c r="W55" s="292">
        <f t="shared" si="20"/>
        <v>61.4</v>
      </c>
      <c r="X55" s="292"/>
      <c r="Y55" s="292">
        <f>VLOOKUP(T55,'Basisreihen Destatis 2022'!$K$7:$R$86,6,FALSE)</f>
        <v>89</v>
      </c>
      <c r="Z55" s="292">
        <f t="shared" si="27"/>
        <v>105.9</v>
      </c>
      <c r="AA55" s="292">
        <f>VLOOKUP(T55,'Basisreihen Destatis 2022'!$B$7:$I$90,5,FALSE)</f>
        <v>60.6</v>
      </c>
      <c r="AB55" s="292"/>
      <c r="AC55" s="292">
        <f t="shared" si="7"/>
        <v>60.6</v>
      </c>
      <c r="AD55" s="297">
        <f t="shared" si="24"/>
        <v>67.8</v>
      </c>
      <c r="AE55" s="336">
        <f t="shared" si="15"/>
        <v>2.1208999999999998</v>
      </c>
      <c r="AG55" s="335">
        <v>1980</v>
      </c>
      <c r="AH55" s="296">
        <f>VLOOKUP(AG55,'Basisreihen Destatis 2022'!$B$7:$I$90,3,FALSE)</f>
        <v>61.4</v>
      </c>
      <c r="AI55" s="292"/>
      <c r="AJ55" s="292">
        <f t="shared" si="9"/>
        <v>61.4</v>
      </c>
      <c r="AK55" s="292">
        <f>VLOOKUP(AG55,'Basisreihen Destatis 2022'!$B$7:$I$90,6,FALSE)</f>
        <v>60.9</v>
      </c>
      <c r="AL55" s="292"/>
      <c r="AM55" s="292">
        <f t="shared" si="21"/>
        <v>60.9</v>
      </c>
      <c r="AN55" s="297">
        <f t="shared" si="25"/>
        <v>61.1</v>
      </c>
      <c r="AO55" s="336">
        <f t="shared" si="16"/>
        <v>2.4517000000000002</v>
      </c>
      <c r="AQ55" s="335">
        <v>1980</v>
      </c>
      <c r="AR55" s="296">
        <f>VLOOKUP(AQ55,'Basisreihen Destatis 2022'!$B$7:$I$90,6,FALSE)</f>
        <v>60.9</v>
      </c>
      <c r="AS55" s="292"/>
      <c r="AT55" s="297">
        <f t="shared" si="22"/>
        <v>60.9</v>
      </c>
      <c r="AU55" s="336">
        <f t="shared" si="17"/>
        <v>2.4975000000000001</v>
      </c>
    </row>
    <row r="56" spans="2:47">
      <c r="B56" s="335">
        <v>1979</v>
      </c>
      <c r="C56" s="296">
        <f>VLOOKUP(B56,'Basisreihen Destatis 2022'!$B$7:$I$90,2,FALSE)</f>
        <v>42.1</v>
      </c>
      <c r="D56" s="292"/>
      <c r="E56" s="292">
        <f t="shared" si="18"/>
        <v>42.1</v>
      </c>
      <c r="F56" s="292"/>
      <c r="G56" s="297">
        <f t="shared" si="23"/>
        <v>42.1</v>
      </c>
      <c r="H56" s="336">
        <f t="shared" si="13"/>
        <v>3.5771999999999999</v>
      </c>
      <c r="J56" s="335">
        <v>1979</v>
      </c>
      <c r="K56" s="296">
        <f>VLOOKUP(J56,'Basisreihen Destatis 2022'!$B$7:$I$90,3,FALSE)</f>
        <v>55.5</v>
      </c>
      <c r="L56" s="292"/>
      <c r="M56" s="292">
        <f t="shared" si="2"/>
        <v>55.5</v>
      </c>
      <c r="N56" s="292"/>
      <c r="O56" s="292">
        <f>VLOOKUP(J56,'Basisreihen Destatis 2022'!$K$7:$R$86,5,FALSE)</f>
        <v>80</v>
      </c>
      <c r="P56" s="292">
        <f t="shared" si="26"/>
        <v>114.1</v>
      </c>
      <c r="Q56" s="297">
        <f t="shared" si="19"/>
        <v>73.099999999999994</v>
      </c>
      <c r="R56" s="336">
        <f t="shared" si="14"/>
        <v>1.9316</v>
      </c>
      <c r="S56" s="176"/>
      <c r="T56" s="335">
        <v>1979</v>
      </c>
      <c r="U56" s="296">
        <f>VLOOKUP(T56,'Basisreihen Destatis 2022'!$B$7:$I$90,3,FALSE)</f>
        <v>55.5</v>
      </c>
      <c r="V56" s="292"/>
      <c r="W56" s="292">
        <f t="shared" si="20"/>
        <v>55.5</v>
      </c>
      <c r="X56" s="292"/>
      <c r="Y56" s="292">
        <f>VLOOKUP(T56,'Basisreihen Destatis 2022'!$K$7:$R$86,6,FALSE)</f>
        <v>77.2</v>
      </c>
      <c r="Z56" s="292">
        <f t="shared" si="27"/>
        <v>91.8</v>
      </c>
      <c r="AA56" s="292">
        <f>VLOOKUP(T56,'Basisreihen Destatis 2022'!$B$7:$I$90,5,FALSE)</f>
        <v>57.1</v>
      </c>
      <c r="AB56" s="292"/>
      <c r="AC56" s="292">
        <f t="shared" si="7"/>
        <v>57.1</v>
      </c>
      <c r="AD56" s="297">
        <f t="shared" si="24"/>
        <v>61.5</v>
      </c>
      <c r="AE56" s="336">
        <f t="shared" si="15"/>
        <v>2.3382000000000001</v>
      </c>
      <c r="AG56" s="335">
        <v>1979</v>
      </c>
      <c r="AH56" s="296">
        <f>VLOOKUP(AG56,'Basisreihen Destatis 2022'!$B$7:$I$90,3,FALSE)</f>
        <v>55.5</v>
      </c>
      <c r="AI56" s="292"/>
      <c r="AJ56" s="292">
        <f t="shared" si="9"/>
        <v>55.5</v>
      </c>
      <c r="AK56" s="292">
        <f>VLOOKUP(AG56,'Basisreihen Destatis 2022'!$B$7:$I$90,6,FALSE)</f>
        <v>57.1</v>
      </c>
      <c r="AL56" s="292"/>
      <c r="AM56" s="292">
        <f t="shared" si="21"/>
        <v>57.1</v>
      </c>
      <c r="AN56" s="297">
        <f t="shared" si="25"/>
        <v>56.5</v>
      </c>
      <c r="AO56" s="336">
        <f t="shared" si="16"/>
        <v>2.6513</v>
      </c>
      <c r="AQ56" s="335">
        <v>1979</v>
      </c>
      <c r="AR56" s="296">
        <f>VLOOKUP(AQ56,'Basisreihen Destatis 2022'!$B$7:$I$90,6,FALSE)</f>
        <v>57.1</v>
      </c>
      <c r="AS56" s="292"/>
      <c r="AT56" s="297">
        <f t="shared" si="22"/>
        <v>57.1</v>
      </c>
      <c r="AU56" s="336">
        <f t="shared" si="17"/>
        <v>2.6637</v>
      </c>
    </row>
    <row r="57" spans="2:47">
      <c r="B57" s="335">
        <v>1978</v>
      </c>
      <c r="C57" s="296">
        <f>VLOOKUP(B57,'Basisreihen Destatis 2022'!$B$7:$I$90,2,FALSE)</f>
        <v>39.200000000000003</v>
      </c>
      <c r="D57" s="292"/>
      <c r="E57" s="292">
        <f t="shared" si="18"/>
        <v>39.200000000000003</v>
      </c>
      <c r="F57" s="292"/>
      <c r="G57" s="297">
        <f t="shared" si="23"/>
        <v>39.200000000000003</v>
      </c>
      <c r="H57" s="336">
        <f t="shared" si="13"/>
        <v>3.8418000000000001</v>
      </c>
      <c r="J57" s="335">
        <v>1978</v>
      </c>
      <c r="K57" s="296">
        <f>VLOOKUP(J57,'Basisreihen Destatis 2022'!$B$7:$I$90,3,FALSE)</f>
        <v>50.5</v>
      </c>
      <c r="L57" s="292"/>
      <c r="M57" s="292">
        <f t="shared" si="2"/>
        <v>50.5</v>
      </c>
      <c r="N57" s="292"/>
      <c r="O57" s="292">
        <f>VLOOKUP(J57,'Basisreihen Destatis 2022'!$K$7:$R$86,5,FALSE)</f>
        <v>74.3</v>
      </c>
      <c r="P57" s="292">
        <f t="shared" si="26"/>
        <v>106</v>
      </c>
      <c r="Q57" s="297">
        <f t="shared" si="19"/>
        <v>67.2</v>
      </c>
      <c r="R57" s="336">
        <f t="shared" si="14"/>
        <v>2.1012</v>
      </c>
      <c r="S57" s="176"/>
      <c r="T57" s="335">
        <v>1978</v>
      </c>
      <c r="U57" s="296">
        <f>VLOOKUP(T57,'Basisreihen Destatis 2022'!$B$7:$I$90,3,FALSE)</f>
        <v>50.5</v>
      </c>
      <c r="V57" s="292"/>
      <c r="W57" s="292">
        <f t="shared" si="20"/>
        <v>50.5</v>
      </c>
      <c r="X57" s="292"/>
      <c r="Y57" s="292">
        <f>VLOOKUP(T57,'Basisreihen Destatis 2022'!$K$7:$R$86,6,FALSE)</f>
        <v>70.3</v>
      </c>
      <c r="Z57" s="292">
        <f t="shared" si="27"/>
        <v>83.6</v>
      </c>
      <c r="AA57" s="292">
        <f>VLOOKUP(T57,'Basisreihen Destatis 2022'!$B$7:$I$90,5,FALSE)</f>
        <v>55.3</v>
      </c>
      <c r="AB57" s="292"/>
      <c r="AC57" s="292">
        <f t="shared" si="7"/>
        <v>55.3</v>
      </c>
      <c r="AD57" s="297">
        <f t="shared" si="24"/>
        <v>57.1</v>
      </c>
      <c r="AE57" s="336">
        <f t="shared" si="15"/>
        <v>2.5184000000000002</v>
      </c>
      <c r="AG57" s="335">
        <v>1978</v>
      </c>
      <c r="AH57" s="296">
        <f>VLOOKUP(AG57,'Basisreihen Destatis 2022'!$B$7:$I$90,3,FALSE)</f>
        <v>50.5</v>
      </c>
      <c r="AI57" s="292"/>
      <c r="AJ57" s="292">
        <f t="shared" si="9"/>
        <v>50.5</v>
      </c>
      <c r="AK57" s="292">
        <f>VLOOKUP(AG57,'Basisreihen Destatis 2022'!$B$7:$I$90,6,FALSE)</f>
        <v>55.1</v>
      </c>
      <c r="AL57" s="292"/>
      <c r="AM57" s="292">
        <f t="shared" si="21"/>
        <v>55.1</v>
      </c>
      <c r="AN57" s="297">
        <f t="shared" si="25"/>
        <v>53.5</v>
      </c>
      <c r="AO57" s="336">
        <f t="shared" si="16"/>
        <v>2.8</v>
      </c>
      <c r="AQ57" s="335">
        <v>1978</v>
      </c>
      <c r="AR57" s="296">
        <f>VLOOKUP(AQ57,'Basisreihen Destatis 2022'!$B$7:$I$90,6,FALSE)</f>
        <v>55.1</v>
      </c>
      <c r="AS57" s="292"/>
      <c r="AT57" s="297">
        <f t="shared" si="22"/>
        <v>55.1</v>
      </c>
      <c r="AU57" s="336">
        <f t="shared" si="17"/>
        <v>2.7604000000000002</v>
      </c>
    </row>
    <row r="58" spans="2:47">
      <c r="B58" s="335">
        <v>1977</v>
      </c>
      <c r="C58" s="296">
        <f>VLOOKUP(B58,'Basisreihen Destatis 2022'!$B$7:$I$90,2,FALSE)</f>
        <v>37.5</v>
      </c>
      <c r="D58" s="292"/>
      <c r="E58" s="292">
        <f t="shared" si="18"/>
        <v>37.5</v>
      </c>
      <c r="F58" s="292"/>
      <c r="G58" s="297">
        <f t="shared" si="23"/>
        <v>37.5</v>
      </c>
      <c r="H58" s="336">
        <f t="shared" si="13"/>
        <v>4.016</v>
      </c>
      <c r="J58" s="335">
        <v>1977</v>
      </c>
      <c r="K58" s="296">
        <f>VLOOKUP(J58,'Basisreihen Destatis 2022'!$B$7:$I$90,3,FALSE)</f>
        <v>47.8</v>
      </c>
      <c r="L58" s="292"/>
      <c r="M58" s="292">
        <f t="shared" si="2"/>
        <v>47.8</v>
      </c>
      <c r="N58" s="292"/>
      <c r="O58" s="292">
        <f>VLOOKUP(J58,'Basisreihen Destatis 2022'!$K$7:$R$86,5,FALSE)</f>
        <v>75.2</v>
      </c>
      <c r="P58" s="292">
        <f t="shared" si="26"/>
        <v>107.3</v>
      </c>
      <c r="Q58" s="297">
        <f t="shared" si="19"/>
        <v>65.7</v>
      </c>
      <c r="R58" s="336">
        <f t="shared" si="14"/>
        <v>2.1492</v>
      </c>
      <c r="S58" s="176"/>
      <c r="T58" s="335">
        <v>1977</v>
      </c>
      <c r="U58" s="296">
        <f>VLOOKUP(T58,'Basisreihen Destatis 2022'!$B$7:$I$90,3,FALSE)</f>
        <v>47.8</v>
      </c>
      <c r="V58" s="292"/>
      <c r="W58" s="292">
        <f t="shared" si="20"/>
        <v>47.8</v>
      </c>
      <c r="X58" s="292"/>
      <c r="Y58" s="292">
        <f>VLOOKUP(T58,'Basisreihen Destatis 2022'!$K$7:$R$86,6,FALSE)</f>
        <v>74.599999999999994</v>
      </c>
      <c r="Z58" s="292">
        <f t="shared" si="27"/>
        <v>88.7</v>
      </c>
      <c r="AA58" s="292">
        <f>VLOOKUP(T58,'Basisreihen Destatis 2022'!$B$7:$I$90,5,FALSE)</f>
        <v>58</v>
      </c>
      <c r="AB58" s="292"/>
      <c r="AC58" s="292">
        <f t="shared" si="7"/>
        <v>58</v>
      </c>
      <c r="AD58" s="297">
        <f t="shared" si="24"/>
        <v>57.5</v>
      </c>
      <c r="AE58" s="336">
        <f t="shared" si="15"/>
        <v>2.5009000000000001</v>
      </c>
      <c r="AG58" s="335">
        <v>1977</v>
      </c>
      <c r="AH58" s="296">
        <f>VLOOKUP(AG58,'Basisreihen Destatis 2022'!$B$7:$I$90,3,FALSE)</f>
        <v>47.8</v>
      </c>
      <c r="AI58" s="292"/>
      <c r="AJ58" s="292">
        <f t="shared" si="9"/>
        <v>47.8</v>
      </c>
      <c r="AK58" s="292">
        <f>VLOOKUP(AG58,'Basisreihen Destatis 2022'!$B$7:$I$90,6,FALSE)</f>
        <v>54.5</v>
      </c>
      <c r="AL58" s="292"/>
      <c r="AM58" s="292">
        <f t="shared" si="21"/>
        <v>54.5</v>
      </c>
      <c r="AN58" s="297">
        <f t="shared" si="25"/>
        <v>52.2</v>
      </c>
      <c r="AO58" s="336">
        <f t="shared" si="16"/>
        <v>2.8696999999999999</v>
      </c>
      <c r="AQ58" s="335">
        <v>1977</v>
      </c>
      <c r="AR58" s="296">
        <f>VLOOKUP(AQ58,'Basisreihen Destatis 2022'!$B$7:$I$90,6,FALSE)</f>
        <v>54.5</v>
      </c>
      <c r="AS58" s="292"/>
      <c r="AT58" s="297">
        <f t="shared" si="22"/>
        <v>54.5</v>
      </c>
      <c r="AU58" s="336">
        <f t="shared" si="17"/>
        <v>2.7907999999999999</v>
      </c>
    </row>
    <row r="59" spans="2:47">
      <c r="B59" s="335">
        <v>1976</v>
      </c>
      <c r="C59" s="296">
        <f>VLOOKUP(B59,'Basisreihen Destatis 2022'!$B$7:$I$90,2,FALSE)</f>
        <v>36</v>
      </c>
      <c r="D59" s="292"/>
      <c r="E59" s="292">
        <f t="shared" si="18"/>
        <v>36</v>
      </c>
      <c r="F59" s="292"/>
      <c r="G59" s="297">
        <f t="shared" si="23"/>
        <v>36</v>
      </c>
      <c r="H59" s="336">
        <f t="shared" si="13"/>
        <v>4.1833</v>
      </c>
      <c r="J59" s="335">
        <v>1976</v>
      </c>
      <c r="K59" s="296">
        <f>VLOOKUP(J59,'Basisreihen Destatis 2022'!$B$7:$I$90,3,FALSE)</f>
        <v>46.2</v>
      </c>
      <c r="L59" s="292"/>
      <c r="M59" s="292">
        <f t="shared" si="2"/>
        <v>46.2</v>
      </c>
      <c r="N59" s="292"/>
      <c r="O59" s="292">
        <f>VLOOKUP(J59,'Basisreihen Destatis 2022'!$K$7:$R$86,5,FALSE)</f>
        <v>76.400000000000006</v>
      </c>
      <c r="P59" s="292">
        <f t="shared" si="26"/>
        <v>109</v>
      </c>
      <c r="Q59" s="297">
        <f t="shared" si="19"/>
        <v>65</v>
      </c>
      <c r="R59" s="336">
        <f t="shared" si="14"/>
        <v>2.1722999999999999</v>
      </c>
      <c r="S59" s="176"/>
      <c r="T59" s="335">
        <v>1976</v>
      </c>
      <c r="U59" s="296">
        <f>VLOOKUP(T59,'Basisreihen Destatis 2022'!$B$7:$I$90,3,FALSE)</f>
        <v>46.2</v>
      </c>
      <c r="V59" s="292"/>
      <c r="W59" s="292">
        <f t="shared" si="20"/>
        <v>46.2</v>
      </c>
      <c r="X59" s="292"/>
      <c r="Y59" s="292">
        <f>VLOOKUP(T59,'Basisreihen Destatis 2022'!$K$7:$R$86,6,FALSE)</f>
        <v>79.8</v>
      </c>
      <c r="Z59" s="292">
        <f t="shared" si="27"/>
        <v>94.9</v>
      </c>
      <c r="AA59" s="292">
        <f>VLOOKUP(T59,'Basisreihen Destatis 2022'!$B$7:$I$90,5,FALSE)</f>
        <v>55.3</v>
      </c>
      <c r="AB59" s="292">
        <f>VLOOKUP(T59,'Basisreihen Destatis 2022'!$K$7:$R$86,7,FALSE)</f>
        <v>60.8</v>
      </c>
      <c r="AC59" s="292">
        <f>ROUND(IF(AA59&gt;0,AA59,AB59*$AA$59/$AB$59),1)</f>
        <v>55.3</v>
      </c>
      <c r="AD59" s="297">
        <f t="shared" si="24"/>
        <v>56.7</v>
      </c>
      <c r="AE59" s="336">
        <f t="shared" si="15"/>
        <v>2.5362</v>
      </c>
      <c r="AG59" s="335">
        <v>1976</v>
      </c>
      <c r="AH59" s="296">
        <f>VLOOKUP(AG59,'Basisreihen Destatis 2022'!$B$7:$I$90,3,FALSE)</f>
        <v>46.2</v>
      </c>
      <c r="AI59" s="292"/>
      <c r="AJ59" s="292">
        <f t="shared" si="9"/>
        <v>46.2</v>
      </c>
      <c r="AK59" s="292">
        <f>VLOOKUP(AG59,'Basisreihen Destatis 2022'!$B$7:$I$90,6,FALSE)</f>
        <v>52.9</v>
      </c>
      <c r="AL59" s="292">
        <f>VLOOKUP(AG59,'Basisreihen Destatis 2022'!$K$7:$R$86,8,FALSE)</f>
        <v>51.1</v>
      </c>
      <c r="AM59" s="292">
        <f>ROUND(IF(AK59&gt;0,AK59,AL59*$AK$59/$AL$59),1)</f>
        <v>52.9</v>
      </c>
      <c r="AN59" s="297">
        <f t="shared" si="25"/>
        <v>50.6</v>
      </c>
      <c r="AO59" s="336">
        <f t="shared" si="16"/>
        <v>2.9605000000000001</v>
      </c>
      <c r="AQ59" s="335">
        <v>1976</v>
      </c>
      <c r="AR59" s="296">
        <f>VLOOKUP(AQ59,'Basisreihen Destatis 2022'!$B$7:$I$90,6,FALSE)</f>
        <v>52.9</v>
      </c>
      <c r="AS59" s="292">
        <f>VLOOKUP(AQ59,'Basisreihen Destatis 2022'!$K$7:$R$86,8,FALSE)</f>
        <v>51.1</v>
      </c>
      <c r="AT59" s="297">
        <f>ROUND(IF(AR59&gt;0,AR59,AS59*$AR$59/$AS$59),1)</f>
        <v>52.9</v>
      </c>
      <c r="AU59" s="336">
        <f t="shared" si="17"/>
        <v>2.8752</v>
      </c>
    </row>
    <row r="60" spans="2:47">
      <c r="B60" s="335">
        <v>1975</v>
      </c>
      <c r="C60" s="296">
        <f>VLOOKUP(B60,'Basisreihen Destatis 2022'!$B$7:$I$90,2,FALSE)</f>
        <v>34.700000000000003</v>
      </c>
      <c r="D60" s="292"/>
      <c r="E60" s="292">
        <f t="shared" si="18"/>
        <v>34.700000000000003</v>
      </c>
      <c r="F60" s="292"/>
      <c r="G60" s="297">
        <f t="shared" si="23"/>
        <v>34.700000000000003</v>
      </c>
      <c r="H60" s="336">
        <f t="shared" si="13"/>
        <v>4.3400999999999996</v>
      </c>
      <c r="J60" s="335">
        <v>1975</v>
      </c>
      <c r="K60" s="296">
        <f>VLOOKUP(J60,'Basisreihen Destatis 2022'!$B$7:$I$90,3,FALSE)</f>
        <v>45.2</v>
      </c>
      <c r="L60" s="292"/>
      <c r="M60" s="292">
        <f t="shared" si="2"/>
        <v>45.2</v>
      </c>
      <c r="N60" s="292"/>
      <c r="O60" s="292">
        <f>VLOOKUP(J60,'Basisreihen Destatis 2022'!$K$7:$R$86,5,FALSE)</f>
        <v>74.5</v>
      </c>
      <c r="P60" s="292">
        <f t="shared" si="26"/>
        <v>106.3</v>
      </c>
      <c r="Q60" s="297">
        <f t="shared" si="19"/>
        <v>63.5</v>
      </c>
      <c r="R60" s="336">
        <f t="shared" si="14"/>
        <v>2.2235999999999998</v>
      </c>
      <c r="S60" s="176"/>
      <c r="T60" s="335">
        <v>1975</v>
      </c>
      <c r="U60" s="296">
        <f>VLOOKUP(T60,'Basisreihen Destatis 2022'!$B$7:$I$90,3,FALSE)</f>
        <v>45.2</v>
      </c>
      <c r="V60" s="292"/>
      <c r="W60" s="292">
        <f t="shared" si="20"/>
        <v>45.2</v>
      </c>
      <c r="X60" s="292"/>
      <c r="Y60" s="292">
        <f>VLOOKUP(T60,'Basisreihen Destatis 2022'!$K$7:$R$86,6,FALSE)</f>
        <v>75.8</v>
      </c>
      <c r="Z60" s="292">
        <f t="shared" si="27"/>
        <v>90.2</v>
      </c>
      <c r="AA60" s="292"/>
      <c r="AB60" s="292">
        <f>VLOOKUP(T60,'Basisreihen Destatis 2022'!$K$7:$R$86,7,FALSE)</f>
        <v>58.6</v>
      </c>
      <c r="AC60" s="292">
        <f t="shared" ref="AC60:AC77" si="28">ROUND(IF(AA60&gt;0,AA60,AB60*$AA$59/$AB$59),1)</f>
        <v>53.3</v>
      </c>
      <c r="AD60" s="297">
        <f t="shared" si="24"/>
        <v>54.8</v>
      </c>
      <c r="AE60" s="336">
        <f t="shared" si="15"/>
        <v>2.6240999999999999</v>
      </c>
      <c r="AG60" s="335">
        <v>1975</v>
      </c>
      <c r="AH60" s="296">
        <f>VLOOKUP(AG60,'Basisreihen Destatis 2022'!$B$7:$I$90,3,FALSE)</f>
        <v>45.2</v>
      </c>
      <c r="AI60" s="292"/>
      <c r="AJ60" s="292">
        <f t="shared" si="9"/>
        <v>45.2</v>
      </c>
      <c r="AK60" s="292"/>
      <c r="AL60" s="292">
        <f>VLOOKUP(AG60,'Basisreihen Destatis 2022'!$K$7:$R$86,8,FALSE)</f>
        <v>49.3</v>
      </c>
      <c r="AM60" s="292">
        <f>ROUND(IF(AK60&gt;0,AK60,AL60*$AK$59/$AL$59),1)</f>
        <v>51</v>
      </c>
      <c r="AN60" s="297">
        <f>ROUND(0.35*AJ60+0.65*AM60,1)</f>
        <v>49</v>
      </c>
      <c r="AO60" s="336">
        <f t="shared" si="16"/>
        <v>3.0571000000000002</v>
      </c>
      <c r="AQ60" s="335">
        <v>1975</v>
      </c>
      <c r="AR60" s="296"/>
      <c r="AS60" s="292">
        <f>VLOOKUP(AQ60,'Basisreihen Destatis 2022'!$K$7:$R$86,8,FALSE)</f>
        <v>49.3</v>
      </c>
      <c r="AT60" s="297">
        <f t="shared" ref="AT60:AT85" si="29">ROUND(IF(AR60&gt;0,AR60,AS60*$AR$59/$AS$59),1)</f>
        <v>51</v>
      </c>
      <c r="AU60" s="336">
        <f t="shared" si="17"/>
        <v>2.9824000000000002</v>
      </c>
    </row>
    <row r="61" spans="2:47">
      <c r="B61" s="335">
        <v>1974</v>
      </c>
      <c r="C61" s="296">
        <f>VLOOKUP(B61,'Basisreihen Destatis 2022'!$B$7:$I$90,2,FALSE)</f>
        <v>33.799999999999997</v>
      </c>
      <c r="D61" s="292"/>
      <c r="E61" s="292">
        <f t="shared" si="18"/>
        <v>33.799999999999997</v>
      </c>
      <c r="F61" s="292"/>
      <c r="G61" s="297">
        <f t="shared" si="23"/>
        <v>33.799999999999997</v>
      </c>
      <c r="H61" s="336">
        <f t="shared" si="13"/>
        <v>4.4555999999999996</v>
      </c>
      <c r="J61" s="335">
        <v>1974</v>
      </c>
      <c r="K61" s="296">
        <f>VLOOKUP(J61,'Basisreihen Destatis 2022'!$B$7:$I$90,3,FALSE)</f>
        <v>44.4</v>
      </c>
      <c r="L61" s="292"/>
      <c r="M61" s="292">
        <f t="shared" si="2"/>
        <v>44.4</v>
      </c>
      <c r="N61" s="292"/>
      <c r="O61" s="292">
        <f>VLOOKUP(J61,'Basisreihen Destatis 2022'!$K$7:$R$86,5,FALSE)</f>
        <v>83.1</v>
      </c>
      <c r="P61" s="292">
        <f t="shared" si="26"/>
        <v>118.6</v>
      </c>
      <c r="Q61" s="297">
        <f t="shared" si="19"/>
        <v>66.7</v>
      </c>
      <c r="R61" s="336">
        <f t="shared" si="14"/>
        <v>2.1168999999999998</v>
      </c>
      <c r="S61" s="176"/>
      <c r="T61" s="335">
        <v>1974</v>
      </c>
      <c r="U61" s="296">
        <f>VLOOKUP(T61,'Basisreihen Destatis 2022'!$B$7:$I$90,3,FALSE)</f>
        <v>44.4</v>
      </c>
      <c r="V61" s="292"/>
      <c r="W61" s="292">
        <f t="shared" si="20"/>
        <v>44.4</v>
      </c>
      <c r="X61" s="292"/>
      <c r="Y61" s="292">
        <f>VLOOKUP(T61,'Basisreihen Destatis 2022'!$K$7:$R$86,6,FALSE)</f>
        <v>97.3</v>
      </c>
      <c r="Z61" s="292">
        <f t="shared" si="27"/>
        <v>115.7</v>
      </c>
      <c r="AA61" s="292"/>
      <c r="AB61" s="292">
        <f>VLOOKUP(T61,'Basisreihen Destatis 2022'!$K$7:$R$86,7,FALSE)</f>
        <v>55</v>
      </c>
      <c r="AC61" s="292">
        <f t="shared" si="28"/>
        <v>50</v>
      </c>
      <c r="AD61" s="297">
        <f t="shared" si="24"/>
        <v>57.1</v>
      </c>
      <c r="AE61" s="336">
        <f t="shared" si="15"/>
        <v>2.5184000000000002</v>
      </c>
      <c r="AG61" s="335">
        <v>1974</v>
      </c>
      <c r="AH61" s="296">
        <f>VLOOKUP(AG61,'Basisreihen Destatis 2022'!$B$7:$I$90,3,FALSE)</f>
        <v>44.4</v>
      </c>
      <c r="AI61" s="292"/>
      <c r="AJ61" s="292">
        <f t="shared" si="9"/>
        <v>44.4</v>
      </c>
      <c r="AK61" s="292"/>
      <c r="AL61" s="292">
        <f>VLOOKUP(AG61,'Basisreihen Destatis 2022'!$K$7:$R$86,8,FALSE)</f>
        <v>47.1</v>
      </c>
      <c r="AM61" s="292">
        <f>ROUND(IF(AK61&gt;0,AK61,AL61*$AK$59/$AL$59),1)</f>
        <v>48.8</v>
      </c>
      <c r="AN61" s="297">
        <f t="shared" si="25"/>
        <v>47.3</v>
      </c>
      <c r="AO61" s="336">
        <f t="shared" si="16"/>
        <v>3.1669999999999998</v>
      </c>
      <c r="AQ61" s="335">
        <v>1974</v>
      </c>
      <c r="AR61" s="296"/>
      <c r="AS61" s="292">
        <f>VLOOKUP(AQ61,'Basisreihen Destatis 2022'!$K$7:$R$86,8,FALSE)</f>
        <v>47.1</v>
      </c>
      <c r="AT61" s="297">
        <f t="shared" si="29"/>
        <v>48.8</v>
      </c>
      <c r="AU61" s="336">
        <f t="shared" si="17"/>
        <v>3.1168</v>
      </c>
    </row>
    <row r="62" spans="2:47">
      <c r="B62" s="335">
        <v>1973</v>
      </c>
      <c r="C62" s="296">
        <f>VLOOKUP(B62,'Basisreihen Destatis 2022'!$B$7:$I$90,2,FALSE)</f>
        <v>31.9</v>
      </c>
      <c r="D62" s="292"/>
      <c r="E62" s="292">
        <f t="shared" si="18"/>
        <v>31.9</v>
      </c>
      <c r="F62" s="292"/>
      <c r="G62" s="297">
        <f t="shared" si="23"/>
        <v>31.9</v>
      </c>
      <c r="H62" s="336">
        <f t="shared" si="13"/>
        <v>4.7210000000000001</v>
      </c>
      <c r="J62" s="335">
        <v>1973</v>
      </c>
      <c r="K62" s="296">
        <f>VLOOKUP(J62,'Basisreihen Destatis 2022'!$B$7:$I$90,3,FALSE)</f>
        <v>41.6</v>
      </c>
      <c r="L62" s="292"/>
      <c r="M62" s="292">
        <f t="shared" si="2"/>
        <v>41.6</v>
      </c>
      <c r="N62" s="292"/>
      <c r="O62" s="292">
        <f>VLOOKUP(J62,'Basisreihen Destatis 2022'!$K$7:$R$86,5,FALSE)</f>
        <v>78.599999999999994</v>
      </c>
      <c r="P62" s="292">
        <f t="shared" si="26"/>
        <v>112.1</v>
      </c>
      <c r="Q62" s="297">
        <f t="shared" si="19"/>
        <v>62.8</v>
      </c>
      <c r="R62" s="336">
        <f t="shared" si="14"/>
        <v>2.2484000000000002</v>
      </c>
      <c r="S62" s="176"/>
      <c r="T62" s="335">
        <v>1973</v>
      </c>
      <c r="U62" s="296">
        <f>VLOOKUP(T62,'Basisreihen Destatis 2022'!$B$7:$I$90,3,FALSE)</f>
        <v>41.6</v>
      </c>
      <c r="V62" s="292"/>
      <c r="W62" s="292">
        <f t="shared" si="20"/>
        <v>41.6</v>
      </c>
      <c r="X62" s="292"/>
      <c r="Y62" s="292">
        <f>VLOOKUP(T62,'Basisreihen Destatis 2022'!$K$7:$R$86,6,FALSE)</f>
        <v>90.3</v>
      </c>
      <c r="Z62" s="292">
        <f t="shared" si="27"/>
        <v>107.4</v>
      </c>
      <c r="AA62" s="292"/>
      <c r="AB62" s="292">
        <f>VLOOKUP(T62,'Basisreihen Destatis 2022'!$K$7:$R$86,7,FALSE)</f>
        <v>51.9</v>
      </c>
      <c r="AC62" s="292">
        <f t="shared" si="28"/>
        <v>47.2</v>
      </c>
      <c r="AD62" s="297">
        <f t="shared" si="24"/>
        <v>53.4</v>
      </c>
      <c r="AE62" s="336">
        <f t="shared" si="15"/>
        <v>2.6928999999999998</v>
      </c>
      <c r="AG62" s="335">
        <v>1973</v>
      </c>
      <c r="AH62" s="296">
        <f>VLOOKUP(AG62,'Basisreihen Destatis 2022'!$B$7:$I$90,3,FALSE)</f>
        <v>41.6</v>
      </c>
      <c r="AI62" s="292"/>
      <c r="AJ62" s="292">
        <f t="shared" si="9"/>
        <v>41.6</v>
      </c>
      <c r="AK62" s="292"/>
      <c r="AL62" s="292">
        <f>VLOOKUP(AG62,'Basisreihen Destatis 2022'!$K$7:$R$86,8,FALSE)</f>
        <v>41.5</v>
      </c>
      <c r="AM62" s="292">
        <f t="shared" ref="AM62:AM77" si="30">ROUND(IF(AK62&gt;0,AK62,AL62*$AK$59/$AL$59),1)</f>
        <v>43</v>
      </c>
      <c r="AN62" s="297">
        <f t="shared" si="25"/>
        <v>42.5</v>
      </c>
      <c r="AO62" s="336">
        <f t="shared" si="16"/>
        <v>3.5247000000000002</v>
      </c>
      <c r="AQ62" s="335">
        <v>1973</v>
      </c>
      <c r="AR62" s="296"/>
      <c r="AS62" s="292">
        <f>VLOOKUP(AQ62,'Basisreihen Destatis 2022'!$K$7:$R$86,8,FALSE)</f>
        <v>41.5</v>
      </c>
      <c r="AT62" s="297">
        <f t="shared" si="29"/>
        <v>43</v>
      </c>
      <c r="AU62" s="336">
        <f t="shared" si="17"/>
        <v>3.5371999999999999</v>
      </c>
    </row>
    <row r="63" spans="2:47">
      <c r="B63" s="335">
        <v>1972</v>
      </c>
      <c r="C63" s="296">
        <f>VLOOKUP(B63,'Basisreihen Destatis 2022'!$B$7:$I$90,2,FALSE)</f>
        <v>30</v>
      </c>
      <c r="D63" s="292"/>
      <c r="E63" s="292">
        <f t="shared" si="18"/>
        <v>30</v>
      </c>
      <c r="F63" s="292"/>
      <c r="G63" s="297">
        <f t="shared" si="23"/>
        <v>30</v>
      </c>
      <c r="H63" s="336">
        <f t="shared" si="13"/>
        <v>5.0199999999999996</v>
      </c>
      <c r="J63" s="335">
        <v>1972</v>
      </c>
      <c r="K63" s="296">
        <f>VLOOKUP(J63,'Basisreihen Destatis 2022'!$B$7:$I$90,3,FALSE)</f>
        <v>40</v>
      </c>
      <c r="L63" s="292"/>
      <c r="M63" s="292">
        <f t="shared" si="2"/>
        <v>40</v>
      </c>
      <c r="N63" s="292"/>
      <c r="O63" s="292">
        <f>VLOOKUP(J63,'Basisreihen Destatis 2022'!$K$7:$R$86,5,FALSE)</f>
        <v>74</v>
      </c>
      <c r="P63" s="292">
        <f t="shared" si="26"/>
        <v>105.6</v>
      </c>
      <c r="Q63" s="297">
        <f t="shared" si="19"/>
        <v>59.7</v>
      </c>
      <c r="R63" s="336">
        <f t="shared" si="14"/>
        <v>2.3652000000000002</v>
      </c>
      <c r="S63" s="176"/>
      <c r="T63" s="335">
        <v>1972</v>
      </c>
      <c r="U63" s="296">
        <f>VLOOKUP(T63,'Basisreihen Destatis 2022'!$B$7:$I$90,3,FALSE)</f>
        <v>40</v>
      </c>
      <c r="V63" s="292"/>
      <c r="W63" s="292">
        <f t="shared" si="20"/>
        <v>40</v>
      </c>
      <c r="X63" s="292"/>
      <c r="Y63" s="292">
        <f>VLOOKUP(T63,'Basisreihen Destatis 2022'!$K$7:$R$86,6,FALSE)</f>
        <v>84.4</v>
      </c>
      <c r="Z63" s="292">
        <f t="shared" si="27"/>
        <v>100.4</v>
      </c>
      <c r="AA63" s="292"/>
      <c r="AB63" s="292">
        <f>VLOOKUP(T63,'Basisreihen Destatis 2022'!$K$7:$R$86,7,FALSE)</f>
        <v>50.8</v>
      </c>
      <c r="AC63" s="292">
        <f t="shared" si="28"/>
        <v>46.2</v>
      </c>
      <c r="AD63" s="297">
        <f t="shared" si="24"/>
        <v>51.2</v>
      </c>
      <c r="AE63" s="336">
        <f t="shared" si="15"/>
        <v>2.8086000000000002</v>
      </c>
      <c r="AG63" s="335">
        <v>1972</v>
      </c>
      <c r="AH63" s="296">
        <f>VLOOKUP(AG63,'Basisreihen Destatis 2022'!$B$7:$I$90,3,FALSE)</f>
        <v>40</v>
      </c>
      <c r="AI63" s="292"/>
      <c r="AJ63" s="292">
        <f t="shared" si="9"/>
        <v>40</v>
      </c>
      <c r="AK63" s="292"/>
      <c r="AL63" s="292">
        <f>VLOOKUP(AG63,'Basisreihen Destatis 2022'!$K$7:$R$86,8,FALSE)</f>
        <v>39</v>
      </c>
      <c r="AM63" s="292">
        <f t="shared" si="30"/>
        <v>40.4</v>
      </c>
      <c r="AN63" s="297">
        <f t="shared" si="25"/>
        <v>40.299999999999997</v>
      </c>
      <c r="AO63" s="336">
        <f t="shared" si="16"/>
        <v>3.7170999999999998</v>
      </c>
      <c r="AQ63" s="335">
        <v>1972</v>
      </c>
      <c r="AR63" s="296"/>
      <c r="AS63" s="292">
        <f>VLOOKUP(AQ63,'Basisreihen Destatis 2022'!$K$7:$R$86,8,FALSE)</f>
        <v>39</v>
      </c>
      <c r="AT63" s="297">
        <f t="shared" si="29"/>
        <v>40.4</v>
      </c>
      <c r="AU63" s="336">
        <f t="shared" si="17"/>
        <v>3.7648999999999999</v>
      </c>
    </row>
    <row r="64" spans="2:47">
      <c r="B64" s="335">
        <v>1971</v>
      </c>
      <c r="C64" s="296">
        <f>VLOOKUP(B64,'Basisreihen Destatis 2022'!$B$7:$I$90,2,FALSE)</f>
        <v>28.6</v>
      </c>
      <c r="D64" s="292"/>
      <c r="E64" s="292">
        <f>ROUND(IF(C64&gt;0,C64,D64*$C$67/$D$67),1)</f>
        <v>28.6</v>
      </c>
      <c r="F64" s="292"/>
      <c r="G64" s="297">
        <f t="shared" si="23"/>
        <v>28.6</v>
      </c>
      <c r="H64" s="336">
        <f t="shared" si="13"/>
        <v>5.2656999999999998</v>
      </c>
      <c r="J64" s="335">
        <v>1971</v>
      </c>
      <c r="K64" s="296">
        <f>VLOOKUP(J64,'Basisreihen Destatis 2022'!$B$7:$I$90,3,FALSE)</f>
        <v>38.700000000000003</v>
      </c>
      <c r="L64" s="292"/>
      <c r="M64" s="292">
        <f t="shared" si="2"/>
        <v>38.700000000000003</v>
      </c>
      <c r="N64" s="292"/>
      <c r="O64" s="292">
        <f>VLOOKUP(J64,'Basisreihen Destatis 2022'!$K$7:$R$86,5,FALSE)</f>
        <v>75.3</v>
      </c>
      <c r="P64" s="292">
        <f t="shared" si="26"/>
        <v>107.4</v>
      </c>
      <c r="Q64" s="297">
        <f t="shared" si="19"/>
        <v>59.3</v>
      </c>
      <c r="R64" s="336">
        <f t="shared" si="14"/>
        <v>2.3811</v>
      </c>
      <c r="S64" s="176"/>
      <c r="T64" s="335">
        <v>1971</v>
      </c>
      <c r="U64" s="296">
        <f>VLOOKUP(T64,'Basisreihen Destatis 2022'!$B$7:$I$90,3,FALSE)</f>
        <v>38.700000000000003</v>
      </c>
      <c r="V64" s="292"/>
      <c r="W64" s="292">
        <f t="shared" si="20"/>
        <v>38.700000000000003</v>
      </c>
      <c r="X64" s="292"/>
      <c r="Y64" s="292">
        <f>VLOOKUP(T64,'Basisreihen Destatis 2022'!$K$7:$R$86,6,FALSE)</f>
        <v>89.5</v>
      </c>
      <c r="Z64" s="292">
        <f t="shared" si="27"/>
        <v>106.5</v>
      </c>
      <c r="AA64" s="292"/>
      <c r="AB64" s="292">
        <f>VLOOKUP(T64,'Basisreihen Destatis 2022'!$K$7:$R$86,7,FALSE)</f>
        <v>50.8</v>
      </c>
      <c r="AC64" s="292">
        <f t="shared" si="28"/>
        <v>46.2</v>
      </c>
      <c r="AD64" s="297">
        <f t="shared" si="24"/>
        <v>51.5</v>
      </c>
      <c r="AE64" s="336">
        <f t="shared" si="15"/>
        <v>2.7921999999999998</v>
      </c>
      <c r="AG64" s="335">
        <v>1971</v>
      </c>
      <c r="AH64" s="296">
        <f>VLOOKUP(AG64,'Basisreihen Destatis 2022'!$B$7:$I$90,3,FALSE)</f>
        <v>38.700000000000003</v>
      </c>
      <c r="AI64" s="292"/>
      <c r="AJ64" s="292">
        <f t="shared" si="9"/>
        <v>38.700000000000003</v>
      </c>
      <c r="AK64" s="292"/>
      <c r="AL64" s="292">
        <f>VLOOKUP(AG64,'Basisreihen Destatis 2022'!$K$7:$R$86,8,FALSE)</f>
        <v>37.9</v>
      </c>
      <c r="AM64" s="292">
        <f t="shared" si="30"/>
        <v>39.200000000000003</v>
      </c>
      <c r="AN64" s="297">
        <f t="shared" si="25"/>
        <v>39</v>
      </c>
      <c r="AO64" s="336">
        <f t="shared" si="16"/>
        <v>3.8410000000000002</v>
      </c>
      <c r="AQ64" s="335">
        <v>1971</v>
      </c>
      <c r="AR64" s="296"/>
      <c r="AS64" s="292">
        <f>VLOOKUP(AQ64,'Basisreihen Destatis 2022'!$K$7:$R$86,8,FALSE)</f>
        <v>37.9</v>
      </c>
      <c r="AT64" s="297">
        <f t="shared" si="29"/>
        <v>39.200000000000003</v>
      </c>
      <c r="AU64" s="336">
        <f t="shared" si="17"/>
        <v>3.8801000000000001</v>
      </c>
    </row>
    <row r="65" spans="2:47">
      <c r="B65" s="335">
        <v>1970</v>
      </c>
      <c r="C65" s="296">
        <f>VLOOKUP(B65,'Basisreihen Destatis 2022'!$B$7:$I$90,2,FALSE)</f>
        <v>25.8</v>
      </c>
      <c r="D65" s="292"/>
      <c r="E65" s="292">
        <f t="shared" si="18"/>
        <v>25.8</v>
      </c>
      <c r="F65" s="292"/>
      <c r="G65" s="297">
        <f t="shared" si="23"/>
        <v>25.8</v>
      </c>
      <c r="H65" s="336">
        <f t="shared" si="13"/>
        <v>5.8372000000000002</v>
      </c>
      <c r="J65" s="335">
        <v>1970</v>
      </c>
      <c r="K65" s="296">
        <f>VLOOKUP(J65,'Basisreihen Destatis 2022'!$B$7:$I$90,3,FALSE)</f>
        <v>35.799999999999997</v>
      </c>
      <c r="L65" s="292"/>
      <c r="M65" s="292">
        <f t="shared" si="2"/>
        <v>35.799999999999997</v>
      </c>
      <c r="N65" s="292"/>
      <c r="O65" s="292">
        <f>VLOOKUP(J65,'Basisreihen Destatis 2022'!$K$7:$R$86,5,FALSE)</f>
        <v>83.8</v>
      </c>
      <c r="P65" s="292">
        <f t="shared" si="26"/>
        <v>119.6</v>
      </c>
      <c r="Q65" s="297">
        <f t="shared" si="19"/>
        <v>60.9</v>
      </c>
      <c r="R65" s="336">
        <f t="shared" si="14"/>
        <v>2.3186</v>
      </c>
      <c r="S65" s="176"/>
      <c r="T65" s="335">
        <v>1970</v>
      </c>
      <c r="U65" s="296">
        <f>VLOOKUP(T65,'Basisreihen Destatis 2022'!$B$7:$I$90,3,FALSE)</f>
        <v>35.799999999999997</v>
      </c>
      <c r="V65" s="292"/>
      <c r="W65" s="292">
        <f t="shared" si="20"/>
        <v>35.799999999999997</v>
      </c>
      <c r="X65" s="292"/>
      <c r="Y65" s="292">
        <f>VLOOKUP(T65,'Basisreihen Destatis 2022'!$K$7:$R$86,6,FALSE)</f>
        <v>105.3</v>
      </c>
      <c r="Z65" s="292">
        <f t="shared" si="27"/>
        <v>125.3</v>
      </c>
      <c r="AA65" s="292"/>
      <c r="AB65" s="292">
        <f>VLOOKUP(T65,'Basisreihen Destatis 2022'!$K$7:$R$86,7,FALSE)</f>
        <v>47.6</v>
      </c>
      <c r="AC65" s="292">
        <f t="shared" si="28"/>
        <v>43.3</v>
      </c>
      <c r="AD65" s="297">
        <f t="shared" si="24"/>
        <v>51.9</v>
      </c>
      <c r="AE65" s="336">
        <f t="shared" si="15"/>
        <v>2.7707000000000002</v>
      </c>
      <c r="AG65" s="335">
        <v>1970</v>
      </c>
      <c r="AH65" s="296">
        <f>VLOOKUP(AG65,'Basisreihen Destatis 2022'!$B$7:$I$90,3,FALSE)</f>
        <v>35.799999999999997</v>
      </c>
      <c r="AI65" s="292"/>
      <c r="AJ65" s="292">
        <f t="shared" si="9"/>
        <v>35.799999999999997</v>
      </c>
      <c r="AK65" s="292"/>
      <c r="AL65" s="292">
        <f>VLOOKUP(AG65,'Basisreihen Destatis 2022'!$K$7:$R$86,8,FALSE)</f>
        <v>36.4</v>
      </c>
      <c r="AM65" s="292">
        <f t="shared" si="30"/>
        <v>37.700000000000003</v>
      </c>
      <c r="AN65" s="297">
        <f t="shared" si="25"/>
        <v>37</v>
      </c>
      <c r="AO65" s="336">
        <f t="shared" si="16"/>
        <v>4.0486000000000004</v>
      </c>
      <c r="AQ65" s="335">
        <v>1970</v>
      </c>
      <c r="AR65" s="296"/>
      <c r="AS65" s="292">
        <f>VLOOKUP(AQ65,'Basisreihen Destatis 2022'!$K$7:$R$86,8,FALSE)</f>
        <v>36.4</v>
      </c>
      <c r="AT65" s="297">
        <f t="shared" si="29"/>
        <v>37.700000000000003</v>
      </c>
      <c r="AU65" s="336">
        <f t="shared" si="17"/>
        <v>4.0345000000000004</v>
      </c>
    </row>
    <row r="66" spans="2:47">
      <c r="B66" s="335">
        <v>1969</v>
      </c>
      <c r="C66" s="296">
        <f>VLOOKUP(B66,'Basisreihen Destatis 2022'!$B$7:$I$90,2,FALSE)</f>
        <v>21.8</v>
      </c>
      <c r="D66" s="292"/>
      <c r="E66" s="292">
        <f t="shared" si="18"/>
        <v>21.8</v>
      </c>
      <c r="F66" s="292"/>
      <c r="G66" s="297">
        <f t="shared" si="23"/>
        <v>21.8</v>
      </c>
      <c r="H66" s="336">
        <f t="shared" si="13"/>
        <v>6.9082999999999997</v>
      </c>
      <c r="J66" s="335">
        <v>1969</v>
      </c>
      <c r="K66" s="296">
        <f>VLOOKUP(J66,'Basisreihen Destatis 2022'!$B$7:$I$90,3,FALSE)</f>
        <v>30.6</v>
      </c>
      <c r="L66" s="292"/>
      <c r="M66" s="292">
        <f t="shared" si="2"/>
        <v>30.6</v>
      </c>
      <c r="N66" s="292"/>
      <c r="O66" s="292">
        <f>VLOOKUP(J66,'Basisreihen Destatis 2022'!$K$7:$R$86,5,FALSE)</f>
        <v>82.1</v>
      </c>
      <c r="P66" s="292">
        <f t="shared" si="26"/>
        <v>117.1</v>
      </c>
      <c r="Q66" s="297">
        <f t="shared" si="19"/>
        <v>56.6</v>
      </c>
      <c r="R66" s="336">
        <f t="shared" si="14"/>
        <v>2.4946999999999999</v>
      </c>
      <c r="S66" s="176"/>
      <c r="T66" s="335">
        <v>1969</v>
      </c>
      <c r="U66" s="296">
        <f>VLOOKUP(T66,'Basisreihen Destatis 2022'!$B$7:$I$90,3,FALSE)</f>
        <v>30.6</v>
      </c>
      <c r="V66" s="292"/>
      <c r="W66" s="292">
        <f t="shared" si="20"/>
        <v>30.6</v>
      </c>
      <c r="X66" s="292"/>
      <c r="Y66" s="292">
        <f>VLOOKUP(T66,'Basisreihen Destatis 2022'!$K$7:$R$86,6,FALSE)</f>
        <v>101.6</v>
      </c>
      <c r="Z66" s="292">
        <f t="shared" si="27"/>
        <v>120.9</v>
      </c>
      <c r="AA66" s="292"/>
      <c r="AB66" s="292">
        <f>VLOOKUP(T66,'Basisreihen Destatis 2022'!$K$7:$R$86,7,FALSE)</f>
        <v>40.799999999999997</v>
      </c>
      <c r="AC66" s="292">
        <f t="shared" si="28"/>
        <v>37.1</v>
      </c>
      <c r="AD66" s="297">
        <f t="shared" si="24"/>
        <v>46.4</v>
      </c>
      <c r="AE66" s="336">
        <f t="shared" si="15"/>
        <v>3.0991</v>
      </c>
      <c r="AG66" s="335">
        <v>1969</v>
      </c>
      <c r="AH66" s="296">
        <f>VLOOKUP(AG66,'Basisreihen Destatis 2022'!$B$7:$I$90,3,FALSE)</f>
        <v>30.6</v>
      </c>
      <c r="AI66" s="292"/>
      <c r="AJ66" s="292">
        <f t="shared" si="9"/>
        <v>30.6</v>
      </c>
      <c r="AK66" s="292"/>
      <c r="AL66" s="292">
        <f>VLOOKUP(AG66,'Basisreihen Destatis 2022'!$K$7:$R$86,8,FALSE)</f>
        <v>34.700000000000003</v>
      </c>
      <c r="AM66" s="292">
        <f t="shared" si="30"/>
        <v>35.9</v>
      </c>
      <c r="AN66" s="297">
        <f t="shared" si="25"/>
        <v>34</v>
      </c>
      <c r="AO66" s="336">
        <f t="shared" si="16"/>
        <v>4.4058999999999999</v>
      </c>
      <c r="AQ66" s="335">
        <v>1969</v>
      </c>
      <c r="AR66" s="296"/>
      <c r="AS66" s="292">
        <f>VLOOKUP(AQ66,'Basisreihen Destatis 2022'!$K$7:$R$86,8,FALSE)</f>
        <v>34.700000000000003</v>
      </c>
      <c r="AT66" s="297">
        <f t="shared" si="29"/>
        <v>35.9</v>
      </c>
      <c r="AU66" s="336">
        <f t="shared" si="17"/>
        <v>4.2367999999999997</v>
      </c>
    </row>
    <row r="67" spans="2:47">
      <c r="B67" s="335">
        <v>1968</v>
      </c>
      <c r="C67" s="296">
        <f>VLOOKUP(B67,'Basisreihen Destatis 2022'!$B$7:$I$90,2,FALSE)</f>
        <v>20.3</v>
      </c>
      <c r="D67" s="292">
        <f>VLOOKUP(B67,'Basisreihen Destatis 2022'!$T$7:$W$120,2,FALSE)</f>
        <v>18.7</v>
      </c>
      <c r="E67" s="292">
        <f>ROUND(IF(C67&gt;0,C67,D67*$C$67/$D$67),1)</f>
        <v>20.3</v>
      </c>
      <c r="F67" s="292"/>
      <c r="G67" s="297">
        <f t="shared" si="23"/>
        <v>20.3</v>
      </c>
      <c r="H67" s="336">
        <f t="shared" si="13"/>
        <v>7.4187000000000003</v>
      </c>
      <c r="J67" s="335">
        <v>1968</v>
      </c>
      <c r="K67" s="296">
        <f>VLOOKUP(J67,'Basisreihen Destatis 2022'!$B$7:$I$90,3,FALSE)</f>
        <v>29.3</v>
      </c>
      <c r="L67" s="292">
        <f>VLOOKUP(J67,'Basisreihen Destatis 2022'!$T$7:$W$120,3,FALSE)</f>
        <v>27.2</v>
      </c>
      <c r="M67" s="292">
        <f>ROUND(IF(K67&gt;0,K67,L67*$K$67/$L$67),1)</f>
        <v>29.3</v>
      </c>
      <c r="N67" s="292"/>
      <c r="O67" s="292">
        <f>VLOOKUP(J67,'Basisreihen Destatis 2022'!$K$7:$R$86,5,FALSE)</f>
        <v>78.5</v>
      </c>
      <c r="P67" s="292">
        <f t="shared" si="26"/>
        <v>112</v>
      </c>
      <c r="Q67" s="297">
        <f t="shared" si="19"/>
        <v>54.1</v>
      </c>
      <c r="R67" s="336">
        <f t="shared" si="14"/>
        <v>2.61</v>
      </c>
      <c r="S67" s="176"/>
      <c r="T67" s="335">
        <v>1968</v>
      </c>
      <c r="U67" s="296">
        <f>VLOOKUP(T67,'Basisreihen Destatis 2022'!$B$7:$I$90,3,FALSE)</f>
        <v>29.3</v>
      </c>
      <c r="V67" s="292">
        <f>VLOOKUP(T67,'Basisreihen Destatis 2022'!$T$7:$W$120,3,FALSE)</f>
        <v>27.2</v>
      </c>
      <c r="W67" s="292">
        <f>ROUND(IF(U67&gt;0,U67,V67*$U$67/$V$67),1)</f>
        <v>29.3</v>
      </c>
      <c r="X67" s="292"/>
      <c r="Y67" s="292">
        <f>VLOOKUP(T67,'Basisreihen Destatis 2022'!$K$7:$R$86,6,FALSE)</f>
        <v>93.9</v>
      </c>
      <c r="Z67" s="292">
        <f t="shared" si="27"/>
        <v>111.7</v>
      </c>
      <c r="AA67" s="292"/>
      <c r="AB67" s="292">
        <f>VLOOKUP(T67,'Basisreihen Destatis 2022'!$K$7:$R$86,7,FALSE)</f>
        <v>36.1</v>
      </c>
      <c r="AC67" s="292">
        <f t="shared" si="28"/>
        <v>32.799999999999997</v>
      </c>
      <c r="AD67" s="297">
        <f t="shared" si="24"/>
        <v>42.9</v>
      </c>
      <c r="AE67" s="336">
        <f t="shared" si="15"/>
        <v>3.3519999999999999</v>
      </c>
      <c r="AG67" s="335">
        <v>1968</v>
      </c>
      <c r="AH67" s="296">
        <f>VLOOKUP(AG67,'Basisreihen Destatis 2022'!$B$7:$I$90,3,FALSE)</f>
        <v>29.3</v>
      </c>
      <c r="AI67" s="292">
        <f>VLOOKUP(AG67,'Basisreihen Destatis 2022'!$T$7:$W$120,3,FALSE)</f>
        <v>27.2</v>
      </c>
      <c r="AJ67" s="292">
        <f>ROUND(IF(AH67&gt;0,AH67,AI67*$AH$67/$AI$67),1)</f>
        <v>29.3</v>
      </c>
      <c r="AK67" s="292"/>
      <c r="AL67" s="292">
        <f>VLOOKUP(AG67,'Basisreihen Destatis 2022'!$K$7:$R$86,8,FALSE)</f>
        <v>34.1</v>
      </c>
      <c r="AM67" s="292">
        <f t="shared" si="30"/>
        <v>35.299999999999997</v>
      </c>
      <c r="AN67" s="297">
        <f t="shared" si="25"/>
        <v>33.200000000000003</v>
      </c>
      <c r="AO67" s="336">
        <f t="shared" si="16"/>
        <v>4.5119999999999996</v>
      </c>
      <c r="AQ67" s="335">
        <v>1968</v>
      </c>
      <c r="AR67" s="296"/>
      <c r="AS67" s="292">
        <f>VLOOKUP(AQ67,'Basisreihen Destatis 2022'!$K$7:$R$86,8,FALSE)</f>
        <v>34.1</v>
      </c>
      <c r="AT67" s="297">
        <f t="shared" si="29"/>
        <v>35.299999999999997</v>
      </c>
      <c r="AU67" s="336">
        <f t="shared" si="17"/>
        <v>4.3087999999999997</v>
      </c>
    </row>
    <row r="68" spans="2:47">
      <c r="B68" s="335">
        <v>1967</v>
      </c>
      <c r="C68" s="296"/>
      <c r="D68" s="292">
        <f>VLOOKUP(B68,'Basisreihen Destatis 2022'!$T$7:$W$120,2,FALSE)</f>
        <v>17.8</v>
      </c>
      <c r="E68" s="292">
        <f>ROUND(IF(C68&gt;0,C68,D68*$C$67/$D$67),1)</f>
        <v>19.3</v>
      </c>
      <c r="F68" s="292"/>
      <c r="G68" s="297">
        <f t="shared" si="23"/>
        <v>19.3</v>
      </c>
      <c r="H68" s="336">
        <f t="shared" si="13"/>
        <v>7.8030999999999997</v>
      </c>
      <c r="J68" s="335">
        <v>1967</v>
      </c>
      <c r="K68" s="296"/>
      <c r="L68" s="292">
        <f>VLOOKUP(J68,'Basisreihen Destatis 2022'!$T$7:$W$120,3,FALSE)</f>
        <v>25.8</v>
      </c>
      <c r="M68" s="292">
        <f t="shared" ref="M68:M77" si="31">ROUND(IF(K68&gt;0,K68,L68*$K$67/$L$67),1)</f>
        <v>27.8</v>
      </c>
      <c r="N68" s="292"/>
      <c r="O68" s="292">
        <f>VLOOKUP(J68,'Basisreihen Destatis 2022'!$K$7:$R$86,5,FALSE)</f>
        <v>80.599999999999994</v>
      </c>
      <c r="P68" s="292">
        <f t="shared" si="26"/>
        <v>115</v>
      </c>
      <c r="Q68" s="297">
        <f t="shared" si="19"/>
        <v>54</v>
      </c>
      <c r="R68" s="336">
        <f t="shared" si="14"/>
        <v>2.6147999999999998</v>
      </c>
      <c r="S68" s="176"/>
      <c r="T68" s="335">
        <v>1967</v>
      </c>
      <c r="U68" s="296"/>
      <c r="V68" s="292">
        <f>VLOOKUP(T68,'Basisreihen Destatis 2022'!$T$7:$W$120,3,FALSE)</f>
        <v>25.8</v>
      </c>
      <c r="W68" s="292">
        <f>ROUND(IF(U68&gt;0,U68,V68*$U$67/$V$67),1)</f>
        <v>27.8</v>
      </c>
      <c r="X68" s="292"/>
      <c r="Y68" s="292">
        <f>VLOOKUP(T68,'Basisreihen Destatis 2022'!$K$7:$R$86,6,FALSE)</f>
        <v>101.4</v>
      </c>
      <c r="Z68" s="292">
        <f t="shared" si="27"/>
        <v>120.6</v>
      </c>
      <c r="AA68" s="292"/>
      <c r="AB68" s="292">
        <f>VLOOKUP(T68,'Basisreihen Destatis 2022'!$K$7:$R$86,7,FALSE)</f>
        <v>36.200000000000003</v>
      </c>
      <c r="AC68" s="292">
        <f t="shared" si="28"/>
        <v>32.9</v>
      </c>
      <c r="AD68" s="297">
        <f t="shared" si="24"/>
        <v>43.5</v>
      </c>
      <c r="AE68" s="336">
        <f t="shared" si="15"/>
        <v>3.3056999999999999</v>
      </c>
      <c r="AG68" s="335">
        <v>1967</v>
      </c>
      <c r="AH68" s="296"/>
      <c r="AI68" s="292">
        <f>VLOOKUP(AG68,'Basisreihen Destatis 2022'!$T$7:$W$120,3,FALSE)</f>
        <v>25.8</v>
      </c>
      <c r="AJ68" s="292">
        <f t="shared" ref="AJ68:AJ77" si="32">ROUND(IF(AH68&gt;0,AH68,AI68*$AH$67/$AI$67),1)</f>
        <v>27.8</v>
      </c>
      <c r="AK68" s="292"/>
      <c r="AL68" s="292">
        <f>VLOOKUP(AG68,'Basisreihen Destatis 2022'!$K$7:$R$86,8,FALSE)</f>
        <v>34.200000000000003</v>
      </c>
      <c r="AM68" s="292">
        <f t="shared" si="30"/>
        <v>35.4</v>
      </c>
      <c r="AN68" s="297">
        <f t="shared" si="25"/>
        <v>32.700000000000003</v>
      </c>
      <c r="AO68" s="336">
        <f t="shared" si="16"/>
        <v>4.5810000000000004</v>
      </c>
      <c r="AQ68" s="335">
        <v>1967</v>
      </c>
      <c r="AR68" s="296"/>
      <c r="AS68" s="292">
        <f>VLOOKUP(AQ68,'Basisreihen Destatis 2022'!$K$7:$R$86,8,FALSE)</f>
        <v>34.200000000000003</v>
      </c>
      <c r="AT68" s="297">
        <f t="shared" si="29"/>
        <v>35.4</v>
      </c>
      <c r="AU68" s="336">
        <f t="shared" si="17"/>
        <v>4.2965999999999998</v>
      </c>
    </row>
    <row r="69" spans="2:47">
      <c r="B69" s="335">
        <v>1966</v>
      </c>
      <c r="C69" s="296"/>
      <c r="D69" s="292">
        <f>VLOOKUP(B69,'Basisreihen Destatis 2022'!$T$7:$W$120,2,FALSE)</f>
        <v>18.7</v>
      </c>
      <c r="E69" s="292">
        <f t="shared" ref="E69:E77" si="33">ROUND(IF(C69&gt;0,C69,D69*$C$67/$D$67),1)</f>
        <v>20.3</v>
      </c>
      <c r="F69" s="292"/>
      <c r="G69" s="297">
        <f t="shared" si="23"/>
        <v>20.3</v>
      </c>
      <c r="H69" s="336">
        <f t="shared" si="13"/>
        <v>7.4187000000000003</v>
      </c>
      <c r="J69" s="335">
        <v>1966</v>
      </c>
      <c r="K69" s="296"/>
      <c r="L69" s="292">
        <f>VLOOKUP(J69,'Basisreihen Destatis 2022'!$T$7:$W$120,3,FALSE)</f>
        <v>26.9</v>
      </c>
      <c r="M69" s="292">
        <f t="shared" si="31"/>
        <v>29</v>
      </c>
      <c r="N69" s="292"/>
      <c r="O69" s="292">
        <f>VLOOKUP(J69,'Basisreihen Destatis 2022'!$K$7:$R$86,5,FALSE)</f>
        <v>90.8</v>
      </c>
      <c r="P69" s="292">
        <f t="shared" si="26"/>
        <v>129.6</v>
      </c>
      <c r="Q69" s="297">
        <f t="shared" si="19"/>
        <v>59.2</v>
      </c>
      <c r="R69" s="336">
        <f t="shared" si="14"/>
        <v>2.3851</v>
      </c>
      <c r="S69" s="176"/>
      <c r="T69" s="335">
        <v>1966</v>
      </c>
      <c r="U69" s="296"/>
      <c r="V69" s="292">
        <f>VLOOKUP(T69,'Basisreihen Destatis 2022'!$T$7:$W$120,3,FALSE)</f>
        <v>26.9</v>
      </c>
      <c r="W69" s="292">
        <f t="shared" ref="W69:W76" si="34">ROUND(IF(U69&gt;0,U69,V69*$U$67/$V$67),1)</f>
        <v>29</v>
      </c>
      <c r="X69" s="292"/>
      <c r="Y69" s="292">
        <f>VLOOKUP(T69,'Basisreihen Destatis 2022'!$K$7:$R$86,6,FALSE)</f>
        <v>115.2</v>
      </c>
      <c r="Z69" s="292">
        <f t="shared" si="27"/>
        <v>137</v>
      </c>
      <c r="AA69" s="292"/>
      <c r="AB69" s="292">
        <f>VLOOKUP(T69,'Basisreihen Destatis 2022'!$K$7:$R$86,7,FALSE)</f>
        <v>40.5</v>
      </c>
      <c r="AC69" s="292">
        <f t="shared" si="28"/>
        <v>36.799999999999997</v>
      </c>
      <c r="AD69" s="297">
        <f t="shared" si="24"/>
        <v>47.9</v>
      </c>
      <c r="AE69" s="336">
        <f t="shared" si="15"/>
        <v>3.0021</v>
      </c>
      <c r="AG69" s="335">
        <v>1966</v>
      </c>
      <c r="AH69" s="296"/>
      <c r="AI69" s="292">
        <f>VLOOKUP(AG69,'Basisreihen Destatis 2022'!$T$7:$W$120,3,FALSE)</f>
        <v>26.9</v>
      </c>
      <c r="AJ69" s="292">
        <f>ROUND(IF(AH69&gt;0,AH69,AI69*$AH$67/$AI$67),1)</f>
        <v>29</v>
      </c>
      <c r="AK69" s="292"/>
      <c r="AL69" s="292">
        <f>VLOOKUP(AG69,'Basisreihen Destatis 2022'!$K$7:$R$86,8,FALSE)</f>
        <v>34.6</v>
      </c>
      <c r="AM69" s="292">
        <f t="shared" si="30"/>
        <v>35.799999999999997</v>
      </c>
      <c r="AN69" s="297">
        <f t="shared" si="25"/>
        <v>33.4</v>
      </c>
      <c r="AO69" s="336">
        <f t="shared" si="16"/>
        <v>4.4850000000000003</v>
      </c>
      <c r="AQ69" s="335">
        <v>1966</v>
      </c>
      <c r="AR69" s="296"/>
      <c r="AS69" s="292">
        <f>VLOOKUP(AQ69,'Basisreihen Destatis 2022'!$K$7:$R$86,8,FALSE)</f>
        <v>34.6</v>
      </c>
      <c r="AT69" s="297">
        <f t="shared" si="29"/>
        <v>35.799999999999997</v>
      </c>
      <c r="AU69" s="336">
        <f t="shared" si="17"/>
        <v>4.2485999999999997</v>
      </c>
    </row>
    <row r="70" spans="2:47">
      <c r="B70" s="335">
        <v>1965</v>
      </c>
      <c r="C70" s="296"/>
      <c r="D70" s="292">
        <f>VLOOKUP(B70,'Basisreihen Destatis 2022'!$T$7:$W$120,2,FALSE)</f>
        <v>18.2</v>
      </c>
      <c r="E70" s="292">
        <f t="shared" si="33"/>
        <v>19.8</v>
      </c>
      <c r="F70" s="292"/>
      <c r="G70" s="297">
        <f t="shared" si="23"/>
        <v>19.8</v>
      </c>
      <c r="H70" s="336">
        <f t="shared" si="13"/>
        <v>7.6060999999999996</v>
      </c>
      <c r="J70" s="335">
        <v>1965</v>
      </c>
      <c r="K70" s="296"/>
      <c r="L70" s="292">
        <f>VLOOKUP(J70,'Basisreihen Destatis 2022'!$T$7:$W$120,3,FALSE)</f>
        <v>26.7</v>
      </c>
      <c r="M70" s="292">
        <f t="shared" si="31"/>
        <v>28.8</v>
      </c>
      <c r="N70" s="292"/>
      <c r="O70" s="292">
        <f>VLOOKUP(J70,'Basisreihen Destatis 2022'!$K$7:$R$86,5,FALSE)</f>
        <v>82.4</v>
      </c>
      <c r="P70" s="292">
        <f t="shared" si="26"/>
        <v>117.6</v>
      </c>
      <c r="Q70" s="297">
        <f t="shared" si="19"/>
        <v>55.4</v>
      </c>
      <c r="R70" s="336">
        <f t="shared" si="14"/>
        <v>2.5487000000000002</v>
      </c>
      <c r="S70" s="176"/>
      <c r="T70" s="335">
        <v>1965</v>
      </c>
      <c r="U70" s="296"/>
      <c r="V70" s="292">
        <f>VLOOKUP(T70,'Basisreihen Destatis 2022'!$T$7:$W$120,3,FALSE)</f>
        <v>26.7</v>
      </c>
      <c r="W70" s="292">
        <f t="shared" si="34"/>
        <v>28.8</v>
      </c>
      <c r="X70" s="292"/>
      <c r="Y70" s="292">
        <f>VLOOKUP(T70,'Basisreihen Destatis 2022'!$K$7:$R$86,6,FALSE)</f>
        <v>101.3</v>
      </c>
      <c r="Z70" s="292">
        <f t="shared" si="27"/>
        <v>120.5</v>
      </c>
      <c r="AA70" s="292"/>
      <c r="AB70" s="292">
        <f>VLOOKUP(T70,'Basisreihen Destatis 2022'!$K$7:$R$86,7,FALSE)</f>
        <v>40</v>
      </c>
      <c r="AC70" s="292">
        <f t="shared" si="28"/>
        <v>36.4</v>
      </c>
      <c r="AD70" s="297">
        <f t="shared" si="24"/>
        <v>45.2</v>
      </c>
      <c r="AE70" s="336">
        <f t="shared" si="15"/>
        <v>3.1814</v>
      </c>
      <c r="AG70" s="335">
        <v>1965</v>
      </c>
      <c r="AH70" s="296"/>
      <c r="AI70" s="292">
        <f>VLOOKUP(AG70,'Basisreihen Destatis 2022'!$T$7:$W$120,3,FALSE)</f>
        <v>26.7</v>
      </c>
      <c r="AJ70" s="292">
        <f t="shared" si="32"/>
        <v>28.8</v>
      </c>
      <c r="AK70" s="292"/>
      <c r="AL70" s="292">
        <f>VLOOKUP(AG70,'Basisreihen Destatis 2022'!$K$7:$R$86,8,FALSE)</f>
        <v>34.1</v>
      </c>
      <c r="AM70" s="292">
        <f t="shared" si="30"/>
        <v>35.299999999999997</v>
      </c>
      <c r="AN70" s="297">
        <f t="shared" si="25"/>
        <v>33</v>
      </c>
      <c r="AO70" s="336">
        <f t="shared" si="16"/>
        <v>4.5393999999999997</v>
      </c>
      <c r="AQ70" s="335">
        <v>1965</v>
      </c>
      <c r="AR70" s="296"/>
      <c r="AS70" s="292">
        <f>VLOOKUP(AQ70,'Basisreihen Destatis 2022'!$K$7:$R$86,8,FALSE)</f>
        <v>34.1</v>
      </c>
      <c r="AT70" s="297">
        <f t="shared" si="29"/>
        <v>35.299999999999997</v>
      </c>
      <c r="AU70" s="336">
        <f t="shared" si="17"/>
        <v>4.3087999999999997</v>
      </c>
    </row>
    <row r="71" spans="2:47">
      <c r="B71" s="335">
        <v>1964</v>
      </c>
      <c r="C71" s="296"/>
      <c r="D71" s="292">
        <f>VLOOKUP(B71,'Basisreihen Destatis 2022'!$T$7:$W$120,2,FALSE)</f>
        <v>17.5</v>
      </c>
      <c r="E71" s="292">
        <f t="shared" si="33"/>
        <v>19</v>
      </c>
      <c r="F71" s="292"/>
      <c r="G71" s="297">
        <f t="shared" si="23"/>
        <v>19</v>
      </c>
      <c r="H71" s="336">
        <f t="shared" si="13"/>
        <v>7.9263000000000003</v>
      </c>
      <c r="J71" s="335">
        <v>1964</v>
      </c>
      <c r="K71" s="296"/>
      <c r="L71" s="292">
        <f>VLOOKUP(J71,'Basisreihen Destatis 2022'!$T$7:$W$120,3,FALSE)</f>
        <v>27.4</v>
      </c>
      <c r="M71" s="292">
        <f t="shared" si="31"/>
        <v>29.5</v>
      </c>
      <c r="N71" s="292"/>
      <c r="O71" s="292">
        <f>VLOOKUP(J71,'Basisreihen Destatis 2022'!$K$7:$R$86,5,FALSE)</f>
        <v>74</v>
      </c>
      <c r="P71" s="292">
        <f t="shared" si="26"/>
        <v>105.6</v>
      </c>
      <c r="Q71" s="297">
        <f t="shared" si="19"/>
        <v>52.3</v>
      </c>
      <c r="R71" s="336">
        <f t="shared" si="14"/>
        <v>2.6998000000000002</v>
      </c>
      <c r="S71" s="176"/>
      <c r="T71" s="335">
        <v>1964</v>
      </c>
      <c r="U71" s="296"/>
      <c r="V71" s="292">
        <f>VLOOKUP(T71,'Basisreihen Destatis 2022'!$T$7:$W$120,3,FALSE)</f>
        <v>27.4</v>
      </c>
      <c r="W71" s="292">
        <f>ROUND(IF(U71&gt;0,U71,V71*$U$67/$V$67),1)</f>
        <v>29.5</v>
      </c>
      <c r="X71" s="292"/>
      <c r="Y71" s="292">
        <f>VLOOKUP(T71,'Basisreihen Destatis 2022'!$K$7:$R$86,6,FALSE)</f>
        <v>92.4</v>
      </c>
      <c r="Z71" s="292">
        <f t="shared" si="27"/>
        <v>109.9</v>
      </c>
      <c r="AA71" s="292"/>
      <c r="AB71" s="292">
        <f>VLOOKUP(T71,'Basisreihen Destatis 2022'!$K$7:$R$86,7,FALSE)</f>
        <v>38.6</v>
      </c>
      <c r="AC71" s="292">
        <f t="shared" si="28"/>
        <v>35.1</v>
      </c>
      <c r="AD71" s="297">
        <f t="shared" si="24"/>
        <v>43.5</v>
      </c>
      <c r="AE71" s="336">
        <f t="shared" si="15"/>
        <v>3.3056999999999999</v>
      </c>
      <c r="AG71" s="335">
        <v>1964</v>
      </c>
      <c r="AH71" s="296"/>
      <c r="AI71" s="292">
        <f>VLOOKUP(AG71,'Basisreihen Destatis 2022'!$T$7:$W$120,3,FALSE)</f>
        <v>27.4</v>
      </c>
      <c r="AJ71" s="292">
        <f t="shared" si="32"/>
        <v>29.5</v>
      </c>
      <c r="AK71" s="292"/>
      <c r="AL71" s="292">
        <f>VLOOKUP(AG71,'Basisreihen Destatis 2022'!$K$7:$R$86,8,FALSE)</f>
        <v>33.299999999999997</v>
      </c>
      <c r="AM71" s="292">
        <f t="shared" si="30"/>
        <v>34.5</v>
      </c>
      <c r="AN71" s="297">
        <f t="shared" si="25"/>
        <v>32.799999999999997</v>
      </c>
      <c r="AO71" s="336">
        <f t="shared" si="16"/>
        <v>4.5670999999999999</v>
      </c>
      <c r="AQ71" s="335">
        <v>1964</v>
      </c>
      <c r="AR71" s="296"/>
      <c r="AS71" s="292">
        <f>VLOOKUP(AQ71,'Basisreihen Destatis 2022'!$K$7:$R$86,8,FALSE)</f>
        <v>33.299999999999997</v>
      </c>
      <c r="AT71" s="297">
        <f t="shared" si="29"/>
        <v>34.5</v>
      </c>
      <c r="AU71" s="336">
        <f t="shared" si="17"/>
        <v>4.4086999999999996</v>
      </c>
    </row>
    <row r="72" spans="2:47">
      <c r="B72" s="335">
        <v>1963</v>
      </c>
      <c r="C72" s="296"/>
      <c r="D72" s="292">
        <f>VLOOKUP(B72,'Basisreihen Destatis 2022'!$T$7:$W$120,2,FALSE)</f>
        <v>16.8</v>
      </c>
      <c r="E72" s="292">
        <f t="shared" si="33"/>
        <v>18.2</v>
      </c>
      <c r="F72" s="292"/>
      <c r="G72" s="297">
        <f t="shared" si="23"/>
        <v>18.2</v>
      </c>
      <c r="H72" s="336">
        <f t="shared" si="13"/>
        <v>8.2746999999999993</v>
      </c>
      <c r="J72" s="335">
        <v>1963</v>
      </c>
      <c r="K72" s="296"/>
      <c r="L72" s="292">
        <f>VLOOKUP(J72,'Basisreihen Destatis 2022'!$T$7:$W$120,3,FALSE)</f>
        <v>27</v>
      </c>
      <c r="M72" s="292">
        <f t="shared" si="31"/>
        <v>29.1</v>
      </c>
      <c r="N72" s="292"/>
      <c r="O72" s="292">
        <f>VLOOKUP(J72,'Basisreihen Destatis 2022'!$K$7:$R$86,5,FALSE)</f>
        <v>65.099999999999994</v>
      </c>
      <c r="P72" s="292">
        <f t="shared" si="26"/>
        <v>92.9</v>
      </c>
      <c r="Q72" s="297">
        <f t="shared" si="19"/>
        <v>48.2</v>
      </c>
      <c r="R72" s="336">
        <f t="shared" si="14"/>
        <v>2.9295</v>
      </c>
      <c r="S72" s="176"/>
      <c r="T72" s="335">
        <v>1963</v>
      </c>
      <c r="U72" s="296"/>
      <c r="V72" s="292">
        <f>VLOOKUP(T72,'Basisreihen Destatis 2022'!$T$7:$W$120,3,FALSE)</f>
        <v>27</v>
      </c>
      <c r="W72" s="292">
        <f t="shared" si="34"/>
        <v>29.1</v>
      </c>
      <c r="X72" s="292"/>
      <c r="Y72" s="292">
        <f>VLOOKUP(T72,'Basisreihen Destatis 2022'!$K$7:$R$86,6,FALSE)</f>
        <v>84.8</v>
      </c>
      <c r="Z72" s="292">
        <f t="shared" si="27"/>
        <v>100.9</v>
      </c>
      <c r="AA72" s="292"/>
      <c r="AB72" s="292">
        <f>VLOOKUP(T72,'Basisreihen Destatis 2022'!$K$7:$R$86,7,FALSE)</f>
        <v>38.6</v>
      </c>
      <c r="AC72" s="292">
        <f t="shared" si="28"/>
        <v>35.1</v>
      </c>
      <c r="AD72" s="297">
        <f t="shared" si="24"/>
        <v>42</v>
      </c>
      <c r="AE72" s="336">
        <f t="shared" si="15"/>
        <v>3.4238</v>
      </c>
      <c r="AG72" s="335">
        <v>1963</v>
      </c>
      <c r="AH72" s="296"/>
      <c r="AI72" s="292">
        <f>VLOOKUP(AG72,'Basisreihen Destatis 2022'!$T$7:$W$120,3,FALSE)</f>
        <v>27</v>
      </c>
      <c r="AJ72" s="292">
        <f t="shared" si="32"/>
        <v>29.1</v>
      </c>
      <c r="AK72" s="292"/>
      <c r="AL72" s="292">
        <f>VLOOKUP(AG72,'Basisreihen Destatis 2022'!$K$7:$R$86,8,FALSE)</f>
        <v>32.799999999999997</v>
      </c>
      <c r="AM72" s="292">
        <f t="shared" si="30"/>
        <v>34</v>
      </c>
      <c r="AN72" s="297">
        <f t="shared" si="25"/>
        <v>32.299999999999997</v>
      </c>
      <c r="AO72" s="336">
        <f t="shared" si="16"/>
        <v>4.6378000000000004</v>
      </c>
      <c r="AQ72" s="335">
        <v>1963</v>
      </c>
      <c r="AR72" s="296"/>
      <c r="AS72" s="292">
        <f>VLOOKUP(AQ72,'Basisreihen Destatis 2022'!$K$7:$R$86,8,FALSE)</f>
        <v>32.799999999999997</v>
      </c>
      <c r="AT72" s="297">
        <f t="shared" si="29"/>
        <v>34</v>
      </c>
      <c r="AU72" s="336">
        <f t="shared" si="17"/>
        <v>4.4734999999999996</v>
      </c>
    </row>
    <row r="73" spans="2:47">
      <c r="B73" s="335">
        <v>1962</v>
      </c>
      <c r="C73" s="296"/>
      <c r="D73" s="292">
        <f>VLOOKUP(B73,'Basisreihen Destatis 2022'!$T$7:$W$120,2,FALSE)</f>
        <v>16.100000000000001</v>
      </c>
      <c r="E73" s="292">
        <f t="shared" si="33"/>
        <v>17.5</v>
      </c>
      <c r="F73" s="292"/>
      <c r="G73" s="297">
        <f t="shared" si="23"/>
        <v>17.5</v>
      </c>
      <c r="H73" s="336">
        <f t="shared" si="13"/>
        <v>8.6057000000000006</v>
      </c>
      <c r="J73" s="335">
        <v>1962</v>
      </c>
      <c r="K73" s="296"/>
      <c r="L73" s="292">
        <f>VLOOKUP(J73,'Basisreihen Destatis 2022'!$T$7:$W$120,3,FALSE)</f>
        <v>25.8</v>
      </c>
      <c r="M73" s="292">
        <f t="shared" si="31"/>
        <v>27.8</v>
      </c>
      <c r="N73" s="292"/>
      <c r="O73" s="292">
        <f>VLOOKUP(J73,'Basisreihen Destatis 2022'!$K$7:$R$86,5,FALSE)</f>
        <v>65.900000000000006</v>
      </c>
      <c r="P73" s="292">
        <f t="shared" si="26"/>
        <v>94</v>
      </c>
      <c r="Q73" s="297">
        <f t="shared" si="19"/>
        <v>47.7</v>
      </c>
      <c r="R73" s="336">
        <f t="shared" si="14"/>
        <v>2.9601999999999999</v>
      </c>
      <c r="S73" s="176"/>
      <c r="T73" s="335">
        <v>1962</v>
      </c>
      <c r="U73" s="296"/>
      <c r="V73" s="292">
        <f>VLOOKUP(T73,'Basisreihen Destatis 2022'!$T$7:$W$120,3,FALSE)</f>
        <v>25.8</v>
      </c>
      <c r="W73" s="292">
        <f t="shared" si="34"/>
        <v>27.8</v>
      </c>
      <c r="X73" s="292"/>
      <c r="Y73" s="292">
        <f>VLOOKUP(T73,'Basisreihen Destatis 2022'!$K$7:$R$86,6,FALSE)</f>
        <v>89.2</v>
      </c>
      <c r="Z73" s="292">
        <f t="shared" si="27"/>
        <v>106.1</v>
      </c>
      <c r="AA73" s="292"/>
      <c r="AB73" s="292">
        <f>VLOOKUP(T73,'Basisreihen Destatis 2022'!$K$7:$R$86,7,FALSE)</f>
        <v>39.1</v>
      </c>
      <c r="AC73" s="292">
        <f t="shared" si="28"/>
        <v>35.6</v>
      </c>
      <c r="AD73" s="297">
        <f t="shared" si="24"/>
        <v>42.3</v>
      </c>
      <c r="AE73" s="336">
        <f t="shared" si="15"/>
        <v>3.3995000000000002</v>
      </c>
      <c r="AG73" s="335">
        <v>1962</v>
      </c>
      <c r="AH73" s="296"/>
      <c r="AI73" s="292">
        <f>VLOOKUP(AG73,'Basisreihen Destatis 2022'!$T$7:$W$120,3,FALSE)</f>
        <v>25.8</v>
      </c>
      <c r="AJ73" s="292">
        <f t="shared" si="32"/>
        <v>27.8</v>
      </c>
      <c r="AK73" s="292"/>
      <c r="AL73" s="292">
        <f>VLOOKUP(AG73,'Basisreihen Destatis 2022'!$K$7:$R$86,8,FALSE)</f>
        <v>32.6</v>
      </c>
      <c r="AM73" s="292">
        <f t="shared" si="30"/>
        <v>33.700000000000003</v>
      </c>
      <c r="AN73" s="297">
        <f t="shared" si="25"/>
        <v>31.6</v>
      </c>
      <c r="AO73" s="336">
        <f t="shared" si="16"/>
        <v>4.7404999999999999</v>
      </c>
      <c r="AQ73" s="335">
        <v>1962</v>
      </c>
      <c r="AR73" s="296"/>
      <c r="AS73" s="292">
        <f>VLOOKUP(AQ73,'Basisreihen Destatis 2022'!$K$7:$R$86,8,FALSE)</f>
        <v>32.6</v>
      </c>
      <c r="AT73" s="297">
        <f t="shared" si="29"/>
        <v>33.700000000000003</v>
      </c>
      <c r="AU73" s="336">
        <f t="shared" si="17"/>
        <v>4.5133999999999999</v>
      </c>
    </row>
    <row r="74" spans="2:47">
      <c r="B74" s="335">
        <v>1961</v>
      </c>
      <c r="C74" s="296"/>
      <c r="D74" s="292">
        <f>VLOOKUP(B74,'Basisreihen Destatis 2022'!$T$7:$W$120,2,FALSE)</f>
        <v>15</v>
      </c>
      <c r="E74" s="292">
        <f t="shared" si="33"/>
        <v>16.3</v>
      </c>
      <c r="F74" s="292"/>
      <c r="G74" s="297">
        <f t="shared" si="23"/>
        <v>16.3</v>
      </c>
      <c r="H74" s="336">
        <f t="shared" si="13"/>
        <v>9.2393000000000001</v>
      </c>
      <c r="J74" s="335">
        <v>1961</v>
      </c>
      <c r="K74" s="296"/>
      <c r="L74" s="292">
        <f>VLOOKUP(J74,'Basisreihen Destatis 2022'!$T$7:$W$120,3,FALSE)</f>
        <v>24.2</v>
      </c>
      <c r="M74" s="292">
        <f t="shared" si="31"/>
        <v>26.1</v>
      </c>
      <c r="N74" s="292"/>
      <c r="O74" s="292">
        <f>VLOOKUP(J74,'Basisreihen Destatis 2022'!$K$7:$R$86,5,FALSE)</f>
        <v>66.2</v>
      </c>
      <c r="P74" s="292">
        <f t="shared" si="26"/>
        <v>94.5</v>
      </c>
      <c r="Q74" s="297">
        <f t="shared" si="19"/>
        <v>46.6</v>
      </c>
      <c r="R74" s="336">
        <f t="shared" si="14"/>
        <v>3.03</v>
      </c>
      <c r="S74" s="176"/>
      <c r="T74" s="335">
        <v>1961</v>
      </c>
      <c r="U74" s="296"/>
      <c r="V74" s="292">
        <f>VLOOKUP(T74,'Basisreihen Destatis 2022'!$T$7:$W$120,3,FALSE)</f>
        <v>24.2</v>
      </c>
      <c r="W74" s="292">
        <f t="shared" si="34"/>
        <v>26.1</v>
      </c>
      <c r="X74" s="292"/>
      <c r="Y74" s="292">
        <f>VLOOKUP(T74,'Basisreihen Destatis 2022'!$K$7:$R$86,6,FALSE)</f>
        <v>92.9</v>
      </c>
      <c r="Z74" s="292">
        <f t="shared" si="27"/>
        <v>110.5</v>
      </c>
      <c r="AA74" s="292"/>
      <c r="AB74" s="292">
        <f>VLOOKUP(T74,'Basisreihen Destatis 2022'!$K$7:$R$86,7,FALSE)</f>
        <v>37</v>
      </c>
      <c r="AC74" s="292">
        <f t="shared" si="28"/>
        <v>33.700000000000003</v>
      </c>
      <c r="AD74" s="297">
        <f t="shared" si="24"/>
        <v>41.4</v>
      </c>
      <c r="AE74" s="336">
        <f t="shared" si="15"/>
        <v>3.4733999999999998</v>
      </c>
      <c r="AG74" s="335">
        <v>1961</v>
      </c>
      <c r="AH74" s="296"/>
      <c r="AI74" s="292">
        <f>VLOOKUP(AG74,'Basisreihen Destatis 2022'!$T$7:$W$120,3,FALSE)</f>
        <v>24.2</v>
      </c>
      <c r="AJ74" s="292">
        <f t="shared" si="32"/>
        <v>26.1</v>
      </c>
      <c r="AK74" s="292"/>
      <c r="AL74" s="292">
        <f>VLOOKUP(AG74,'Basisreihen Destatis 2022'!$K$7:$R$86,8,FALSE)</f>
        <v>32.4</v>
      </c>
      <c r="AM74" s="292">
        <f t="shared" si="30"/>
        <v>33.5</v>
      </c>
      <c r="AN74" s="297">
        <f t="shared" si="25"/>
        <v>30.9</v>
      </c>
      <c r="AO74" s="336">
        <f t="shared" si="16"/>
        <v>4.8479000000000001</v>
      </c>
      <c r="AQ74" s="335">
        <v>1961</v>
      </c>
      <c r="AR74" s="296"/>
      <c r="AS74" s="292">
        <f>VLOOKUP(AQ74,'Basisreihen Destatis 2022'!$K$7:$R$86,8,FALSE)</f>
        <v>32.4</v>
      </c>
      <c r="AT74" s="297">
        <f t="shared" si="29"/>
        <v>33.5</v>
      </c>
      <c r="AU74" s="336">
        <f t="shared" si="17"/>
        <v>4.5403000000000002</v>
      </c>
    </row>
    <row r="75" spans="2:47">
      <c r="B75" s="335">
        <v>1960</v>
      </c>
      <c r="C75" s="296"/>
      <c r="D75" s="292">
        <f>VLOOKUP(B75,'Basisreihen Destatis 2022'!$T$7:$W$120,2,FALSE)</f>
        <v>14.1</v>
      </c>
      <c r="E75" s="292">
        <f t="shared" si="33"/>
        <v>15.3</v>
      </c>
      <c r="F75" s="292"/>
      <c r="G75" s="297">
        <f t="shared" si="23"/>
        <v>15.3</v>
      </c>
      <c r="H75" s="336">
        <f t="shared" si="13"/>
        <v>9.8430999999999997</v>
      </c>
      <c r="J75" s="335">
        <v>1960</v>
      </c>
      <c r="K75" s="296"/>
      <c r="L75" s="292">
        <f>VLOOKUP(J75,'Basisreihen Destatis 2022'!$T$7:$W$120,3,FALSE)</f>
        <v>22.5</v>
      </c>
      <c r="M75" s="292">
        <f t="shared" si="31"/>
        <v>24.2</v>
      </c>
      <c r="N75" s="292"/>
      <c r="O75" s="292">
        <f>VLOOKUP(J75,'Basisreihen Destatis 2022'!$K$7:$R$86,5,FALSE)</f>
        <v>70</v>
      </c>
      <c r="P75" s="292">
        <f t="shared" si="26"/>
        <v>99.9</v>
      </c>
      <c r="Q75" s="297">
        <f t="shared" si="19"/>
        <v>46.9</v>
      </c>
      <c r="R75" s="336">
        <f t="shared" si="14"/>
        <v>3.0106999999999999</v>
      </c>
      <c r="S75" s="176"/>
      <c r="T75" s="335">
        <v>1960</v>
      </c>
      <c r="U75" s="296"/>
      <c r="V75" s="292">
        <f>VLOOKUP(T75,'Basisreihen Destatis 2022'!$T$7:$W$120,3,FALSE)</f>
        <v>22.5</v>
      </c>
      <c r="W75" s="292">
        <f t="shared" si="34"/>
        <v>24.2</v>
      </c>
      <c r="X75" s="292"/>
      <c r="Y75" s="292">
        <f>VLOOKUP(T75,'Basisreihen Destatis 2022'!$K$7:$R$86,6,FALSE)</f>
        <v>95</v>
      </c>
      <c r="Z75" s="292">
        <f t="shared" si="27"/>
        <v>113</v>
      </c>
      <c r="AA75" s="292"/>
      <c r="AB75" s="292">
        <f>VLOOKUP(T75,'Basisreihen Destatis 2022'!$K$7:$R$86,7,FALSE)</f>
        <v>35.6</v>
      </c>
      <c r="AC75" s="292">
        <f t="shared" si="28"/>
        <v>32.4</v>
      </c>
      <c r="AD75" s="297">
        <f t="shared" si="24"/>
        <v>40.4</v>
      </c>
      <c r="AE75" s="336">
        <f t="shared" si="15"/>
        <v>3.5594000000000001</v>
      </c>
      <c r="AG75" s="335">
        <v>1960</v>
      </c>
      <c r="AH75" s="296"/>
      <c r="AI75" s="292">
        <f>VLOOKUP(AG75,'Basisreihen Destatis 2022'!$T$7:$W$120,3,FALSE)</f>
        <v>22.5</v>
      </c>
      <c r="AJ75" s="292">
        <f t="shared" si="32"/>
        <v>24.2</v>
      </c>
      <c r="AK75" s="292"/>
      <c r="AL75" s="292">
        <f>VLOOKUP(AG75,'Basisreihen Destatis 2022'!$K$7:$R$86,8,FALSE)</f>
        <v>32</v>
      </c>
      <c r="AM75" s="292">
        <f t="shared" si="30"/>
        <v>33.1</v>
      </c>
      <c r="AN75" s="297">
        <f t="shared" si="25"/>
        <v>30</v>
      </c>
      <c r="AO75" s="336">
        <f t="shared" si="16"/>
        <v>4.9932999999999996</v>
      </c>
      <c r="AQ75" s="335">
        <v>1960</v>
      </c>
      <c r="AR75" s="296"/>
      <c r="AS75" s="292">
        <f>VLOOKUP(AQ75,'Basisreihen Destatis 2022'!$K$7:$R$86,8,FALSE)</f>
        <v>32</v>
      </c>
      <c r="AT75" s="297">
        <f t="shared" si="29"/>
        <v>33.1</v>
      </c>
      <c r="AU75" s="336">
        <f t="shared" si="17"/>
        <v>4.5952000000000002</v>
      </c>
    </row>
    <row r="76" spans="2:47">
      <c r="B76" s="335">
        <v>1959</v>
      </c>
      <c r="C76" s="296"/>
      <c r="D76" s="292">
        <f>VLOOKUP(B76,'Basisreihen Destatis 2022'!$T$7:$W$120,2,FALSE)</f>
        <v>13.2</v>
      </c>
      <c r="E76" s="292">
        <f t="shared" si="33"/>
        <v>14.3</v>
      </c>
      <c r="F76" s="292"/>
      <c r="G76" s="297">
        <f>ROUND(IF(E76&gt;0,E76,F76*$E$77/$F$77),1)</f>
        <v>14.3</v>
      </c>
      <c r="H76" s="336">
        <f t="shared" si="13"/>
        <v>10.531499999999999</v>
      </c>
      <c r="J76" s="335">
        <v>1959</v>
      </c>
      <c r="K76" s="296"/>
      <c r="L76" s="292">
        <f>VLOOKUP(J76,'Basisreihen Destatis 2022'!$T$7:$W$120,3,FALSE)</f>
        <v>20.9</v>
      </c>
      <c r="M76" s="292">
        <f t="shared" si="31"/>
        <v>22.5</v>
      </c>
      <c r="N76" s="292"/>
      <c r="O76" s="292">
        <f>VLOOKUP(J76,'Basisreihen Destatis 2022'!$K$7:$R$86,5,FALSE)</f>
        <v>69.599999999999994</v>
      </c>
      <c r="P76" s="292">
        <f t="shared" si="26"/>
        <v>99.3</v>
      </c>
      <c r="Q76" s="297">
        <f t="shared" si="19"/>
        <v>45.5</v>
      </c>
      <c r="R76" s="336">
        <f t="shared" si="14"/>
        <v>3.1032999999999999</v>
      </c>
      <c r="S76" s="176"/>
      <c r="T76" s="335">
        <v>1959</v>
      </c>
      <c r="U76" s="296"/>
      <c r="V76" s="292">
        <f>VLOOKUP(T76,'Basisreihen Destatis 2022'!$T$7:$W$120,3,FALSE)</f>
        <v>20.9</v>
      </c>
      <c r="W76" s="292">
        <f t="shared" si="34"/>
        <v>22.5</v>
      </c>
      <c r="X76" s="292"/>
      <c r="Y76" s="292">
        <f>VLOOKUP(T76,'Basisreihen Destatis 2022'!$K$7:$R$86,6,FALSE)</f>
        <v>93</v>
      </c>
      <c r="Z76" s="292">
        <f t="shared" si="27"/>
        <v>110.6</v>
      </c>
      <c r="AA76" s="292"/>
      <c r="AB76" s="292">
        <f>VLOOKUP(T76,'Basisreihen Destatis 2022'!$K$7:$R$86,7,FALSE)</f>
        <v>34.200000000000003</v>
      </c>
      <c r="AC76" s="292">
        <f t="shared" si="28"/>
        <v>31.1</v>
      </c>
      <c r="AD76" s="297">
        <f t="shared" si="24"/>
        <v>38.700000000000003</v>
      </c>
      <c r="AE76" s="336">
        <f t="shared" si="15"/>
        <v>3.7158000000000002</v>
      </c>
      <c r="AG76" s="335">
        <v>1959</v>
      </c>
      <c r="AH76" s="296"/>
      <c r="AI76" s="292">
        <f>VLOOKUP(AG76,'Basisreihen Destatis 2022'!$T$7:$W$120,3,FALSE)</f>
        <v>20.9</v>
      </c>
      <c r="AJ76" s="292">
        <f t="shared" si="32"/>
        <v>22.5</v>
      </c>
      <c r="AK76" s="292"/>
      <c r="AL76" s="292">
        <f>VLOOKUP(AG76,'Basisreihen Destatis 2022'!$K$7:$R$86,8,FALSE)</f>
        <v>31.6</v>
      </c>
      <c r="AM76" s="292">
        <f t="shared" si="30"/>
        <v>32.700000000000003</v>
      </c>
      <c r="AN76" s="297">
        <f t="shared" si="25"/>
        <v>29.1</v>
      </c>
      <c r="AO76" s="336">
        <f t="shared" si="16"/>
        <v>5.1478000000000002</v>
      </c>
      <c r="AQ76" s="335">
        <v>1959</v>
      </c>
      <c r="AR76" s="296"/>
      <c r="AS76" s="292">
        <f>VLOOKUP(AQ76,'Basisreihen Destatis 2022'!$K$7:$R$86,8,FALSE)</f>
        <v>31.6</v>
      </c>
      <c r="AT76" s="297">
        <f t="shared" si="29"/>
        <v>32.700000000000003</v>
      </c>
      <c r="AU76" s="336">
        <f t="shared" si="17"/>
        <v>4.6513999999999998</v>
      </c>
    </row>
    <row r="77" spans="2:47">
      <c r="B77" s="335">
        <v>1958</v>
      </c>
      <c r="C77" s="296"/>
      <c r="D77" s="292">
        <f>VLOOKUP(B77,'Basisreihen Destatis 2022'!$T$7:$W$120,2,FALSE)</f>
        <v>12.7</v>
      </c>
      <c r="E77" s="292">
        <f t="shared" si="33"/>
        <v>13.8</v>
      </c>
      <c r="F77" s="293">
        <f>VLOOKUP(B77,'Basisreihen Destatis 2022'!$T$61:$W$120,4,FALSE)</f>
        <v>3.4689999999999999</v>
      </c>
      <c r="G77" s="297">
        <f>ROUND(IF(E77&gt;0,E77,F77*$E$77/$F$77),1)</f>
        <v>13.8</v>
      </c>
      <c r="H77" s="336">
        <f t="shared" si="13"/>
        <v>10.913</v>
      </c>
      <c r="J77" s="337">
        <v>1958</v>
      </c>
      <c r="K77" s="338"/>
      <c r="L77" s="339">
        <f>VLOOKUP(J77,'Basisreihen Destatis 2022'!$T$7:$W$120,3,FALSE)</f>
        <v>19.399999999999999</v>
      </c>
      <c r="M77" s="339">
        <f t="shared" si="31"/>
        <v>20.9</v>
      </c>
      <c r="N77" s="339"/>
      <c r="O77" s="339">
        <f>VLOOKUP(J77,'Basisreihen Destatis 2022'!$K$7:$R$86,5,FALSE)</f>
        <v>68.3</v>
      </c>
      <c r="P77" s="339">
        <f t="shared" si="26"/>
        <v>97.5</v>
      </c>
      <c r="Q77" s="341">
        <f t="shared" si="19"/>
        <v>43.9</v>
      </c>
      <c r="R77" s="342">
        <f t="shared" si="14"/>
        <v>3.2164000000000001</v>
      </c>
      <c r="S77" s="176"/>
      <c r="T77" s="337">
        <v>1958</v>
      </c>
      <c r="U77" s="338"/>
      <c r="V77" s="339">
        <f>VLOOKUP(T77,'Basisreihen Destatis 2022'!$T$7:$W$120,3,FALSE)</f>
        <v>19.399999999999999</v>
      </c>
      <c r="W77" s="339">
        <f>ROUND(IF(U77&gt;0,U77,V77*$U$67/$V$67),1)</f>
        <v>20.9</v>
      </c>
      <c r="X77" s="339"/>
      <c r="Y77" s="339">
        <f>VLOOKUP(T77,'Basisreihen Destatis 2022'!$K$7:$R$86,6,FALSE)</f>
        <v>91.1</v>
      </c>
      <c r="Z77" s="339">
        <f t="shared" si="27"/>
        <v>108.4</v>
      </c>
      <c r="AA77" s="339"/>
      <c r="AB77" s="339">
        <f>VLOOKUP(T77,'Basisreihen Destatis 2022'!$K$7:$R$86,7,FALSE)</f>
        <v>35</v>
      </c>
      <c r="AC77" s="339">
        <f t="shared" si="28"/>
        <v>31.8</v>
      </c>
      <c r="AD77" s="341">
        <f t="shared" si="24"/>
        <v>37.799999999999997</v>
      </c>
      <c r="AE77" s="342">
        <f t="shared" si="15"/>
        <v>3.8041999999999998</v>
      </c>
      <c r="AG77" s="337">
        <v>1958</v>
      </c>
      <c r="AH77" s="338"/>
      <c r="AI77" s="339">
        <f>VLOOKUP(AG77,'Basisreihen Destatis 2022'!$T$7:$W$120,3,FALSE)</f>
        <v>19.399999999999999</v>
      </c>
      <c r="AJ77" s="339">
        <f t="shared" si="32"/>
        <v>20.9</v>
      </c>
      <c r="AK77" s="339"/>
      <c r="AL77" s="339">
        <f>VLOOKUP(AG77,'Basisreihen Destatis 2022'!$K$7:$R$86,8,FALSE)</f>
        <v>31.8</v>
      </c>
      <c r="AM77" s="339">
        <f t="shared" si="30"/>
        <v>32.9</v>
      </c>
      <c r="AN77" s="341">
        <f t="shared" si="25"/>
        <v>28.7</v>
      </c>
      <c r="AO77" s="342">
        <f t="shared" si="16"/>
        <v>5.2195</v>
      </c>
      <c r="AQ77" s="335">
        <v>1958</v>
      </c>
      <c r="AR77" s="296"/>
      <c r="AS77" s="292">
        <f>VLOOKUP(AQ77,'Basisreihen Destatis 2022'!$K$7:$R$86,8,FALSE)</f>
        <v>31.8</v>
      </c>
      <c r="AT77" s="297">
        <f t="shared" si="29"/>
        <v>32.9</v>
      </c>
      <c r="AU77" s="336">
        <f t="shared" si="17"/>
        <v>4.6231</v>
      </c>
    </row>
    <row r="78" spans="2:47">
      <c r="B78" s="335">
        <v>1957</v>
      </c>
      <c r="C78" s="296"/>
      <c r="D78" s="292"/>
      <c r="E78" s="292"/>
      <c r="F78" s="293">
        <f>VLOOKUP(B78,'Basisreihen Destatis 2022'!$T$61:$W$120,4,FALSE)</f>
        <v>3.3610000000000002</v>
      </c>
      <c r="G78" s="297">
        <f>ROUND(IF(E78&gt;0,E78,F78*$E$77/$F$77),1)</f>
        <v>13.4</v>
      </c>
      <c r="H78" s="336">
        <f t="shared" ref="H78:H93" si="35">ROUND($G$13/G78,4)</f>
        <v>11.238799999999999</v>
      </c>
      <c r="K78" s="239"/>
      <c r="L78" s="239"/>
      <c r="M78" s="239"/>
      <c r="N78" s="239"/>
      <c r="O78" s="239"/>
      <c r="P78" s="239"/>
      <c r="Q78" s="239"/>
      <c r="U78" s="239"/>
      <c r="V78" s="239"/>
      <c r="W78" s="239"/>
      <c r="X78" s="239"/>
      <c r="Y78" s="239"/>
      <c r="Z78" s="239"/>
      <c r="AA78" s="239"/>
      <c r="AB78" s="239"/>
      <c r="AC78" s="239"/>
      <c r="AD78" s="239"/>
      <c r="AQ78" s="335">
        <v>1957</v>
      </c>
      <c r="AR78" s="296"/>
      <c r="AS78" s="292">
        <f>VLOOKUP(AQ78,'Basisreihen Destatis 2022'!$K$7:$R$86,8,FALSE)</f>
        <v>32</v>
      </c>
      <c r="AT78" s="297">
        <f t="shared" si="29"/>
        <v>33.1</v>
      </c>
      <c r="AU78" s="336">
        <f t="shared" ref="AU78:AU86" si="36">ROUND($AT$13/AT78,4)</f>
        <v>4.5952000000000002</v>
      </c>
    </row>
    <row r="79" spans="2:47">
      <c r="B79" s="335">
        <v>1956</v>
      </c>
      <c r="C79" s="296"/>
      <c r="D79" s="292"/>
      <c r="E79" s="292"/>
      <c r="F79" s="293">
        <f>VLOOKUP(B79,'Basisreihen Destatis 2022'!$T$61:$W$120,4,FALSE)</f>
        <v>3.2450000000000001</v>
      </c>
      <c r="G79" s="297">
        <f t="shared" si="23"/>
        <v>12.9</v>
      </c>
      <c r="H79" s="336">
        <f t="shared" si="35"/>
        <v>11.6744</v>
      </c>
      <c r="K79" s="239"/>
      <c r="L79" s="239"/>
      <c r="M79" s="239"/>
      <c r="N79" s="239"/>
      <c r="O79" s="239"/>
      <c r="P79" s="239"/>
      <c r="Q79" s="239"/>
      <c r="R79" s="243"/>
      <c r="U79" s="239"/>
      <c r="V79" s="239"/>
      <c r="W79" s="239"/>
      <c r="X79" s="239"/>
      <c r="Y79" s="239"/>
      <c r="Z79" s="239"/>
      <c r="AA79" s="239"/>
      <c r="AB79" s="239"/>
      <c r="AC79" s="239"/>
      <c r="AD79" s="239"/>
      <c r="AE79" s="243"/>
      <c r="AQ79" s="335">
        <v>1956</v>
      </c>
      <c r="AR79" s="296"/>
      <c r="AS79" s="292">
        <f>VLOOKUP(AQ79,'Basisreihen Destatis 2022'!$K$7:$R$86,8,FALSE)</f>
        <v>31.4</v>
      </c>
      <c r="AT79" s="297">
        <f t="shared" si="29"/>
        <v>32.5</v>
      </c>
      <c r="AU79" s="336">
        <f t="shared" si="36"/>
        <v>4.68</v>
      </c>
    </row>
    <row r="80" spans="2:47">
      <c r="B80" s="335">
        <v>1955</v>
      </c>
      <c r="C80" s="296"/>
      <c r="D80" s="292"/>
      <c r="E80" s="292"/>
      <c r="F80" s="293">
        <f>VLOOKUP(B80,'Basisreihen Destatis 2022'!$T$61:$W$120,4,FALSE)</f>
        <v>3.1629999999999998</v>
      </c>
      <c r="G80" s="297">
        <f t="shared" si="23"/>
        <v>12.6</v>
      </c>
      <c r="H80" s="336">
        <f t="shared" si="35"/>
        <v>11.952400000000001</v>
      </c>
      <c r="K80" s="239"/>
      <c r="L80" s="239"/>
      <c r="M80" s="239"/>
      <c r="N80" s="239"/>
      <c r="O80" s="239"/>
      <c r="P80" s="239"/>
      <c r="Q80" s="239"/>
      <c r="R80" s="243"/>
      <c r="U80" s="239"/>
      <c r="V80" s="239"/>
      <c r="W80" s="239"/>
      <c r="X80" s="239"/>
      <c r="Y80" s="239"/>
      <c r="Z80" s="239"/>
      <c r="AA80" s="239"/>
      <c r="AB80" s="239"/>
      <c r="AC80" s="239"/>
      <c r="AD80" s="239"/>
      <c r="AE80" s="243"/>
      <c r="AQ80" s="335">
        <v>1955</v>
      </c>
      <c r="AR80" s="296"/>
      <c r="AS80" s="292">
        <f>VLOOKUP(AQ80,'Basisreihen Destatis 2022'!$K$7:$R$86,8,FALSE)</f>
        <v>30.9</v>
      </c>
      <c r="AT80" s="297">
        <f t="shared" si="29"/>
        <v>32</v>
      </c>
      <c r="AU80" s="336">
        <f t="shared" si="36"/>
        <v>4.7530999999999999</v>
      </c>
    </row>
    <row r="81" spans="2:47">
      <c r="B81" s="335">
        <v>1954</v>
      </c>
      <c r="C81" s="296"/>
      <c r="D81" s="292"/>
      <c r="E81" s="292"/>
      <c r="F81" s="293">
        <f>VLOOKUP(B81,'Basisreihen Destatis 2022'!$T$61:$W$120,4,FALSE)</f>
        <v>3</v>
      </c>
      <c r="G81" s="297">
        <f t="shared" si="23"/>
        <v>11.9</v>
      </c>
      <c r="H81" s="336">
        <f t="shared" si="35"/>
        <v>12.6555</v>
      </c>
      <c r="K81" s="239"/>
      <c r="L81" s="239"/>
      <c r="M81" s="239"/>
      <c r="N81" s="239"/>
      <c r="O81" s="239"/>
      <c r="P81" s="239"/>
      <c r="Q81" s="239"/>
      <c r="R81" s="243"/>
      <c r="U81" s="239"/>
      <c r="V81" s="239"/>
      <c r="W81" s="239"/>
      <c r="X81" s="239"/>
      <c r="Y81" s="239"/>
      <c r="Z81" s="239"/>
      <c r="AA81" s="239"/>
      <c r="AB81" s="239"/>
      <c r="AC81" s="239"/>
      <c r="AD81" s="239"/>
      <c r="AE81" s="243"/>
      <c r="AQ81" s="335">
        <v>1954</v>
      </c>
      <c r="AR81" s="296"/>
      <c r="AS81" s="292">
        <f>VLOOKUP(AQ81,'Basisreihen Destatis 2022'!$K$7:$R$86,8,FALSE)</f>
        <v>30.3</v>
      </c>
      <c r="AT81" s="297">
        <f t="shared" si="29"/>
        <v>31.4</v>
      </c>
      <c r="AU81" s="336">
        <f t="shared" si="36"/>
        <v>4.8438999999999997</v>
      </c>
    </row>
    <row r="82" spans="2:47">
      <c r="B82" s="335">
        <v>1953</v>
      </c>
      <c r="C82" s="296"/>
      <c r="D82" s="292"/>
      <c r="E82" s="292"/>
      <c r="F82" s="293">
        <f>VLOOKUP(B82,'Basisreihen Destatis 2022'!$T$61:$W$120,4,FALSE)</f>
        <v>2.9860000000000002</v>
      </c>
      <c r="G82" s="297">
        <f t="shared" si="23"/>
        <v>11.9</v>
      </c>
      <c r="H82" s="336">
        <f t="shared" si="35"/>
        <v>12.6555</v>
      </c>
      <c r="K82" s="239"/>
      <c r="L82" s="239"/>
      <c r="M82" s="239"/>
      <c r="N82" s="239"/>
      <c r="O82" s="239"/>
      <c r="P82" s="239"/>
      <c r="Q82" s="239"/>
      <c r="R82" s="243"/>
      <c r="U82" s="239"/>
      <c r="V82" s="239"/>
      <c r="W82" s="239"/>
      <c r="X82" s="239"/>
      <c r="Y82" s="239"/>
      <c r="Z82" s="239"/>
      <c r="AA82" s="239"/>
      <c r="AB82" s="239"/>
      <c r="AC82" s="239"/>
      <c r="AD82" s="239"/>
      <c r="AE82" s="243"/>
      <c r="AQ82" s="335">
        <v>1953</v>
      </c>
      <c r="AR82" s="296"/>
      <c r="AS82" s="292">
        <f>VLOOKUP(AQ82,'Basisreihen Destatis 2022'!$K$7:$R$86,8,FALSE)</f>
        <v>30.8</v>
      </c>
      <c r="AT82" s="297">
        <f t="shared" si="29"/>
        <v>31.9</v>
      </c>
      <c r="AU82" s="336">
        <f t="shared" si="36"/>
        <v>4.7679999999999998</v>
      </c>
    </row>
    <row r="83" spans="2:47">
      <c r="B83" s="335">
        <v>1952</v>
      </c>
      <c r="C83" s="296"/>
      <c r="D83" s="292"/>
      <c r="E83" s="292"/>
      <c r="F83" s="293">
        <f>VLOOKUP(B83,'Basisreihen Destatis 2022'!$T$61:$W$120,4,FALSE)</f>
        <v>3.0880000000000001</v>
      </c>
      <c r="G83" s="297">
        <f t="shared" si="23"/>
        <v>12.3</v>
      </c>
      <c r="H83" s="336">
        <f t="shared" si="35"/>
        <v>12.2439</v>
      </c>
      <c r="K83" s="239"/>
      <c r="L83" s="239"/>
      <c r="M83" s="239"/>
      <c r="N83" s="239"/>
      <c r="O83" s="239"/>
      <c r="P83" s="239"/>
      <c r="Q83" s="239"/>
      <c r="R83" s="243"/>
      <c r="U83" s="239"/>
      <c r="V83" s="239"/>
      <c r="W83" s="239"/>
      <c r="X83" s="239"/>
      <c r="Y83" s="239"/>
      <c r="Z83" s="239"/>
      <c r="AA83" s="239"/>
      <c r="AB83" s="239"/>
      <c r="AC83" s="239"/>
      <c r="AD83" s="239"/>
      <c r="AE83" s="243"/>
      <c r="AQ83" s="335">
        <v>1952</v>
      </c>
      <c r="AR83" s="296"/>
      <c r="AS83" s="292">
        <f>VLOOKUP(AQ83,'Basisreihen Destatis 2022'!$K$7:$R$86,8,FALSE)</f>
        <v>31.6</v>
      </c>
      <c r="AT83" s="297">
        <f>ROUND(IF(AR83&gt;0,AR83,AS83*$AR$59/$AS$59),1)</f>
        <v>32.700000000000003</v>
      </c>
      <c r="AU83" s="336">
        <f t="shared" si="36"/>
        <v>4.6513999999999998</v>
      </c>
    </row>
    <row r="84" spans="2:47">
      <c r="B84" s="335">
        <v>1951</v>
      </c>
      <c r="C84" s="296"/>
      <c r="D84" s="292"/>
      <c r="E84" s="292"/>
      <c r="F84" s="293">
        <f>VLOOKUP(B84,'Basisreihen Destatis 2022'!$T$61:$W$120,4,FALSE)</f>
        <v>2.8980000000000001</v>
      </c>
      <c r="G84" s="297">
        <f>ROUND(IF(E84&gt;0,E84,F84*$E$77/$F$77),1)</f>
        <v>11.5</v>
      </c>
      <c r="H84" s="336">
        <f t="shared" si="35"/>
        <v>13.095700000000001</v>
      </c>
      <c r="K84" s="239"/>
      <c r="L84" s="239"/>
      <c r="M84" s="239"/>
      <c r="N84" s="239"/>
      <c r="O84" s="239"/>
      <c r="P84" s="239"/>
      <c r="Q84" s="239"/>
      <c r="R84" s="243"/>
      <c r="U84" s="239"/>
      <c r="V84" s="239"/>
      <c r="W84" s="239"/>
      <c r="X84" s="239"/>
      <c r="Y84" s="239"/>
      <c r="Z84" s="239"/>
      <c r="AA84" s="239"/>
      <c r="AB84" s="239"/>
      <c r="AC84" s="239"/>
      <c r="AD84" s="239"/>
      <c r="AE84" s="243"/>
      <c r="AQ84" s="335">
        <v>1951</v>
      </c>
      <c r="AR84" s="296"/>
      <c r="AS84" s="292">
        <f>VLOOKUP(AQ84,'Basisreihen Destatis 2022'!$K$7:$R$86,8,FALSE)</f>
        <v>30.9</v>
      </c>
      <c r="AT84" s="297">
        <f t="shared" si="29"/>
        <v>32</v>
      </c>
      <c r="AU84" s="336">
        <f t="shared" si="36"/>
        <v>4.7530999999999999</v>
      </c>
    </row>
    <row r="85" spans="2:47">
      <c r="B85" s="335">
        <v>1950</v>
      </c>
      <c r="C85" s="296"/>
      <c r="D85" s="292"/>
      <c r="E85" s="292"/>
      <c r="F85" s="293">
        <f>VLOOKUP(B85,'Basisreihen Destatis 2022'!$T$61:$W$120,4,FALSE)</f>
        <v>2.5030000000000001</v>
      </c>
      <c r="G85" s="297">
        <f t="shared" ref="G85:G93" si="37">ROUND(IF(E85&gt;0,E85,F85*$E$77/$F$77),1)</f>
        <v>10</v>
      </c>
      <c r="H85" s="336">
        <f t="shared" si="35"/>
        <v>15.06</v>
      </c>
      <c r="K85" s="239"/>
      <c r="L85" s="239"/>
      <c r="M85" s="239"/>
      <c r="N85" s="239"/>
      <c r="O85" s="239"/>
      <c r="P85" s="239"/>
      <c r="Q85" s="239"/>
      <c r="R85" s="243"/>
      <c r="U85" s="239"/>
      <c r="V85" s="239"/>
      <c r="W85" s="239"/>
      <c r="X85" s="239"/>
      <c r="Y85" s="239"/>
      <c r="Z85" s="239"/>
      <c r="AA85" s="239"/>
      <c r="AB85" s="239"/>
      <c r="AC85" s="239"/>
      <c r="AD85" s="239"/>
      <c r="AE85" s="243"/>
      <c r="AQ85" s="335">
        <v>1950</v>
      </c>
      <c r="AR85" s="296"/>
      <c r="AS85" s="292">
        <f>VLOOKUP(AQ85,'Basisreihen Destatis 2022'!$K$7:$R$86,8,FALSE)</f>
        <v>26.1</v>
      </c>
      <c r="AT85" s="297">
        <f t="shared" si="29"/>
        <v>27</v>
      </c>
      <c r="AU85" s="336">
        <f t="shared" si="36"/>
        <v>5.6333000000000002</v>
      </c>
    </row>
    <row r="86" spans="2:47">
      <c r="B86" s="335">
        <v>1949</v>
      </c>
      <c r="C86" s="296"/>
      <c r="D86" s="292"/>
      <c r="E86" s="292"/>
      <c r="F86" s="293">
        <f>VLOOKUP(B86,'Basisreihen Destatis 2022'!$T$61:$W$120,4,FALSE)</f>
        <v>2.6259999999999999</v>
      </c>
      <c r="G86" s="297">
        <f t="shared" si="37"/>
        <v>10.4</v>
      </c>
      <c r="H86" s="336">
        <f t="shared" si="35"/>
        <v>14.4808</v>
      </c>
      <c r="K86" s="239"/>
      <c r="L86" s="239"/>
      <c r="M86" s="239"/>
      <c r="N86" s="239"/>
      <c r="O86" s="239"/>
      <c r="P86" s="239"/>
      <c r="Q86" s="239"/>
      <c r="R86" s="243"/>
      <c r="U86" s="239"/>
      <c r="V86" s="239"/>
      <c r="W86" s="239"/>
      <c r="X86" s="239"/>
      <c r="Y86" s="239"/>
      <c r="Z86" s="239"/>
      <c r="AA86" s="239"/>
      <c r="AB86" s="239"/>
      <c r="AC86" s="239"/>
      <c r="AD86" s="239"/>
      <c r="AE86" s="243"/>
      <c r="AQ86" s="337">
        <v>1949</v>
      </c>
      <c r="AR86" s="338"/>
      <c r="AS86" s="339">
        <f>VLOOKUP(AQ86,'Basisreihen Destatis 2022'!$K$7:$R$86,8,FALSE)</f>
        <v>26.8</v>
      </c>
      <c r="AT86" s="341">
        <f>ROUND(IF(AR86&gt;0,AR86,AS86*$AR$59/$AS$59),1)</f>
        <v>27.7</v>
      </c>
      <c r="AU86" s="342">
        <f t="shared" si="36"/>
        <v>5.4909999999999997</v>
      </c>
    </row>
    <row r="87" spans="2:47">
      <c r="B87" s="335">
        <v>1948</v>
      </c>
      <c r="C87" s="296"/>
      <c r="D87" s="292"/>
      <c r="E87" s="292"/>
      <c r="F87" s="293">
        <f>VLOOKUP(B87,'Basisreihen Destatis 2022'!$T$61:$W$120,4,FALSE)</f>
        <v>2.3199999999999998</v>
      </c>
      <c r="G87" s="297">
        <f t="shared" si="37"/>
        <v>9.1999999999999993</v>
      </c>
      <c r="H87" s="336">
        <f t="shared" si="35"/>
        <v>16.369599999999998</v>
      </c>
      <c r="K87" s="239"/>
      <c r="L87" s="239"/>
      <c r="M87" s="239"/>
      <c r="N87" s="239"/>
      <c r="O87" s="239"/>
      <c r="P87" s="239"/>
      <c r="Q87" s="239"/>
      <c r="R87" s="243"/>
      <c r="U87" s="239"/>
      <c r="V87" s="239"/>
      <c r="W87" s="239"/>
      <c r="X87" s="239"/>
      <c r="Y87" s="239"/>
      <c r="Z87" s="239"/>
      <c r="AA87" s="239"/>
      <c r="AB87" s="239"/>
      <c r="AC87" s="239"/>
      <c r="AD87" s="239"/>
      <c r="AE87" s="243"/>
    </row>
    <row r="88" spans="2:47">
      <c r="B88" s="335">
        <v>1947</v>
      </c>
      <c r="C88" s="296"/>
      <c r="D88" s="292"/>
      <c r="E88" s="292"/>
      <c r="F88" s="293">
        <f>VLOOKUP(B88,'Basisreihen Destatis 2022'!$T$61:$W$120,4,FALSE)</f>
        <v>2.129</v>
      </c>
      <c r="G88" s="297">
        <f t="shared" si="37"/>
        <v>8.5</v>
      </c>
      <c r="H88" s="336">
        <f t="shared" si="35"/>
        <v>17.717600000000001</v>
      </c>
      <c r="K88" s="239"/>
      <c r="L88" s="239"/>
      <c r="M88" s="239"/>
      <c r="N88" s="239"/>
      <c r="O88" s="239"/>
      <c r="P88" s="239"/>
      <c r="Q88" s="239"/>
      <c r="R88" s="243"/>
      <c r="U88" s="239"/>
      <c r="V88" s="239"/>
      <c r="W88" s="239"/>
      <c r="X88" s="239"/>
      <c r="Y88" s="239"/>
      <c r="Z88" s="239"/>
      <c r="AA88" s="239"/>
      <c r="AB88" s="239"/>
      <c r="AC88" s="239"/>
      <c r="AD88" s="239"/>
      <c r="AE88" s="243"/>
      <c r="AU88" s="176"/>
    </row>
    <row r="89" spans="2:47">
      <c r="B89" s="335">
        <v>1946</v>
      </c>
      <c r="C89" s="296"/>
      <c r="D89" s="292"/>
      <c r="E89" s="292"/>
      <c r="F89" s="293">
        <f>VLOOKUP(B89,'Basisreihen Destatis 2022'!$T$61:$W$120,4,FALSE)</f>
        <v>1.823</v>
      </c>
      <c r="G89" s="297">
        <f t="shared" si="37"/>
        <v>7.3</v>
      </c>
      <c r="H89" s="336">
        <f t="shared" si="35"/>
        <v>20.630099999999999</v>
      </c>
      <c r="K89" s="239"/>
      <c r="L89" s="239"/>
      <c r="M89" s="239"/>
      <c r="N89" s="239"/>
      <c r="O89" s="239"/>
      <c r="P89" s="239"/>
      <c r="Q89" s="239"/>
      <c r="R89" s="243"/>
      <c r="U89" s="239"/>
      <c r="V89" s="239"/>
      <c r="W89" s="239"/>
      <c r="X89" s="239"/>
      <c r="Y89" s="239"/>
      <c r="Z89" s="239"/>
      <c r="AA89" s="239"/>
      <c r="AB89" s="239"/>
      <c r="AC89" s="239"/>
      <c r="AD89" s="239"/>
      <c r="AE89" s="243"/>
      <c r="AU89" s="176"/>
    </row>
    <row r="90" spans="2:47">
      <c r="B90" s="335">
        <v>1945</v>
      </c>
      <c r="C90" s="296"/>
      <c r="D90" s="292"/>
      <c r="E90" s="292"/>
      <c r="F90" s="293">
        <f>VLOOKUP(B90,'Basisreihen Destatis 2022'!$T$61:$W$120,4,FALSE)</f>
        <v>1.7070000000000001</v>
      </c>
      <c r="G90" s="297">
        <f t="shared" si="37"/>
        <v>6.8</v>
      </c>
      <c r="H90" s="336">
        <f t="shared" si="35"/>
        <v>22.147099999999998</v>
      </c>
      <c r="K90" s="239"/>
      <c r="L90" s="239"/>
      <c r="M90" s="239"/>
      <c r="N90" s="239"/>
      <c r="O90" s="239"/>
      <c r="P90" s="239"/>
      <c r="Q90" s="239"/>
      <c r="R90" s="243"/>
      <c r="U90" s="239"/>
      <c r="V90" s="239"/>
      <c r="W90" s="239"/>
      <c r="X90" s="239"/>
      <c r="Y90" s="239"/>
      <c r="Z90" s="239"/>
      <c r="AA90" s="239"/>
      <c r="AB90" s="239"/>
      <c r="AC90" s="239"/>
      <c r="AD90" s="239"/>
      <c r="AE90" s="243"/>
      <c r="AU90" s="176"/>
    </row>
    <row r="91" spans="2:47">
      <c r="B91" s="335">
        <v>1944</v>
      </c>
      <c r="C91" s="296"/>
      <c r="D91" s="292"/>
      <c r="E91" s="292"/>
      <c r="F91" s="293">
        <f>VLOOKUP(B91,'Basisreihen Destatis 2022'!$T$61:$W$120,4,FALSE)</f>
        <v>1.653</v>
      </c>
      <c r="G91" s="297">
        <f t="shared" si="37"/>
        <v>6.6</v>
      </c>
      <c r="H91" s="336">
        <f t="shared" si="35"/>
        <v>22.818200000000001</v>
      </c>
      <c r="K91" s="243"/>
      <c r="L91" s="239"/>
      <c r="M91" s="239"/>
      <c r="N91" s="239"/>
      <c r="O91" s="239"/>
      <c r="P91" s="239"/>
      <c r="Q91" s="239"/>
      <c r="R91" s="243"/>
      <c r="U91" s="239"/>
      <c r="V91" s="239"/>
      <c r="W91" s="239"/>
      <c r="X91" s="239"/>
      <c r="Y91" s="239"/>
      <c r="Z91" s="239"/>
      <c r="AA91" s="239"/>
      <c r="AB91" s="239"/>
      <c r="AC91" s="239"/>
      <c r="AD91" s="239"/>
      <c r="AE91" s="243"/>
      <c r="AU91" s="176"/>
    </row>
    <row r="92" spans="2:47">
      <c r="B92" s="335">
        <v>1943</v>
      </c>
      <c r="C92" s="296"/>
      <c r="D92" s="292"/>
      <c r="E92" s="292"/>
      <c r="F92" s="293">
        <f>VLOOKUP(B92,'Basisreihen Destatis 2022'!$T$61:$W$120,4,FALSE)</f>
        <v>1.619</v>
      </c>
      <c r="G92" s="297">
        <f t="shared" si="37"/>
        <v>6.4</v>
      </c>
      <c r="H92" s="336">
        <f t="shared" si="35"/>
        <v>23.531300000000002</v>
      </c>
    </row>
    <row r="93" spans="2:47">
      <c r="B93" s="337">
        <v>1942</v>
      </c>
      <c r="C93" s="338"/>
      <c r="D93" s="339"/>
      <c r="E93" s="339"/>
      <c r="F93" s="340">
        <f>VLOOKUP(B93,'Basisreihen Destatis 2022'!$T$61:$W$120,4,FALSE)</f>
        <v>1.585</v>
      </c>
      <c r="G93" s="341">
        <f t="shared" si="37"/>
        <v>6.3</v>
      </c>
      <c r="H93" s="400">
        <f t="shared" si="35"/>
        <v>23.904800000000002</v>
      </c>
      <c r="L93" s="177"/>
    </row>
    <row r="94" spans="2:47">
      <c r="L94" s="177"/>
    </row>
    <row r="95" spans="2:47">
      <c r="L95" s="177"/>
    </row>
    <row r="96" spans="2:47">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VvNcpXDlAi7Gk8dJDwdCTsjNvUVgg5stmOhOyG9yRf0eygi3FZHEhkDfRxk+qOkEXiPkgmJ0kE8zfY6tXOWq6w==" saltValue="ptB4pr0uIPHESMkuymq7EA=="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8" scale="51" fitToWidth="3" orientation="landscape" cellComments="asDisplayed" r:id="rId1"/>
  <headerFooter>
    <oddHeader>&amp;R&amp;"Arial,Kursiv"&amp;8&amp;K00-049© &amp;K00-045Copyright by ANPLICON GmbH  &amp;G</oddHeader>
    <oddFooter>&amp;L&amp;"Arial,Standard"&amp;9&amp;K00-046&amp;F / &amp;A&amp;C&amp;"Arial,Standard"&amp;9&amp;K00-046&amp;D&amp;R&amp;"Arial,Standard"&amp;9&amp;K00-046Seite &amp;P von &amp;N</oddFoot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7033"/>
    <pageSetUpPr fitToPage="1"/>
  </sheetPr>
  <dimension ref="A1:CD99"/>
  <sheetViews>
    <sheetView zoomScale="80" zoomScaleNormal="80" workbookViewId="0">
      <pane xSplit="3" ySplit="10" topLeftCell="D11" activePane="bottomRight" state="frozen"/>
      <selection sqref="A1:A2"/>
      <selection pane="topRight" sqref="A1:A2"/>
      <selection pane="bottomLeft" sqref="A1:A2"/>
      <selection pane="bottomRight" sqref="A1:A2"/>
    </sheetView>
  </sheetViews>
  <sheetFormatPr baseColWidth="10" defaultColWidth="11.42578125" defaultRowHeight="12.75" outlineLevelRow="1" outlineLevelCol="1"/>
  <cols>
    <col min="1" max="1" width="6.7109375" style="156" customWidth="1"/>
    <col min="2" max="2" width="27.7109375" style="156" customWidth="1"/>
    <col min="3" max="3" width="9.7109375" style="156" customWidth="1"/>
    <col min="4" max="9" width="11.42578125" style="156" customWidth="1" outlineLevel="1"/>
    <col min="10" max="16384" width="11.42578125" style="156"/>
  </cols>
  <sheetData>
    <row r="1" spans="1:82">
      <c r="A1" s="595" t="s">
        <v>71</v>
      </c>
    </row>
    <row r="2" spans="1:82">
      <c r="A2" s="595"/>
    </row>
    <row r="5" spans="1:82">
      <c r="B5" s="162" t="s">
        <v>564</v>
      </c>
    </row>
    <row r="7" spans="1:82" s="154" customFormat="1">
      <c r="B7" s="155" t="s">
        <v>565</v>
      </c>
    </row>
    <row r="9" spans="1:82">
      <c r="B9" s="158" t="s">
        <v>566</v>
      </c>
    </row>
    <row r="10" spans="1:82" s="158" customFormat="1">
      <c r="D10" s="155">
        <v>1944</v>
      </c>
      <c r="E10" s="155">
        <v>1945</v>
      </c>
      <c r="F10" s="155">
        <v>1946</v>
      </c>
      <c r="G10" s="155">
        <v>1947</v>
      </c>
      <c r="H10" s="155">
        <v>1948</v>
      </c>
      <c r="I10" s="155">
        <v>1949</v>
      </c>
      <c r="J10" s="155">
        <v>1950</v>
      </c>
      <c r="K10" s="155">
        <v>1951</v>
      </c>
      <c r="L10" s="155">
        <v>1952</v>
      </c>
      <c r="M10" s="155">
        <v>1953</v>
      </c>
      <c r="N10" s="155">
        <v>1954</v>
      </c>
      <c r="O10" s="155">
        <v>1955</v>
      </c>
      <c r="P10" s="155">
        <v>1956</v>
      </c>
      <c r="Q10" s="155">
        <v>1957</v>
      </c>
      <c r="R10" s="155">
        <v>1958</v>
      </c>
      <c r="S10" s="155">
        <v>1959</v>
      </c>
      <c r="T10" s="155">
        <v>1960</v>
      </c>
      <c r="U10" s="155">
        <v>1961</v>
      </c>
      <c r="V10" s="155">
        <v>1962</v>
      </c>
      <c r="W10" s="155">
        <v>1963</v>
      </c>
      <c r="X10" s="155">
        <v>1964</v>
      </c>
      <c r="Y10" s="155">
        <v>1965</v>
      </c>
      <c r="Z10" s="155">
        <v>1966</v>
      </c>
      <c r="AA10" s="155">
        <v>1967</v>
      </c>
      <c r="AB10" s="155">
        <v>1968</v>
      </c>
      <c r="AC10" s="155">
        <v>1969</v>
      </c>
      <c r="AD10" s="155">
        <v>1970</v>
      </c>
      <c r="AE10" s="155">
        <v>1971</v>
      </c>
      <c r="AF10" s="155">
        <v>1972</v>
      </c>
      <c r="AG10" s="155">
        <v>1973</v>
      </c>
      <c r="AH10" s="155">
        <v>1974</v>
      </c>
      <c r="AI10" s="155">
        <v>1975</v>
      </c>
      <c r="AJ10" s="155">
        <v>1976</v>
      </c>
      <c r="AK10" s="155">
        <v>1977</v>
      </c>
      <c r="AL10" s="155">
        <v>1978</v>
      </c>
      <c r="AM10" s="155">
        <v>1979</v>
      </c>
      <c r="AN10" s="155">
        <v>1980</v>
      </c>
      <c r="AO10" s="155">
        <v>1981</v>
      </c>
      <c r="AP10" s="155">
        <v>1982</v>
      </c>
      <c r="AQ10" s="155">
        <v>1983</v>
      </c>
      <c r="AR10" s="155">
        <v>1984</v>
      </c>
      <c r="AS10" s="155">
        <v>1985</v>
      </c>
      <c r="AT10" s="155">
        <v>1986</v>
      </c>
      <c r="AU10" s="155">
        <v>1987</v>
      </c>
      <c r="AV10" s="155">
        <v>1988</v>
      </c>
      <c r="AW10" s="155">
        <v>1989</v>
      </c>
      <c r="AX10" s="155">
        <v>1990</v>
      </c>
      <c r="AY10" s="155">
        <v>1991</v>
      </c>
      <c r="AZ10" s="155">
        <v>1992</v>
      </c>
      <c r="BA10" s="155">
        <v>1993</v>
      </c>
      <c r="BB10" s="155">
        <v>1994</v>
      </c>
      <c r="BC10" s="155">
        <v>1995</v>
      </c>
      <c r="BD10" s="155">
        <v>1996</v>
      </c>
      <c r="BE10" s="155">
        <v>1997</v>
      </c>
      <c r="BF10" s="155">
        <v>1998</v>
      </c>
      <c r="BG10" s="155">
        <v>1999</v>
      </c>
      <c r="BH10" s="155">
        <v>2000</v>
      </c>
      <c r="BI10" s="155">
        <v>2001</v>
      </c>
      <c r="BJ10" s="155">
        <v>2002</v>
      </c>
      <c r="BK10" s="155">
        <v>2003</v>
      </c>
      <c r="BL10" s="155">
        <v>2004</v>
      </c>
      <c r="BM10" s="155">
        <v>2005</v>
      </c>
      <c r="BN10" s="155">
        <v>2006</v>
      </c>
      <c r="BO10" s="155">
        <v>2007</v>
      </c>
      <c r="BP10" s="155">
        <v>2008</v>
      </c>
      <c r="BQ10" s="155">
        <v>2009</v>
      </c>
      <c r="BR10" s="155">
        <v>2010</v>
      </c>
      <c r="BS10" s="155">
        <v>2011</v>
      </c>
      <c r="BT10" s="155">
        <v>2012</v>
      </c>
      <c r="BU10" s="155">
        <v>2013</v>
      </c>
      <c r="BV10" s="155">
        <v>2014</v>
      </c>
      <c r="BW10" s="155">
        <v>2015</v>
      </c>
      <c r="BX10" s="155">
        <v>2016</v>
      </c>
      <c r="BY10" s="155">
        <v>2017</v>
      </c>
      <c r="BZ10" s="155">
        <v>2018</v>
      </c>
      <c r="CA10" s="155">
        <v>2019</v>
      </c>
      <c r="CB10" s="155">
        <v>2020</v>
      </c>
      <c r="CC10" s="155">
        <v>2021</v>
      </c>
      <c r="CD10" s="155">
        <v>2022</v>
      </c>
    </row>
    <row r="11" spans="1:82">
      <c r="A11" s="234">
        <v>1</v>
      </c>
      <c r="B11" s="178" t="s">
        <v>135</v>
      </c>
      <c r="D11" s="179">
        <f>VLOOKUP(D10,'Preisindizes Gas 2022'!$B$8:$H$93,7,FALSE)</f>
        <v>22.818200000000001</v>
      </c>
      <c r="E11" s="179">
        <f>VLOOKUP(E10,'Preisindizes Gas 2022'!$B$8:$H$93,7,FALSE)</f>
        <v>22.147099999999998</v>
      </c>
      <c r="F11" s="179">
        <f>VLOOKUP(F10,'Preisindizes Gas 2022'!$B$8:$H$93,7,FALSE)</f>
        <v>20.630099999999999</v>
      </c>
      <c r="G11" s="179">
        <f>VLOOKUP(G10,'Preisindizes Gas 2022'!$B$8:$H$93,7,FALSE)</f>
        <v>17.717600000000001</v>
      </c>
      <c r="H11" s="179">
        <f>VLOOKUP(H10,'Preisindizes Gas 2022'!$B$8:$H$93,7,FALSE)</f>
        <v>16.369599999999998</v>
      </c>
      <c r="I11" s="179">
        <f>VLOOKUP(I10,'Preisindizes Gas 2022'!$B$8:$H$93,7,FALSE)</f>
        <v>14.4808</v>
      </c>
      <c r="J11" s="179">
        <f>VLOOKUP(J10,'Preisindizes Gas 2022'!$B$8:$H$93,7,FALSE)</f>
        <v>15.06</v>
      </c>
      <c r="K11" s="179">
        <f>VLOOKUP(K10,'Preisindizes Gas 2022'!$B$8:$H$93,7,FALSE)</f>
        <v>13.095700000000001</v>
      </c>
      <c r="L11" s="179">
        <f>VLOOKUP(L10,'Preisindizes Gas 2022'!$B$8:$H$93,7,FALSE)</f>
        <v>12.2439</v>
      </c>
      <c r="M11" s="179">
        <f>VLOOKUP(M10,'Preisindizes Gas 2022'!$B$8:$H$93,7,FALSE)</f>
        <v>12.6555</v>
      </c>
      <c r="N11" s="179">
        <f>VLOOKUP(N10,'Preisindizes Gas 2022'!$B$8:$H$93,7,FALSE)</f>
        <v>12.6555</v>
      </c>
      <c r="O11" s="179">
        <f>VLOOKUP(O10,'Preisindizes Gas 2022'!$B$8:$H$93,7,FALSE)</f>
        <v>11.952400000000001</v>
      </c>
      <c r="P11" s="179">
        <f>VLOOKUP(P10,'Preisindizes Gas 2022'!$B$8:$H$93,7,FALSE)</f>
        <v>11.6744</v>
      </c>
      <c r="Q11" s="179">
        <f>VLOOKUP(Q10,'Preisindizes Gas 2022'!$B$8:$H$93,7,FALSE)</f>
        <v>11.238799999999999</v>
      </c>
      <c r="R11" s="179">
        <f>VLOOKUP(R10,'Preisindizes Gas 2022'!$B$8:$H$93,7,FALSE)</f>
        <v>10.913</v>
      </c>
      <c r="S11" s="179">
        <f>VLOOKUP(S10,'Preisindizes Gas 2022'!$B$8:$H$93,7,FALSE)</f>
        <v>10.531499999999999</v>
      </c>
      <c r="T11" s="179">
        <f>VLOOKUP(T10,'Preisindizes Gas 2022'!$B$8:$H$93,7,FALSE)</f>
        <v>9.8430999999999997</v>
      </c>
      <c r="U11" s="179">
        <f>VLOOKUP(U10,'Preisindizes Gas 2022'!$B$8:$H$93,7,FALSE)</f>
        <v>9.2393000000000001</v>
      </c>
      <c r="V11" s="179">
        <f>VLOOKUP(V10,'Preisindizes Gas 2022'!$B$8:$H$93,7,FALSE)</f>
        <v>8.6057000000000006</v>
      </c>
      <c r="W11" s="179">
        <f>VLOOKUP(W10,'Preisindizes Gas 2022'!$B$8:$H$93,7,FALSE)</f>
        <v>8.2746999999999993</v>
      </c>
      <c r="X11" s="179">
        <f>VLOOKUP(X10,'Preisindizes Gas 2022'!$B$8:$H$93,7,FALSE)</f>
        <v>7.9263000000000003</v>
      </c>
      <c r="Y11" s="179">
        <f>VLOOKUP(Y10,'Preisindizes Gas 2022'!$B$8:$H$93,7,FALSE)</f>
        <v>7.6060999999999996</v>
      </c>
      <c r="Z11" s="179">
        <f>VLOOKUP(Z10,'Preisindizes Gas 2022'!$B$8:$H$93,7,FALSE)</f>
        <v>7.4187000000000003</v>
      </c>
      <c r="AA11" s="179">
        <f>VLOOKUP(AA10,'Preisindizes Gas 2022'!$B$8:$H$93,7,FALSE)</f>
        <v>7.8030999999999997</v>
      </c>
      <c r="AB11" s="179">
        <f>VLOOKUP(AB10,'Preisindizes Gas 2022'!$B$8:$H$93,7,FALSE)</f>
        <v>7.4187000000000003</v>
      </c>
      <c r="AC11" s="179">
        <f>VLOOKUP(AC10,'Preisindizes Gas 2022'!$B$8:$H$93,7,FALSE)</f>
        <v>6.9082999999999997</v>
      </c>
      <c r="AD11" s="179">
        <f>VLOOKUP(AD10,'Preisindizes Gas 2022'!$B$8:$H$93,7,FALSE)</f>
        <v>5.8372000000000002</v>
      </c>
      <c r="AE11" s="179">
        <f>VLOOKUP(AE10,'Preisindizes Gas 2022'!$B$8:$H$93,7,FALSE)</f>
        <v>5.2656999999999998</v>
      </c>
      <c r="AF11" s="179">
        <f>VLOOKUP(AF10,'Preisindizes Gas 2022'!$B$8:$H$93,7,FALSE)</f>
        <v>5.0199999999999996</v>
      </c>
      <c r="AG11" s="179">
        <f>VLOOKUP(AG10,'Preisindizes Gas 2022'!$B$8:$H$93,7,FALSE)</f>
        <v>4.7210000000000001</v>
      </c>
      <c r="AH11" s="179">
        <f>VLOOKUP(AH10,'Preisindizes Gas 2022'!$B$8:$H$93,7,FALSE)</f>
        <v>4.4555999999999996</v>
      </c>
      <c r="AI11" s="179">
        <f>VLOOKUP(AI10,'Preisindizes Gas 2022'!$B$8:$H$93,7,FALSE)</f>
        <v>4.3400999999999996</v>
      </c>
      <c r="AJ11" s="179">
        <f>VLOOKUP(AJ10,'Preisindizes Gas 2022'!$B$8:$H$93,7,FALSE)</f>
        <v>4.1833</v>
      </c>
      <c r="AK11" s="179">
        <f>VLOOKUP(AK10,'Preisindizes Gas 2022'!$B$8:$H$93,7,FALSE)</f>
        <v>4.016</v>
      </c>
      <c r="AL11" s="179">
        <f>VLOOKUP(AL10,'Preisindizes Gas 2022'!$B$8:$H$93,7,FALSE)</f>
        <v>3.8418000000000001</v>
      </c>
      <c r="AM11" s="179">
        <f>VLOOKUP(AM10,'Preisindizes Gas 2022'!$B$8:$H$93,7,FALSE)</f>
        <v>3.5771999999999999</v>
      </c>
      <c r="AN11" s="179">
        <f>VLOOKUP(AN10,'Preisindizes Gas 2022'!$B$8:$H$93,7,FALSE)</f>
        <v>3.2456999999999998</v>
      </c>
      <c r="AO11" s="179">
        <f>VLOOKUP(AO10,'Preisindizes Gas 2022'!$B$8:$H$93,7,FALSE)</f>
        <v>3.0609999999999999</v>
      </c>
      <c r="AP11" s="179">
        <f>VLOOKUP(AP10,'Preisindizes Gas 2022'!$B$8:$H$93,7,FALSE)</f>
        <v>2.9413999999999998</v>
      </c>
      <c r="AQ11" s="179">
        <f>VLOOKUP(AQ10,'Preisindizes Gas 2022'!$B$8:$H$93,7,FALSE)</f>
        <v>2.8906000000000001</v>
      </c>
      <c r="AR11" s="179">
        <f>VLOOKUP(AR10,'Preisindizes Gas 2022'!$B$8:$H$93,7,FALSE)</f>
        <v>2.8308</v>
      </c>
      <c r="AS11" s="179">
        <f>VLOOKUP(AS10,'Preisindizes Gas 2022'!$B$8:$H$93,7,FALSE)</f>
        <v>2.8149999999999999</v>
      </c>
      <c r="AT11" s="179">
        <f>VLOOKUP(AT10,'Preisindizes Gas 2022'!$B$8:$H$93,7,FALSE)</f>
        <v>2.7582</v>
      </c>
      <c r="AU11" s="179">
        <f>VLOOKUP(AU10,'Preisindizes Gas 2022'!$B$8:$H$93,7,FALSE)</f>
        <v>2.6989000000000001</v>
      </c>
      <c r="AV11" s="179">
        <f>VLOOKUP(AV10,'Preisindizes Gas 2022'!$B$8:$H$93,7,FALSE)</f>
        <v>2.6375000000000002</v>
      </c>
      <c r="AW11" s="179">
        <f>VLOOKUP(AW10,'Preisindizes Gas 2022'!$B$8:$H$93,7,FALSE)</f>
        <v>2.5482</v>
      </c>
      <c r="AX11" s="179">
        <f>VLOOKUP(AX10,'Preisindizes Gas 2022'!$B$8:$H$93,7,FALSE)</f>
        <v>2.4018999999999999</v>
      </c>
      <c r="AY11" s="179">
        <f>VLOOKUP(AY10,'Preisindizes Gas 2022'!$B$8:$H$93,7,FALSE)</f>
        <v>2.2646999999999999</v>
      </c>
      <c r="AZ11" s="179">
        <f>VLOOKUP(AZ10,'Preisindizes Gas 2022'!$B$8:$H$93,7,FALSE)</f>
        <v>2.1301000000000001</v>
      </c>
      <c r="BA11" s="179">
        <f>VLOOKUP(BA10,'Preisindizes Gas 2022'!$B$8:$H$93,7,FALSE)</f>
        <v>2.0602</v>
      </c>
      <c r="BB11" s="179">
        <f>VLOOKUP(BB10,'Preisindizes Gas 2022'!$B$8:$H$93,7,FALSE)</f>
        <v>2.0188000000000001</v>
      </c>
      <c r="BC11" s="179">
        <f>VLOOKUP(BC10,'Preisindizes Gas 2022'!$B$8:$H$93,7,FALSE)</f>
        <v>1.9738</v>
      </c>
      <c r="BD11" s="179">
        <f>VLOOKUP(BD10,'Preisindizes Gas 2022'!$B$8:$H$93,7,FALSE)</f>
        <v>1.9685999999999999</v>
      </c>
      <c r="BE11" s="179">
        <f>VLOOKUP(BE10,'Preisindizes Gas 2022'!$B$8:$H$93,7,FALSE)</f>
        <v>1.9790000000000001</v>
      </c>
      <c r="BF11" s="179">
        <f>VLOOKUP(BF10,'Preisindizes Gas 2022'!$B$8:$H$93,7,FALSE)</f>
        <v>1.9894000000000001</v>
      </c>
      <c r="BG11" s="179">
        <f>VLOOKUP(BG10,'Preisindizes Gas 2022'!$B$8:$H$93,7,FALSE)</f>
        <v>2</v>
      </c>
      <c r="BH11" s="179">
        <f>VLOOKUP(BH10,'Preisindizes Gas 2022'!$B$8:$H$93,7,FALSE)</f>
        <v>1.9867999999999999</v>
      </c>
      <c r="BI11" s="179">
        <f>VLOOKUP(BI10,'Preisindizes Gas 2022'!$B$8:$H$93,7,FALSE)</f>
        <v>1.9790000000000001</v>
      </c>
      <c r="BJ11" s="179">
        <f>VLOOKUP(BJ10,'Preisindizes Gas 2022'!$B$8:$H$93,7,FALSE)</f>
        <v>1.9738</v>
      </c>
      <c r="BK11" s="179">
        <f>VLOOKUP(BK10,'Preisindizes Gas 2022'!$B$8:$H$93,7,FALSE)</f>
        <v>1.9685999999999999</v>
      </c>
      <c r="BL11" s="179">
        <f>VLOOKUP(BL10,'Preisindizes Gas 2022'!$B$8:$H$93,7,FALSE)</f>
        <v>1.9407000000000001</v>
      </c>
      <c r="BM11" s="179">
        <f>VLOOKUP(BM10,'Preisindizes Gas 2022'!$B$8:$H$93,7,FALSE)</f>
        <v>1.9015</v>
      </c>
      <c r="BN11" s="179">
        <f>VLOOKUP(BN10,'Preisindizes Gas 2022'!$B$8:$H$93,7,FALSE)</f>
        <v>1.857</v>
      </c>
      <c r="BO11" s="179">
        <f>VLOOKUP(BO10,'Preisindizes Gas 2022'!$B$8:$H$93,7,FALSE)</f>
        <v>1.7801</v>
      </c>
      <c r="BP11" s="179">
        <f>VLOOKUP(BP10,'Preisindizes Gas 2022'!$B$8:$H$93,7,FALSE)</f>
        <v>1.7153</v>
      </c>
      <c r="BQ11" s="179">
        <f>VLOOKUP(BQ10,'Preisindizes Gas 2022'!$B$8:$H$93,7,FALSE)</f>
        <v>1.6979</v>
      </c>
      <c r="BR11" s="179">
        <f>VLOOKUP(BR10,'Preisindizes Gas 2022'!$B$8:$H$93,7,FALSE)</f>
        <v>1.6789000000000001</v>
      </c>
      <c r="BS11" s="179">
        <f>VLOOKUP(BS10,'Preisindizes Gas 2022'!$B$8:$H$93,7,FALSE)</f>
        <v>1.6281000000000001</v>
      </c>
      <c r="BT11" s="179">
        <f>VLOOKUP(BT10,'Preisindizes Gas 2022'!$B$8:$H$93,7,FALSE)</f>
        <v>1.5886</v>
      </c>
      <c r="BU11" s="179">
        <f>VLOOKUP(BU10,'Preisindizes Gas 2022'!$B$8:$H$93,7,FALSE)</f>
        <v>1.5589999999999999</v>
      </c>
      <c r="BV11" s="179">
        <f>VLOOKUP(BV10,'Preisindizes Gas 2022'!$B$8:$H$93,7,FALSE)</f>
        <v>1.5305</v>
      </c>
      <c r="BW11" s="179">
        <f>VLOOKUP(BW10,'Preisindizes Gas 2022'!$B$8:$H$93,7,FALSE)</f>
        <v>1.506</v>
      </c>
      <c r="BX11" s="179">
        <f>VLOOKUP(BX10,'Preisindizes Gas 2022'!$B$8:$H$93,7,FALSE)</f>
        <v>1.4750000000000001</v>
      </c>
      <c r="BY11" s="179">
        <f>VLOOKUP(BY10,'Preisindizes Gas 2022'!$B$8:$H$93,7,FALSE)</f>
        <v>1.4275</v>
      </c>
      <c r="BZ11" s="179">
        <f>VLOOKUP(BZ10,'Preisindizes Gas 2022'!$B$8:$H$93,7,FALSE)</f>
        <v>1.3666</v>
      </c>
      <c r="CA11" s="179">
        <f>VLOOKUP(CA10,'Preisindizes Gas 2022'!$B$8:$H$93,7,FALSE)</f>
        <v>1.3084</v>
      </c>
      <c r="CB11" s="179">
        <f>VLOOKUP(CB10,'Preisindizes Gas 2022'!$B$8:$H$93,7,FALSE)</f>
        <v>1.272</v>
      </c>
      <c r="CC11" s="179">
        <f>VLOOKUP(CC10,'Preisindizes Gas 2022'!$B$8:$H$93,7,FALSE)</f>
        <v>1.1756</v>
      </c>
      <c r="CD11" s="179">
        <f>VLOOKUP(CD10,'Preisindizes Gas 2022'!$B$8:$H$93,7,FALSE)</f>
        <v>1</v>
      </c>
    </row>
    <row r="12" spans="1:82">
      <c r="A12" s="234">
        <v>2</v>
      </c>
      <c r="B12" s="178" t="s">
        <v>394</v>
      </c>
      <c r="D12" s="179">
        <f>VLOOKUP(D10,'Preisindizes Gas 2022'!$J$8:$P$93,7,FALSE)</f>
        <v>14.55</v>
      </c>
      <c r="E12" s="179">
        <f>VLOOKUP(E10,'Preisindizes Gas 2022'!$J$8:$P$93,7,FALSE)</f>
        <v>14.126200000000001</v>
      </c>
      <c r="F12" s="179">
        <f>VLOOKUP(F10,'Preisindizes Gas 2022'!$J$8:$P$93,7,FALSE)</f>
        <v>13.2273</v>
      </c>
      <c r="G12" s="179">
        <f>VLOOKUP(G10,'Preisindizes Gas 2022'!$J$8:$P$93,7,FALSE)</f>
        <v>11.3672</v>
      </c>
      <c r="H12" s="179">
        <f>VLOOKUP(H10,'Preisindizes Gas 2022'!$J$8:$P$93,7,FALSE)</f>
        <v>10.392899999999999</v>
      </c>
      <c r="I12" s="179">
        <f>VLOOKUP(I10,'Preisindizes Gas 2022'!$J$8:$P$93,7,FALSE)</f>
        <v>9.2088999999999999</v>
      </c>
      <c r="J12" s="179">
        <f>VLOOKUP(J10,'Preisindizes Gas 2022'!$J$8:$P$93,7,FALSE)</f>
        <v>9.6357999999999997</v>
      </c>
      <c r="K12" s="179">
        <f>VLOOKUP(K10,'Preisindizes Gas 2022'!$J$8:$P$93,7,FALSE)</f>
        <v>8.3142999999999994</v>
      </c>
      <c r="L12" s="179">
        <f>VLOOKUP(L10,'Preisindizes Gas 2022'!$J$8:$P$93,7,FALSE)</f>
        <v>7.8226000000000004</v>
      </c>
      <c r="M12" s="179">
        <f>VLOOKUP(M10,'Preisindizes Gas 2022'!$J$8:$P$93,7,FALSE)</f>
        <v>8.0832999999999995</v>
      </c>
      <c r="N12" s="179">
        <f>VLOOKUP(N10,'Preisindizes Gas 2022'!$J$8:$P$93,7,FALSE)</f>
        <v>8.0387000000000004</v>
      </c>
      <c r="O12" s="179">
        <f>VLOOKUP(O10,'Preisindizes Gas 2022'!$J$8:$P$93,7,FALSE)</f>
        <v>7.6177999999999999</v>
      </c>
      <c r="P12" s="179">
        <f>VLOOKUP(P10,'Preisindizes Gas 2022'!$J$8:$P$93,7,FALSE)</f>
        <v>7.4234999999999998</v>
      </c>
      <c r="Q12" s="179">
        <f>VLOOKUP(Q10,'Preisindizes Gas 2022'!$J$8:$P$93,7,FALSE)</f>
        <v>7.2030000000000003</v>
      </c>
      <c r="R12" s="179">
        <f>VLOOKUP(R10,'Preisindizes Gas 2022'!$J$8:$P$93,7,FALSE)</f>
        <v>6.9617000000000004</v>
      </c>
      <c r="S12" s="179">
        <f>VLOOKUP(S10,'Preisindizes Gas 2022'!$J$8:$P$93,7,FALSE)</f>
        <v>6.4667000000000003</v>
      </c>
      <c r="T12" s="179">
        <f>VLOOKUP(T10,'Preisindizes Gas 2022'!$J$8:$P$93,7,FALSE)</f>
        <v>6.0124000000000004</v>
      </c>
      <c r="U12" s="179">
        <f>VLOOKUP(U10,'Preisindizes Gas 2022'!$J$8:$P$93,7,FALSE)</f>
        <v>5.5747</v>
      </c>
      <c r="V12" s="179">
        <f>VLOOKUP(V10,'Preisindizes Gas 2022'!$J$8:$P$93,7,FALSE)</f>
        <v>5.2337999999999996</v>
      </c>
      <c r="W12" s="179">
        <f>VLOOKUP(W10,'Preisindizes Gas 2022'!$J$8:$P$93,7,FALSE)</f>
        <v>5</v>
      </c>
      <c r="X12" s="179">
        <f>VLOOKUP(X10,'Preisindizes Gas 2022'!$J$8:$P$93,7,FALSE)</f>
        <v>4.9321999999999999</v>
      </c>
      <c r="Y12" s="179">
        <f>VLOOKUP(Y10,'Preisindizes Gas 2022'!$J$8:$P$93,7,FALSE)</f>
        <v>5.0521000000000003</v>
      </c>
      <c r="Z12" s="179">
        <f>VLOOKUP(Z10,'Preisindizes Gas 2022'!$J$8:$P$93,7,FALSE)</f>
        <v>5.0171999999999999</v>
      </c>
      <c r="AA12" s="179">
        <f>VLOOKUP(AA10,'Preisindizes Gas 2022'!$J$8:$P$93,7,FALSE)</f>
        <v>5.2337999999999996</v>
      </c>
      <c r="AB12" s="179">
        <f>VLOOKUP(AB10,'Preisindizes Gas 2022'!$J$8:$P$93,7,FALSE)</f>
        <v>4.9659000000000004</v>
      </c>
      <c r="AC12" s="179">
        <f>VLOOKUP(AC10,'Preisindizes Gas 2022'!$J$8:$P$93,7,FALSE)</f>
        <v>4.7549000000000001</v>
      </c>
      <c r="AD12" s="179">
        <f>VLOOKUP(AD10,'Preisindizes Gas 2022'!$J$8:$P$93,7,FALSE)</f>
        <v>4.0641999999999996</v>
      </c>
      <c r="AE12" s="179">
        <f>VLOOKUP(AE10,'Preisindizes Gas 2022'!$J$8:$P$93,7,FALSE)</f>
        <v>3.7597</v>
      </c>
      <c r="AF12" s="179">
        <f>VLOOKUP(AF10,'Preisindizes Gas 2022'!$J$8:$P$93,7,FALSE)</f>
        <v>3.6375000000000002</v>
      </c>
      <c r="AG12" s="179">
        <f>VLOOKUP(AG10,'Preisindizes Gas 2022'!$J$8:$P$93,7,FALSE)</f>
        <v>3.4975999999999998</v>
      </c>
      <c r="AH12" s="179">
        <f>VLOOKUP(AH10,'Preisindizes Gas 2022'!$J$8:$P$93,7,FALSE)</f>
        <v>3.2770000000000001</v>
      </c>
      <c r="AI12" s="179">
        <f>VLOOKUP(AI10,'Preisindizes Gas 2022'!$J$8:$P$93,7,FALSE)</f>
        <v>3.2189999999999999</v>
      </c>
      <c r="AJ12" s="179">
        <f>VLOOKUP(AJ10,'Preisindizes Gas 2022'!$J$8:$P$93,7,FALSE)</f>
        <v>3.1494</v>
      </c>
      <c r="AK12" s="179">
        <f>VLOOKUP(AK10,'Preisindizes Gas 2022'!$J$8:$P$93,7,FALSE)</f>
        <v>3.0438999999999998</v>
      </c>
      <c r="AL12" s="179">
        <f>VLOOKUP(AL10,'Preisindizes Gas 2022'!$J$8:$P$93,7,FALSE)</f>
        <v>2.8812000000000002</v>
      </c>
      <c r="AM12" s="179">
        <f>VLOOKUP(AM10,'Preisindizes Gas 2022'!$J$8:$P$93,7,FALSE)</f>
        <v>2.6215999999999999</v>
      </c>
      <c r="AN12" s="179">
        <f>VLOOKUP(AN10,'Preisindizes Gas 2022'!$J$8:$P$93,7,FALSE)</f>
        <v>2.3696999999999999</v>
      </c>
      <c r="AO12" s="179">
        <f>VLOOKUP(AO10,'Preisindizes Gas 2022'!$J$8:$P$93,7,FALSE)</f>
        <v>2.3058999999999998</v>
      </c>
      <c r="AP12" s="179">
        <f>VLOOKUP(AP10,'Preisindizes Gas 2022'!$J$8:$P$93,7,FALSE)</f>
        <v>2.3506</v>
      </c>
      <c r="AQ12" s="179">
        <f>VLOOKUP(AQ10,'Preisindizes Gas 2022'!$J$8:$P$93,7,FALSE)</f>
        <v>2.3620000000000001</v>
      </c>
      <c r="AR12" s="179">
        <f>VLOOKUP(AR10,'Preisindizes Gas 2022'!$J$8:$P$93,7,FALSE)</f>
        <v>2.3317000000000001</v>
      </c>
      <c r="AS12" s="179">
        <f>VLOOKUP(AS10,'Preisindizes Gas 2022'!$J$8:$P$93,7,FALSE)</f>
        <v>2.3279999999999998</v>
      </c>
      <c r="AT12" s="179">
        <f>VLOOKUP(AT10,'Preisindizes Gas 2022'!$J$8:$P$93,7,FALSE)</f>
        <v>2.2770000000000001</v>
      </c>
      <c r="AU12" s="179">
        <f>VLOOKUP(AU10,'Preisindizes Gas 2022'!$J$8:$P$93,7,FALSE)</f>
        <v>2.2349999999999999</v>
      </c>
      <c r="AV12" s="179">
        <f>VLOOKUP(AV10,'Preisindizes Gas 2022'!$J$8:$P$93,7,FALSE)</f>
        <v>2.2044999999999999</v>
      </c>
      <c r="AW12" s="179">
        <f>VLOOKUP(AW10,'Preisindizes Gas 2022'!$J$8:$P$93,7,FALSE)</f>
        <v>2.1396999999999999</v>
      </c>
      <c r="AX12" s="179">
        <f>VLOOKUP(AX10,'Preisindizes Gas 2022'!$J$8:$P$93,7,FALSE)</f>
        <v>2.0041000000000002</v>
      </c>
      <c r="AY12" s="179">
        <f>VLOOKUP(AY10,'Preisindizes Gas 2022'!$J$8:$P$93,7,FALSE)</f>
        <v>1.8677999999999999</v>
      </c>
      <c r="AZ12" s="179">
        <f>VLOOKUP(AZ10,'Preisindizes Gas 2022'!$J$8:$P$93,7,FALSE)</f>
        <v>1.7551000000000001</v>
      </c>
      <c r="BA12" s="179">
        <f>VLOOKUP(BA10,'Preisindizes Gas 2022'!$J$8:$P$93,7,FALSE)</f>
        <v>1.7057</v>
      </c>
      <c r="BB12" s="179">
        <f>VLOOKUP(BB10,'Preisindizes Gas 2022'!$J$8:$P$93,7,FALSE)</f>
        <v>1.6859999999999999</v>
      </c>
      <c r="BC12" s="179">
        <f>VLOOKUP(BC10,'Preisindizes Gas 2022'!$J$8:$P$93,7,FALSE)</f>
        <v>1.6705000000000001</v>
      </c>
      <c r="BD12" s="179">
        <f>VLOOKUP(BD10,'Preisindizes Gas 2022'!$J$8:$P$93,7,FALSE)</f>
        <v>1.6998</v>
      </c>
      <c r="BE12" s="179">
        <f>VLOOKUP(BE10,'Preisindizes Gas 2022'!$J$8:$P$93,7,FALSE)</f>
        <v>1.7301</v>
      </c>
      <c r="BF12" s="179">
        <f>VLOOKUP(BF10,'Preisindizes Gas 2022'!$J$8:$P$93,7,FALSE)</f>
        <v>1.7615000000000001</v>
      </c>
      <c r="BG12" s="179">
        <f>VLOOKUP(BG10,'Preisindizes Gas 2022'!$J$8:$P$93,7,FALSE)</f>
        <v>1.7701</v>
      </c>
      <c r="BH12" s="179">
        <f>VLOOKUP(BH10,'Preisindizes Gas 2022'!$J$8:$P$93,7,FALSE)</f>
        <v>1.7658</v>
      </c>
      <c r="BI12" s="179">
        <f>VLOOKUP(BI10,'Preisindizes Gas 2022'!$J$8:$P$93,7,FALSE)</f>
        <v>1.7701</v>
      </c>
      <c r="BJ12" s="179">
        <f>VLOOKUP(BJ10,'Preisindizes Gas 2022'!$J$8:$P$93,7,FALSE)</f>
        <v>1.7744</v>
      </c>
      <c r="BK12" s="179">
        <f>VLOOKUP(BK10,'Preisindizes Gas 2022'!$J$8:$P$93,7,FALSE)</f>
        <v>1.7808999999999999</v>
      </c>
      <c r="BL12" s="179">
        <f>VLOOKUP(BL10,'Preisindizes Gas 2022'!$J$8:$P$93,7,FALSE)</f>
        <v>1.7808999999999999</v>
      </c>
      <c r="BM12" s="179">
        <f>VLOOKUP(BM10,'Preisindizes Gas 2022'!$J$8:$P$93,7,FALSE)</f>
        <v>1.7786999999999999</v>
      </c>
      <c r="BN12" s="179">
        <f>VLOOKUP(BN10,'Preisindizes Gas 2022'!$J$8:$P$93,7,FALSE)</f>
        <v>1.7363</v>
      </c>
      <c r="BO12" s="179">
        <f>VLOOKUP(BO10,'Preisindizes Gas 2022'!$J$8:$P$93,7,FALSE)</f>
        <v>1.6839999999999999</v>
      </c>
      <c r="BP12" s="179">
        <f>VLOOKUP(BP10,'Preisindizes Gas 2022'!$J$8:$P$93,7,FALSE)</f>
        <v>1.6348</v>
      </c>
      <c r="BQ12" s="179">
        <f>VLOOKUP(BQ10,'Preisindizes Gas 2022'!$J$8:$P$93,7,FALSE)</f>
        <v>1.6076999999999999</v>
      </c>
      <c r="BR12" s="179">
        <f>VLOOKUP(BR10,'Preisindizes Gas 2022'!$J$8:$P$93,7,FALSE)</f>
        <v>1.5989</v>
      </c>
      <c r="BS12" s="179">
        <f>VLOOKUP(BS10,'Preisindizes Gas 2022'!$J$8:$P$93,7,FALSE)</f>
        <v>1.5696000000000001</v>
      </c>
      <c r="BT12" s="179">
        <f>VLOOKUP(BT10,'Preisindizes Gas 2022'!$J$8:$P$93,7,FALSE)</f>
        <v>1.53</v>
      </c>
      <c r="BU12" s="179">
        <f>VLOOKUP(BU10,'Preisindizes Gas 2022'!$J$8:$P$93,7,FALSE)</f>
        <v>1.5046999999999999</v>
      </c>
      <c r="BV12" s="179">
        <f>VLOOKUP(BV10,'Preisindizes Gas 2022'!$J$8:$P$93,7,FALSE)</f>
        <v>1.4817</v>
      </c>
      <c r="BW12" s="179">
        <f>VLOOKUP(BW10,'Preisindizes Gas 2022'!$J$8:$P$93,7,FALSE)</f>
        <v>1.4550000000000001</v>
      </c>
      <c r="BX12" s="179">
        <f>VLOOKUP(BX10,'Preisindizes Gas 2022'!$J$8:$P$93,7,FALSE)</f>
        <v>1.4307000000000001</v>
      </c>
      <c r="BY12" s="179">
        <f>VLOOKUP(BY10,'Preisindizes Gas 2022'!$J$8:$P$93,7,FALSE)</f>
        <v>1.3817999999999999</v>
      </c>
      <c r="BZ12" s="179">
        <f>VLOOKUP(BZ10,'Preisindizes Gas 2022'!$J$8:$P$93,7,FALSE)</f>
        <v>1.3048999999999999</v>
      </c>
      <c r="CA12" s="179">
        <f>VLOOKUP(CA10,'Preisindizes Gas 2022'!$J$8:$P$93,7,FALSE)</f>
        <v>1.2362</v>
      </c>
      <c r="CB12" s="179">
        <f>VLOOKUP(CB10,'Preisindizes Gas 2022'!$J$8:$P$93,7,FALSE)</f>
        <v>1.2084999999999999</v>
      </c>
      <c r="CC12" s="179">
        <f>VLOOKUP(CC10,'Preisindizes Gas 2022'!$J$8:$P$93,7,FALSE)</f>
        <v>1.1519999999999999</v>
      </c>
      <c r="CD12" s="179">
        <f>VLOOKUP(CD10,'Preisindizes Gas 2022'!$J$8:$P$93,7,FALSE)</f>
        <v>1</v>
      </c>
    </row>
    <row r="13" spans="1:82">
      <c r="A13" s="234">
        <v>3</v>
      </c>
      <c r="B13" s="178" t="s">
        <v>136</v>
      </c>
      <c r="D13" s="179">
        <f>IF(ISNA(VLOOKUP(D10,'Preisindizes Gas 2022'!$R$8:$AD$86,15,FALSE)),0,VLOOKUP(D10,'Preisindizes Gas 2022'!$R$8:$AD$86,15,FALSE))</f>
        <v>0</v>
      </c>
      <c r="E13" s="179">
        <f>IF(ISNA(VLOOKUP(E10,'Preisindizes Gas 2022'!$R$8:$AD$86,15,FALSE)),0,VLOOKUP(E10,'Preisindizes Gas 2022'!$R$8:$AD$86,15,FALSE))</f>
        <v>0</v>
      </c>
      <c r="F13" s="179">
        <f>IF(ISNA(VLOOKUP(F10,'Preisindizes Gas 2022'!$R$8:$AD$86,15,FALSE)),0,VLOOKUP(F10,'Preisindizes Gas 2022'!$R$8:$AD$86,15,FALSE))</f>
        <v>0</v>
      </c>
      <c r="G13" s="179">
        <f>IF(ISNA(VLOOKUP(G10,'Preisindizes Gas 2022'!$R$8:$AD$86,15,FALSE)),0,VLOOKUP(G10,'Preisindizes Gas 2022'!$R$8:$AD$86,15,FALSE))</f>
        <v>0</v>
      </c>
      <c r="H13" s="179">
        <f>IF(ISNA(VLOOKUP(H10,'Preisindizes Gas 2022'!$R$8:$AD$86,15,FALSE)),0,VLOOKUP(H10,'Preisindizes Gas 2022'!$R$8:$AD$86,15,FALSE))</f>
        <v>0</v>
      </c>
      <c r="I13" s="179">
        <f>VLOOKUP(I10,'Preisindizes Gas 2022'!$R$8:$AD$86,13,FALSE)</f>
        <v>8.6989000000000001</v>
      </c>
      <c r="J13" s="179">
        <f>VLOOKUP(J10,'Preisindizes Gas 2022'!$R$8:$AD$86,13,FALSE)</f>
        <v>8.7485999999999997</v>
      </c>
      <c r="K13" s="179">
        <f>VLOOKUP(K10,'Preisindizes Gas 2022'!$R$8:$AD$86,13,FALSE)</f>
        <v>7.3254000000000001</v>
      </c>
      <c r="L13" s="179">
        <f>VLOOKUP(L10,'Preisindizes Gas 2022'!$R$8:$AD$86,13,FALSE)</f>
        <v>5.9805000000000001</v>
      </c>
      <c r="M13" s="179">
        <f>VLOOKUP(M10,'Preisindizes Gas 2022'!$R$8:$AD$86,13,FALSE)</f>
        <v>5.9340999999999999</v>
      </c>
      <c r="N13" s="179">
        <f>VLOOKUP(N10,'Preisindizes Gas 2022'!$R$8:$AD$86,13,FALSE)</f>
        <v>6.0275999999999996</v>
      </c>
      <c r="O13" s="179">
        <f>VLOOKUP(O10,'Preisindizes Gas 2022'!$R$8:$AD$86,13,FALSE)</f>
        <v>5.7774000000000001</v>
      </c>
      <c r="P13" s="179">
        <f>VLOOKUP(P10,'Preisindizes Gas 2022'!$R$8:$AD$86,13,FALSE)</f>
        <v>5.6287000000000003</v>
      </c>
      <c r="Q13" s="179">
        <f>VLOOKUP(Q10,'Preisindizes Gas 2022'!$R$8:$AD$86,13,FALSE)</f>
        <v>5.3719000000000001</v>
      </c>
      <c r="R13" s="179">
        <f>VLOOKUP(R10,'Preisindizes Gas 2022'!$R$8:$AD$86,13,FALSE)</f>
        <v>5.2431999999999999</v>
      </c>
      <c r="S13" s="179">
        <f>VLOOKUP(S10,'Preisindizes Gas 2022'!$R$8:$AD$86,13,FALSE)</f>
        <v>5.1032999999999999</v>
      </c>
      <c r="T13" s="179">
        <f>VLOOKUP(T10,'Preisindizes Gas 2022'!$R$8:$AD$86,13,FALSE)</f>
        <v>4.9386999999999999</v>
      </c>
      <c r="U13" s="179">
        <f>VLOOKUP(U10,'Preisindizes Gas 2022'!$R$8:$AD$86,13,FALSE)</f>
        <v>4.7694999999999999</v>
      </c>
      <c r="V13" s="179">
        <f>VLOOKUP(V10,'Preisindizes Gas 2022'!$R$8:$AD$86,13,FALSE)</f>
        <v>4.6535000000000002</v>
      </c>
      <c r="W13" s="179">
        <f>VLOOKUP(W10,'Preisindizes Gas 2022'!$R$8:$AD$86,13,FALSE)</f>
        <v>4.5838000000000001</v>
      </c>
      <c r="X13" s="179">
        <f>VLOOKUP(X10,'Preisindizes Gas 2022'!$R$8:$AD$86,13,FALSE)</f>
        <v>4.5430000000000001</v>
      </c>
      <c r="Y13" s="179">
        <f>VLOOKUP(Y10,'Preisindizes Gas 2022'!$R$8:$AD$86,13,FALSE)</f>
        <v>4.6113999999999997</v>
      </c>
      <c r="Z13" s="179">
        <f>VLOOKUP(Z10,'Preisindizes Gas 2022'!$R$8:$AD$86,13,FALSE)</f>
        <v>4.5975999999999999</v>
      </c>
      <c r="AA13" s="179">
        <f>VLOOKUP(AA10,'Preisindizes Gas 2022'!$R$8:$AD$86,13,FALSE)</f>
        <v>4.8449</v>
      </c>
      <c r="AB13" s="179">
        <f>VLOOKUP(AB10,'Preisindizes Gas 2022'!$R$8:$AD$86,13,FALSE)</f>
        <v>4.7398999999999996</v>
      </c>
      <c r="AC13" s="179">
        <f>VLOOKUP(AC10,'Preisindizes Gas 2022'!$R$8:$AD$86,13,FALSE)</f>
        <v>4.5701000000000001</v>
      </c>
      <c r="AD13" s="179">
        <f>VLOOKUP(AD10,'Preisindizes Gas 2022'!$R$8:$AD$86,13,FALSE)</f>
        <v>4.0717999999999996</v>
      </c>
      <c r="AE13" s="179">
        <f>VLOOKUP(AE10,'Preisindizes Gas 2022'!$R$8:$AD$86,13,FALSE)</f>
        <v>3.8563999999999998</v>
      </c>
      <c r="AF13" s="179">
        <f>VLOOKUP(AF10,'Preisindizes Gas 2022'!$R$8:$AD$86,13,FALSE)</f>
        <v>3.7896000000000001</v>
      </c>
      <c r="AG13" s="179">
        <f>VLOOKUP(AG10,'Preisindizes Gas 2022'!$R$8:$AD$86,13,FALSE)</f>
        <v>3.5771000000000002</v>
      </c>
      <c r="AH13" s="179">
        <f>VLOOKUP(AH10,'Preisindizes Gas 2022'!$R$8:$AD$86,13,FALSE)</f>
        <v>3.2574000000000001</v>
      </c>
      <c r="AI13" s="179">
        <f>VLOOKUP(AI10,'Preisindizes Gas 2022'!$R$8:$AD$86,13,FALSE)</f>
        <v>3.2784</v>
      </c>
      <c r="AJ13" s="179">
        <f>VLOOKUP(AJ10,'Preisindizes Gas 2022'!$R$8:$AD$86,13,FALSE)</f>
        <v>3.1962000000000002</v>
      </c>
      <c r="AK13" s="179">
        <f>VLOOKUP(AK10,'Preisindizes Gas 2022'!$R$8:$AD$86,13,FALSE)</f>
        <v>3.1698</v>
      </c>
      <c r="AL13" s="179">
        <f>VLOOKUP(AL10,'Preisindizes Gas 2022'!$R$8:$AD$86,13,FALSE)</f>
        <v>3.0316999999999998</v>
      </c>
      <c r="AM13" s="179">
        <f>VLOOKUP(AM10,'Preisindizes Gas 2022'!$R$8:$AD$86,13,FALSE)</f>
        <v>2.851</v>
      </c>
      <c r="AN13" s="179">
        <f>VLOOKUP(AN10,'Preisindizes Gas 2022'!$R$8:$AD$86,13,FALSE)</f>
        <v>2.6671999999999998</v>
      </c>
      <c r="AO13" s="179">
        <f>VLOOKUP(AO10,'Preisindizes Gas 2022'!$R$8:$AD$86,13,FALSE)</f>
        <v>2.6036999999999999</v>
      </c>
      <c r="AP13" s="179">
        <f>VLOOKUP(AP10,'Preisindizes Gas 2022'!$R$8:$AD$86,13,FALSE)</f>
        <v>2.5015999999999998</v>
      </c>
      <c r="AQ13" s="179">
        <f>VLOOKUP(AQ10,'Preisindizes Gas 2022'!$R$8:$AD$86,13,FALSE)</f>
        <v>2.5516999999999999</v>
      </c>
      <c r="AR13" s="179">
        <f>VLOOKUP(AR10,'Preisindizes Gas 2022'!$R$8:$AD$86,13,FALSE)</f>
        <v>2.5139999999999998</v>
      </c>
      <c r="AS13" s="179">
        <f>VLOOKUP(AS10,'Preisindizes Gas 2022'!$R$8:$AD$86,13,FALSE)</f>
        <v>2.4457</v>
      </c>
      <c r="AT13" s="179">
        <f>VLOOKUP(AT10,'Preisindizes Gas 2022'!$R$8:$AD$86,13,FALSE)</f>
        <v>2.3959000000000001</v>
      </c>
      <c r="AU13" s="179">
        <f>VLOOKUP(AU10,'Preisindizes Gas 2022'!$R$8:$AD$86,13,FALSE)</f>
        <v>2.4148000000000001</v>
      </c>
      <c r="AV13" s="179">
        <f>VLOOKUP(AV10,'Preisindizes Gas 2022'!$R$8:$AD$86,13,FALSE)</f>
        <v>2.3809999999999998</v>
      </c>
      <c r="AW13" s="179">
        <f>VLOOKUP(AW10,'Preisindizes Gas 2022'!$R$8:$AD$86,13,FALSE)</f>
        <v>2.2953999999999999</v>
      </c>
      <c r="AX13" s="179">
        <f>VLOOKUP(AX10,'Preisindizes Gas 2022'!$R$8:$AD$86,13,FALSE)</f>
        <v>2.1934</v>
      </c>
      <c r="AY13" s="179">
        <f>VLOOKUP(AY10,'Preisindizes Gas 2022'!$R$8:$AD$86,13,FALSE)</f>
        <v>2.1059000000000001</v>
      </c>
      <c r="AZ13" s="179">
        <f>VLOOKUP(AZ10,'Preisindizes Gas 2022'!$R$8:$AD$86,13,FALSE)</f>
        <v>2.0225</v>
      </c>
      <c r="BA13" s="179">
        <f>VLOOKUP(BA10,'Preisindizes Gas 2022'!$R$8:$AD$86,13,FALSE)</f>
        <v>2.0522999999999998</v>
      </c>
      <c r="BB13" s="179">
        <f>VLOOKUP(BB10,'Preisindizes Gas 2022'!$R$8:$AD$86,13,FALSE)</f>
        <v>2.0278</v>
      </c>
      <c r="BC13" s="179">
        <f>VLOOKUP(BC10,'Preisindizes Gas 2022'!$R$8:$AD$86,13,FALSE)</f>
        <v>1.9553</v>
      </c>
      <c r="BD13" s="179">
        <f>VLOOKUP(BD10,'Preisindizes Gas 2022'!$R$8:$AD$86,13,FALSE)</f>
        <v>1.9961</v>
      </c>
      <c r="BE13" s="179">
        <f>VLOOKUP(BE10,'Preisindizes Gas 2022'!$R$8:$AD$86,13,FALSE)</f>
        <v>2.0225</v>
      </c>
      <c r="BF13" s="179">
        <f>VLOOKUP(BF10,'Preisindizes Gas 2022'!$R$8:$AD$86,13,FALSE)</f>
        <v>2.0331999999999999</v>
      </c>
      <c r="BG13" s="179">
        <f>VLOOKUP(BG10,'Preisindizes Gas 2022'!$R$8:$AD$86,13,FALSE)</f>
        <v>2.0632999999999999</v>
      </c>
      <c r="BH13" s="179">
        <f>VLOOKUP(BH10,'Preisindizes Gas 2022'!$R$8:$AD$86,13,FALSE)</f>
        <v>2.0118</v>
      </c>
      <c r="BI13" s="179">
        <f>VLOOKUP(BI10,'Preisindizes Gas 2022'!$R$8:$AD$86,13,FALSE)</f>
        <v>1.9832000000000001</v>
      </c>
      <c r="BJ13" s="179">
        <f>VLOOKUP(BJ10,'Preisindizes Gas 2022'!$R$8:$AD$86,13,FALSE)</f>
        <v>1.9883</v>
      </c>
      <c r="BK13" s="179">
        <f>VLOOKUP(BK10,'Preisindizes Gas 2022'!$R$8:$AD$86,13,FALSE)</f>
        <v>1.9729000000000001</v>
      </c>
      <c r="BL13" s="179">
        <f>VLOOKUP(BL10,'Preisindizes Gas 2022'!$R$8:$AD$86,13,FALSE)</f>
        <v>1.8762000000000001</v>
      </c>
      <c r="BM13" s="179">
        <f>VLOOKUP(BM10,'Preisindizes Gas 2022'!$R$8:$AD$86,13,FALSE)</f>
        <v>1.7865</v>
      </c>
      <c r="BN13" s="179">
        <f>VLOOKUP(BN10,'Preisindizes Gas 2022'!$R$8:$AD$86,13,FALSE)</f>
        <v>1.7457</v>
      </c>
      <c r="BO13" s="179">
        <f>VLOOKUP(BO10,'Preisindizes Gas 2022'!$R$8:$AD$86,13,FALSE)</f>
        <v>1.6445000000000001</v>
      </c>
      <c r="BP13" s="179">
        <f>VLOOKUP(BP10,'Preisindizes Gas 2022'!$R$8:$AD$86,13,FALSE)</f>
        <v>1.5622</v>
      </c>
      <c r="BQ13" s="179">
        <f>VLOOKUP(BQ10,'Preisindizes Gas 2022'!$R$8:$AD$86,13,FALSE)</f>
        <v>1.6167</v>
      </c>
      <c r="BR13" s="179">
        <f>VLOOKUP(BR10,'Preisindizes Gas 2022'!$R$8:$AD$86,13,FALSE)</f>
        <v>1.6234999999999999</v>
      </c>
      <c r="BS13" s="179">
        <f>VLOOKUP(BS10,'Preisindizes Gas 2022'!$R$8:$AD$86,13,FALSE)</f>
        <v>1.548</v>
      </c>
      <c r="BT13" s="179">
        <f>VLOOKUP(BT10,'Preisindizes Gas 2022'!$R$8:$AD$86,13,FALSE)</f>
        <v>1.5234000000000001</v>
      </c>
      <c r="BU13" s="179">
        <f>VLOOKUP(BU10,'Preisindizes Gas 2022'!$R$8:$AD$86,13,FALSE)</f>
        <v>1.5387</v>
      </c>
      <c r="BV13" s="179">
        <f>VLOOKUP(BV10,'Preisindizes Gas 2022'!$R$8:$AD$86,13,FALSE)</f>
        <v>1.5325</v>
      </c>
      <c r="BW13" s="179">
        <f>VLOOKUP(BW10,'Preisindizes Gas 2022'!$R$8:$AD$86,13,FALSE)</f>
        <v>1.5309999999999999</v>
      </c>
      <c r="BX13" s="179">
        <f>VLOOKUP(BX10,'Preisindizes Gas 2022'!$R$8:$AD$86,13,FALSE)</f>
        <v>1.5402</v>
      </c>
      <c r="BY13" s="179">
        <f>VLOOKUP(BY10,'Preisindizes Gas 2022'!$R$8:$AD$86,13,FALSE)</f>
        <v>1.4637</v>
      </c>
      <c r="BZ13" s="179">
        <f>VLOOKUP(BZ10,'Preisindizes Gas 2022'!$R$8:$AD$86,13,FALSE)</f>
        <v>1.3755999999999999</v>
      </c>
      <c r="CA13" s="179">
        <f>VLOOKUP(CA10,'Preisindizes Gas 2022'!$R$8:$AD$86,13,FALSE)</f>
        <v>1.3301000000000001</v>
      </c>
      <c r="CB13" s="179">
        <f>VLOOKUP(CB10,'Preisindizes Gas 2022'!$R$8:$AD$86,13,FALSE)</f>
        <v>1.329</v>
      </c>
      <c r="CC13" s="179">
        <f>VLOOKUP(CC10,'Preisindizes Gas 2022'!$R$8:$AD$86,13,FALSE)</f>
        <v>1.2199</v>
      </c>
      <c r="CD13" s="179">
        <f>VLOOKUP(CD10,'Preisindizes Gas 2022'!$R$8:$AD$86,13,FALSE)</f>
        <v>1</v>
      </c>
    </row>
    <row r="14" spans="1:82">
      <c r="A14" s="234">
        <v>4</v>
      </c>
      <c r="B14" s="178" t="s">
        <v>137</v>
      </c>
      <c r="D14" s="179">
        <f>IF(ISNA(VLOOKUP(D10,'Preisindizes Gas 2022'!$AF$8:$AJ$86,5,FALSE)),0,VLOOKUP(D10,'Preisindizes Gas 2022'!$AF$8:$AJ$86,5,FALSE))</f>
        <v>0</v>
      </c>
      <c r="E14" s="179">
        <f>IF(ISNA(VLOOKUP(E10,'Preisindizes Gas 2022'!$AF$8:$AJ$86,5,FALSE)),0,VLOOKUP(E10,'Preisindizes Gas 2022'!$AF$8:$AJ$86,5,FALSE))</f>
        <v>0</v>
      </c>
      <c r="F14" s="179">
        <f>IF(ISNA(VLOOKUP(F10,'Preisindizes Gas 2022'!$AF$8:$AJ$86,5,FALSE)),0,VLOOKUP(F10,'Preisindizes Gas 2022'!$AF$8:$AJ$86,5,FALSE))</f>
        <v>0</v>
      </c>
      <c r="G14" s="179">
        <f>IF(ISNA(VLOOKUP(G10,'Preisindizes Gas 2022'!$AF$8:$AJ$86,5,FALSE)),0,VLOOKUP(G10,'Preisindizes Gas 2022'!$AF$8:$AJ$86,5,FALSE))</f>
        <v>0</v>
      </c>
      <c r="H14" s="179">
        <f>IF(ISNA(VLOOKUP(H10,'Preisindizes Gas 2022'!$AF$8:$AJ$86,5,FALSE)),0,VLOOKUP(H10,'Preisindizes Gas 2022'!$AF$8:$AJ$86,5,FALSE))</f>
        <v>0</v>
      </c>
      <c r="I14" s="179">
        <f>VLOOKUP(I10,'Preisindizes Gas 2022'!$AF$8:$AJ$86,5,FALSE)</f>
        <v>5.4909999999999997</v>
      </c>
      <c r="J14" s="179">
        <f>VLOOKUP(J10,'Preisindizes Gas 2022'!$AF$8:$AJ$86,5,FALSE)</f>
        <v>5.6333000000000002</v>
      </c>
      <c r="K14" s="179">
        <f>VLOOKUP(K10,'Preisindizes Gas 2022'!$AF$8:$AJ$86,5,FALSE)</f>
        <v>4.7530999999999999</v>
      </c>
      <c r="L14" s="179">
        <f>VLOOKUP(L10,'Preisindizes Gas 2022'!$AF$8:$AJ$86,5,FALSE)</f>
        <v>4.6513999999999998</v>
      </c>
      <c r="M14" s="179">
        <f>VLOOKUP(M10,'Preisindizes Gas 2022'!$AF$8:$AJ$86,5,FALSE)</f>
        <v>4.7679999999999998</v>
      </c>
      <c r="N14" s="179">
        <f>VLOOKUP(N10,'Preisindizes Gas 2022'!$AF$8:$AJ$86,5,FALSE)</f>
        <v>4.8438999999999997</v>
      </c>
      <c r="O14" s="179">
        <f>VLOOKUP(O10,'Preisindizes Gas 2022'!$AF$8:$AJ$86,5,FALSE)</f>
        <v>4.7530999999999999</v>
      </c>
      <c r="P14" s="179">
        <f>VLOOKUP(P10,'Preisindizes Gas 2022'!$AF$8:$AJ$86,5,FALSE)</f>
        <v>4.68</v>
      </c>
      <c r="Q14" s="179">
        <f>VLOOKUP(Q10,'Preisindizes Gas 2022'!$AF$8:$AJ$86,5,FALSE)</f>
        <v>4.5952000000000002</v>
      </c>
      <c r="R14" s="179">
        <f>VLOOKUP(R10,'Preisindizes Gas 2022'!$AF$8:$AJ$86,5,FALSE)</f>
        <v>4.6231</v>
      </c>
      <c r="S14" s="179">
        <f>VLOOKUP(S10,'Preisindizes Gas 2022'!$AF$8:$AJ$86,5,FALSE)</f>
        <v>4.6513999999999998</v>
      </c>
      <c r="T14" s="179">
        <f>VLOOKUP(T10,'Preisindizes Gas 2022'!$AF$8:$AJ$86,5,FALSE)</f>
        <v>4.5952000000000002</v>
      </c>
      <c r="U14" s="179">
        <f>VLOOKUP(U10,'Preisindizes Gas 2022'!$AF$8:$AJ$86,5,FALSE)</f>
        <v>4.5403000000000002</v>
      </c>
      <c r="V14" s="179">
        <f>VLOOKUP(V10,'Preisindizes Gas 2022'!$AF$8:$AJ$86,5,FALSE)</f>
        <v>4.5133999999999999</v>
      </c>
      <c r="W14" s="179">
        <f>VLOOKUP(W10,'Preisindizes Gas 2022'!$AF$8:$AJ$86,5,FALSE)</f>
        <v>4.4734999999999996</v>
      </c>
      <c r="X14" s="179">
        <f>VLOOKUP(X10,'Preisindizes Gas 2022'!$AF$8:$AJ$86,5,FALSE)</f>
        <v>4.4086999999999996</v>
      </c>
      <c r="Y14" s="179">
        <f>VLOOKUP(Y10,'Preisindizes Gas 2022'!$AF$8:$AJ$86,5,FALSE)</f>
        <v>4.3087999999999997</v>
      </c>
      <c r="Z14" s="179">
        <f>VLOOKUP(Z10,'Preisindizes Gas 2022'!$AF$8:$AJ$86,5,FALSE)</f>
        <v>4.2485999999999997</v>
      </c>
      <c r="AA14" s="179">
        <f>VLOOKUP(AA10,'Preisindizes Gas 2022'!$AF$8:$AJ$86,5,FALSE)</f>
        <v>4.2965999999999998</v>
      </c>
      <c r="AB14" s="179">
        <f>VLOOKUP(AB10,'Preisindizes Gas 2022'!$AF$8:$AJ$86,5,FALSE)</f>
        <v>4.3087999999999997</v>
      </c>
      <c r="AC14" s="179">
        <f>VLOOKUP(AC10,'Preisindizes Gas 2022'!$AF$8:$AJ$86,5,FALSE)</f>
        <v>4.2367999999999997</v>
      </c>
      <c r="AD14" s="179">
        <f>VLOOKUP(AD10,'Preisindizes Gas 2022'!$AF$8:$AJ$86,5,FALSE)</f>
        <v>4.0345000000000004</v>
      </c>
      <c r="AE14" s="179">
        <f>VLOOKUP(AE10,'Preisindizes Gas 2022'!$AF$8:$AJ$86,5,FALSE)</f>
        <v>3.8801000000000001</v>
      </c>
      <c r="AF14" s="179">
        <f>VLOOKUP(AF10,'Preisindizes Gas 2022'!$AF$8:$AJ$86,5,FALSE)</f>
        <v>3.7648999999999999</v>
      </c>
      <c r="AG14" s="179">
        <f>VLOOKUP(AG10,'Preisindizes Gas 2022'!$AF$8:$AJ$86,5,FALSE)</f>
        <v>3.5371999999999999</v>
      </c>
      <c r="AH14" s="179">
        <f>VLOOKUP(AH10,'Preisindizes Gas 2022'!$AF$8:$AJ$86,5,FALSE)</f>
        <v>3.1168</v>
      </c>
      <c r="AI14" s="179">
        <f>VLOOKUP(AI10,'Preisindizes Gas 2022'!$AF$8:$AJ$86,5,FALSE)</f>
        <v>2.9824000000000002</v>
      </c>
      <c r="AJ14" s="179">
        <f>VLOOKUP(AJ10,'Preisindizes Gas 2022'!$AF$8:$AJ$86,5,FALSE)</f>
        <v>2.8752</v>
      </c>
      <c r="AK14" s="179">
        <f>VLOOKUP(AK10,'Preisindizes Gas 2022'!$AF$8:$AJ$86,5,FALSE)</f>
        <v>2.7907999999999999</v>
      </c>
      <c r="AL14" s="179">
        <f>VLOOKUP(AL10,'Preisindizes Gas 2022'!$AF$8:$AJ$86,5,FALSE)</f>
        <v>2.7604000000000002</v>
      </c>
      <c r="AM14" s="179">
        <f>VLOOKUP(AM10,'Preisindizes Gas 2022'!$AF$8:$AJ$86,5,FALSE)</f>
        <v>2.6637</v>
      </c>
      <c r="AN14" s="179">
        <f>VLOOKUP(AN10,'Preisindizes Gas 2022'!$AF$8:$AJ$86,5,FALSE)</f>
        <v>2.4975000000000001</v>
      </c>
      <c r="AO14" s="179">
        <f>VLOOKUP(AO10,'Preisindizes Gas 2022'!$AF$8:$AJ$86,5,FALSE)</f>
        <v>2.34</v>
      </c>
      <c r="AP14" s="179">
        <f>VLOOKUP(AP10,'Preisindizes Gas 2022'!$AF$8:$AJ$86,5,FALSE)</f>
        <v>2.2012</v>
      </c>
      <c r="AQ14" s="179">
        <f>VLOOKUP(AQ10,'Preisindizes Gas 2022'!$AF$8:$AJ$86,5,FALSE)</f>
        <v>2.1636000000000002</v>
      </c>
      <c r="AR14" s="179">
        <f>VLOOKUP(AR10,'Preisindizes Gas 2022'!$AF$8:$AJ$86,5,FALSE)</f>
        <v>2.1036999999999999</v>
      </c>
      <c r="AS14" s="179">
        <f>VLOOKUP(AS10,'Preisindizes Gas 2022'!$AF$8:$AJ$86,5,FALSE)</f>
        <v>2.0581999999999998</v>
      </c>
      <c r="AT14" s="179">
        <f>VLOOKUP(AT10,'Preisindizes Gas 2022'!$AF$8:$AJ$86,5,FALSE)</f>
        <v>2.0750000000000002</v>
      </c>
      <c r="AU14" s="179">
        <f>VLOOKUP(AU10,'Preisindizes Gas 2022'!$AF$8:$AJ$86,5,FALSE)</f>
        <v>2.1242999999999999</v>
      </c>
      <c r="AV14" s="179">
        <f>VLOOKUP(AV10,'Preisindizes Gas 2022'!$AF$8:$AJ$86,5,FALSE)</f>
        <v>2.0922000000000001</v>
      </c>
      <c r="AW14" s="179">
        <f>VLOOKUP(AW10,'Preisindizes Gas 2022'!$AF$8:$AJ$86,5,FALSE)</f>
        <v>2.0388999999999999</v>
      </c>
      <c r="AX14" s="179">
        <f>VLOOKUP(AX10,'Preisindizes Gas 2022'!$AF$8:$AJ$86,5,FALSE)</f>
        <v>2.0066000000000002</v>
      </c>
      <c r="AY14" s="179">
        <f>VLOOKUP(AY10,'Preisindizes Gas 2022'!$AF$8:$AJ$86,5,FALSE)</f>
        <v>1.9651000000000001</v>
      </c>
      <c r="AZ14" s="179">
        <f>VLOOKUP(AZ10,'Preisindizes Gas 2022'!$AF$8:$AJ$86,5,FALSE)</f>
        <v>1.9376</v>
      </c>
      <c r="BA14" s="179">
        <f>VLOOKUP(BA10,'Preisindizes Gas 2022'!$AF$8:$AJ$86,5,FALSE)</f>
        <v>1.9351</v>
      </c>
      <c r="BB14" s="179">
        <f>VLOOKUP(BB10,'Preisindizes Gas 2022'!$AF$8:$AJ$86,5,FALSE)</f>
        <v>1.9301999999999999</v>
      </c>
      <c r="BC14" s="179">
        <f>VLOOKUP(BC10,'Preisindizes Gas 2022'!$AF$8:$AJ$86,5,FALSE)</f>
        <v>1.8965000000000001</v>
      </c>
      <c r="BD14" s="179">
        <f>VLOOKUP(BD10,'Preisindizes Gas 2022'!$AF$8:$AJ$86,5,FALSE)</f>
        <v>1.9278</v>
      </c>
      <c r="BE14" s="179">
        <f>VLOOKUP(BE10,'Preisindizes Gas 2022'!$AF$8:$AJ$86,5,FALSE)</f>
        <v>1.9059999999999999</v>
      </c>
      <c r="BF14" s="179">
        <f>VLOOKUP(BF10,'Preisindizes Gas 2022'!$AF$8:$AJ$86,5,FALSE)</f>
        <v>1.9059999999999999</v>
      </c>
      <c r="BG14" s="179">
        <f>VLOOKUP(BG10,'Preisindizes Gas 2022'!$AF$8:$AJ$86,5,FALSE)</f>
        <v>1.9351</v>
      </c>
      <c r="BH14" s="179">
        <f>VLOOKUP(BH10,'Preisindizes Gas 2022'!$AF$8:$AJ$86,5,FALSE)</f>
        <v>1.8989</v>
      </c>
      <c r="BI14" s="179">
        <f>VLOOKUP(BI10,'Preisindizes Gas 2022'!$AF$8:$AJ$86,5,FALSE)</f>
        <v>1.8391999999999999</v>
      </c>
      <c r="BJ14" s="179">
        <f>VLOOKUP(BJ10,'Preisindizes Gas 2022'!$AF$8:$AJ$86,5,FALSE)</f>
        <v>1.8504</v>
      </c>
      <c r="BK14" s="179">
        <f>VLOOKUP(BK10,'Preisindizes Gas 2022'!$AF$8:$AJ$86,5,FALSE)</f>
        <v>1.8237000000000001</v>
      </c>
      <c r="BL14" s="179">
        <f>VLOOKUP(BL10,'Preisindizes Gas 2022'!$AF$8:$AJ$86,5,FALSE)</f>
        <v>1.7979000000000001</v>
      </c>
      <c r="BM14" s="179">
        <f>VLOOKUP(BM10,'Preisindizes Gas 2022'!$AF$8:$AJ$86,5,FALSE)</f>
        <v>1.7323</v>
      </c>
      <c r="BN14" s="179">
        <f>VLOOKUP(BN10,'Preisindizes Gas 2022'!$AF$8:$AJ$86,5,FALSE)</f>
        <v>1.6443000000000001</v>
      </c>
      <c r="BO14" s="179">
        <f>VLOOKUP(BO10,'Preisindizes Gas 2022'!$AF$8:$AJ$86,5,FALSE)</f>
        <v>1.625</v>
      </c>
      <c r="BP14" s="179">
        <f>VLOOKUP(BP10,'Preisindizes Gas 2022'!$AF$8:$AJ$86,5,FALSE)</f>
        <v>1.5457000000000001</v>
      </c>
      <c r="BQ14" s="179">
        <f>VLOOKUP(BQ10,'Preisindizes Gas 2022'!$AF$8:$AJ$86,5,FALSE)</f>
        <v>1.5993999999999999</v>
      </c>
      <c r="BR14" s="179">
        <f>VLOOKUP(BR10,'Preisindizes Gas 2022'!$AF$8:$AJ$86,5,FALSE)</f>
        <v>1.5860000000000001</v>
      </c>
      <c r="BS14" s="179">
        <f>VLOOKUP(BS10,'Preisindizes Gas 2022'!$AF$8:$AJ$86,5,FALSE)</f>
        <v>1.5134000000000001</v>
      </c>
      <c r="BT14" s="179">
        <f>VLOOKUP(BT10,'Preisindizes Gas 2022'!$AF$8:$AJ$86,5,FALSE)</f>
        <v>1.4925999999999999</v>
      </c>
      <c r="BU14" s="179">
        <f>VLOOKUP(BU10,'Preisindizes Gas 2022'!$AF$8:$AJ$86,5,FALSE)</f>
        <v>1.4912000000000001</v>
      </c>
      <c r="BV14" s="179">
        <f>VLOOKUP(BV10,'Preisindizes Gas 2022'!$AF$8:$AJ$86,5,FALSE)</f>
        <v>1.5015000000000001</v>
      </c>
      <c r="BW14" s="179">
        <f>VLOOKUP(BW10,'Preisindizes Gas 2022'!$AF$8:$AJ$86,5,FALSE)</f>
        <v>1.5209999999999999</v>
      </c>
      <c r="BX14" s="179">
        <f>VLOOKUP(BX10,'Preisindizes Gas 2022'!$AF$8:$AJ$86,5,FALSE)</f>
        <v>1.5426</v>
      </c>
      <c r="BY14" s="179">
        <f>VLOOKUP(BY10,'Preisindizes Gas 2022'!$AF$8:$AJ$86,5,FALSE)</f>
        <v>1.5044999999999999</v>
      </c>
      <c r="BZ14" s="179">
        <f>VLOOKUP(BZ10,'Preisindizes Gas 2022'!$AF$8:$AJ$86,5,FALSE)</f>
        <v>1.4696</v>
      </c>
      <c r="CA14" s="179">
        <f>VLOOKUP(CA10,'Preisindizes Gas 2022'!$AF$8:$AJ$86,5,FALSE)</f>
        <v>1.4527000000000001</v>
      </c>
      <c r="CB14" s="179">
        <f>VLOOKUP(CB10,'Preisindizes Gas 2022'!$AF$8:$AJ$86,5,FALSE)</f>
        <v>1.4597</v>
      </c>
      <c r="CC14" s="179">
        <f>VLOOKUP(CC10,'Preisindizes Gas 2022'!$AF$8:$AJ$86,5,FALSE)</f>
        <v>1.3271999999999999</v>
      </c>
      <c r="CD14" s="179">
        <f>VLOOKUP(CD10,'Preisindizes Gas 2022'!$AF$8:$AJ$86,5,FALSE)</f>
        <v>1</v>
      </c>
    </row>
    <row r="17" spans="2:82">
      <c r="B17" s="158" t="s">
        <v>125</v>
      </c>
      <c r="D17" s="172" t="s">
        <v>585</v>
      </c>
    </row>
    <row r="18" spans="2:82" hidden="1" outlineLevel="1">
      <c r="B18" s="163">
        <v>2022</v>
      </c>
    </row>
    <row r="19" spans="2:82" hidden="1" outlineLevel="1">
      <c r="B19" s="178" t="s">
        <v>135</v>
      </c>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86"/>
      <c r="CD19" s="186"/>
    </row>
    <row r="20" spans="2:82" hidden="1" outlineLevel="1">
      <c r="B20" s="178" t="s">
        <v>394</v>
      </c>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86"/>
      <c r="CD20" s="186"/>
    </row>
    <row r="21" spans="2:82" hidden="1" outlineLevel="1">
      <c r="B21" s="178" t="s">
        <v>136</v>
      </c>
      <c r="D21" s="186"/>
      <c r="E21" s="186"/>
      <c r="F21" s="186"/>
      <c r="G21" s="186"/>
      <c r="H21" s="186"/>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86"/>
      <c r="CD21" s="186"/>
    </row>
    <row r="22" spans="2:82" hidden="1" outlineLevel="1">
      <c r="B22" s="178" t="s">
        <v>137</v>
      </c>
      <c r="D22" s="186"/>
      <c r="E22" s="186"/>
      <c r="F22" s="186"/>
      <c r="G22" s="186"/>
      <c r="H22" s="186"/>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86"/>
      <c r="CD22" s="186"/>
    </row>
    <row r="23" spans="2:82" hidden="1" outlineLevel="1">
      <c r="B23" s="158" t="s">
        <v>4</v>
      </c>
    </row>
    <row r="24" spans="2:82" hidden="1" outlineLevel="1">
      <c r="B24" s="178" t="s">
        <v>135</v>
      </c>
      <c r="D24" s="179">
        <f>D11-D19</f>
        <v>22.818200000000001</v>
      </c>
      <c r="E24" s="179">
        <f t="shared" ref="E24:BP27" si="0">E11-E19</f>
        <v>22.147099999999998</v>
      </c>
      <c r="F24" s="179">
        <f t="shared" si="0"/>
        <v>20.630099999999999</v>
      </c>
      <c r="G24" s="179">
        <f t="shared" si="0"/>
        <v>17.717600000000001</v>
      </c>
      <c r="H24" s="179">
        <f t="shared" si="0"/>
        <v>16.369599999999998</v>
      </c>
      <c r="I24" s="179">
        <f t="shared" si="0"/>
        <v>14.4808</v>
      </c>
      <c r="J24" s="179">
        <f t="shared" si="0"/>
        <v>15.06</v>
      </c>
      <c r="K24" s="179">
        <f t="shared" si="0"/>
        <v>13.095700000000001</v>
      </c>
      <c r="L24" s="179">
        <f t="shared" si="0"/>
        <v>12.2439</v>
      </c>
      <c r="M24" s="179">
        <f t="shared" si="0"/>
        <v>12.6555</v>
      </c>
      <c r="N24" s="179">
        <f>N11-N19</f>
        <v>12.6555</v>
      </c>
      <c r="O24" s="179">
        <f t="shared" si="0"/>
        <v>11.952400000000001</v>
      </c>
      <c r="P24" s="179">
        <f t="shared" si="0"/>
        <v>11.6744</v>
      </c>
      <c r="Q24" s="179">
        <f t="shared" si="0"/>
        <v>11.238799999999999</v>
      </c>
      <c r="R24" s="179">
        <f t="shared" si="0"/>
        <v>10.913</v>
      </c>
      <c r="S24" s="179">
        <f t="shared" si="0"/>
        <v>10.531499999999999</v>
      </c>
      <c r="T24" s="179">
        <f t="shared" si="0"/>
        <v>9.8430999999999997</v>
      </c>
      <c r="U24" s="179">
        <f t="shared" si="0"/>
        <v>9.2393000000000001</v>
      </c>
      <c r="V24" s="179">
        <f t="shared" si="0"/>
        <v>8.6057000000000006</v>
      </c>
      <c r="W24" s="179">
        <f t="shared" si="0"/>
        <v>8.2746999999999993</v>
      </c>
      <c r="X24" s="179">
        <f t="shared" si="0"/>
        <v>7.9263000000000003</v>
      </c>
      <c r="Y24" s="179">
        <f>Y11-Y19</f>
        <v>7.6060999999999996</v>
      </c>
      <c r="Z24" s="179">
        <f t="shared" si="0"/>
        <v>7.4187000000000003</v>
      </c>
      <c r="AA24" s="179">
        <f t="shared" si="0"/>
        <v>7.8030999999999997</v>
      </c>
      <c r="AB24" s="179">
        <f t="shared" si="0"/>
        <v>7.4187000000000003</v>
      </c>
      <c r="AC24" s="179">
        <f t="shared" si="0"/>
        <v>6.9082999999999997</v>
      </c>
      <c r="AD24" s="179">
        <f t="shared" si="0"/>
        <v>5.8372000000000002</v>
      </c>
      <c r="AE24" s="179">
        <f t="shared" si="0"/>
        <v>5.2656999999999998</v>
      </c>
      <c r="AF24" s="179">
        <f t="shared" si="0"/>
        <v>5.0199999999999996</v>
      </c>
      <c r="AG24" s="179">
        <f t="shared" si="0"/>
        <v>4.7210000000000001</v>
      </c>
      <c r="AH24" s="179">
        <f t="shared" si="0"/>
        <v>4.4555999999999996</v>
      </c>
      <c r="AI24" s="179">
        <f t="shared" si="0"/>
        <v>4.3400999999999996</v>
      </c>
      <c r="AJ24" s="179">
        <f t="shared" si="0"/>
        <v>4.1833</v>
      </c>
      <c r="AK24" s="179">
        <f t="shared" si="0"/>
        <v>4.016</v>
      </c>
      <c r="AL24" s="179">
        <f t="shared" si="0"/>
        <v>3.8418000000000001</v>
      </c>
      <c r="AM24" s="179">
        <f t="shared" si="0"/>
        <v>3.5771999999999999</v>
      </c>
      <c r="AN24" s="179">
        <f t="shared" si="0"/>
        <v>3.2456999999999998</v>
      </c>
      <c r="AO24" s="179">
        <f t="shared" si="0"/>
        <v>3.0609999999999999</v>
      </c>
      <c r="AP24" s="179">
        <f t="shared" si="0"/>
        <v>2.9413999999999998</v>
      </c>
      <c r="AQ24" s="179">
        <f t="shared" si="0"/>
        <v>2.8906000000000001</v>
      </c>
      <c r="AR24" s="179">
        <f t="shared" si="0"/>
        <v>2.8308</v>
      </c>
      <c r="AS24" s="179">
        <f t="shared" si="0"/>
        <v>2.8149999999999999</v>
      </c>
      <c r="AT24" s="179">
        <f t="shared" si="0"/>
        <v>2.7582</v>
      </c>
      <c r="AU24" s="179">
        <f t="shared" si="0"/>
        <v>2.6989000000000001</v>
      </c>
      <c r="AV24" s="179">
        <f t="shared" si="0"/>
        <v>2.6375000000000002</v>
      </c>
      <c r="AW24" s="179">
        <f t="shared" si="0"/>
        <v>2.5482</v>
      </c>
      <c r="AX24" s="179">
        <f t="shared" si="0"/>
        <v>2.4018999999999999</v>
      </c>
      <c r="AY24" s="179">
        <f t="shared" si="0"/>
        <v>2.2646999999999999</v>
      </c>
      <c r="AZ24" s="179">
        <f t="shared" si="0"/>
        <v>2.1301000000000001</v>
      </c>
      <c r="BA24" s="179">
        <f t="shared" si="0"/>
        <v>2.0602</v>
      </c>
      <c r="BB24" s="179">
        <f t="shared" si="0"/>
        <v>2.0188000000000001</v>
      </c>
      <c r="BC24" s="179">
        <f t="shared" si="0"/>
        <v>1.9738</v>
      </c>
      <c r="BD24" s="179">
        <f t="shared" si="0"/>
        <v>1.9685999999999999</v>
      </c>
      <c r="BE24" s="179">
        <f t="shared" si="0"/>
        <v>1.9790000000000001</v>
      </c>
      <c r="BF24" s="179">
        <f t="shared" si="0"/>
        <v>1.9894000000000001</v>
      </c>
      <c r="BG24" s="179">
        <f t="shared" si="0"/>
        <v>2</v>
      </c>
      <c r="BH24" s="179">
        <f t="shared" si="0"/>
        <v>1.9867999999999999</v>
      </c>
      <c r="BI24" s="179">
        <f t="shared" si="0"/>
        <v>1.9790000000000001</v>
      </c>
      <c r="BJ24" s="179">
        <f t="shared" si="0"/>
        <v>1.9738</v>
      </c>
      <c r="BK24" s="179">
        <f t="shared" si="0"/>
        <v>1.9685999999999999</v>
      </c>
      <c r="BL24" s="179">
        <f t="shared" si="0"/>
        <v>1.9407000000000001</v>
      </c>
      <c r="BM24" s="179">
        <f t="shared" si="0"/>
        <v>1.9015</v>
      </c>
      <c r="BN24" s="179">
        <f t="shared" si="0"/>
        <v>1.857</v>
      </c>
      <c r="BO24" s="179">
        <f t="shared" si="0"/>
        <v>1.7801</v>
      </c>
      <c r="BP24" s="179">
        <f t="shared" si="0"/>
        <v>1.7153</v>
      </c>
      <c r="BQ24" s="179">
        <f t="shared" ref="BQ24:CC27" si="1">BQ11-BQ19</f>
        <v>1.6979</v>
      </c>
      <c r="BR24" s="179">
        <f t="shared" si="1"/>
        <v>1.6789000000000001</v>
      </c>
      <c r="BS24" s="179">
        <f t="shared" si="1"/>
        <v>1.6281000000000001</v>
      </c>
      <c r="BT24" s="179">
        <f t="shared" si="1"/>
        <v>1.5886</v>
      </c>
      <c r="BU24" s="179">
        <f t="shared" si="1"/>
        <v>1.5589999999999999</v>
      </c>
      <c r="BV24" s="179">
        <f t="shared" si="1"/>
        <v>1.5305</v>
      </c>
      <c r="BW24" s="179">
        <f t="shared" si="1"/>
        <v>1.506</v>
      </c>
      <c r="BX24" s="179">
        <f t="shared" si="1"/>
        <v>1.4750000000000001</v>
      </c>
      <c r="BY24" s="179">
        <f t="shared" si="1"/>
        <v>1.4275</v>
      </c>
      <c r="BZ24" s="179">
        <f t="shared" si="1"/>
        <v>1.3666</v>
      </c>
      <c r="CA24" s="179">
        <f t="shared" si="1"/>
        <v>1.3084</v>
      </c>
      <c r="CB24" s="179">
        <f t="shared" si="1"/>
        <v>1.272</v>
      </c>
      <c r="CC24" s="179">
        <f t="shared" si="1"/>
        <v>1.1756</v>
      </c>
      <c r="CD24" s="179">
        <f t="shared" ref="CD24" si="2">CD11-CD19</f>
        <v>1</v>
      </c>
    </row>
    <row r="25" spans="2:82" hidden="1" outlineLevel="1">
      <c r="B25" s="178" t="s">
        <v>394</v>
      </c>
      <c r="D25" s="179">
        <f t="shared" ref="D25:AI27" si="3">D12-D20</f>
        <v>14.55</v>
      </c>
      <c r="E25" s="179">
        <f t="shared" si="3"/>
        <v>14.126200000000001</v>
      </c>
      <c r="F25" s="179">
        <f t="shared" si="3"/>
        <v>13.2273</v>
      </c>
      <c r="G25" s="179">
        <f t="shared" si="3"/>
        <v>11.3672</v>
      </c>
      <c r="H25" s="179">
        <f t="shared" si="3"/>
        <v>10.392899999999999</v>
      </c>
      <c r="I25" s="179">
        <f t="shared" si="3"/>
        <v>9.2088999999999999</v>
      </c>
      <c r="J25" s="179">
        <f t="shared" si="3"/>
        <v>9.6357999999999997</v>
      </c>
      <c r="K25" s="179">
        <f t="shared" si="3"/>
        <v>8.3142999999999994</v>
      </c>
      <c r="L25" s="179">
        <f t="shared" si="3"/>
        <v>7.8226000000000004</v>
      </c>
      <c r="M25" s="179">
        <f t="shared" si="3"/>
        <v>8.0832999999999995</v>
      </c>
      <c r="N25" s="179">
        <f t="shared" si="3"/>
        <v>8.0387000000000004</v>
      </c>
      <c r="O25" s="179">
        <f t="shared" si="3"/>
        <v>7.6177999999999999</v>
      </c>
      <c r="P25" s="179">
        <f t="shared" si="3"/>
        <v>7.4234999999999998</v>
      </c>
      <c r="Q25" s="179">
        <f t="shared" si="3"/>
        <v>7.2030000000000003</v>
      </c>
      <c r="R25" s="179">
        <f t="shared" si="3"/>
        <v>6.9617000000000004</v>
      </c>
      <c r="S25" s="179">
        <f t="shared" si="3"/>
        <v>6.4667000000000003</v>
      </c>
      <c r="T25" s="179">
        <f t="shared" si="3"/>
        <v>6.0124000000000004</v>
      </c>
      <c r="U25" s="179">
        <f t="shared" si="3"/>
        <v>5.5747</v>
      </c>
      <c r="V25" s="179">
        <f t="shared" si="3"/>
        <v>5.2337999999999996</v>
      </c>
      <c r="W25" s="179">
        <f t="shared" si="3"/>
        <v>5</v>
      </c>
      <c r="X25" s="179">
        <f t="shared" si="3"/>
        <v>4.9321999999999999</v>
      </c>
      <c r="Y25" s="179">
        <f t="shared" si="3"/>
        <v>5.0521000000000003</v>
      </c>
      <c r="Z25" s="179">
        <f t="shared" si="3"/>
        <v>5.0171999999999999</v>
      </c>
      <c r="AA25" s="179">
        <f t="shared" si="3"/>
        <v>5.2337999999999996</v>
      </c>
      <c r="AB25" s="179">
        <f t="shared" si="3"/>
        <v>4.9659000000000004</v>
      </c>
      <c r="AC25" s="179">
        <f t="shared" si="3"/>
        <v>4.7549000000000001</v>
      </c>
      <c r="AD25" s="179">
        <f t="shared" si="3"/>
        <v>4.0641999999999996</v>
      </c>
      <c r="AE25" s="179">
        <f t="shared" si="3"/>
        <v>3.7597</v>
      </c>
      <c r="AF25" s="179">
        <f t="shared" si="3"/>
        <v>3.6375000000000002</v>
      </c>
      <c r="AG25" s="179">
        <f t="shared" si="3"/>
        <v>3.4975999999999998</v>
      </c>
      <c r="AH25" s="179">
        <f t="shared" si="3"/>
        <v>3.2770000000000001</v>
      </c>
      <c r="AI25" s="179">
        <f t="shared" si="3"/>
        <v>3.2189999999999999</v>
      </c>
      <c r="AJ25" s="179">
        <f t="shared" si="0"/>
        <v>3.1494</v>
      </c>
      <c r="AK25" s="179">
        <f t="shared" si="0"/>
        <v>3.0438999999999998</v>
      </c>
      <c r="AL25" s="179">
        <f t="shared" si="0"/>
        <v>2.8812000000000002</v>
      </c>
      <c r="AM25" s="179">
        <f t="shared" si="0"/>
        <v>2.6215999999999999</v>
      </c>
      <c r="AN25" s="179">
        <f t="shared" si="0"/>
        <v>2.3696999999999999</v>
      </c>
      <c r="AO25" s="179">
        <f t="shared" si="0"/>
        <v>2.3058999999999998</v>
      </c>
      <c r="AP25" s="179">
        <f t="shared" si="0"/>
        <v>2.3506</v>
      </c>
      <c r="AQ25" s="179">
        <f t="shared" si="0"/>
        <v>2.3620000000000001</v>
      </c>
      <c r="AR25" s="179">
        <f t="shared" si="0"/>
        <v>2.3317000000000001</v>
      </c>
      <c r="AS25" s="179">
        <f t="shared" si="0"/>
        <v>2.3279999999999998</v>
      </c>
      <c r="AT25" s="179">
        <f t="shared" si="0"/>
        <v>2.2770000000000001</v>
      </c>
      <c r="AU25" s="179">
        <f t="shared" si="0"/>
        <v>2.2349999999999999</v>
      </c>
      <c r="AV25" s="179">
        <f t="shared" si="0"/>
        <v>2.2044999999999999</v>
      </c>
      <c r="AW25" s="179">
        <f t="shared" si="0"/>
        <v>2.1396999999999999</v>
      </c>
      <c r="AX25" s="179">
        <f t="shared" si="0"/>
        <v>2.0041000000000002</v>
      </c>
      <c r="AY25" s="179">
        <f t="shared" si="0"/>
        <v>1.8677999999999999</v>
      </c>
      <c r="AZ25" s="179">
        <f t="shared" si="0"/>
        <v>1.7551000000000001</v>
      </c>
      <c r="BA25" s="179">
        <f t="shared" si="0"/>
        <v>1.7057</v>
      </c>
      <c r="BB25" s="179">
        <f t="shared" si="0"/>
        <v>1.6859999999999999</v>
      </c>
      <c r="BC25" s="179">
        <f t="shared" si="0"/>
        <v>1.6705000000000001</v>
      </c>
      <c r="BD25" s="179">
        <f t="shared" si="0"/>
        <v>1.6998</v>
      </c>
      <c r="BE25" s="179">
        <f t="shared" si="0"/>
        <v>1.7301</v>
      </c>
      <c r="BF25" s="179">
        <f t="shared" si="0"/>
        <v>1.7615000000000001</v>
      </c>
      <c r="BG25" s="179">
        <f t="shared" si="0"/>
        <v>1.7701</v>
      </c>
      <c r="BH25" s="179">
        <f t="shared" si="0"/>
        <v>1.7658</v>
      </c>
      <c r="BI25" s="179">
        <f t="shared" si="0"/>
        <v>1.7701</v>
      </c>
      <c r="BJ25" s="179">
        <f t="shared" si="0"/>
        <v>1.7744</v>
      </c>
      <c r="BK25" s="179">
        <f t="shared" si="0"/>
        <v>1.7808999999999999</v>
      </c>
      <c r="BL25" s="179">
        <f t="shared" si="0"/>
        <v>1.7808999999999999</v>
      </c>
      <c r="BM25" s="179">
        <f t="shared" si="0"/>
        <v>1.7786999999999999</v>
      </c>
      <c r="BN25" s="179">
        <f t="shared" si="0"/>
        <v>1.7363</v>
      </c>
      <c r="BO25" s="179">
        <f t="shared" si="0"/>
        <v>1.6839999999999999</v>
      </c>
      <c r="BP25" s="179">
        <f t="shared" si="0"/>
        <v>1.6348</v>
      </c>
      <c r="BQ25" s="179">
        <f t="shared" si="1"/>
        <v>1.6076999999999999</v>
      </c>
      <c r="BR25" s="179">
        <f t="shared" si="1"/>
        <v>1.5989</v>
      </c>
      <c r="BS25" s="179">
        <f t="shared" si="1"/>
        <v>1.5696000000000001</v>
      </c>
      <c r="BT25" s="179">
        <f t="shared" si="1"/>
        <v>1.53</v>
      </c>
      <c r="BU25" s="179">
        <f t="shared" si="1"/>
        <v>1.5046999999999999</v>
      </c>
      <c r="BV25" s="179">
        <f t="shared" si="1"/>
        <v>1.4817</v>
      </c>
      <c r="BW25" s="179">
        <f t="shared" si="1"/>
        <v>1.4550000000000001</v>
      </c>
      <c r="BX25" s="179">
        <f>BX12-BX20</f>
        <v>1.4307000000000001</v>
      </c>
      <c r="BY25" s="179">
        <f t="shared" si="1"/>
        <v>1.3817999999999999</v>
      </c>
      <c r="BZ25" s="179">
        <f t="shared" si="1"/>
        <v>1.3048999999999999</v>
      </c>
      <c r="CA25" s="179">
        <f t="shared" si="1"/>
        <v>1.2362</v>
      </c>
      <c r="CB25" s="179">
        <f t="shared" si="1"/>
        <v>1.2084999999999999</v>
      </c>
      <c r="CC25" s="179">
        <f t="shared" si="1"/>
        <v>1.1519999999999999</v>
      </c>
      <c r="CD25" s="179">
        <f t="shared" ref="CD25" si="4">CD12-CD20</f>
        <v>1</v>
      </c>
    </row>
    <row r="26" spans="2:82" hidden="1" outlineLevel="1">
      <c r="B26" s="178" t="s">
        <v>136</v>
      </c>
      <c r="D26" s="179">
        <f t="shared" si="3"/>
        <v>0</v>
      </c>
      <c r="E26" s="179">
        <f t="shared" si="3"/>
        <v>0</v>
      </c>
      <c r="F26" s="179">
        <f t="shared" si="3"/>
        <v>0</v>
      </c>
      <c r="G26" s="179">
        <f t="shared" si="3"/>
        <v>0</v>
      </c>
      <c r="H26" s="179">
        <f t="shared" si="3"/>
        <v>0</v>
      </c>
      <c r="I26" s="179">
        <f>I13-I21</f>
        <v>8.6989000000000001</v>
      </c>
      <c r="J26" s="179">
        <f t="shared" si="3"/>
        <v>8.7485999999999997</v>
      </c>
      <c r="K26" s="179">
        <f t="shared" si="3"/>
        <v>7.3254000000000001</v>
      </c>
      <c r="L26" s="179">
        <f t="shared" si="3"/>
        <v>5.9805000000000001</v>
      </c>
      <c r="M26" s="179">
        <f t="shared" si="3"/>
        <v>5.9340999999999999</v>
      </c>
      <c r="N26" s="179">
        <f t="shared" si="3"/>
        <v>6.0275999999999996</v>
      </c>
      <c r="O26" s="179">
        <f t="shared" si="3"/>
        <v>5.7774000000000001</v>
      </c>
      <c r="P26" s="179">
        <f t="shared" si="3"/>
        <v>5.6287000000000003</v>
      </c>
      <c r="Q26" s="179">
        <f t="shared" si="3"/>
        <v>5.3719000000000001</v>
      </c>
      <c r="R26" s="179">
        <f t="shared" si="3"/>
        <v>5.2431999999999999</v>
      </c>
      <c r="S26" s="179">
        <f t="shared" si="3"/>
        <v>5.1032999999999999</v>
      </c>
      <c r="T26" s="179">
        <f t="shared" si="3"/>
        <v>4.9386999999999999</v>
      </c>
      <c r="U26" s="179">
        <f t="shared" si="3"/>
        <v>4.7694999999999999</v>
      </c>
      <c r="V26" s="179">
        <f t="shared" si="3"/>
        <v>4.6535000000000002</v>
      </c>
      <c r="W26" s="179">
        <f t="shared" si="3"/>
        <v>4.5838000000000001</v>
      </c>
      <c r="X26" s="179">
        <f t="shared" si="3"/>
        <v>4.5430000000000001</v>
      </c>
      <c r="Y26" s="179">
        <f t="shared" si="3"/>
        <v>4.6113999999999997</v>
      </c>
      <c r="Z26" s="179">
        <f t="shared" si="3"/>
        <v>4.5975999999999999</v>
      </c>
      <c r="AA26" s="179">
        <f t="shared" si="3"/>
        <v>4.8449</v>
      </c>
      <c r="AB26" s="179">
        <f t="shared" si="3"/>
        <v>4.7398999999999996</v>
      </c>
      <c r="AC26" s="179">
        <f t="shared" si="3"/>
        <v>4.5701000000000001</v>
      </c>
      <c r="AD26" s="179">
        <f t="shared" si="3"/>
        <v>4.0717999999999996</v>
      </c>
      <c r="AE26" s="179">
        <f t="shared" si="3"/>
        <v>3.8563999999999998</v>
      </c>
      <c r="AF26" s="179">
        <f t="shared" si="3"/>
        <v>3.7896000000000001</v>
      </c>
      <c r="AG26" s="179">
        <f t="shared" si="3"/>
        <v>3.5771000000000002</v>
      </c>
      <c r="AH26" s="179">
        <f t="shared" si="3"/>
        <v>3.2574000000000001</v>
      </c>
      <c r="AI26" s="179">
        <f t="shared" si="3"/>
        <v>3.2784</v>
      </c>
      <c r="AJ26" s="179">
        <f t="shared" si="0"/>
        <v>3.1962000000000002</v>
      </c>
      <c r="AK26" s="179">
        <f t="shared" si="0"/>
        <v>3.1698</v>
      </c>
      <c r="AL26" s="179">
        <f t="shared" si="0"/>
        <v>3.0316999999999998</v>
      </c>
      <c r="AM26" s="179">
        <f t="shared" si="0"/>
        <v>2.851</v>
      </c>
      <c r="AN26" s="179">
        <f t="shared" si="0"/>
        <v>2.6671999999999998</v>
      </c>
      <c r="AO26" s="179">
        <f t="shared" si="0"/>
        <v>2.6036999999999999</v>
      </c>
      <c r="AP26" s="179">
        <f t="shared" si="0"/>
        <v>2.5015999999999998</v>
      </c>
      <c r="AQ26" s="179">
        <f t="shared" si="0"/>
        <v>2.5516999999999999</v>
      </c>
      <c r="AR26" s="179">
        <f t="shared" si="0"/>
        <v>2.5139999999999998</v>
      </c>
      <c r="AS26" s="179">
        <f t="shared" si="0"/>
        <v>2.4457</v>
      </c>
      <c r="AT26" s="179">
        <f t="shared" si="0"/>
        <v>2.3959000000000001</v>
      </c>
      <c r="AU26" s="179">
        <f t="shared" si="0"/>
        <v>2.4148000000000001</v>
      </c>
      <c r="AV26" s="179">
        <f t="shared" si="0"/>
        <v>2.3809999999999998</v>
      </c>
      <c r="AW26" s="179">
        <f t="shared" si="0"/>
        <v>2.2953999999999999</v>
      </c>
      <c r="AX26" s="179">
        <f t="shared" si="0"/>
        <v>2.1934</v>
      </c>
      <c r="AY26" s="179">
        <f t="shared" si="0"/>
        <v>2.1059000000000001</v>
      </c>
      <c r="AZ26" s="179">
        <f t="shared" si="0"/>
        <v>2.0225</v>
      </c>
      <c r="BA26" s="179">
        <f t="shared" si="0"/>
        <v>2.0522999999999998</v>
      </c>
      <c r="BB26" s="179">
        <f t="shared" si="0"/>
        <v>2.0278</v>
      </c>
      <c r="BC26" s="179">
        <f t="shared" si="0"/>
        <v>1.9553</v>
      </c>
      <c r="BD26" s="179">
        <f t="shared" si="0"/>
        <v>1.9961</v>
      </c>
      <c r="BE26" s="179">
        <f t="shared" si="0"/>
        <v>2.0225</v>
      </c>
      <c r="BF26" s="179">
        <f t="shared" si="0"/>
        <v>2.0331999999999999</v>
      </c>
      <c r="BG26" s="179">
        <f t="shared" si="0"/>
        <v>2.0632999999999999</v>
      </c>
      <c r="BH26" s="179">
        <f t="shared" si="0"/>
        <v>2.0118</v>
      </c>
      <c r="BI26" s="179">
        <f t="shared" si="0"/>
        <v>1.9832000000000001</v>
      </c>
      <c r="BJ26" s="179">
        <f t="shared" si="0"/>
        <v>1.9883</v>
      </c>
      <c r="BK26" s="179">
        <f t="shared" si="0"/>
        <v>1.9729000000000001</v>
      </c>
      <c r="BL26" s="179">
        <f t="shared" si="0"/>
        <v>1.8762000000000001</v>
      </c>
      <c r="BM26" s="179">
        <f t="shared" si="0"/>
        <v>1.7865</v>
      </c>
      <c r="BN26" s="179">
        <f t="shared" si="0"/>
        <v>1.7457</v>
      </c>
      <c r="BO26" s="179">
        <f t="shared" si="0"/>
        <v>1.6445000000000001</v>
      </c>
      <c r="BP26" s="179">
        <f t="shared" si="0"/>
        <v>1.5622</v>
      </c>
      <c r="BQ26" s="179">
        <f t="shared" si="1"/>
        <v>1.6167</v>
      </c>
      <c r="BR26" s="179">
        <f t="shared" si="1"/>
        <v>1.6234999999999999</v>
      </c>
      <c r="BS26" s="179">
        <f t="shared" si="1"/>
        <v>1.548</v>
      </c>
      <c r="BT26" s="179">
        <f t="shared" si="1"/>
        <v>1.5234000000000001</v>
      </c>
      <c r="BU26" s="179">
        <f t="shared" si="1"/>
        <v>1.5387</v>
      </c>
      <c r="BV26" s="179">
        <f t="shared" si="1"/>
        <v>1.5325</v>
      </c>
      <c r="BW26" s="179">
        <f t="shared" si="1"/>
        <v>1.5309999999999999</v>
      </c>
      <c r="BX26" s="179">
        <f t="shared" si="1"/>
        <v>1.5402</v>
      </c>
      <c r="BY26" s="179">
        <f t="shared" si="1"/>
        <v>1.4637</v>
      </c>
      <c r="BZ26" s="179">
        <f t="shared" si="1"/>
        <v>1.3755999999999999</v>
      </c>
      <c r="CA26" s="179">
        <f t="shared" si="1"/>
        <v>1.3301000000000001</v>
      </c>
      <c r="CB26" s="179">
        <f t="shared" si="1"/>
        <v>1.329</v>
      </c>
      <c r="CC26" s="179">
        <f t="shared" si="1"/>
        <v>1.2199</v>
      </c>
      <c r="CD26" s="179">
        <f t="shared" ref="CD26" si="5">CD13-CD21</f>
        <v>1</v>
      </c>
    </row>
    <row r="27" spans="2:82" hidden="1" outlineLevel="1">
      <c r="B27" s="178" t="s">
        <v>137</v>
      </c>
      <c r="D27" s="179">
        <f t="shared" si="3"/>
        <v>0</v>
      </c>
      <c r="E27" s="179">
        <f t="shared" si="3"/>
        <v>0</v>
      </c>
      <c r="F27" s="179">
        <f t="shared" si="3"/>
        <v>0</v>
      </c>
      <c r="G27" s="179">
        <f t="shared" si="3"/>
        <v>0</v>
      </c>
      <c r="H27" s="179">
        <f t="shared" si="3"/>
        <v>0</v>
      </c>
      <c r="I27" s="179">
        <f t="shared" si="3"/>
        <v>5.4909999999999997</v>
      </c>
      <c r="J27" s="179">
        <f t="shared" si="3"/>
        <v>5.6333000000000002</v>
      </c>
      <c r="K27" s="179">
        <f t="shared" si="3"/>
        <v>4.7530999999999999</v>
      </c>
      <c r="L27" s="179">
        <f t="shared" si="3"/>
        <v>4.6513999999999998</v>
      </c>
      <c r="M27" s="179">
        <f t="shared" si="3"/>
        <v>4.7679999999999998</v>
      </c>
      <c r="N27" s="179">
        <f t="shared" si="3"/>
        <v>4.8438999999999997</v>
      </c>
      <c r="O27" s="179">
        <f t="shared" si="3"/>
        <v>4.7530999999999999</v>
      </c>
      <c r="P27" s="179">
        <f t="shared" si="3"/>
        <v>4.68</v>
      </c>
      <c r="Q27" s="179">
        <f t="shared" si="3"/>
        <v>4.5952000000000002</v>
      </c>
      <c r="R27" s="179">
        <f t="shared" si="3"/>
        <v>4.6231</v>
      </c>
      <c r="S27" s="179">
        <f t="shared" si="3"/>
        <v>4.6513999999999998</v>
      </c>
      <c r="T27" s="179">
        <f t="shared" si="3"/>
        <v>4.5952000000000002</v>
      </c>
      <c r="U27" s="179">
        <f t="shared" si="3"/>
        <v>4.5403000000000002</v>
      </c>
      <c r="V27" s="179">
        <f t="shared" si="3"/>
        <v>4.5133999999999999</v>
      </c>
      <c r="W27" s="179">
        <f t="shared" si="3"/>
        <v>4.4734999999999996</v>
      </c>
      <c r="X27" s="179">
        <f t="shared" si="3"/>
        <v>4.4086999999999996</v>
      </c>
      <c r="Y27" s="179">
        <f t="shared" si="3"/>
        <v>4.3087999999999997</v>
      </c>
      <c r="Z27" s="179">
        <f t="shared" si="3"/>
        <v>4.2485999999999997</v>
      </c>
      <c r="AA27" s="179">
        <f t="shared" si="3"/>
        <v>4.2965999999999998</v>
      </c>
      <c r="AB27" s="179">
        <f t="shared" si="3"/>
        <v>4.3087999999999997</v>
      </c>
      <c r="AC27" s="179">
        <f t="shared" si="3"/>
        <v>4.2367999999999997</v>
      </c>
      <c r="AD27" s="179">
        <f t="shared" si="3"/>
        <v>4.0345000000000004</v>
      </c>
      <c r="AE27" s="179">
        <f t="shared" si="3"/>
        <v>3.8801000000000001</v>
      </c>
      <c r="AF27" s="179">
        <f t="shared" si="3"/>
        <v>3.7648999999999999</v>
      </c>
      <c r="AG27" s="179">
        <f t="shared" si="3"/>
        <v>3.5371999999999999</v>
      </c>
      <c r="AH27" s="179">
        <f t="shared" si="3"/>
        <v>3.1168</v>
      </c>
      <c r="AI27" s="179">
        <f t="shared" si="3"/>
        <v>2.9824000000000002</v>
      </c>
      <c r="AJ27" s="179">
        <f t="shared" si="0"/>
        <v>2.8752</v>
      </c>
      <c r="AK27" s="179">
        <f t="shared" si="0"/>
        <v>2.7907999999999999</v>
      </c>
      <c r="AL27" s="179">
        <f t="shared" si="0"/>
        <v>2.7604000000000002</v>
      </c>
      <c r="AM27" s="179">
        <f t="shared" si="0"/>
        <v>2.6637</v>
      </c>
      <c r="AN27" s="179">
        <f t="shared" si="0"/>
        <v>2.4975000000000001</v>
      </c>
      <c r="AO27" s="179">
        <f t="shared" si="0"/>
        <v>2.34</v>
      </c>
      <c r="AP27" s="179">
        <f t="shared" si="0"/>
        <v>2.2012</v>
      </c>
      <c r="AQ27" s="179">
        <f t="shared" si="0"/>
        <v>2.1636000000000002</v>
      </c>
      <c r="AR27" s="179">
        <f t="shared" si="0"/>
        <v>2.1036999999999999</v>
      </c>
      <c r="AS27" s="179">
        <f t="shared" si="0"/>
        <v>2.0581999999999998</v>
      </c>
      <c r="AT27" s="179">
        <f t="shared" si="0"/>
        <v>2.0750000000000002</v>
      </c>
      <c r="AU27" s="179">
        <f t="shared" si="0"/>
        <v>2.1242999999999999</v>
      </c>
      <c r="AV27" s="179">
        <f t="shared" si="0"/>
        <v>2.0922000000000001</v>
      </c>
      <c r="AW27" s="179">
        <f t="shared" si="0"/>
        <v>2.0388999999999999</v>
      </c>
      <c r="AX27" s="179">
        <f t="shared" si="0"/>
        <v>2.0066000000000002</v>
      </c>
      <c r="AY27" s="179">
        <f t="shared" si="0"/>
        <v>1.9651000000000001</v>
      </c>
      <c r="AZ27" s="179">
        <f t="shared" si="0"/>
        <v>1.9376</v>
      </c>
      <c r="BA27" s="179">
        <f t="shared" si="0"/>
        <v>1.9351</v>
      </c>
      <c r="BB27" s="179">
        <f t="shared" si="0"/>
        <v>1.9301999999999999</v>
      </c>
      <c r="BC27" s="179">
        <f t="shared" si="0"/>
        <v>1.8965000000000001</v>
      </c>
      <c r="BD27" s="179">
        <f t="shared" si="0"/>
        <v>1.9278</v>
      </c>
      <c r="BE27" s="179">
        <f t="shared" si="0"/>
        <v>1.9059999999999999</v>
      </c>
      <c r="BF27" s="179">
        <f t="shared" si="0"/>
        <v>1.9059999999999999</v>
      </c>
      <c r="BG27" s="179">
        <f t="shared" si="0"/>
        <v>1.9351</v>
      </c>
      <c r="BH27" s="179">
        <f t="shared" si="0"/>
        <v>1.8989</v>
      </c>
      <c r="BI27" s="179">
        <f t="shared" si="0"/>
        <v>1.8391999999999999</v>
      </c>
      <c r="BJ27" s="179">
        <f t="shared" si="0"/>
        <v>1.8504</v>
      </c>
      <c r="BK27" s="179">
        <f t="shared" si="0"/>
        <v>1.8237000000000001</v>
      </c>
      <c r="BL27" s="179">
        <f t="shared" si="0"/>
        <v>1.7979000000000001</v>
      </c>
      <c r="BM27" s="179">
        <f t="shared" si="0"/>
        <v>1.7323</v>
      </c>
      <c r="BN27" s="179">
        <f t="shared" si="0"/>
        <v>1.6443000000000001</v>
      </c>
      <c r="BO27" s="179">
        <f t="shared" si="0"/>
        <v>1.625</v>
      </c>
      <c r="BP27" s="179">
        <f t="shared" si="0"/>
        <v>1.5457000000000001</v>
      </c>
      <c r="BQ27" s="179">
        <f t="shared" si="1"/>
        <v>1.5993999999999999</v>
      </c>
      <c r="BR27" s="179">
        <f t="shared" si="1"/>
        <v>1.5860000000000001</v>
      </c>
      <c r="BS27" s="179">
        <f t="shared" si="1"/>
        <v>1.5134000000000001</v>
      </c>
      <c r="BT27" s="179">
        <f t="shared" si="1"/>
        <v>1.4925999999999999</v>
      </c>
      <c r="BU27" s="179">
        <f t="shared" si="1"/>
        <v>1.4912000000000001</v>
      </c>
      <c r="BV27" s="179">
        <f t="shared" si="1"/>
        <v>1.5015000000000001</v>
      </c>
      <c r="BW27" s="179">
        <f t="shared" si="1"/>
        <v>1.5209999999999999</v>
      </c>
      <c r="BX27" s="179">
        <f t="shared" si="1"/>
        <v>1.5426</v>
      </c>
      <c r="BY27" s="179">
        <f t="shared" si="1"/>
        <v>1.5044999999999999</v>
      </c>
      <c r="BZ27" s="179">
        <f t="shared" si="1"/>
        <v>1.4696</v>
      </c>
      <c r="CA27" s="179">
        <f t="shared" si="1"/>
        <v>1.4527000000000001</v>
      </c>
      <c r="CB27" s="179">
        <f t="shared" si="1"/>
        <v>1.4597</v>
      </c>
      <c r="CC27" s="179">
        <f t="shared" si="1"/>
        <v>1.3271999999999999</v>
      </c>
      <c r="CD27" s="179">
        <f t="shared" ref="CD27" si="6">CD14-CD22</f>
        <v>1</v>
      </c>
    </row>
    <row r="28" spans="2:82" collapsed="1"/>
    <row r="30" spans="2:82">
      <c r="B30" s="158" t="s">
        <v>583</v>
      </c>
      <c r="D30" s="172" t="s">
        <v>585</v>
      </c>
    </row>
    <row r="31" spans="2:82" hidden="1" outlineLevel="1">
      <c r="B31" s="163">
        <v>2022</v>
      </c>
    </row>
    <row r="32" spans="2:82" hidden="1" outlineLevel="1">
      <c r="B32" s="178" t="s">
        <v>135</v>
      </c>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row>
    <row r="33" spans="1:82" hidden="1" outlineLevel="1">
      <c r="B33" s="178" t="s">
        <v>394</v>
      </c>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row>
    <row r="34" spans="1:82" hidden="1" outlineLevel="1">
      <c r="B34" s="178" t="s">
        <v>136</v>
      </c>
      <c r="D34" s="187"/>
      <c r="E34" s="187"/>
      <c r="F34" s="187"/>
      <c r="G34" s="187"/>
      <c r="H34" s="187"/>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row>
    <row r="35" spans="1:82" hidden="1" outlineLevel="1">
      <c r="B35" s="178" t="s">
        <v>137</v>
      </c>
      <c r="D35" s="187"/>
      <c r="E35" s="187"/>
      <c r="F35" s="187"/>
      <c r="G35" s="187"/>
      <c r="H35" s="187"/>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row>
    <row r="36" spans="1:82" hidden="1" outlineLevel="1">
      <c r="B36" s="158" t="s">
        <v>4</v>
      </c>
    </row>
    <row r="37" spans="1:82" hidden="1" outlineLevel="1">
      <c r="B37" s="178" t="s">
        <v>135</v>
      </c>
      <c r="D37" s="179">
        <f t="shared" ref="D37:BO40" si="7">D11-D32</f>
        <v>22.818200000000001</v>
      </c>
      <c r="E37" s="179">
        <f t="shared" si="7"/>
        <v>22.147099999999998</v>
      </c>
      <c r="F37" s="179">
        <f t="shared" si="7"/>
        <v>20.630099999999999</v>
      </c>
      <c r="G37" s="179">
        <f t="shared" si="7"/>
        <v>17.717600000000001</v>
      </c>
      <c r="H37" s="179">
        <f t="shared" si="7"/>
        <v>16.369599999999998</v>
      </c>
      <c r="I37" s="179">
        <f t="shared" si="7"/>
        <v>14.4808</v>
      </c>
      <c r="J37" s="179">
        <f t="shared" si="7"/>
        <v>15.06</v>
      </c>
      <c r="K37" s="179">
        <f t="shared" si="7"/>
        <v>13.095700000000001</v>
      </c>
      <c r="L37" s="179">
        <f t="shared" si="7"/>
        <v>12.2439</v>
      </c>
      <c r="M37" s="179">
        <f t="shared" si="7"/>
        <v>12.6555</v>
      </c>
      <c r="N37" s="179">
        <f t="shared" si="7"/>
        <v>12.6555</v>
      </c>
      <c r="O37" s="179">
        <f t="shared" si="7"/>
        <v>11.952400000000001</v>
      </c>
      <c r="P37" s="179">
        <f t="shared" si="7"/>
        <v>11.6744</v>
      </c>
      <c r="Q37" s="179">
        <f t="shared" si="7"/>
        <v>11.238799999999999</v>
      </c>
      <c r="R37" s="179">
        <f t="shared" si="7"/>
        <v>10.913</v>
      </c>
      <c r="S37" s="179">
        <f t="shared" si="7"/>
        <v>10.531499999999999</v>
      </c>
      <c r="T37" s="179">
        <f t="shared" si="7"/>
        <v>9.8430999999999997</v>
      </c>
      <c r="U37" s="179">
        <f t="shared" si="7"/>
        <v>9.2393000000000001</v>
      </c>
      <c r="V37" s="179">
        <f t="shared" si="7"/>
        <v>8.6057000000000006</v>
      </c>
      <c r="W37" s="179">
        <f t="shared" si="7"/>
        <v>8.2746999999999993</v>
      </c>
      <c r="X37" s="179">
        <f t="shared" si="7"/>
        <v>7.9263000000000003</v>
      </c>
      <c r="Y37" s="179">
        <f t="shared" si="7"/>
        <v>7.6060999999999996</v>
      </c>
      <c r="Z37" s="179">
        <f t="shared" si="7"/>
        <v>7.4187000000000003</v>
      </c>
      <c r="AA37" s="179">
        <f t="shared" si="7"/>
        <v>7.8030999999999997</v>
      </c>
      <c r="AB37" s="179">
        <f t="shared" si="7"/>
        <v>7.4187000000000003</v>
      </c>
      <c r="AC37" s="179">
        <f t="shared" si="7"/>
        <v>6.9082999999999997</v>
      </c>
      <c r="AD37" s="179">
        <f t="shared" si="7"/>
        <v>5.8372000000000002</v>
      </c>
      <c r="AE37" s="179">
        <f t="shared" si="7"/>
        <v>5.2656999999999998</v>
      </c>
      <c r="AF37" s="179">
        <f t="shared" si="7"/>
        <v>5.0199999999999996</v>
      </c>
      <c r="AG37" s="179">
        <f t="shared" si="7"/>
        <v>4.7210000000000001</v>
      </c>
      <c r="AH37" s="179">
        <f t="shared" si="7"/>
        <v>4.4555999999999996</v>
      </c>
      <c r="AI37" s="179">
        <f t="shared" si="7"/>
        <v>4.3400999999999996</v>
      </c>
      <c r="AJ37" s="179">
        <f t="shared" si="7"/>
        <v>4.1833</v>
      </c>
      <c r="AK37" s="179">
        <f t="shared" si="7"/>
        <v>4.016</v>
      </c>
      <c r="AL37" s="179">
        <f t="shared" si="7"/>
        <v>3.8418000000000001</v>
      </c>
      <c r="AM37" s="179">
        <f t="shared" si="7"/>
        <v>3.5771999999999999</v>
      </c>
      <c r="AN37" s="179">
        <f t="shared" si="7"/>
        <v>3.2456999999999998</v>
      </c>
      <c r="AO37" s="179">
        <f t="shared" si="7"/>
        <v>3.0609999999999999</v>
      </c>
      <c r="AP37" s="179">
        <f t="shared" si="7"/>
        <v>2.9413999999999998</v>
      </c>
      <c r="AQ37" s="179">
        <f t="shared" si="7"/>
        <v>2.8906000000000001</v>
      </c>
      <c r="AR37" s="179">
        <f t="shared" si="7"/>
        <v>2.8308</v>
      </c>
      <c r="AS37" s="179">
        <f t="shared" si="7"/>
        <v>2.8149999999999999</v>
      </c>
      <c r="AT37" s="179">
        <f t="shared" si="7"/>
        <v>2.7582</v>
      </c>
      <c r="AU37" s="179">
        <f t="shared" si="7"/>
        <v>2.6989000000000001</v>
      </c>
      <c r="AV37" s="179">
        <f t="shared" si="7"/>
        <v>2.6375000000000002</v>
      </c>
      <c r="AW37" s="179">
        <f t="shared" si="7"/>
        <v>2.5482</v>
      </c>
      <c r="AX37" s="179">
        <f t="shared" si="7"/>
        <v>2.4018999999999999</v>
      </c>
      <c r="AY37" s="179">
        <f t="shared" si="7"/>
        <v>2.2646999999999999</v>
      </c>
      <c r="AZ37" s="179">
        <f t="shared" si="7"/>
        <v>2.1301000000000001</v>
      </c>
      <c r="BA37" s="179">
        <f t="shared" si="7"/>
        <v>2.0602</v>
      </c>
      <c r="BB37" s="179">
        <f t="shared" si="7"/>
        <v>2.0188000000000001</v>
      </c>
      <c r="BC37" s="179">
        <f t="shared" si="7"/>
        <v>1.9738</v>
      </c>
      <c r="BD37" s="179">
        <f t="shared" si="7"/>
        <v>1.9685999999999999</v>
      </c>
      <c r="BE37" s="179">
        <f t="shared" si="7"/>
        <v>1.9790000000000001</v>
      </c>
      <c r="BF37" s="179">
        <f t="shared" si="7"/>
        <v>1.9894000000000001</v>
      </c>
      <c r="BG37" s="179">
        <f t="shared" si="7"/>
        <v>2</v>
      </c>
      <c r="BH37" s="179">
        <f t="shared" si="7"/>
        <v>1.9867999999999999</v>
      </c>
      <c r="BI37" s="179">
        <f t="shared" si="7"/>
        <v>1.9790000000000001</v>
      </c>
      <c r="BJ37" s="179">
        <f t="shared" si="7"/>
        <v>1.9738</v>
      </c>
      <c r="BK37" s="179">
        <f t="shared" si="7"/>
        <v>1.9685999999999999</v>
      </c>
      <c r="BL37" s="179">
        <f t="shared" si="7"/>
        <v>1.9407000000000001</v>
      </c>
      <c r="BM37" s="179">
        <f t="shared" si="7"/>
        <v>1.9015</v>
      </c>
      <c r="BN37" s="179">
        <f t="shared" si="7"/>
        <v>1.857</v>
      </c>
      <c r="BO37" s="179">
        <f t="shared" si="7"/>
        <v>1.7801</v>
      </c>
      <c r="BP37" s="179">
        <f t="shared" ref="BP37:CC40" si="8">BP11-BP32</f>
        <v>1.7153</v>
      </c>
      <c r="BQ37" s="179">
        <f t="shared" si="8"/>
        <v>1.6979</v>
      </c>
      <c r="BR37" s="179">
        <f t="shared" si="8"/>
        <v>1.6789000000000001</v>
      </c>
      <c r="BS37" s="179">
        <f t="shared" si="8"/>
        <v>1.6281000000000001</v>
      </c>
      <c r="BT37" s="179">
        <f t="shared" si="8"/>
        <v>1.5886</v>
      </c>
      <c r="BU37" s="179">
        <f t="shared" si="8"/>
        <v>1.5589999999999999</v>
      </c>
      <c r="BV37" s="179">
        <f t="shared" si="8"/>
        <v>1.5305</v>
      </c>
      <c r="BW37" s="179">
        <f t="shared" si="8"/>
        <v>1.506</v>
      </c>
      <c r="BX37" s="179">
        <f t="shared" si="8"/>
        <v>1.4750000000000001</v>
      </c>
      <c r="BY37" s="179">
        <f t="shared" si="8"/>
        <v>1.4275</v>
      </c>
      <c r="BZ37" s="179">
        <f t="shared" si="8"/>
        <v>1.3666</v>
      </c>
      <c r="CA37" s="179">
        <f t="shared" si="8"/>
        <v>1.3084</v>
      </c>
      <c r="CB37" s="179">
        <f t="shared" si="8"/>
        <v>1.272</v>
      </c>
      <c r="CC37" s="179">
        <f t="shared" si="8"/>
        <v>1.1756</v>
      </c>
      <c r="CD37" s="179">
        <f t="shared" ref="CD37" si="9">CD11-CD32</f>
        <v>1</v>
      </c>
    </row>
    <row r="38" spans="1:82" hidden="1" outlineLevel="1">
      <c r="B38" s="178" t="s">
        <v>394</v>
      </c>
      <c r="D38" s="179">
        <f>D12-D33</f>
        <v>14.55</v>
      </c>
      <c r="E38" s="179">
        <f t="shared" si="7"/>
        <v>14.126200000000001</v>
      </c>
      <c r="F38" s="179">
        <f t="shared" si="7"/>
        <v>13.2273</v>
      </c>
      <c r="G38" s="179">
        <f t="shared" si="7"/>
        <v>11.3672</v>
      </c>
      <c r="H38" s="179">
        <f t="shared" si="7"/>
        <v>10.392899999999999</v>
      </c>
      <c r="I38" s="179">
        <f t="shared" si="7"/>
        <v>9.2088999999999999</v>
      </c>
      <c r="J38" s="179">
        <f t="shared" si="7"/>
        <v>9.6357999999999997</v>
      </c>
      <c r="K38" s="179">
        <f t="shared" si="7"/>
        <v>8.3142999999999994</v>
      </c>
      <c r="L38" s="179">
        <f t="shared" si="7"/>
        <v>7.8226000000000004</v>
      </c>
      <c r="M38" s="179">
        <f t="shared" si="7"/>
        <v>8.0832999999999995</v>
      </c>
      <c r="N38" s="179">
        <f t="shared" si="7"/>
        <v>8.0387000000000004</v>
      </c>
      <c r="O38" s="179">
        <f t="shared" si="7"/>
        <v>7.6177999999999999</v>
      </c>
      <c r="P38" s="179">
        <f t="shared" si="7"/>
        <v>7.4234999999999998</v>
      </c>
      <c r="Q38" s="179">
        <f t="shared" si="7"/>
        <v>7.2030000000000003</v>
      </c>
      <c r="R38" s="179">
        <f t="shared" si="7"/>
        <v>6.9617000000000004</v>
      </c>
      <c r="S38" s="179">
        <f t="shared" si="7"/>
        <v>6.4667000000000003</v>
      </c>
      <c r="T38" s="179">
        <f t="shared" si="7"/>
        <v>6.0124000000000004</v>
      </c>
      <c r="U38" s="179">
        <f t="shared" si="7"/>
        <v>5.5747</v>
      </c>
      <c r="V38" s="179">
        <f t="shared" si="7"/>
        <v>5.2337999999999996</v>
      </c>
      <c r="W38" s="179">
        <f t="shared" si="7"/>
        <v>5</v>
      </c>
      <c r="X38" s="179">
        <f t="shared" si="7"/>
        <v>4.9321999999999999</v>
      </c>
      <c r="Y38" s="179">
        <f t="shared" si="7"/>
        <v>5.0521000000000003</v>
      </c>
      <c r="Z38" s="179">
        <f t="shared" si="7"/>
        <v>5.0171999999999999</v>
      </c>
      <c r="AA38" s="179">
        <f t="shared" si="7"/>
        <v>5.2337999999999996</v>
      </c>
      <c r="AB38" s="179">
        <f t="shared" si="7"/>
        <v>4.9659000000000004</v>
      </c>
      <c r="AC38" s="179">
        <f t="shared" si="7"/>
        <v>4.7549000000000001</v>
      </c>
      <c r="AD38" s="179">
        <f t="shared" si="7"/>
        <v>4.0641999999999996</v>
      </c>
      <c r="AE38" s="179">
        <f t="shared" si="7"/>
        <v>3.7597</v>
      </c>
      <c r="AF38" s="179">
        <f t="shared" si="7"/>
        <v>3.6375000000000002</v>
      </c>
      <c r="AG38" s="179">
        <f t="shared" si="7"/>
        <v>3.4975999999999998</v>
      </c>
      <c r="AH38" s="179">
        <f t="shared" si="7"/>
        <v>3.2770000000000001</v>
      </c>
      <c r="AI38" s="179">
        <f t="shared" si="7"/>
        <v>3.2189999999999999</v>
      </c>
      <c r="AJ38" s="179">
        <f t="shared" si="7"/>
        <v>3.1494</v>
      </c>
      <c r="AK38" s="179">
        <f t="shared" si="7"/>
        <v>3.0438999999999998</v>
      </c>
      <c r="AL38" s="179">
        <f t="shared" si="7"/>
        <v>2.8812000000000002</v>
      </c>
      <c r="AM38" s="179">
        <f t="shared" si="7"/>
        <v>2.6215999999999999</v>
      </c>
      <c r="AN38" s="179">
        <f t="shared" si="7"/>
        <v>2.3696999999999999</v>
      </c>
      <c r="AO38" s="179">
        <f t="shared" si="7"/>
        <v>2.3058999999999998</v>
      </c>
      <c r="AP38" s="179">
        <f t="shared" si="7"/>
        <v>2.3506</v>
      </c>
      <c r="AQ38" s="179">
        <f t="shared" si="7"/>
        <v>2.3620000000000001</v>
      </c>
      <c r="AR38" s="179">
        <f t="shared" si="7"/>
        <v>2.3317000000000001</v>
      </c>
      <c r="AS38" s="179">
        <f t="shared" si="7"/>
        <v>2.3279999999999998</v>
      </c>
      <c r="AT38" s="179">
        <f t="shared" si="7"/>
        <v>2.2770000000000001</v>
      </c>
      <c r="AU38" s="179">
        <f t="shared" si="7"/>
        <v>2.2349999999999999</v>
      </c>
      <c r="AV38" s="179">
        <f t="shared" si="7"/>
        <v>2.2044999999999999</v>
      </c>
      <c r="AW38" s="179">
        <f t="shared" si="7"/>
        <v>2.1396999999999999</v>
      </c>
      <c r="AX38" s="179">
        <f t="shared" si="7"/>
        <v>2.0041000000000002</v>
      </c>
      <c r="AY38" s="179">
        <f t="shared" si="7"/>
        <v>1.8677999999999999</v>
      </c>
      <c r="AZ38" s="179">
        <f t="shared" si="7"/>
        <v>1.7551000000000001</v>
      </c>
      <c r="BA38" s="179">
        <f t="shared" si="7"/>
        <v>1.7057</v>
      </c>
      <c r="BB38" s="179">
        <f t="shared" si="7"/>
        <v>1.6859999999999999</v>
      </c>
      <c r="BC38" s="179">
        <f t="shared" si="7"/>
        <v>1.6705000000000001</v>
      </c>
      <c r="BD38" s="179">
        <f t="shared" si="7"/>
        <v>1.6998</v>
      </c>
      <c r="BE38" s="179">
        <f t="shared" si="7"/>
        <v>1.7301</v>
      </c>
      <c r="BF38" s="179">
        <f t="shared" si="7"/>
        <v>1.7615000000000001</v>
      </c>
      <c r="BG38" s="179">
        <f t="shared" si="7"/>
        <v>1.7701</v>
      </c>
      <c r="BH38" s="179">
        <f t="shared" si="7"/>
        <v>1.7658</v>
      </c>
      <c r="BI38" s="179">
        <f t="shared" si="7"/>
        <v>1.7701</v>
      </c>
      <c r="BJ38" s="179">
        <f t="shared" si="7"/>
        <v>1.7744</v>
      </c>
      <c r="BK38" s="179">
        <f t="shared" si="7"/>
        <v>1.7808999999999999</v>
      </c>
      <c r="BL38" s="179">
        <f t="shared" si="7"/>
        <v>1.7808999999999999</v>
      </c>
      <c r="BM38" s="179">
        <f t="shared" si="7"/>
        <v>1.7786999999999999</v>
      </c>
      <c r="BN38" s="179">
        <f t="shared" si="7"/>
        <v>1.7363</v>
      </c>
      <c r="BO38" s="179">
        <f t="shared" si="7"/>
        <v>1.6839999999999999</v>
      </c>
      <c r="BP38" s="179">
        <f t="shared" si="8"/>
        <v>1.6348</v>
      </c>
      <c r="BQ38" s="179">
        <f t="shared" si="8"/>
        <v>1.6076999999999999</v>
      </c>
      <c r="BR38" s="179">
        <f t="shared" si="8"/>
        <v>1.5989</v>
      </c>
      <c r="BS38" s="179">
        <f t="shared" si="8"/>
        <v>1.5696000000000001</v>
      </c>
      <c r="BT38" s="179">
        <f t="shared" si="8"/>
        <v>1.53</v>
      </c>
      <c r="BU38" s="179">
        <f t="shared" si="8"/>
        <v>1.5046999999999999</v>
      </c>
      <c r="BV38" s="179">
        <f t="shared" si="8"/>
        <v>1.4817</v>
      </c>
      <c r="BW38" s="179">
        <f t="shared" si="8"/>
        <v>1.4550000000000001</v>
      </c>
      <c r="BX38" s="179">
        <f t="shared" si="8"/>
        <v>1.4307000000000001</v>
      </c>
      <c r="BY38" s="179">
        <f t="shared" si="8"/>
        <v>1.3817999999999999</v>
      </c>
      <c r="BZ38" s="179">
        <f t="shared" si="8"/>
        <v>1.3048999999999999</v>
      </c>
      <c r="CA38" s="179">
        <f t="shared" si="8"/>
        <v>1.2362</v>
      </c>
      <c r="CB38" s="179">
        <f t="shared" si="8"/>
        <v>1.2084999999999999</v>
      </c>
      <c r="CC38" s="179">
        <f t="shared" si="8"/>
        <v>1.1519999999999999</v>
      </c>
      <c r="CD38" s="179">
        <f t="shared" ref="CD38" si="10">CD12-CD33</f>
        <v>1</v>
      </c>
    </row>
    <row r="39" spans="1:82" hidden="1" outlineLevel="1">
      <c r="B39" s="178" t="s">
        <v>136</v>
      </c>
      <c r="D39" s="179">
        <f t="shared" si="7"/>
        <v>0</v>
      </c>
      <c r="E39" s="179">
        <f t="shared" si="7"/>
        <v>0</v>
      </c>
      <c r="F39" s="179">
        <f t="shared" si="7"/>
        <v>0</v>
      </c>
      <c r="G39" s="179">
        <f t="shared" si="7"/>
        <v>0</v>
      </c>
      <c r="H39" s="179">
        <f t="shared" si="7"/>
        <v>0</v>
      </c>
      <c r="I39" s="179">
        <f t="shared" si="7"/>
        <v>8.6989000000000001</v>
      </c>
      <c r="J39" s="179">
        <f t="shared" si="7"/>
        <v>8.7485999999999997</v>
      </c>
      <c r="K39" s="179">
        <f t="shared" si="7"/>
        <v>7.3254000000000001</v>
      </c>
      <c r="L39" s="179">
        <f t="shared" si="7"/>
        <v>5.9805000000000001</v>
      </c>
      <c r="M39" s="179">
        <f t="shared" si="7"/>
        <v>5.9340999999999999</v>
      </c>
      <c r="N39" s="179">
        <f t="shared" si="7"/>
        <v>6.0275999999999996</v>
      </c>
      <c r="O39" s="179">
        <f t="shared" si="7"/>
        <v>5.7774000000000001</v>
      </c>
      <c r="P39" s="179">
        <f t="shared" si="7"/>
        <v>5.6287000000000003</v>
      </c>
      <c r="Q39" s="179">
        <f t="shared" si="7"/>
        <v>5.3719000000000001</v>
      </c>
      <c r="R39" s="179">
        <f t="shared" si="7"/>
        <v>5.2431999999999999</v>
      </c>
      <c r="S39" s="179">
        <f t="shared" si="7"/>
        <v>5.1032999999999999</v>
      </c>
      <c r="T39" s="179">
        <f t="shared" si="7"/>
        <v>4.9386999999999999</v>
      </c>
      <c r="U39" s="179">
        <f t="shared" si="7"/>
        <v>4.7694999999999999</v>
      </c>
      <c r="V39" s="179">
        <f t="shared" si="7"/>
        <v>4.6535000000000002</v>
      </c>
      <c r="W39" s="179">
        <f t="shared" si="7"/>
        <v>4.5838000000000001</v>
      </c>
      <c r="X39" s="179">
        <f t="shared" si="7"/>
        <v>4.5430000000000001</v>
      </c>
      <c r="Y39" s="179">
        <f t="shared" si="7"/>
        <v>4.6113999999999997</v>
      </c>
      <c r="Z39" s="179">
        <f t="shared" si="7"/>
        <v>4.5975999999999999</v>
      </c>
      <c r="AA39" s="179">
        <f t="shared" si="7"/>
        <v>4.8449</v>
      </c>
      <c r="AB39" s="179">
        <f t="shared" si="7"/>
        <v>4.7398999999999996</v>
      </c>
      <c r="AC39" s="179">
        <f t="shared" si="7"/>
        <v>4.5701000000000001</v>
      </c>
      <c r="AD39" s="179">
        <f t="shared" si="7"/>
        <v>4.0717999999999996</v>
      </c>
      <c r="AE39" s="179">
        <f t="shared" si="7"/>
        <v>3.8563999999999998</v>
      </c>
      <c r="AF39" s="179">
        <f t="shared" si="7"/>
        <v>3.7896000000000001</v>
      </c>
      <c r="AG39" s="179">
        <f t="shared" si="7"/>
        <v>3.5771000000000002</v>
      </c>
      <c r="AH39" s="179">
        <f t="shared" si="7"/>
        <v>3.2574000000000001</v>
      </c>
      <c r="AI39" s="179">
        <f t="shared" si="7"/>
        <v>3.2784</v>
      </c>
      <c r="AJ39" s="179">
        <f t="shared" si="7"/>
        <v>3.1962000000000002</v>
      </c>
      <c r="AK39" s="179">
        <f t="shared" si="7"/>
        <v>3.1698</v>
      </c>
      <c r="AL39" s="179">
        <f t="shared" si="7"/>
        <v>3.0316999999999998</v>
      </c>
      <c r="AM39" s="179">
        <f t="shared" si="7"/>
        <v>2.851</v>
      </c>
      <c r="AN39" s="179">
        <f t="shared" si="7"/>
        <v>2.6671999999999998</v>
      </c>
      <c r="AO39" s="179">
        <f t="shared" si="7"/>
        <v>2.6036999999999999</v>
      </c>
      <c r="AP39" s="179">
        <f t="shared" si="7"/>
        <v>2.5015999999999998</v>
      </c>
      <c r="AQ39" s="179">
        <f t="shared" si="7"/>
        <v>2.5516999999999999</v>
      </c>
      <c r="AR39" s="179">
        <f t="shared" si="7"/>
        <v>2.5139999999999998</v>
      </c>
      <c r="AS39" s="179">
        <f t="shared" si="7"/>
        <v>2.4457</v>
      </c>
      <c r="AT39" s="179">
        <f t="shared" si="7"/>
        <v>2.3959000000000001</v>
      </c>
      <c r="AU39" s="179">
        <f t="shared" si="7"/>
        <v>2.4148000000000001</v>
      </c>
      <c r="AV39" s="179">
        <f t="shared" si="7"/>
        <v>2.3809999999999998</v>
      </c>
      <c r="AW39" s="179">
        <f t="shared" si="7"/>
        <v>2.2953999999999999</v>
      </c>
      <c r="AX39" s="179">
        <f t="shared" si="7"/>
        <v>2.1934</v>
      </c>
      <c r="AY39" s="179">
        <f t="shared" si="7"/>
        <v>2.1059000000000001</v>
      </c>
      <c r="AZ39" s="179">
        <f t="shared" si="7"/>
        <v>2.0225</v>
      </c>
      <c r="BA39" s="179">
        <f t="shared" si="7"/>
        <v>2.0522999999999998</v>
      </c>
      <c r="BB39" s="179">
        <f t="shared" si="7"/>
        <v>2.0278</v>
      </c>
      <c r="BC39" s="179">
        <f t="shared" si="7"/>
        <v>1.9553</v>
      </c>
      <c r="BD39" s="179">
        <f t="shared" si="7"/>
        <v>1.9961</v>
      </c>
      <c r="BE39" s="179">
        <f t="shared" si="7"/>
        <v>2.0225</v>
      </c>
      <c r="BF39" s="179">
        <f t="shared" si="7"/>
        <v>2.0331999999999999</v>
      </c>
      <c r="BG39" s="179">
        <f t="shared" si="7"/>
        <v>2.0632999999999999</v>
      </c>
      <c r="BH39" s="179">
        <f t="shared" si="7"/>
        <v>2.0118</v>
      </c>
      <c r="BI39" s="179">
        <f t="shared" si="7"/>
        <v>1.9832000000000001</v>
      </c>
      <c r="BJ39" s="179">
        <f t="shared" si="7"/>
        <v>1.9883</v>
      </c>
      <c r="BK39" s="179">
        <f t="shared" si="7"/>
        <v>1.9729000000000001</v>
      </c>
      <c r="BL39" s="179">
        <f t="shared" si="7"/>
        <v>1.8762000000000001</v>
      </c>
      <c r="BM39" s="179">
        <f t="shared" si="7"/>
        <v>1.7865</v>
      </c>
      <c r="BN39" s="179">
        <f t="shared" si="7"/>
        <v>1.7457</v>
      </c>
      <c r="BO39" s="179">
        <f t="shared" si="7"/>
        <v>1.6445000000000001</v>
      </c>
      <c r="BP39" s="179">
        <f t="shared" si="8"/>
        <v>1.5622</v>
      </c>
      <c r="BQ39" s="179">
        <f t="shared" si="8"/>
        <v>1.6167</v>
      </c>
      <c r="BR39" s="179">
        <f t="shared" si="8"/>
        <v>1.6234999999999999</v>
      </c>
      <c r="BS39" s="179">
        <f t="shared" si="8"/>
        <v>1.548</v>
      </c>
      <c r="BT39" s="179">
        <f t="shared" si="8"/>
        <v>1.5234000000000001</v>
      </c>
      <c r="BU39" s="179">
        <f t="shared" si="8"/>
        <v>1.5387</v>
      </c>
      <c r="BV39" s="179">
        <f t="shared" si="8"/>
        <v>1.5325</v>
      </c>
      <c r="BW39" s="179">
        <f t="shared" si="8"/>
        <v>1.5309999999999999</v>
      </c>
      <c r="BX39" s="179">
        <f t="shared" si="8"/>
        <v>1.5402</v>
      </c>
      <c r="BY39" s="179">
        <f t="shared" si="8"/>
        <v>1.4637</v>
      </c>
      <c r="BZ39" s="179">
        <f t="shared" si="8"/>
        <v>1.3755999999999999</v>
      </c>
      <c r="CA39" s="179">
        <f t="shared" si="8"/>
        <v>1.3301000000000001</v>
      </c>
      <c r="CB39" s="179">
        <f t="shared" si="8"/>
        <v>1.329</v>
      </c>
      <c r="CC39" s="179">
        <f t="shared" si="8"/>
        <v>1.2199</v>
      </c>
      <c r="CD39" s="179">
        <f t="shared" ref="CD39" si="11">CD13-CD34</f>
        <v>1</v>
      </c>
    </row>
    <row r="40" spans="1:82" hidden="1" outlineLevel="1">
      <c r="B40" s="178" t="s">
        <v>137</v>
      </c>
      <c r="D40" s="179">
        <f t="shared" si="7"/>
        <v>0</v>
      </c>
      <c r="E40" s="179">
        <f t="shared" si="7"/>
        <v>0</v>
      </c>
      <c r="F40" s="179">
        <f t="shared" si="7"/>
        <v>0</v>
      </c>
      <c r="G40" s="179">
        <f t="shared" si="7"/>
        <v>0</v>
      </c>
      <c r="H40" s="179">
        <f t="shared" si="7"/>
        <v>0</v>
      </c>
      <c r="I40" s="179">
        <f t="shared" si="7"/>
        <v>5.4909999999999997</v>
      </c>
      <c r="J40" s="179">
        <f t="shared" si="7"/>
        <v>5.6333000000000002</v>
      </c>
      <c r="K40" s="179">
        <f t="shared" si="7"/>
        <v>4.7530999999999999</v>
      </c>
      <c r="L40" s="179">
        <f t="shared" si="7"/>
        <v>4.6513999999999998</v>
      </c>
      <c r="M40" s="179">
        <f t="shared" si="7"/>
        <v>4.7679999999999998</v>
      </c>
      <c r="N40" s="179">
        <f t="shared" si="7"/>
        <v>4.8438999999999997</v>
      </c>
      <c r="O40" s="179">
        <f t="shared" si="7"/>
        <v>4.7530999999999999</v>
      </c>
      <c r="P40" s="179">
        <f t="shared" si="7"/>
        <v>4.68</v>
      </c>
      <c r="Q40" s="179">
        <f t="shared" si="7"/>
        <v>4.5952000000000002</v>
      </c>
      <c r="R40" s="179">
        <f t="shared" si="7"/>
        <v>4.6231</v>
      </c>
      <c r="S40" s="179">
        <f t="shared" si="7"/>
        <v>4.6513999999999998</v>
      </c>
      <c r="T40" s="179">
        <f t="shared" si="7"/>
        <v>4.5952000000000002</v>
      </c>
      <c r="U40" s="179">
        <f t="shared" si="7"/>
        <v>4.5403000000000002</v>
      </c>
      <c r="V40" s="179">
        <f t="shared" si="7"/>
        <v>4.5133999999999999</v>
      </c>
      <c r="W40" s="179">
        <f t="shared" si="7"/>
        <v>4.4734999999999996</v>
      </c>
      <c r="X40" s="179">
        <f t="shared" si="7"/>
        <v>4.4086999999999996</v>
      </c>
      <c r="Y40" s="179">
        <f t="shared" si="7"/>
        <v>4.3087999999999997</v>
      </c>
      <c r="Z40" s="179">
        <f t="shared" si="7"/>
        <v>4.2485999999999997</v>
      </c>
      <c r="AA40" s="179">
        <f t="shared" si="7"/>
        <v>4.2965999999999998</v>
      </c>
      <c r="AB40" s="179">
        <f t="shared" si="7"/>
        <v>4.3087999999999997</v>
      </c>
      <c r="AC40" s="179">
        <f t="shared" si="7"/>
        <v>4.2367999999999997</v>
      </c>
      <c r="AD40" s="179">
        <f t="shared" si="7"/>
        <v>4.0345000000000004</v>
      </c>
      <c r="AE40" s="179">
        <f t="shared" si="7"/>
        <v>3.8801000000000001</v>
      </c>
      <c r="AF40" s="179">
        <f t="shared" si="7"/>
        <v>3.7648999999999999</v>
      </c>
      <c r="AG40" s="179">
        <f t="shared" si="7"/>
        <v>3.5371999999999999</v>
      </c>
      <c r="AH40" s="179">
        <f t="shared" si="7"/>
        <v>3.1168</v>
      </c>
      <c r="AI40" s="179">
        <f t="shared" si="7"/>
        <v>2.9824000000000002</v>
      </c>
      <c r="AJ40" s="179">
        <f t="shared" si="7"/>
        <v>2.8752</v>
      </c>
      <c r="AK40" s="179">
        <f t="shared" si="7"/>
        <v>2.7907999999999999</v>
      </c>
      <c r="AL40" s="179">
        <f t="shared" si="7"/>
        <v>2.7604000000000002</v>
      </c>
      <c r="AM40" s="179">
        <f t="shared" si="7"/>
        <v>2.6637</v>
      </c>
      <c r="AN40" s="179">
        <f t="shared" si="7"/>
        <v>2.4975000000000001</v>
      </c>
      <c r="AO40" s="179">
        <f t="shared" si="7"/>
        <v>2.34</v>
      </c>
      <c r="AP40" s="179">
        <f t="shared" si="7"/>
        <v>2.2012</v>
      </c>
      <c r="AQ40" s="179">
        <f t="shared" si="7"/>
        <v>2.1636000000000002</v>
      </c>
      <c r="AR40" s="179">
        <f t="shared" si="7"/>
        <v>2.1036999999999999</v>
      </c>
      <c r="AS40" s="179">
        <f t="shared" si="7"/>
        <v>2.0581999999999998</v>
      </c>
      <c r="AT40" s="179">
        <f t="shared" si="7"/>
        <v>2.0750000000000002</v>
      </c>
      <c r="AU40" s="179">
        <f t="shared" si="7"/>
        <v>2.1242999999999999</v>
      </c>
      <c r="AV40" s="179">
        <f t="shared" si="7"/>
        <v>2.0922000000000001</v>
      </c>
      <c r="AW40" s="179">
        <f t="shared" si="7"/>
        <v>2.0388999999999999</v>
      </c>
      <c r="AX40" s="179">
        <f t="shared" si="7"/>
        <v>2.0066000000000002</v>
      </c>
      <c r="AY40" s="179">
        <f t="shared" si="7"/>
        <v>1.9651000000000001</v>
      </c>
      <c r="AZ40" s="179">
        <f t="shared" si="7"/>
        <v>1.9376</v>
      </c>
      <c r="BA40" s="179">
        <f t="shared" si="7"/>
        <v>1.9351</v>
      </c>
      <c r="BB40" s="179">
        <f t="shared" si="7"/>
        <v>1.9301999999999999</v>
      </c>
      <c r="BC40" s="179">
        <f t="shared" si="7"/>
        <v>1.8965000000000001</v>
      </c>
      <c r="BD40" s="179">
        <f t="shared" si="7"/>
        <v>1.9278</v>
      </c>
      <c r="BE40" s="179">
        <f t="shared" si="7"/>
        <v>1.9059999999999999</v>
      </c>
      <c r="BF40" s="179">
        <f t="shared" si="7"/>
        <v>1.9059999999999999</v>
      </c>
      <c r="BG40" s="179">
        <f t="shared" si="7"/>
        <v>1.9351</v>
      </c>
      <c r="BH40" s="179">
        <f t="shared" si="7"/>
        <v>1.8989</v>
      </c>
      <c r="BI40" s="179">
        <f t="shared" si="7"/>
        <v>1.8391999999999999</v>
      </c>
      <c r="BJ40" s="179">
        <f t="shared" si="7"/>
        <v>1.8504</v>
      </c>
      <c r="BK40" s="179">
        <f t="shared" si="7"/>
        <v>1.8237000000000001</v>
      </c>
      <c r="BL40" s="179">
        <f t="shared" si="7"/>
        <v>1.7979000000000001</v>
      </c>
      <c r="BM40" s="179">
        <f t="shared" si="7"/>
        <v>1.7323</v>
      </c>
      <c r="BN40" s="179">
        <f t="shared" si="7"/>
        <v>1.6443000000000001</v>
      </c>
      <c r="BO40" s="179">
        <f t="shared" si="7"/>
        <v>1.625</v>
      </c>
      <c r="BP40" s="179">
        <f t="shared" si="8"/>
        <v>1.5457000000000001</v>
      </c>
      <c r="BQ40" s="179">
        <f t="shared" si="8"/>
        <v>1.5993999999999999</v>
      </c>
      <c r="BR40" s="179">
        <f t="shared" si="8"/>
        <v>1.5860000000000001</v>
      </c>
      <c r="BS40" s="179">
        <f t="shared" si="8"/>
        <v>1.5134000000000001</v>
      </c>
      <c r="BT40" s="179">
        <f t="shared" si="8"/>
        <v>1.4925999999999999</v>
      </c>
      <c r="BU40" s="179">
        <f t="shared" si="8"/>
        <v>1.4912000000000001</v>
      </c>
      <c r="BV40" s="179">
        <f t="shared" si="8"/>
        <v>1.5015000000000001</v>
      </c>
      <c r="BW40" s="179">
        <f t="shared" si="8"/>
        <v>1.5209999999999999</v>
      </c>
      <c r="BX40" s="179">
        <f t="shared" si="8"/>
        <v>1.5426</v>
      </c>
      <c r="BY40" s="179">
        <f t="shared" si="8"/>
        <v>1.5044999999999999</v>
      </c>
      <c r="BZ40" s="179">
        <f t="shared" si="8"/>
        <v>1.4696</v>
      </c>
      <c r="CA40" s="179">
        <f t="shared" si="8"/>
        <v>1.4527000000000001</v>
      </c>
      <c r="CB40" s="179">
        <f t="shared" si="8"/>
        <v>1.4597</v>
      </c>
      <c r="CC40" s="179">
        <f t="shared" si="8"/>
        <v>1.3271999999999999</v>
      </c>
      <c r="CD40" s="179">
        <f t="shared" ref="CD40" si="12">CD14-CD35</f>
        <v>1</v>
      </c>
    </row>
    <row r="41" spans="1:82" collapsed="1"/>
    <row r="43" spans="1:82">
      <c r="B43" s="279" t="s">
        <v>567</v>
      </c>
      <c r="M43" s="276" t="s">
        <v>407</v>
      </c>
      <c r="R43" s="276" t="s">
        <v>408</v>
      </c>
      <c r="W43" s="276" t="s">
        <v>409</v>
      </c>
      <c r="AB43" s="276" t="s">
        <v>410</v>
      </c>
      <c r="AG43" s="276" t="s">
        <v>411</v>
      </c>
      <c r="AL43" s="276" t="s">
        <v>412</v>
      </c>
      <c r="AQ43" s="276" t="s">
        <v>414</v>
      </c>
      <c r="AR43" s="276"/>
      <c r="AV43" s="276" t="s">
        <v>587</v>
      </c>
      <c r="BA43" s="276" t="s">
        <v>588</v>
      </c>
      <c r="BF43" s="276" t="s">
        <v>589</v>
      </c>
      <c r="BK43" s="276" t="s">
        <v>590</v>
      </c>
      <c r="BP43" s="276" t="s">
        <v>591</v>
      </c>
      <c r="BU43" s="276" t="s">
        <v>592</v>
      </c>
      <c r="BZ43" s="276" t="s">
        <v>593</v>
      </c>
    </row>
    <row r="44" spans="1:82">
      <c r="B44" s="235" t="s">
        <v>404</v>
      </c>
      <c r="C44" s="154"/>
      <c r="D44" s="155" t="s">
        <v>405</v>
      </c>
      <c r="E44" s="284" t="s">
        <v>406</v>
      </c>
      <c r="F44" s="230">
        <v>6</v>
      </c>
      <c r="G44" s="230">
        <v>7</v>
      </c>
      <c r="H44" s="230">
        <v>8</v>
      </c>
      <c r="I44" s="230">
        <v>9</v>
      </c>
      <c r="J44" s="230">
        <v>10</v>
      </c>
      <c r="K44" s="230">
        <v>11</v>
      </c>
      <c r="L44" s="230">
        <v>12</v>
      </c>
      <c r="M44" s="230">
        <v>13</v>
      </c>
      <c r="N44" s="230">
        <v>14</v>
      </c>
      <c r="O44" s="230">
        <v>15</v>
      </c>
      <c r="P44" s="230">
        <v>16</v>
      </c>
      <c r="Q44" s="230">
        <v>17</v>
      </c>
      <c r="R44" s="230">
        <v>18</v>
      </c>
      <c r="S44" s="230">
        <v>19</v>
      </c>
      <c r="T44" s="230">
        <v>20</v>
      </c>
      <c r="U44" s="230">
        <v>21</v>
      </c>
      <c r="V44" s="230">
        <v>22</v>
      </c>
      <c r="W44" s="230">
        <v>23</v>
      </c>
      <c r="X44" s="230">
        <v>24</v>
      </c>
      <c r="Y44" s="230">
        <v>25</v>
      </c>
      <c r="Z44" s="230">
        <v>26</v>
      </c>
      <c r="AA44" s="230">
        <v>27</v>
      </c>
      <c r="AB44" s="230">
        <v>28</v>
      </c>
      <c r="AC44" s="230">
        <v>29</v>
      </c>
      <c r="AD44" s="230">
        <v>30</v>
      </c>
      <c r="AE44" s="230">
        <v>31</v>
      </c>
      <c r="AF44" s="230">
        <v>32</v>
      </c>
      <c r="AG44" s="230">
        <v>33</v>
      </c>
      <c r="AH44" s="230">
        <v>34</v>
      </c>
      <c r="AI44" s="230">
        <v>35</v>
      </c>
      <c r="AJ44" s="230">
        <v>36</v>
      </c>
      <c r="AK44" s="230">
        <v>37</v>
      </c>
      <c r="AL44" s="230">
        <v>38</v>
      </c>
      <c r="AM44" s="230">
        <v>39</v>
      </c>
      <c r="AN44" s="230">
        <v>40</v>
      </c>
      <c r="AO44" s="230">
        <v>41</v>
      </c>
      <c r="AP44" s="230">
        <v>42</v>
      </c>
      <c r="AQ44" s="230">
        <v>43</v>
      </c>
      <c r="AR44" s="230">
        <v>44</v>
      </c>
      <c r="AS44" s="230">
        <v>45</v>
      </c>
      <c r="AT44" s="230">
        <v>46</v>
      </c>
      <c r="AU44" s="230">
        <v>47</v>
      </c>
      <c r="AV44" s="230">
        <v>48</v>
      </c>
      <c r="AW44" s="230">
        <v>49</v>
      </c>
      <c r="AX44" s="230">
        <v>50</v>
      </c>
      <c r="AY44" s="230">
        <v>51</v>
      </c>
      <c r="AZ44" s="230">
        <v>52</v>
      </c>
      <c r="BA44" s="230">
        <v>53</v>
      </c>
      <c r="BB44" s="230">
        <v>54</v>
      </c>
      <c r="BC44" s="230">
        <v>55</v>
      </c>
      <c r="BD44" s="230">
        <v>56</v>
      </c>
      <c r="BE44" s="230">
        <v>57</v>
      </c>
      <c r="BF44" s="230">
        <v>58</v>
      </c>
      <c r="BG44" s="230">
        <v>59</v>
      </c>
      <c r="BH44" s="230">
        <v>60</v>
      </c>
      <c r="BI44" s="230">
        <v>61</v>
      </c>
      <c r="BJ44" s="230">
        <v>62</v>
      </c>
      <c r="BK44" s="230">
        <v>63</v>
      </c>
      <c r="BL44" s="230">
        <v>64</v>
      </c>
      <c r="BM44" s="230">
        <v>65</v>
      </c>
      <c r="BN44" s="230">
        <v>66</v>
      </c>
      <c r="BO44" s="230">
        <v>67</v>
      </c>
      <c r="BP44" s="230">
        <v>68</v>
      </c>
      <c r="BQ44" s="230">
        <v>69</v>
      </c>
      <c r="BR44" s="230">
        <v>70</v>
      </c>
      <c r="BS44" s="230">
        <v>71</v>
      </c>
      <c r="BT44" s="230">
        <v>72</v>
      </c>
      <c r="BU44" s="230">
        <v>73</v>
      </c>
      <c r="BV44" s="230">
        <v>74</v>
      </c>
      <c r="BW44" s="230">
        <v>75</v>
      </c>
      <c r="BX44" s="230">
        <v>76</v>
      </c>
      <c r="BY44" s="230">
        <v>77</v>
      </c>
      <c r="BZ44" s="230">
        <v>78</v>
      </c>
      <c r="CA44" s="230">
        <v>79</v>
      </c>
      <c r="CB44" s="230">
        <v>80</v>
      </c>
      <c r="CC44" s="230">
        <v>81</v>
      </c>
      <c r="CD44" s="230">
        <v>82</v>
      </c>
    </row>
    <row r="45" spans="1:82">
      <c r="A45" s="226" t="s">
        <v>242</v>
      </c>
      <c r="B45" s="235" t="s">
        <v>388</v>
      </c>
      <c r="C45" s="282"/>
      <c r="D45" s="283"/>
      <c r="E45" s="594"/>
      <c r="F45" s="224">
        <v>1946</v>
      </c>
      <c r="G45" s="232" t="s">
        <v>243</v>
      </c>
      <c r="H45" s="240" t="s">
        <v>244</v>
      </c>
      <c r="I45" s="240" t="s">
        <v>245</v>
      </c>
      <c r="J45" s="240" t="s">
        <v>246</v>
      </c>
      <c r="K45" s="240" t="s">
        <v>247</v>
      </c>
      <c r="L45" s="240" t="s">
        <v>248</v>
      </c>
      <c r="M45" s="240" t="s">
        <v>249</v>
      </c>
      <c r="N45" s="240" t="s">
        <v>250</v>
      </c>
      <c r="O45" s="240" t="s">
        <v>251</v>
      </c>
      <c r="P45" s="240" t="s">
        <v>252</v>
      </c>
      <c r="Q45" s="240" t="s">
        <v>253</v>
      </c>
      <c r="R45" s="240" t="s">
        <v>254</v>
      </c>
      <c r="S45" s="240" t="s">
        <v>255</v>
      </c>
      <c r="T45" s="240" t="s">
        <v>256</v>
      </c>
      <c r="U45" s="240" t="s">
        <v>257</v>
      </c>
      <c r="V45" s="240" t="s">
        <v>258</v>
      </c>
      <c r="W45" s="240" t="s">
        <v>259</v>
      </c>
      <c r="X45" s="240" t="s">
        <v>260</v>
      </c>
      <c r="Y45" s="240" t="s">
        <v>261</v>
      </c>
      <c r="Z45" s="240" t="s">
        <v>262</v>
      </c>
      <c r="AA45" s="240" t="s">
        <v>263</v>
      </c>
      <c r="AB45" s="240" t="s">
        <v>264</v>
      </c>
      <c r="AC45" s="240" t="s">
        <v>265</v>
      </c>
      <c r="AD45" s="240" t="s">
        <v>266</v>
      </c>
      <c r="AE45" s="240" t="s">
        <v>267</v>
      </c>
      <c r="AF45" s="240" t="s">
        <v>268</v>
      </c>
      <c r="AG45" s="240" t="s">
        <v>269</v>
      </c>
      <c r="AH45" s="240" t="s">
        <v>270</v>
      </c>
      <c r="AI45" s="240" t="s">
        <v>271</v>
      </c>
      <c r="AJ45" s="240" t="s">
        <v>272</v>
      </c>
      <c r="AK45" s="240" t="s">
        <v>273</v>
      </c>
      <c r="AL45" s="240" t="s">
        <v>274</v>
      </c>
      <c r="AM45" s="240" t="s">
        <v>275</v>
      </c>
      <c r="AN45" s="240" t="s">
        <v>276</v>
      </c>
      <c r="AO45" s="240" t="s">
        <v>277</v>
      </c>
      <c r="AP45" s="240" t="s">
        <v>278</v>
      </c>
      <c r="AQ45" s="240" t="s">
        <v>279</v>
      </c>
      <c r="AR45" s="240" t="s">
        <v>280</v>
      </c>
      <c r="AS45" s="240" t="s">
        <v>281</v>
      </c>
      <c r="AT45" s="240" t="s">
        <v>282</v>
      </c>
      <c r="AU45" s="240" t="s">
        <v>283</v>
      </c>
      <c r="AV45" s="240" t="s">
        <v>284</v>
      </c>
      <c r="AW45" s="240" t="s">
        <v>285</v>
      </c>
      <c r="AX45" s="240" t="s">
        <v>286</v>
      </c>
      <c r="AY45" s="240" t="s">
        <v>287</v>
      </c>
      <c r="AZ45" s="240" t="s">
        <v>288</v>
      </c>
      <c r="BA45" s="240" t="s">
        <v>289</v>
      </c>
      <c r="BB45" s="240" t="s">
        <v>290</v>
      </c>
      <c r="BC45" s="240" t="s">
        <v>291</v>
      </c>
      <c r="BD45" s="240" t="s">
        <v>292</v>
      </c>
      <c r="BE45" s="240" t="s">
        <v>293</v>
      </c>
      <c r="BF45" s="240" t="s">
        <v>294</v>
      </c>
      <c r="BG45" s="240" t="s">
        <v>295</v>
      </c>
      <c r="BH45" s="240" t="s">
        <v>296</v>
      </c>
      <c r="BI45" s="240" t="s">
        <v>297</v>
      </c>
      <c r="BJ45" s="240" t="s">
        <v>298</v>
      </c>
      <c r="BK45" s="240" t="s">
        <v>299</v>
      </c>
      <c r="BL45" s="240" t="s">
        <v>300</v>
      </c>
      <c r="BM45" s="240" t="s">
        <v>301</v>
      </c>
      <c r="BN45" s="240" t="s">
        <v>302</v>
      </c>
      <c r="BO45" s="240" t="s">
        <v>303</v>
      </c>
      <c r="BP45" s="240" t="s">
        <v>304</v>
      </c>
      <c r="BQ45" s="240" t="s">
        <v>305</v>
      </c>
      <c r="BR45" s="240" t="s">
        <v>306</v>
      </c>
      <c r="BS45" s="240" t="s">
        <v>307</v>
      </c>
      <c r="BT45" s="240" t="s">
        <v>308</v>
      </c>
      <c r="BU45" s="240" t="s">
        <v>309</v>
      </c>
      <c r="BV45" s="240" t="s">
        <v>310</v>
      </c>
      <c r="BW45" s="240" t="s">
        <v>311</v>
      </c>
      <c r="BX45" s="240" t="s">
        <v>312</v>
      </c>
      <c r="BY45" s="240" t="s">
        <v>313</v>
      </c>
      <c r="BZ45" s="240" t="s">
        <v>314</v>
      </c>
      <c r="CA45" s="227" t="s">
        <v>315</v>
      </c>
      <c r="CB45" s="227" t="s">
        <v>441</v>
      </c>
      <c r="CC45" s="227" t="s">
        <v>513</v>
      </c>
      <c r="CD45" s="227" t="s">
        <v>569</v>
      </c>
    </row>
    <row r="46" spans="1:82" outlineLevel="1">
      <c r="A46" s="241">
        <v>1</v>
      </c>
      <c r="B46" s="229" t="s">
        <v>316</v>
      </c>
      <c r="C46" s="190"/>
      <c r="D46" s="156">
        <v>25</v>
      </c>
      <c r="E46" s="285">
        <v>35</v>
      </c>
      <c r="F46" s="228">
        <f t="shared" ref="F46:O55" si="13">VLOOKUP($A46,$A$11:$CD$14,F$44)</f>
        <v>20.630099999999999</v>
      </c>
      <c r="G46" s="233">
        <f t="shared" si="13"/>
        <v>17.717600000000001</v>
      </c>
      <c r="H46" s="233">
        <f t="shared" si="13"/>
        <v>16.369599999999998</v>
      </c>
      <c r="I46" s="233">
        <f t="shared" si="13"/>
        <v>14.4808</v>
      </c>
      <c r="J46" s="242">
        <f t="shared" si="13"/>
        <v>15.06</v>
      </c>
      <c r="K46" s="242">
        <f t="shared" si="13"/>
        <v>13.095700000000001</v>
      </c>
      <c r="L46" s="242">
        <f t="shared" si="13"/>
        <v>12.2439</v>
      </c>
      <c r="M46" s="242">
        <f t="shared" si="13"/>
        <v>12.6555</v>
      </c>
      <c r="N46" s="242">
        <f t="shared" si="13"/>
        <v>12.6555</v>
      </c>
      <c r="O46" s="242">
        <f t="shared" si="13"/>
        <v>11.952400000000001</v>
      </c>
      <c r="P46" s="242">
        <f t="shared" ref="P46:Y55" si="14">VLOOKUP($A46,$A$11:$CD$14,P$44)</f>
        <v>11.6744</v>
      </c>
      <c r="Q46" s="242">
        <f t="shared" si="14"/>
        <v>11.238799999999999</v>
      </c>
      <c r="R46" s="242">
        <f t="shared" si="14"/>
        <v>10.913</v>
      </c>
      <c r="S46" s="242">
        <f t="shared" si="14"/>
        <v>10.531499999999999</v>
      </c>
      <c r="T46" s="242">
        <f t="shared" si="14"/>
        <v>9.8430999999999997</v>
      </c>
      <c r="U46" s="242">
        <f t="shared" si="14"/>
        <v>9.2393000000000001</v>
      </c>
      <c r="V46" s="242">
        <f t="shared" si="14"/>
        <v>8.6057000000000006</v>
      </c>
      <c r="W46" s="242">
        <f t="shared" si="14"/>
        <v>8.2746999999999993</v>
      </c>
      <c r="X46" s="242">
        <f t="shared" si="14"/>
        <v>7.9263000000000003</v>
      </c>
      <c r="Y46" s="242">
        <f t="shared" si="14"/>
        <v>7.6060999999999996</v>
      </c>
      <c r="Z46" s="242">
        <f t="shared" ref="Z46:AI55" si="15">VLOOKUP($A46,$A$11:$CD$14,Z$44)</f>
        <v>7.4187000000000003</v>
      </c>
      <c r="AA46" s="242">
        <f t="shared" si="15"/>
        <v>7.8030999999999997</v>
      </c>
      <c r="AB46" s="242">
        <f t="shared" si="15"/>
        <v>7.4187000000000003</v>
      </c>
      <c r="AC46" s="242">
        <f t="shared" si="15"/>
        <v>6.9082999999999997</v>
      </c>
      <c r="AD46" s="242">
        <f t="shared" si="15"/>
        <v>5.8372000000000002</v>
      </c>
      <c r="AE46" s="242">
        <f t="shared" si="15"/>
        <v>5.2656999999999998</v>
      </c>
      <c r="AF46" s="242">
        <f t="shared" si="15"/>
        <v>5.0199999999999996</v>
      </c>
      <c r="AG46" s="242">
        <f t="shared" si="15"/>
        <v>4.7210000000000001</v>
      </c>
      <c r="AH46" s="242">
        <f t="shared" si="15"/>
        <v>4.4555999999999996</v>
      </c>
      <c r="AI46" s="242">
        <f t="shared" si="15"/>
        <v>4.3400999999999996</v>
      </c>
      <c r="AJ46" s="242">
        <f t="shared" ref="AJ46:AS55" si="16">VLOOKUP($A46,$A$11:$CD$14,AJ$44)</f>
        <v>4.1833</v>
      </c>
      <c r="AK46" s="242">
        <f t="shared" si="16"/>
        <v>4.016</v>
      </c>
      <c r="AL46" s="242">
        <f t="shared" si="16"/>
        <v>3.8418000000000001</v>
      </c>
      <c r="AM46" s="242">
        <f t="shared" si="16"/>
        <v>3.5771999999999999</v>
      </c>
      <c r="AN46" s="242">
        <f t="shared" si="16"/>
        <v>3.2456999999999998</v>
      </c>
      <c r="AO46" s="242">
        <f t="shared" si="16"/>
        <v>3.0609999999999999</v>
      </c>
      <c r="AP46" s="242">
        <f t="shared" si="16"/>
        <v>2.9413999999999998</v>
      </c>
      <c r="AQ46" s="242">
        <f t="shared" si="16"/>
        <v>2.8906000000000001</v>
      </c>
      <c r="AR46" s="242">
        <f t="shared" si="16"/>
        <v>2.8308</v>
      </c>
      <c r="AS46" s="242">
        <f t="shared" si="16"/>
        <v>2.8149999999999999</v>
      </c>
      <c r="AT46" s="242">
        <f t="shared" ref="AT46:BC55" si="17">VLOOKUP($A46,$A$11:$CD$14,AT$44)</f>
        <v>2.7582</v>
      </c>
      <c r="AU46" s="242">
        <f t="shared" si="17"/>
        <v>2.6989000000000001</v>
      </c>
      <c r="AV46" s="242">
        <f t="shared" si="17"/>
        <v>2.6375000000000002</v>
      </c>
      <c r="AW46" s="242">
        <f t="shared" si="17"/>
        <v>2.5482</v>
      </c>
      <c r="AX46" s="242">
        <f t="shared" si="17"/>
        <v>2.4018999999999999</v>
      </c>
      <c r="AY46" s="242">
        <f t="shared" si="17"/>
        <v>2.2646999999999999</v>
      </c>
      <c r="AZ46" s="242">
        <f t="shared" si="17"/>
        <v>2.1301000000000001</v>
      </c>
      <c r="BA46" s="242">
        <f t="shared" si="17"/>
        <v>2.0602</v>
      </c>
      <c r="BB46" s="242">
        <f t="shared" si="17"/>
        <v>2.0188000000000001</v>
      </c>
      <c r="BC46" s="242">
        <f t="shared" si="17"/>
        <v>1.9738</v>
      </c>
      <c r="BD46" s="242">
        <f t="shared" ref="BD46:BM55" si="18">VLOOKUP($A46,$A$11:$CD$14,BD$44)</f>
        <v>1.9685999999999999</v>
      </c>
      <c r="BE46" s="242">
        <f t="shared" si="18"/>
        <v>1.9790000000000001</v>
      </c>
      <c r="BF46" s="242">
        <f t="shared" si="18"/>
        <v>1.9894000000000001</v>
      </c>
      <c r="BG46" s="242">
        <f t="shared" si="18"/>
        <v>2</v>
      </c>
      <c r="BH46" s="242">
        <f t="shared" si="18"/>
        <v>1.9867999999999999</v>
      </c>
      <c r="BI46" s="242">
        <f t="shared" si="18"/>
        <v>1.9790000000000001</v>
      </c>
      <c r="BJ46" s="242">
        <f t="shared" si="18"/>
        <v>1.9738</v>
      </c>
      <c r="BK46" s="242">
        <f t="shared" si="18"/>
        <v>1.9685999999999999</v>
      </c>
      <c r="BL46" s="242">
        <f t="shared" si="18"/>
        <v>1.9407000000000001</v>
      </c>
      <c r="BM46" s="242">
        <f t="shared" si="18"/>
        <v>1.9015</v>
      </c>
      <c r="BN46" s="242">
        <f t="shared" ref="BN46:BW55" si="19">VLOOKUP($A46,$A$11:$CD$14,BN$44)</f>
        <v>1.857</v>
      </c>
      <c r="BO46" s="242">
        <f t="shared" si="19"/>
        <v>1.7801</v>
      </c>
      <c r="BP46" s="242">
        <f t="shared" si="19"/>
        <v>1.7153</v>
      </c>
      <c r="BQ46" s="242">
        <f t="shared" si="19"/>
        <v>1.6979</v>
      </c>
      <c r="BR46" s="242">
        <f t="shared" si="19"/>
        <v>1.6789000000000001</v>
      </c>
      <c r="BS46" s="242">
        <f t="shared" si="19"/>
        <v>1.6281000000000001</v>
      </c>
      <c r="BT46" s="242">
        <f t="shared" si="19"/>
        <v>1.5886</v>
      </c>
      <c r="BU46" s="242">
        <f t="shared" si="19"/>
        <v>1.5589999999999999</v>
      </c>
      <c r="BV46" s="242">
        <f t="shared" si="19"/>
        <v>1.5305</v>
      </c>
      <c r="BW46" s="242">
        <f t="shared" si="19"/>
        <v>1.506</v>
      </c>
      <c r="BX46" s="242">
        <f t="shared" ref="BX46:CD55" si="20">VLOOKUP($A46,$A$11:$CD$14,BX$44)</f>
        <v>1.4750000000000001</v>
      </c>
      <c r="BY46" s="242">
        <f t="shared" si="20"/>
        <v>1.4275</v>
      </c>
      <c r="BZ46" s="242">
        <f t="shared" si="20"/>
        <v>1.3666</v>
      </c>
      <c r="CA46" s="242">
        <f t="shared" si="20"/>
        <v>1.3084</v>
      </c>
      <c r="CB46" s="242">
        <f t="shared" si="20"/>
        <v>1.272</v>
      </c>
      <c r="CC46" s="242">
        <f t="shared" si="20"/>
        <v>1.1756</v>
      </c>
      <c r="CD46" s="242">
        <f t="shared" si="20"/>
        <v>1</v>
      </c>
    </row>
    <row r="47" spans="1:82" outlineLevel="1">
      <c r="A47" s="241">
        <v>1</v>
      </c>
      <c r="B47" s="229" t="s">
        <v>317</v>
      </c>
      <c r="C47" s="190"/>
      <c r="D47" s="156">
        <v>50</v>
      </c>
      <c r="E47" s="285">
        <v>60</v>
      </c>
      <c r="F47" s="228">
        <f t="shared" si="13"/>
        <v>20.630099999999999</v>
      </c>
      <c r="G47" s="233">
        <f t="shared" si="13"/>
        <v>17.717600000000001</v>
      </c>
      <c r="H47" s="233">
        <f t="shared" si="13"/>
        <v>16.369599999999998</v>
      </c>
      <c r="I47" s="233">
        <f t="shared" si="13"/>
        <v>14.4808</v>
      </c>
      <c r="J47" s="242">
        <f t="shared" si="13"/>
        <v>15.06</v>
      </c>
      <c r="K47" s="242">
        <f t="shared" si="13"/>
        <v>13.095700000000001</v>
      </c>
      <c r="L47" s="242">
        <f t="shared" si="13"/>
        <v>12.2439</v>
      </c>
      <c r="M47" s="242">
        <f t="shared" si="13"/>
        <v>12.6555</v>
      </c>
      <c r="N47" s="242">
        <f t="shared" si="13"/>
        <v>12.6555</v>
      </c>
      <c r="O47" s="242">
        <f t="shared" si="13"/>
        <v>11.952400000000001</v>
      </c>
      <c r="P47" s="242">
        <f t="shared" si="14"/>
        <v>11.6744</v>
      </c>
      <c r="Q47" s="242">
        <f t="shared" si="14"/>
        <v>11.238799999999999</v>
      </c>
      <c r="R47" s="242">
        <f t="shared" si="14"/>
        <v>10.913</v>
      </c>
      <c r="S47" s="242">
        <f t="shared" si="14"/>
        <v>10.531499999999999</v>
      </c>
      <c r="T47" s="242">
        <f t="shared" si="14"/>
        <v>9.8430999999999997</v>
      </c>
      <c r="U47" s="242">
        <f t="shared" si="14"/>
        <v>9.2393000000000001</v>
      </c>
      <c r="V47" s="242">
        <f t="shared" si="14"/>
        <v>8.6057000000000006</v>
      </c>
      <c r="W47" s="242">
        <f t="shared" si="14"/>
        <v>8.2746999999999993</v>
      </c>
      <c r="X47" s="242">
        <f t="shared" si="14"/>
        <v>7.9263000000000003</v>
      </c>
      <c r="Y47" s="242">
        <f t="shared" si="14"/>
        <v>7.6060999999999996</v>
      </c>
      <c r="Z47" s="242">
        <f t="shared" si="15"/>
        <v>7.4187000000000003</v>
      </c>
      <c r="AA47" s="242">
        <f t="shared" si="15"/>
        <v>7.8030999999999997</v>
      </c>
      <c r="AB47" s="242">
        <f t="shared" si="15"/>
        <v>7.4187000000000003</v>
      </c>
      <c r="AC47" s="242">
        <f t="shared" si="15"/>
        <v>6.9082999999999997</v>
      </c>
      <c r="AD47" s="242">
        <f t="shared" si="15"/>
        <v>5.8372000000000002</v>
      </c>
      <c r="AE47" s="242">
        <f t="shared" si="15"/>
        <v>5.2656999999999998</v>
      </c>
      <c r="AF47" s="242">
        <f t="shared" si="15"/>
        <v>5.0199999999999996</v>
      </c>
      <c r="AG47" s="242">
        <f t="shared" si="15"/>
        <v>4.7210000000000001</v>
      </c>
      <c r="AH47" s="242">
        <f t="shared" si="15"/>
        <v>4.4555999999999996</v>
      </c>
      <c r="AI47" s="242">
        <f t="shared" si="15"/>
        <v>4.3400999999999996</v>
      </c>
      <c r="AJ47" s="242">
        <f t="shared" si="16"/>
        <v>4.1833</v>
      </c>
      <c r="AK47" s="242">
        <f t="shared" si="16"/>
        <v>4.016</v>
      </c>
      <c r="AL47" s="242">
        <f t="shared" si="16"/>
        <v>3.8418000000000001</v>
      </c>
      <c r="AM47" s="242">
        <f t="shared" si="16"/>
        <v>3.5771999999999999</v>
      </c>
      <c r="AN47" s="242">
        <f t="shared" si="16"/>
        <v>3.2456999999999998</v>
      </c>
      <c r="AO47" s="242">
        <f t="shared" si="16"/>
        <v>3.0609999999999999</v>
      </c>
      <c r="AP47" s="242">
        <f t="shared" si="16"/>
        <v>2.9413999999999998</v>
      </c>
      <c r="AQ47" s="242">
        <f t="shared" si="16"/>
        <v>2.8906000000000001</v>
      </c>
      <c r="AR47" s="242">
        <f t="shared" si="16"/>
        <v>2.8308</v>
      </c>
      <c r="AS47" s="242">
        <f t="shared" si="16"/>
        <v>2.8149999999999999</v>
      </c>
      <c r="AT47" s="242">
        <f t="shared" si="17"/>
        <v>2.7582</v>
      </c>
      <c r="AU47" s="242">
        <f t="shared" si="17"/>
        <v>2.6989000000000001</v>
      </c>
      <c r="AV47" s="242">
        <f t="shared" si="17"/>
        <v>2.6375000000000002</v>
      </c>
      <c r="AW47" s="242">
        <f t="shared" si="17"/>
        <v>2.5482</v>
      </c>
      <c r="AX47" s="242">
        <f t="shared" si="17"/>
        <v>2.4018999999999999</v>
      </c>
      <c r="AY47" s="242">
        <f t="shared" si="17"/>
        <v>2.2646999999999999</v>
      </c>
      <c r="AZ47" s="242">
        <f t="shared" si="17"/>
        <v>2.1301000000000001</v>
      </c>
      <c r="BA47" s="242">
        <f t="shared" si="17"/>
        <v>2.0602</v>
      </c>
      <c r="BB47" s="242">
        <f t="shared" si="17"/>
        <v>2.0188000000000001</v>
      </c>
      <c r="BC47" s="242">
        <f t="shared" si="17"/>
        <v>1.9738</v>
      </c>
      <c r="BD47" s="242">
        <f t="shared" si="18"/>
        <v>1.9685999999999999</v>
      </c>
      <c r="BE47" s="242">
        <f t="shared" si="18"/>
        <v>1.9790000000000001</v>
      </c>
      <c r="BF47" s="242">
        <f t="shared" si="18"/>
        <v>1.9894000000000001</v>
      </c>
      <c r="BG47" s="242">
        <f t="shared" si="18"/>
        <v>2</v>
      </c>
      <c r="BH47" s="242">
        <f t="shared" si="18"/>
        <v>1.9867999999999999</v>
      </c>
      <c r="BI47" s="242">
        <f t="shared" si="18"/>
        <v>1.9790000000000001</v>
      </c>
      <c r="BJ47" s="242">
        <f t="shared" si="18"/>
        <v>1.9738</v>
      </c>
      <c r="BK47" s="242">
        <f t="shared" si="18"/>
        <v>1.9685999999999999</v>
      </c>
      <c r="BL47" s="242">
        <f t="shared" si="18"/>
        <v>1.9407000000000001</v>
      </c>
      <c r="BM47" s="242">
        <f t="shared" si="18"/>
        <v>1.9015</v>
      </c>
      <c r="BN47" s="242">
        <f t="shared" si="19"/>
        <v>1.857</v>
      </c>
      <c r="BO47" s="242">
        <f t="shared" si="19"/>
        <v>1.7801</v>
      </c>
      <c r="BP47" s="242">
        <f t="shared" si="19"/>
        <v>1.7153</v>
      </c>
      <c r="BQ47" s="242">
        <f t="shared" si="19"/>
        <v>1.6979</v>
      </c>
      <c r="BR47" s="242">
        <f t="shared" si="19"/>
        <v>1.6789000000000001</v>
      </c>
      <c r="BS47" s="242">
        <f t="shared" si="19"/>
        <v>1.6281000000000001</v>
      </c>
      <c r="BT47" s="242">
        <f t="shared" si="19"/>
        <v>1.5886</v>
      </c>
      <c r="BU47" s="242">
        <f t="shared" si="19"/>
        <v>1.5589999999999999</v>
      </c>
      <c r="BV47" s="242">
        <f t="shared" si="19"/>
        <v>1.5305</v>
      </c>
      <c r="BW47" s="242">
        <f t="shared" si="19"/>
        <v>1.506</v>
      </c>
      <c r="BX47" s="242">
        <f t="shared" si="20"/>
        <v>1.4750000000000001</v>
      </c>
      <c r="BY47" s="242">
        <f t="shared" si="20"/>
        <v>1.4275</v>
      </c>
      <c r="BZ47" s="242">
        <f t="shared" si="20"/>
        <v>1.3666</v>
      </c>
      <c r="CA47" s="242">
        <f t="shared" si="20"/>
        <v>1.3084</v>
      </c>
      <c r="CB47" s="242">
        <f t="shared" si="20"/>
        <v>1.272</v>
      </c>
      <c r="CC47" s="242">
        <f t="shared" si="20"/>
        <v>1.1756</v>
      </c>
      <c r="CD47" s="242">
        <f t="shared" si="20"/>
        <v>1</v>
      </c>
    </row>
    <row r="48" spans="1:82" outlineLevel="1">
      <c r="A48" s="241">
        <v>1</v>
      </c>
      <c r="B48" s="229" t="s">
        <v>318</v>
      </c>
      <c r="C48" s="190"/>
      <c r="D48" s="156">
        <v>60</v>
      </c>
      <c r="E48" s="285">
        <v>70</v>
      </c>
      <c r="F48" s="228">
        <f t="shared" si="13"/>
        <v>20.630099999999999</v>
      </c>
      <c r="G48" s="233">
        <f t="shared" si="13"/>
        <v>17.717600000000001</v>
      </c>
      <c r="H48" s="233">
        <f t="shared" si="13"/>
        <v>16.369599999999998</v>
      </c>
      <c r="I48" s="233">
        <f t="shared" si="13"/>
        <v>14.4808</v>
      </c>
      <c r="J48" s="242">
        <f t="shared" si="13"/>
        <v>15.06</v>
      </c>
      <c r="K48" s="242">
        <f t="shared" si="13"/>
        <v>13.095700000000001</v>
      </c>
      <c r="L48" s="242">
        <f t="shared" si="13"/>
        <v>12.2439</v>
      </c>
      <c r="M48" s="242">
        <f t="shared" si="13"/>
        <v>12.6555</v>
      </c>
      <c r="N48" s="242">
        <f t="shared" si="13"/>
        <v>12.6555</v>
      </c>
      <c r="O48" s="242">
        <f t="shared" si="13"/>
        <v>11.952400000000001</v>
      </c>
      <c r="P48" s="242">
        <f t="shared" si="14"/>
        <v>11.6744</v>
      </c>
      <c r="Q48" s="242">
        <f t="shared" si="14"/>
        <v>11.238799999999999</v>
      </c>
      <c r="R48" s="242">
        <f t="shared" si="14"/>
        <v>10.913</v>
      </c>
      <c r="S48" s="242">
        <f t="shared" si="14"/>
        <v>10.531499999999999</v>
      </c>
      <c r="T48" s="242">
        <f t="shared" si="14"/>
        <v>9.8430999999999997</v>
      </c>
      <c r="U48" s="242">
        <f t="shared" si="14"/>
        <v>9.2393000000000001</v>
      </c>
      <c r="V48" s="242">
        <f t="shared" si="14"/>
        <v>8.6057000000000006</v>
      </c>
      <c r="W48" s="242">
        <f t="shared" si="14"/>
        <v>8.2746999999999993</v>
      </c>
      <c r="X48" s="242">
        <f t="shared" si="14"/>
        <v>7.9263000000000003</v>
      </c>
      <c r="Y48" s="242">
        <f t="shared" si="14"/>
        <v>7.6060999999999996</v>
      </c>
      <c r="Z48" s="242">
        <f t="shared" si="15"/>
        <v>7.4187000000000003</v>
      </c>
      <c r="AA48" s="242">
        <f t="shared" si="15"/>
        <v>7.8030999999999997</v>
      </c>
      <c r="AB48" s="242">
        <f t="shared" si="15"/>
        <v>7.4187000000000003</v>
      </c>
      <c r="AC48" s="242">
        <f t="shared" si="15"/>
        <v>6.9082999999999997</v>
      </c>
      <c r="AD48" s="242">
        <f t="shared" si="15"/>
        <v>5.8372000000000002</v>
      </c>
      <c r="AE48" s="242">
        <f t="shared" si="15"/>
        <v>5.2656999999999998</v>
      </c>
      <c r="AF48" s="242">
        <f t="shared" si="15"/>
        <v>5.0199999999999996</v>
      </c>
      <c r="AG48" s="242">
        <f t="shared" si="15"/>
        <v>4.7210000000000001</v>
      </c>
      <c r="AH48" s="242">
        <f t="shared" si="15"/>
        <v>4.4555999999999996</v>
      </c>
      <c r="AI48" s="242">
        <f t="shared" si="15"/>
        <v>4.3400999999999996</v>
      </c>
      <c r="AJ48" s="242">
        <f t="shared" si="16"/>
        <v>4.1833</v>
      </c>
      <c r="AK48" s="242">
        <f t="shared" si="16"/>
        <v>4.016</v>
      </c>
      <c r="AL48" s="242">
        <f t="shared" si="16"/>
        <v>3.8418000000000001</v>
      </c>
      <c r="AM48" s="242">
        <f t="shared" si="16"/>
        <v>3.5771999999999999</v>
      </c>
      <c r="AN48" s="242">
        <f t="shared" si="16"/>
        <v>3.2456999999999998</v>
      </c>
      <c r="AO48" s="242">
        <f t="shared" si="16"/>
        <v>3.0609999999999999</v>
      </c>
      <c r="AP48" s="242">
        <f t="shared" si="16"/>
        <v>2.9413999999999998</v>
      </c>
      <c r="AQ48" s="242">
        <f t="shared" si="16"/>
        <v>2.8906000000000001</v>
      </c>
      <c r="AR48" s="242">
        <f t="shared" si="16"/>
        <v>2.8308</v>
      </c>
      <c r="AS48" s="242">
        <f t="shared" si="16"/>
        <v>2.8149999999999999</v>
      </c>
      <c r="AT48" s="242">
        <f t="shared" si="17"/>
        <v>2.7582</v>
      </c>
      <c r="AU48" s="242">
        <f t="shared" si="17"/>
        <v>2.6989000000000001</v>
      </c>
      <c r="AV48" s="242">
        <f t="shared" si="17"/>
        <v>2.6375000000000002</v>
      </c>
      <c r="AW48" s="242">
        <f t="shared" si="17"/>
        <v>2.5482</v>
      </c>
      <c r="AX48" s="242">
        <f t="shared" si="17"/>
        <v>2.4018999999999999</v>
      </c>
      <c r="AY48" s="242">
        <f t="shared" si="17"/>
        <v>2.2646999999999999</v>
      </c>
      <c r="AZ48" s="242">
        <f t="shared" si="17"/>
        <v>2.1301000000000001</v>
      </c>
      <c r="BA48" s="242">
        <f t="shared" si="17"/>
        <v>2.0602</v>
      </c>
      <c r="BB48" s="242">
        <f t="shared" si="17"/>
        <v>2.0188000000000001</v>
      </c>
      <c r="BC48" s="242">
        <f t="shared" si="17"/>
        <v>1.9738</v>
      </c>
      <c r="BD48" s="242">
        <f t="shared" si="18"/>
        <v>1.9685999999999999</v>
      </c>
      <c r="BE48" s="242">
        <f t="shared" si="18"/>
        <v>1.9790000000000001</v>
      </c>
      <c r="BF48" s="242">
        <f t="shared" si="18"/>
        <v>1.9894000000000001</v>
      </c>
      <c r="BG48" s="242">
        <f t="shared" si="18"/>
        <v>2</v>
      </c>
      <c r="BH48" s="242">
        <f t="shared" si="18"/>
        <v>1.9867999999999999</v>
      </c>
      <c r="BI48" s="242">
        <f t="shared" si="18"/>
        <v>1.9790000000000001</v>
      </c>
      <c r="BJ48" s="242">
        <f t="shared" si="18"/>
        <v>1.9738</v>
      </c>
      <c r="BK48" s="242">
        <f t="shared" si="18"/>
        <v>1.9685999999999999</v>
      </c>
      <c r="BL48" s="242">
        <f t="shared" si="18"/>
        <v>1.9407000000000001</v>
      </c>
      <c r="BM48" s="242">
        <f t="shared" si="18"/>
        <v>1.9015</v>
      </c>
      <c r="BN48" s="242">
        <f t="shared" si="19"/>
        <v>1.857</v>
      </c>
      <c r="BO48" s="242">
        <f t="shared" si="19"/>
        <v>1.7801</v>
      </c>
      <c r="BP48" s="242">
        <f t="shared" si="19"/>
        <v>1.7153</v>
      </c>
      <c r="BQ48" s="242">
        <f t="shared" si="19"/>
        <v>1.6979</v>
      </c>
      <c r="BR48" s="242">
        <f t="shared" si="19"/>
        <v>1.6789000000000001</v>
      </c>
      <c r="BS48" s="242">
        <f t="shared" si="19"/>
        <v>1.6281000000000001</v>
      </c>
      <c r="BT48" s="242">
        <f t="shared" si="19"/>
        <v>1.5886</v>
      </c>
      <c r="BU48" s="242">
        <f t="shared" si="19"/>
        <v>1.5589999999999999</v>
      </c>
      <c r="BV48" s="242">
        <f t="shared" si="19"/>
        <v>1.5305</v>
      </c>
      <c r="BW48" s="242">
        <f t="shared" si="19"/>
        <v>1.506</v>
      </c>
      <c r="BX48" s="242">
        <f t="shared" si="20"/>
        <v>1.4750000000000001</v>
      </c>
      <c r="BY48" s="242">
        <f t="shared" si="20"/>
        <v>1.4275</v>
      </c>
      <c r="BZ48" s="242">
        <f t="shared" si="20"/>
        <v>1.3666</v>
      </c>
      <c r="CA48" s="242">
        <f t="shared" si="20"/>
        <v>1.3084</v>
      </c>
      <c r="CB48" s="242">
        <f t="shared" si="20"/>
        <v>1.272</v>
      </c>
      <c r="CC48" s="242">
        <f t="shared" si="20"/>
        <v>1.1756</v>
      </c>
      <c r="CD48" s="242">
        <f t="shared" si="20"/>
        <v>1</v>
      </c>
    </row>
    <row r="49" spans="1:82" outlineLevel="1">
      <c r="A49" s="241">
        <v>4</v>
      </c>
      <c r="B49" s="229" t="s">
        <v>319</v>
      </c>
      <c r="C49" s="190"/>
      <c r="D49" s="156">
        <v>23</v>
      </c>
      <c r="E49" s="285">
        <v>27</v>
      </c>
      <c r="F49" s="233">
        <f t="shared" si="13"/>
        <v>0</v>
      </c>
      <c r="G49" s="233">
        <f t="shared" si="13"/>
        <v>0</v>
      </c>
      <c r="H49" s="233">
        <f t="shared" si="13"/>
        <v>0</v>
      </c>
      <c r="I49" s="233">
        <f t="shared" si="13"/>
        <v>5.4909999999999997</v>
      </c>
      <c r="J49" s="242">
        <f t="shared" si="13"/>
        <v>5.6333000000000002</v>
      </c>
      <c r="K49" s="242">
        <f t="shared" si="13"/>
        <v>4.7530999999999999</v>
      </c>
      <c r="L49" s="242">
        <f t="shared" si="13"/>
        <v>4.6513999999999998</v>
      </c>
      <c r="M49" s="242">
        <f t="shared" si="13"/>
        <v>4.7679999999999998</v>
      </c>
      <c r="N49" s="242">
        <f t="shared" si="13"/>
        <v>4.8438999999999997</v>
      </c>
      <c r="O49" s="242">
        <f t="shared" si="13"/>
        <v>4.7530999999999999</v>
      </c>
      <c r="P49" s="242">
        <f t="shared" si="14"/>
        <v>4.68</v>
      </c>
      <c r="Q49" s="242">
        <f t="shared" si="14"/>
        <v>4.5952000000000002</v>
      </c>
      <c r="R49" s="242">
        <f t="shared" si="14"/>
        <v>4.6231</v>
      </c>
      <c r="S49" s="242">
        <f t="shared" si="14"/>
        <v>4.6513999999999998</v>
      </c>
      <c r="T49" s="242">
        <f t="shared" si="14"/>
        <v>4.5952000000000002</v>
      </c>
      <c r="U49" s="242">
        <f t="shared" si="14"/>
        <v>4.5403000000000002</v>
      </c>
      <c r="V49" s="242">
        <f t="shared" si="14"/>
        <v>4.5133999999999999</v>
      </c>
      <c r="W49" s="242">
        <f t="shared" si="14"/>
        <v>4.4734999999999996</v>
      </c>
      <c r="X49" s="242">
        <f t="shared" si="14"/>
        <v>4.4086999999999996</v>
      </c>
      <c r="Y49" s="242">
        <f t="shared" si="14"/>
        <v>4.3087999999999997</v>
      </c>
      <c r="Z49" s="242">
        <f t="shared" si="15"/>
        <v>4.2485999999999997</v>
      </c>
      <c r="AA49" s="242">
        <f t="shared" si="15"/>
        <v>4.2965999999999998</v>
      </c>
      <c r="AB49" s="242">
        <f t="shared" si="15"/>
        <v>4.3087999999999997</v>
      </c>
      <c r="AC49" s="242">
        <f t="shared" si="15"/>
        <v>4.2367999999999997</v>
      </c>
      <c r="AD49" s="242">
        <f t="shared" si="15"/>
        <v>4.0345000000000004</v>
      </c>
      <c r="AE49" s="242">
        <f t="shared" si="15"/>
        <v>3.8801000000000001</v>
      </c>
      <c r="AF49" s="242">
        <f t="shared" si="15"/>
        <v>3.7648999999999999</v>
      </c>
      <c r="AG49" s="242">
        <f t="shared" si="15"/>
        <v>3.5371999999999999</v>
      </c>
      <c r="AH49" s="242">
        <f t="shared" si="15"/>
        <v>3.1168</v>
      </c>
      <c r="AI49" s="242">
        <f t="shared" si="15"/>
        <v>2.9824000000000002</v>
      </c>
      <c r="AJ49" s="242">
        <f t="shared" si="16"/>
        <v>2.8752</v>
      </c>
      <c r="AK49" s="242">
        <f t="shared" si="16"/>
        <v>2.7907999999999999</v>
      </c>
      <c r="AL49" s="242">
        <f t="shared" si="16"/>
        <v>2.7604000000000002</v>
      </c>
      <c r="AM49" s="242">
        <f t="shared" si="16"/>
        <v>2.6637</v>
      </c>
      <c r="AN49" s="242">
        <f t="shared" si="16"/>
        <v>2.4975000000000001</v>
      </c>
      <c r="AO49" s="242">
        <f t="shared" si="16"/>
        <v>2.34</v>
      </c>
      <c r="AP49" s="242">
        <f t="shared" si="16"/>
        <v>2.2012</v>
      </c>
      <c r="AQ49" s="242">
        <f t="shared" si="16"/>
        <v>2.1636000000000002</v>
      </c>
      <c r="AR49" s="242">
        <f t="shared" si="16"/>
        <v>2.1036999999999999</v>
      </c>
      <c r="AS49" s="242">
        <f t="shared" si="16"/>
        <v>2.0581999999999998</v>
      </c>
      <c r="AT49" s="242">
        <f t="shared" si="17"/>
        <v>2.0750000000000002</v>
      </c>
      <c r="AU49" s="242">
        <f t="shared" si="17"/>
        <v>2.1242999999999999</v>
      </c>
      <c r="AV49" s="242">
        <f t="shared" si="17"/>
        <v>2.0922000000000001</v>
      </c>
      <c r="AW49" s="242">
        <f t="shared" si="17"/>
        <v>2.0388999999999999</v>
      </c>
      <c r="AX49" s="242">
        <f t="shared" si="17"/>
        <v>2.0066000000000002</v>
      </c>
      <c r="AY49" s="242">
        <f t="shared" si="17"/>
        <v>1.9651000000000001</v>
      </c>
      <c r="AZ49" s="242">
        <f t="shared" si="17"/>
        <v>1.9376</v>
      </c>
      <c r="BA49" s="242">
        <f t="shared" si="17"/>
        <v>1.9351</v>
      </c>
      <c r="BB49" s="242">
        <f t="shared" si="17"/>
        <v>1.9301999999999999</v>
      </c>
      <c r="BC49" s="242">
        <f t="shared" si="17"/>
        <v>1.8965000000000001</v>
      </c>
      <c r="BD49" s="242">
        <f t="shared" si="18"/>
        <v>1.9278</v>
      </c>
      <c r="BE49" s="242">
        <f t="shared" si="18"/>
        <v>1.9059999999999999</v>
      </c>
      <c r="BF49" s="242">
        <f t="shared" si="18"/>
        <v>1.9059999999999999</v>
      </c>
      <c r="BG49" s="242">
        <f t="shared" si="18"/>
        <v>1.9351</v>
      </c>
      <c r="BH49" s="242">
        <f t="shared" si="18"/>
        <v>1.8989</v>
      </c>
      <c r="BI49" s="242">
        <f t="shared" si="18"/>
        <v>1.8391999999999999</v>
      </c>
      <c r="BJ49" s="242">
        <f t="shared" si="18"/>
        <v>1.8504</v>
      </c>
      <c r="BK49" s="242">
        <f t="shared" si="18"/>
        <v>1.8237000000000001</v>
      </c>
      <c r="BL49" s="242">
        <f t="shared" si="18"/>
        <v>1.7979000000000001</v>
      </c>
      <c r="BM49" s="242">
        <f t="shared" si="18"/>
        <v>1.7323</v>
      </c>
      <c r="BN49" s="242">
        <f t="shared" si="19"/>
        <v>1.6443000000000001</v>
      </c>
      <c r="BO49" s="242">
        <f t="shared" si="19"/>
        <v>1.625</v>
      </c>
      <c r="BP49" s="242">
        <f t="shared" si="19"/>
        <v>1.5457000000000001</v>
      </c>
      <c r="BQ49" s="242">
        <f t="shared" si="19"/>
        <v>1.5993999999999999</v>
      </c>
      <c r="BR49" s="242">
        <f t="shared" si="19"/>
        <v>1.5860000000000001</v>
      </c>
      <c r="BS49" s="242">
        <f t="shared" si="19"/>
        <v>1.5134000000000001</v>
      </c>
      <c r="BT49" s="242">
        <f t="shared" si="19"/>
        <v>1.4925999999999999</v>
      </c>
      <c r="BU49" s="242">
        <f t="shared" si="19"/>
        <v>1.4912000000000001</v>
      </c>
      <c r="BV49" s="242">
        <f t="shared" si="19"/>
        <v>1.5015000000000001</v>
      </c>
      <c r="BW49" s="242">
        <f t="shared" si="19"/>
        <v>1.5209999999999999</v>
      </c>
      <c r="BX49" s="242">
        <f t="shared" si="20"/>
        <v>1.5426</v>
      </c>
      <c r="BY49" s="242">
        <f t="shared" si="20"/>
        <v>1.5044999999999999</v>
      </c>
      <c r="BZ49" s="242">
        <f t="shared" si="20"/>
        <v>1.4696</v>
      </c>
      <c r="CA49" s="242">
        <f t="shared" si="20"/>
        <v>1.4527000000000001</v>
      </c>
      <c r="CB49" s="242">
        <f t="shared" si="20"/>
        <v>1.4597</v>
      </c>
      <c r="CC49" s="242">
        <f t="shared" si="20"/>
        <v>1.3271999999999999</v>
      </c>
      <c r="CD49" s="242">
        <f t="shared" si="20"/>
        <v>1</v>
      </c>
    </row>
    <row r="50" spans="1:82" outlineLevel="1">
      <c r="A50" s="241">
        <v>4</v>
      </c>
      <c r="B50" s="229" t="s">
        <v>320</v>
      </c>
      <c r="C50" s="190"/>
      <c r="D50" s="156">
        <v>8</v>
      </c>
      <c r="E50" s="285">
        <v>10</v>
      </c>
      <c r="F50" s="233">
        <f t="shared" si="13"/>
        <v>0</v>
      </c>
      <c r="G50" s="233">
        <f t="shared" si="13"/>
        <v>0</v>
      </c>
      <c r="H50" s="233">
        <f t="shared" si="13"/>
        <v>0</v>
      </c>
      <c r="I50" s="233">
        <f t="shared" si="13"/>
        <v>5.4909999999999997</v>
      </c>
      <c r="J50" s="242">
        <f t="shared" si="13"/>
        <v>5.6333000000000002</v>
      </c>
      <c r="K50" s="242">
        <f t="shared" si="13"/>
        <v>4.7530999999999999</v>
      </c>
      <c r="L50" s="242">
        <f t="shared" si="13"/>
        <v>4.6513999999999998</v>
      </c>
      <c r="M50" s="242">
        <f t="shared" si="13"/>
        <v>4.7679999999999998</v>
      </c>
      <c r="N50" s="242">
        <f t="shared" si="13"/>
        <v>4.8438999999999997</v>
      </c>
      <c r="O50" s="242">
        <f t="shared" si="13"/>
        <v>4.7530999999999999</v>
      </c>
      <c r="P50" s="242">
        <f t="shared" si="14"/>
        <v>4.68</v>
      </c>
      <c r="Q50" s="242">
        <f t="shared" si="14"/>
        <v>4.5952000000000002</v>
      </c>
      <c r="R50" s="242">
        <f t="shared" si="14"/>
        <v>4.6231</v>
      </c>
      <c r="S50" s="242">
        <f t="shared" si="14"/>
        <v>4.6513999999999998</v>
      </c>
      <c r="T50" s="242">
        <f t="shared" si="14"/>
        <v>4.5952000000000002</v>
      </c>
      <c r="U50" s="242">
        <f t="shared" si="14"/>
        <v>4.5403000000000002</v>
      </c>
      <c r="V50" s="242">
        <f t="shared" si="14"/>
        <v>4.5133999999999999</v>
      </c>
      <c r="W50" s="242">
        <f t="shared" si="14"/>
        <v>4.4734999999999996</v>
      </c>
      <c r="X50" s="242">
        <f t="shared" si="14"/>
        <v>4.4086999999999996</v>
      </c>
      <c r="Y50" s="242">
        <f t="shared" si="14"/>
        <v>4.3087999999999997</v>
      </c>
      <c r="Z50" s="242">
        <f t="shared" si="15"/>
        <v>4.2485999999999997</v>
      </c>
      <c r="AA50" s="242">
        <f t="shared" si="15"/>
        <v>4.2965999999999998</v>
      </c>
      <c r="AB50" s="242">
        <f t="shared" si="15"/>
        <v>4.3087999999999997</v>
      </c>
      <c r="AC50" s="242">
        <f t="shared" si="15"/>
        <v>4.2367999999999997</v>
      </c>
      <c r="AD50" s="242">
        <f t="shared" si="15"/>
        <v>4.0345000000000004</v>
      </c>
      <c r="AE50" s="242">
        <f t="shared" si="15"/>
        <v>3.8801000000000001</v>
      </c>
      <c r="AF50" s="242">
        <f t="shared" si="15"/>
        <v>3.7648999999999999</v>
      </c>
      <c r="AG50" s="242">
        <f t="shared" si="15"/>
        <v>3.5371999999999999</v>
      </c>
      <c r="AH50" s="242">
        <f t="shared" si="15"/>
        <v>3.1168</v>
      </c>
      <c r="AI50" s="242">
        <f t="shared" si="15"/>
        <v>2.9824000000000002</v>
      </c>
      <c r="AJ50" s="242">
        <f t="shared" si="16"/>
        <v>2.8752</v>
      </c>
      <c r="AK50" s="242">
        <f t="shared" si="16"/>
        <v>2.7907999999999999</v>
      </c>
      <c r="AL50" s="242">
        <f t="shared" si="16"/>
        <v>2.7604000000000002</v>
      </c>
      <c r="AM50" s="242">
        <f t="shared" si="16"/>
        <v>2.6637</v>
      </c>
      <c r="AN50" s="242">
        <f t="shared" si="16"/>
        <v>2.4975000000000001</v>
      </c>
      <c r="AO50" s="242">
        <f t="shared" si="16"/>
        <v>2.34</v>
      </c>
      <c r="AP50" s="242">
        <f t="shared" si="16"/>
        <v>2.2012</v>
      </c>
      <c r="AQ50" s="242">
        <f t="shared" si="16"/>
        <v>2.1636000000000002</v>
      </c>
      <c r="AR50" s="242">
        <f t="shared" si="16"/>
        <v>2.1036999999999999</v>
      </c>
      <c r="AS50" s="242">
        <f t="shared" si="16"/>
        <v>2.0581999999999998</v>
      </c>
      <c r="AT50" s="242">
        <f t="shared" si="17"/>
        <v>2.0750000000000002</v>
      </c>
      <c r="AU50" s="242">
        <f t="shared" si="17"/>
        <v>2.1242999999999999</v>
      </c>
      <c r="AV50" s="242">
        <f t="shared" si="17"/>
        <v>2.0922000000000001</v>
      </c>
      <c r="AW50" s="242">
        <f t="shared" si="17"/>
        <v>2.0388999999999999</v>
      </c>
      <c r="AX50" s="242">
        <f t="shared" si="17"/>
        <v>2.0066000000000002</v>
      </c>
      <c r="AY50" s="242">
        <f t="shared" si="17"/>
        <v>1.9651000000000001</v>
      </c>
      <c r="AZ50" s="242">
        <f t="shared" si="17"/>
        <v>1.9376</v>
      </c>
      <c r="BA50" s="242">
        <f t="shared" si="17"/>
        <v>1.9351</v>
      </c>
      <c r="BB50" s="242">
        <f t="shared" si="17"/>
        <v>1.9301999999999999</v>
      </c>
      <c r="BC50" s="242">
        <f t="shared" si="17"/>
        <v>1.8965000000000001</v>
      </c>
      <c r="BD50" s="242">
        <f t="shared" si="18"/>
        <v>1.9278</v>
      </c>
      <c r="BE50" s="242">
        <f t="shared" si="18"/>
        <v>1.9059999999999999</v>
      </c>
      <c r="BF50" s="242">
        <f t="shared" si="18"/>
        <v>1.9059999999999999</v>
      </c>
      <c r="BG50" s="242">
        <f t="shared" si="18"/>
        <v>1.9351</v>
      </c>
      <c r="BH50" s="242">
        <f t="shared" si="18"/>
        <v>1.8989</v>
      </c>
      <c r="BI50" s="242">
        <f t="shared" si="18"/>
        <v>1.8391999999999999</v>
      </c>
      <c r="BJ50" s="242">
        <f t="shared" si="18"/>
        <v>1.8504</v>
      </c>
      <c r="BK50" s="242">
        <f t="shared" si="18"/>
        <v>1.8237000000000001</v>
      </c>
      <c r="BL50" s="242">
        <f t="shared" si="18"/>
        <v>1.7979000000000001</v>
      </c>
      <c r="BM50" s="242">
        <f t="shared" si="18"/>
        <v>1.7323</v>
      </c>
      <c r="BN50" s="242">
        <f t="shared" si="19"/>
        <v>1.6443000000000001</v>
      </c>
      <c r="BO50" s="242">
        <f t="shared" si="19"/>
        <v>1.625</v>
      </c>
      <c r="BP50" s="242">
        <f t="shared" si="19"/>
        <v>1.5457000000000001</v>
      </c>
      <c r="BQ50" s="242">
        <f t="shared" si="19"/>
        <v>1.5993999999999999</v>
      </c>
      <c r="BR50" s="242">
        <f t="shared" si="19"/>
        <v>1.5860000000000001</v>
      </c>
      <c r="BS50" s="242">
        <f t="shared" si="19"/>
        <v>1.5134000000000001</v>
      </c>
      <c r="BT50" s="242">
        <f t="shared" si="19"/>
        <v>1.4925999999999999</v>
      </c>
      <c r="BU50" s="242">
        <f t="shared" si="19"/>
        <v>1.4912000000000001</v>
      </c>
      <c r="BV50" s="242">
        <f t="shared" si="19"/>
        <v>1.5015000000000001</v>
      </c>
      <c r="BW50" s="242">
        <f t="shared" si="19"/>
        <v>1.5209999999999999</v>
      </c>
      <c r="BX50" s="242">
        <f t="shared" si="20"/>
        <v>1.5426</v>
      </c>
      <c r="BY50" s="242">
        <f t="shared" si="20"/>
        <v>1.5044999999999999</v>
      </c>
      <c r="BZ50" s="242">
        <f t="shared" si="20"/>
        <v>1.4696</v>
      </c>
      <c r="CA50" s="242">
        <f t="shared" si="20"/>
        <v>1.4527000000000001</v>
      </c>
      <c r="CB50" s="242">
        <f t="shared" si="20"/>
        <v>1.4597</v>
      </c>
      <c r="CC50" s="242">
        <f t="shared" si="20"/>
        <v>1.3271999999999999</v>
      </c>
      <c r="CD50" s="242">
        <f t="shared" si="20"/>
        <v>1</v>
      </c>
    </row>
    <row r="51" spans="1:82" outlineLevel="1">
      <c r="A51" s="241">
        <v>4</v>
      </c>
      <c r="B51" s="229" t="s">
        <v>321</v>
      </c>
      <c r="C51" s="190"/>
      <c r="D51" s="156">
        <v>14</v>
      </c>
      <c r="E51" s="285">
        <v>18</v>
      </c>
      <c r="F51" s="233">
        <f t="shared" si="13"/>
        <v>0</v>
      </c>
      <c r="G51" s="233">
        <f t="shared" si="13"/>
        <v>0</v>
      </c>
      <c r="H51" s="233">
        <f t="shared" si="13"/>
        <v>0</v>
      </c>
      <c r="I51" s="233">
        <f t="shared" si="13"/>
        <v>5.4909999999999997</v>
      </c>
      <c r="J51" s="242">
        <f t="shared" si="13"/>
        <v>5.6333000000000002</v>
      </c>
      <c r="K51" s="242">
        <f t="shared" si="13"/>
        <v>4.7530999999999999</v>
      </c>
      <c r="L51" s="242">
        <f t="shared" si="13"/>
        <v>4.6513999999999998</v>
      </c>
      <c r="M51" s="242">
        <f t="shared" si="13"/>
        <v>4.7679999999999998</v>
      </c>
      <c r="N51" s="242">
        <f t="shared" si="13"/>
        <v>4.8438999999999997</v>
      </c>
      <c r="O51" s="242">
        <f t="shared" si="13"/>
        <v>4.7530999999999999</v>
      </c>
      <c r="P51" s="242">
        <f t="shared" si="14"/>
        <v>4.68</v>
      </c>
      <c r="Q51" s="242">
        <f t="shared" si="14"/>
        <v>4.5952000000000002</v>
      </c>
      <c r="R51" s="242">
        <f t="shared" si="14"/>
        <v>4.6231</v>
      </c>
      <c r="S51" s="242">
        <f t="shared" si="14"/>
        <v>4.6513999999999998</v>
      </c>
      <c r="T51" s="242">
        <f t="shared" si="14"/>
        <v>4.5952000000000002</v>
      </c>
      <c r="U51" s="242">
        <f t="shared" si="14"/>
        <v>4.5403000000000002</v>
      </c>
      <c r="V51" s="242">
        <f t="shared" si="14"/>
        <v>4.5133999999999999</v>
      </c>
      <c r="W51" s="242">
        <f t="shared" si="14"/>
        <v>4.4734999999999996</v>
      </c>
      <c r="X51" s="242">
        <f t="shared" si="14"/>
        <v>4.4086999999999996</v>
      </c>
      <c r="Y51" s="242">
        <f t="shared" si="14"/>
        <v>4.3087999999999997</v>
      </c>
      <c r="Z51" s="242">
        <f t="shared" si="15"/>
        <v>4.2485999999999997</v>
      </c>
      <c r="AA51" s="242">
        <f t="shared" si="15"/>
        <v>4.2965999999999998</v>
      </c>
      <c r="AB51" s="242">
        <f t="shared" si="15"/>
        <v>4.3087999999999997</v>
      </c>
      <c r="AC51" s="242">
        <f t="shared" si="15"/>
        <v>4.2367999999999997</v>
      </c>
      <c r="AD51" s="242">
        <f t="shared" si="15"/>
        <v>4.0345000000000004</v>
      </c>
      <c r="AE51" s="242">
        <f t="shared" si="15"/>
        <v>3.8801000000000001</v>
      </c>
      <c r="AF51" s="242">
        <f t="shared" si="15"/>
        <v>3.7648999999999999</v>
      </c>
      <c r="AG51" s="242">
        <f t="shared" si="15"/>
        <v>3.5371999999999999</v>
      </c>
      <c r="AH51" s="242">
        <f t="shared" si="15"/>
        <v>3.1168</v>
      </c>
      <c r="AI51" s="242">
        <f t="shared" si="15"/>
        <v>2.9824000000000002</v>
      </c>
      <c r="AJ51" s="242">
        <f t="shared" si="16"/>
        <v>2.8752</v>
      </c>
      <c r="AK51" s="242">
        <f t="shared" si="16"/>
        <v>2.7907999999999999</v>
      </c>
      <c r="AL51" s="242">
        <f t="shared" si="16"/>
        <v>2.7604000000000002</v>
      </c>
      <c r="AM51" s="242">
        <f t="shared" si="16"/>
        <v>2.6637</v>
      </c>
      <c r="AN51" s="242">
        <f t="shared" si="16"/>
        <v>2.4975000000000001</v>
      </c>
      <c r="AO51" s="242">
        <f t="shared" si="16"/>
        <v>2.34</v>
      </c>
      <c r="AP51" s="242">
        <f t="shared" si="16"/>
        <v>2.2012</v>
      </c>
      <c r="AQ51" s="242">
        <f t="shared" si="16"/>
        <v>2.1636000000000002</v>
      </c>
      <c r="AR51" s="242">
        <f t="shared" si="16"/>
        <v>2.1036999999999999</v>
      </c>
      <c r="AS51" s="242">
        <f t="shared" si="16"/>
        <v>2.0581999999999998</v>
      </c>
      <c r="AT51" s="242">
        <f t="shared" si="17"/>
        <v>2.0750000000000002</v>
      </c>
      <c r="AU51" s="242">
        <f t="shared" si="17"/>
        <v>2.1242999999999999</v>
      </c>
      <c r="AV51" s="242">
        <f t="shared" si="17"/>
        <v>2.0922000000000001</v>
      </c>
      <c r="AW51" s="242">
        <f t="shared" si="17"/>
        <v>2.0388999999999999</v>
      </c>
      <c r="AX51" s="242">
        <f t="shared" si="17"/>
        <v>2.0066000000000002</v>
      </c>
      <c r="AY51" s="242">
        <f t="shared" si="17"/>
        <v>1.9651000000000001</v>
      </c>
      <c r="AZ51" s="242">
        <f t="shared" si="17"/>
        <v>1.9376</v>
      </c>
      <c r="BA51" s="242">
        <f t="shared" si="17"/>
        <v>1.9351</v>
      </c>
      <c r="BB51" s="242">
        <f t="shared" si="17"/>
        <v>1.9301999999999999</v>
      </c>
      <c r="BC51" s="242">
        <f t="shared" si="17"/>
        <v>1.8965000000000001</v>
      </c>
      <c r="BD51" s="242">
        <f t="shared" si="18"/>
        <v>1.9278</v>
      </c>
      <c r="BE51" s="242">
        <f t="shared" si="18"/>
        <v>1.9059999999999999</v>
      </c>
      <c r="BF51" s="242">
        <f t="shared" si="18"/>
        <v>1.9059999999999999</v>
      </c>
      <c r="BG51" s="242">
        <f t="shared" si="18"/>
        <v>1.9351</v>
      </c>
      <c r="BH51" s="242">
        <f t="shared" si="18"/>
        <v>1.8989</v>
      </c>
      <c r="BI51" s="242">
        <f t="shared" si="18"/>
        <v>1.8391999999999999</v>
      </c>
      <c r="BJ51" s="242">
        <f t="shared" si="18"/>
        <v>1.8504</v>
      </c>
      <c r="BK51" s="242">
        <f t="shared" si="18"/>
        <v>1.8237000000000001</v>
      </c>
      <c r="BL51" s="242">
        <f t="shared" si="18"/>
        <v>1.7979000000000001</v>
      </c>
      <c r="BM51" s="242">
        <f t="shared" si="18"/>
        <v>1.7323</v>
      </c>
      <c r="BN51" s="242">
        <f t="shared" si="19"/>
        <v>1.6443000000000001</v>
      </c>
      <c r="BO51" s="242">
        <f t="shared" si="19"/>
        <v>1.625</v>
      </c>
      <c r="BP51" s="242">
        <f t="shared" si="19"/>
        <v>1.5457000000000001</v>
      </c>
      <c r="BQ51" s="242">
        <f t="shared" si="19"/>
        <v>1.5993999999999999</v>
      </c>
      <c r="BR51" s="242">
        <f t="shared" si="19"/>
        <v>1.5860000000000001</v>
      </c>
      <c r="BS51" s="242">
        <f t="shared" si="19"/>
        <v>1.5134000000000001</v>
      </c>
      <c r="BT51" s="242">
        <f t="shared" si="19"/>
        <v>1.4925999999999999</v>
      </c>
      <c r="BU51" s="242">
        <f t="shared" si="19"/>
        <v>1.4912000000000001</v>
      </c>
      <c r="BV51" s="242">
        <f t="shared" si="19"/>
        <v>1.5015000000000001</v>
      </c>
      <c r="BW51" s="242">
        <f t="shared" si="19"/>
        <v>1.5209999999999999</v>
      </c>
      <c r="BX51" s="242">
        <f t="shared" si="20"/>
        <v>1.5426</v>
      </c>
      <c r="BY51" s="242">
        <f t="shared" si="20"/>
        <v>1.5044999999999999</v>
      </c>
      <c r="BZ51" s="242">
        <f t="shared" si="20"/>
        <v>1.4696</v>
      </c>
      <c r="CA51" s="242">
        <f t="shared" si="20"/>
        <v>1.4527000000000001</v>
      </c>
      <c r="CB51" s="242">
        <f t="shared" si="20"/>
        <v>1.4597</v>
      </c>
      <c r="CC51" s="242">
        <f t="shared" si="20"/>
        <v>1.3271999999999999</v>
      </c>
      <c r="CD51" s="242">
        <f t="shared" si="20"/>
        <v>1</v>
      </c>
    </row>
    <row r="52" spans="1:82" outlineLevel="1">
      <c r="A52" s="241">
        <v>4</v>
      </c>
      <c r="B52" s="229" t="s">
        <v>322</v>
      </c>
      <c r="C52" s="190"/>
      <c r="D52" s="156">
        <v>14</v>
      </c>
      <c r="E52" s="285">
        <v>25</v>
      </c>
      <c r="F52" s="233">
        <f t="shared" si="13"/>
        <v>0</v>
      </c>
      <c r="G52" s="233">
        <f t="shared" si="13"/>
        <v>0</v>
      </c>
      <c r="H52" s="233">
        <f t="shared" si="13"/>
        <v>0</v>
      </c>
      <c r="I52" s="233">
        <f t="shared" si="13"/>
        <v>5.4909999999999997</v>
      </c>
      <c r="J52" s="242">
        <f t="shared" si="13"/>
        <v>5.6333000000000002</v>
      </c>
      <c r="K52" s="242">
        <f t="shared" si="13"/>
        <v>4.7530999999999999</v>
      </c>
      <c r="L52" s="242">
        <f t="shared" si="13"/>
        <v>4.6513999999999998</v>
      </c>
      <c r="M52" s="242">
        <f t="shared" si="13"/>
        <v>4.7679999999999998</v>
      </c>
      <c r="N52" s="242">
        <f t="shared" si="13"/>
        <v>4.8438999999999997</v>
      </c>
      <c r="O52" s="242">
        <f t="shared" si="13"/>
        <v>4.7530999999999999</v>
      </c>
      <c r="P52" s="242">
        <f t="shared" si="14"/>
        <v>4.68</v>
      </c>
      <c r="Q52" s="242">
        <f t="shared" si="14"/>
        <v>4.5952000000000002</v>
      </c>
      <c r="R52" s="242">
        <f t="shared" si="14"/>
        <v>4.6231</v>
      </c>
      <c r="S52" s="242">
        <f t="shared" si="14"/>
        <v>4.6513999999999998</v>
      </c>
      <c r="T52" s="242">
        <f t="shared" si="14"/>
        <v>4.5952000000000002</v>
      </c>
      <c r="U52" s="242">
        <f t="shared" si="14"/>
        <v>4.5403000000000002</v>
      </c>
      <c r="V52" s="242">
        <f t="shared" si="14"/>
        <v>4.5133999999999999</v>
      </c>
      <c r="W52" s="242">
        <f t="shared" si="14"/>
        <v>4.4734999999999996</v>
      </c>
      <c r="X52" s="242">
        <f t="shared" si="14"/>
        <v>4.4086999999999996</v>
      </c>
      <c r="Y52" s="242">
        <f t="shared" si="14"/>
        <v>4.3087999999999997</v>
      </c>
      <c r="Z52" s="242">
        <f t="shared" si="15"/>
        <v>4.2485999999999997</v>
      </c>
      <c r="AA52" s="242">
        <f t="shared" si="15"/>
        <v>4.2965999999999998</v>
      </c>
      <c r="AB52" s="242">
        <f t="shared" si="15"/>
        <v>4.3087999999999997</v>
      </c>
      <c r="AC52" s="242">
        <f t="shared" si="15"/>
        <v>4.2367999999999997</v>
      </c>
      <c r="AD52" s="242">
        <f t="shared" si="15"/>
        <v>4.0345000000000004</v>
      </c>
      <c r="AE52" s="242">
        <f t="shared" si="15"/>
        <v>3.8801000000000001</v>
      </c>
      <c r="AF52" s="242">
        <f t="shared" si="15"/>
        <v>3.7648999999999999</v>
      </c>
      <c r="AG52" s="242">
        <f t="shared" si="15"/>
        <v>3.5371999999999999</v>
      </c>
      <c r="AH52" s="242">
        <f t="shared" si="15"/>
        <v>3.1168</v>
      </c>
      <c r="AI52" s="242">
        <f t="shared" si="15"/>
        <v>2.9824000000000002</v>
      </c>
      <c r="AJ52" s="242">
        <f t="shared" si="16"/>
        <v>2.8752</v>
      </c>
      <c r="AK52" s="242">
        <f t="shared" si="16"/>
        <v>2.7907999999999999</v>
      </c>
      <c r="AL52" s="242">
        <f t="shared" si="16"/>
        <v>2.7604000000000002</v>
      </c>
      <c r="AM52" s="242">
        <f t="shared" si="16"/>
        <v>2.6637</v>
      </c>
      <c r="AN52" s="242">
        <f t="shared" si="16"/>
        <v>2.4975000000000001</v>
      </c>
      <c r="AO52" s="242">
        <f t="shared" si="16"/>
        <v>2.34</v>
      </c>
      <c r="AP52" s="242">
        <f t="shared" si="16"/>
        <v>2.2012</v>
      </c>
      <c r="AQ52" s="242">
        <f t="shared" si="16"/>
        <v>2.1636000000000002</v>
      </c>
      <c r="AR52" s="242">
        <f t="shared" si="16"/>
        <v>2.1036999999999999</v>
      </c>
      <c r="AS52" s="242">
        <f t="shared" si="16"/>
        <v>2.0581999999999998</v>
      </c>
      <c r="AT52" s="242">
        <f t="shared" si="17"/>
        <v>2.0750000000000002</v>
      </c>
      <c r="AU52" s="242">
        <f t="shared" si="17"/>
        <v>2.1242999999999999</v>
      </c>
      <c r="AV52" s="242">
        <f t="shared" si="17"/>
        <v>2.0922000000000001</v>
      </c>
      <c r="AW52" s="242">
        <f t="shared" si="17"/>
        <v>2.0388999999999999</v>
      </c>
      <c r="AX52" s="242">
        <f t="shared" si="17"/>
        <v>2.0066000000000002</v>
      </c>
      <c r="AY52" s="242">
        <f t="shared" si="17"/>
        <v>1.9651000000000001</v>
      </c>
      <c r="AZ52" s="242">
        <f t="shared" si="17"/>
        <v>1.9376</v>
      </c>
      <c r="BA52" s="242">
        <f t="shared" si="17"/>
        <v>1.9351</v>
      </c>
      <c r="BB52" s="242">
        <f t="shared" si="17"/>
        <v>1.9301999999999999</v>
      </c>
      <c r="BC52" s="242">
        <f t="shared" si="17"/>
        <v>1.8965000000000001</v>
      </c>
      <c r="BD52" s="242">
        <f t="shared" si="18"/>
        <v>1.9278</v>
      </c>
      <c r="BE52" s="242">
        <f t="shared" si="18"/>
        <v>1.9059999999999999</v>
      </c>
      <c r="BF52" s="242">
        <f t="shared" si="18"/>
        <v>1.9059999999999999</v>
      </c>
      <c r="BG52" s="242">
        <f t="shared" si="18"/>
        <v>1.9351</v>
      </c>
      <c r="BH52" s="242">
        <f t="shared" si="18"/>
        <v>1.8989</v>
      </c>
      <c r="BI52" s="242">
        <f t="shared" si="18"/>
        <v>1.8391999999999999</v>
      </c>
      <c r="BJ52" s="242">
        <f t="shared" si="18"/>
        <v>1.8504</v>
      </c>
      <c r="BK52" s="242">
        <f t="shared" si="18"/>
        <v>1.8237000000000001</v>
      </c>
      <c r="BL52" s="242">
        <f t="shared" si="18"/>
        <v>1.7979000000000001</v>
      </c>
      <c r="BM52" s="242">
        <f t="shared" si="18"/>
        <v>1.7323</v>
      </c>
      <c r="BN52" s="242">
        <f t="shared" si="19"/>
        <v>1.6443000000000001</v>
      </c>
      <c r="BO52" s="242">
        <f t="shared" si="19"/>
        <v>1.625</v>
      </c>
      <c r="BP52" s="242">
        <f t="shared" si="19"/>
        <v>1.5457000000000001</v>
      </c>
      <c r="BQ52" s="242">
        <f t="shared" si="19"/>
        <v>1.5993999999999999</v>
      </c>
      <c r="BR52" s="242">
        <f t="shared" si="19"/>
        <v>1.5860000000000001</v>
      </c>
      <c r="BS52" s="242">
        <f t="shared" si="19"/>
        <v>1.5134000000000001</v>
      </c>
      <c r="BT52" s="242">
        <f t="shared" si="19"/>
        <v>1.4925999999999999</v>
      </c>
      <c r="BU52" s="242">
        <f t="shared" si="19"/>
        <v>1.4912000000000001</v>
      </c>
      <c r="BV52" s="242">
        <f t="shared" si="19"/>
        <v>1.5015000000000001</v>
      </c>
      <c r="BW52" s="242">
        <f t="shared" si="19"/>
        <v>1.5209999999999999</v>
      </c>
      <c r="BX52" s="242">
        <f t="shared" si="20"/>
        <v>1.5426</v>
      </c>
      <c r="BY52" s="242">
        <f t="shared" si="20"/>
        <v>1.5044999999999999</v>
      </c>
      <c r="BZ52" s="242">
        <f t="shared" si="20"/>
        <v>1.4696</v>
      </c>
      <c r="CA52" s="242">
        <f t="shared" si="20"/>
        <v>1.4527000000000001</v>
      </c>
      <c r="CB52" s="242">
        <f t="shared" si="20"/>
        <v>1.4597</v>
      </c>
      <c r="CC52" s="242">
        <f t="shared" si="20"/>
        <v>1.3271999999999999</v>
      </c>
      <c r="CD52" s="242">
        <f t="shared" si="20"/>
        <v>1</v>
      </c>
    </row>
    <row r="53" spans="1:82" outlineLevel="1">
      <c r="A53" s="241">
        <v>4</v>
      </c>
      <c r="B53" s="229" t="s">
        <v>323</v>
      </c>
      <c r="C53" s="190"/>
      <c r="D53" s="156">
        <v>4</v>
      </c>
      <c r="E53" s="285">
        <v>8</v>
      </c>
      <c r="F53" s="233">
        <f t="shared" si="13"/>
        <v>0</v>
      </c>
      <c r="G53" s="233">
        <f t="shared" si="13"/>
        <v>0</v>
      </c>
      <c r="H53" s="233">
        <f t="shared" si="13"/>
        <v>0</v>
      </c>
      <c r="I53" s="233">
        <f t="shared" si="13"/>
        <v>5.4909999999999997</v>
      </c>
      <c r="J53" s="242">
        <f t="shared" si="13"/>
        <v>5.6333000000000002</v>
      </c>
      <c r="K53" s="242">
        <f t="shared" si="13"/>
        <v>4.7530999999999999</v>
      </c>
      <c r="L53" s="242">
        <f t="shared" si="13"/>
        <v>4.6513999999999998</v>
      </c>
      <c r="M53" s="242">
        <f t="shared" si="13"/>
        <v>4.7679999999999998</v>
      </c>
      <c r="N53" s="242">
        <f t="shared" si="13"/>
        <v>4.8438999999999997</v>
      </c>
      <c r="O53" s="242">
        <f t="shared" si="13"/>
        <v>4.7530999999999999</v>
      </c>
      <c r="P53" s="242">
        <f t="shared" si="14"/>
        <v>4.68</v>
      </c>
      <c r="Q53" s="242">
        <f t="shared" si="14"/>
        <v>4.5952000000000002</v>
      </c>
      <c r="R53" s="242">
        <f t="shared" si="14"/>
        <v>4.6231</v>
      </c>
      <c r="S53" s="242">
        <f t="shared" si="14"/>
        <v>4.6513999999999998</v>
      </c>
      <c r="T53" s="242">
        <f t="shared" si="14"/>
        <v>4.5952000000000002</v>
      </c>
      <c r="U53" s="242">
        <f t="shared" si="14"/>
        <v>4.5403000000000002</v>
      </c>
      <c r="V53" s="242">
        <f t="shared" si="14"/>
        <v>4.5133999999999999</v>
      </c>
      <c r="W53" s="242">
        <f t="shared" si="14"/>
        <v>4.4734999999999996</v>
      </c>
      <c r="X53" s="242">
        <f t="shared" si="14"/>
        <v>4.4086999999999996</v>
      </c>
      <c r="Y53" s="242">
        <f t="shared" si="14"/>
        <v>4.3087999999999997</v>
      </c>
      <c r="Z53" s="242">
        <f t="shared" si="15"/>
        <v>4.2485999999999997</v>
      </c>
      <c r="AA53" s="242">
        <f t="shared" si="15"/>
        <v>4.2965999999999998</v>
      </c>
      <c r="AB53" s="242">
        <f t="shared" si="15"/>
        <v>4.3087999999999997</v>
      </c>
      <c r="AC53" s="242">
        <f t="shared" si="15"/>
        <v>4.2367999999999997</v>
      </c>
      <c r="AD53" s="242">
        <f t="shared" si="15"/>
        <v>4.0345000000000004</v>
      </c>
      <c r="AE53" s="242">
        <f t="shared" si="15"/>
        <v>3.8801000000000001</v>
      </c>
      <c r="AF53" s="242">
        <f t="shared" si="15"/>
        <v>3.7648999999999999</v>
      </c>
      <c r="AG53" s="242">
        <f t="shared" si="15"/>
        <v>3.5371999999999999</v>
      </c>
      <c r="AH53" s="242">
        <f t="shared" si="15"/>
        <v>3.1168</v>
      </c>
      <c r="AI53" s="242">
        <f t="shared" si="15"/>
        <v>2.9824000000000002</v>
      </c>
      <c r="AJ53" s="242">
        <f t="shared" si="16"/>
        <v>2.8752</v>
      </c>
      <c r="AK53" s="242">
        <f t="shared" si="16"/>
        <v>2.7907999999999999</v>
      </c>
      <c r="AL53" s="242">
        <f t="shared" si="16"/>
        <v>2.7604000000000002</v>
      </c>
      <c r="AM53" s="242">
        <f t="shared" si="16"/>
        <v>2.6637</v>
      </c>
      <c r="AN53" s="242">
        <f t="shared" si="16"/>
        <v>2.4975000000000001</v>
      </c>
      <c r="AO53" s="242">
        <f t="shared" si="16"/>
        <v>2.34</v>
      </c>
      <c r="AP53" s="242">
        <f t="shared" si="16"/>
        <v>2.2012</v>
      </c>
      <c r="AQ53" s="242">
        <f t="shared" si="16"/>
        <v>2.1636000000000002</v>
      </c>
      <c r="AR53" s="242">
        <f t="shared" si="16"/>
        <v>2.1036999999999999</v>
      </c>
      <c r="AS53" s="242">
        <f t="shared" si="16"/>
        <v>2.0581999999999998</v>
      </c>
      <c r="AT53" s="242">
        <f t="shared" si="17"/>
        <v>2.0750000000000002</v>
      </c>
      <c r="AU53" s="242">
        <f t="shared" si="17"/>
        <v>2.1242999999999999</v>
      </c>
      <c r="AV53" s="242">
        <f t="shared" si="17"/>
        <v>2.0922000000000001</v>
      </c>
      <c r="AW53" s="242">
        <f t="shared" si="17"/>
        <v>2.0388999999999999</v>
      </c>
      <c r="AX53" s="242">
        <f t="shared" si="17"/>
        <v>2.0066000000000002</v>
      </c>
      <c r="AY53" s="242">
        <f t="shared" si="17"/>
        <v>1.9651000000000001</v>
      </c>
      <c r="AZ53" s="242">
        <f t="shared" si="17"/>
        <v>1.9376</v>
      </c>
      <c r="BA53" s="242">
        <f t="shared" si="17"/>
        <v>1.9351</v>
      </c>
      <c r="BB53" s="242">
        <f t="shared" si="17"/>
        <v>1.9301999999999999</v>
      </c>
      <c r="BC53" s="242">
        <f t="shared" si="17"/>
        <v>1.8965000000000001</v>
      </c>
      <c r="BD53" s="242">
        <f t="shared" si="18"/>
        <v>1.9278</v>
      </c>
      <c r="BE53" s="242">
        <f t="shared" si="18"/>
        <v>1.9059999999999999</v>
      </c>
      <c r="BF53" s="242">
        <f t="shared" si="18"/>
        <v>1.9059999999999999</v>
      </c>
      <c r="BG53" s="242">
        <f t="shared" si="18"/>
        <v>1.9351</v>
      </c>
      <c r="BH53" s="242">
        <f t="shared" si="18"/>
        <v>1.8989</v>
      </c>
      <c r="BI53" s="242">
        <f t="shared" si="18"/>
        <v>1.8391999999999999</v>
      </c>
      <c r="BJ53" s="242">
        <f t="shared" si="18"/>
        <v>1.8504</v>
      </c>
      <c r="BK53" s="242">
        <f t="shared" si="18"/>
        <v>1.8237000000000001</v>
      </c>
      <c r="BL53" s="242">
        <f t="shared" si="18"/>
        <v>1.7979000000000001</v>
      </c>
      <c r="BM53" s="242">
        <f t="shared" si="18"/>
        <v>1.7323</v>
      </c>
      <c r="BN53" s="242">
        <f t="shared" si="19"/>
        <v>1.6443000000000001</v>
      </c>
      <c r="BO53" s="242">
        <f t="shared" si="19"/>
        <v>1.625</v>
      </c>
      <c r="BP53" s="242">
        <f t="shared" si="19"/>
        <v>1.5457000000000001</v>
      </c>
      <c r="BQ53" s="242">
        <f t="shared" si="19"/>
        <v>1.5993999999999999</v>
      </c>
      <c r="BR53" s="242">
        <f t="shared" si="19"/>
        <v>1.5860000000000001</v>
      </c>
      <c r="BS53" s="242">
        <f t="shared" si="19"/>
        <v>1.5134000000000001</v>
      </c>
      <c r="BT53" s="242">
        <f t="shared" si="19"/>
        <v>1.4925999999999999</v>
      </c>
      <c r="BU53" s="242">
        <f t="shared" si="19"/>
        <v>1.4912000000000001</v>
      </c>
      <c r="BV53" s="242">
        <f t="shared" si="19"/>
        <v>1.5015000000000001</v>
      </c>
      <c r="BW53" s="242">
        <f t="shared" si="19"/>
        <v>1.5209999999999999</v>
      </c>
      <c r="BX53" s="242">
        <f t="shared" si="20"/>
        <v>1.5426</v>
      </c>
      <c r="BY53" s="242">
        <f t="shared" si="20"/>
        <v>1.5044999999999999</v>
      </c>
      <c r="BZ53" s="242">
        <f t="shared" si="20"/>
        <v>1.4696</v>
      </c>
      <c r="CA53" s="242">
        <f t="shared" si="20"/>
        <v>1.4527000000000001</v>
      </c>
      <c r="CB53" s="242">
        <f t="shared" si="20"/>
        <v>1.4597</v>
      </c>
      <c r="CC53" s="242">
        <f t="shared" si="20"/>
        <v>1.3271999999999999</v>
      </c>
      <c r="CD53" s="242">
        <f t="shared" si="20"/>
        <v>1</v>
      </c>
    </row>
    <row r="54" spans="1:82" outlineLevel="1">
      <c r="A54" s="241">
        <v>4</v>
      </c>
      <c r="B54" s="229" t="s">
        <v>324</v>
      </c>
      <c r="C54" s="190"/>
      <c r="D54" s="156">
        <v>3</v>
      </c>
      <c r="E54" s="285">
        <v>5</v>
      </c>
      <c r="F54" s="233">
        <f t="shared" si="13"/>
        <v>0</v>
      </c>
      <c r="G54" s="233">
        <f t="shared" si="13"/>
        <v>0</v>
      </c>
      <c r="H54" s="233">
        <f t="shared" si="13"/>
        <v>0</v>
      </c>
      <c r="I54" s="233">
        <f t="shared" si="13"/>
        <v>5.4909999999999997</v>
      </c>
      <c r="J54" s="242">
        <f t="shared" si="13"/>
        <v>5.6333000000000002</v>
      </c>
      <c r="K54" s="242">
        <f t="shared" si="13"/>
        <v>4.7530999999999999</v>
      </c>
      <c r="L54" s="242">
        <f t="shared" si="13"/>
        <v>4.6513999999999998</v>
      </c>
      <c r="M54" s="242">
        <f t="shared" si="13"/>
        <v>4.7679999999999998</v>
      </c>
      <c r="N54" s="242">
        <f t="shared" si="13"/>
        <v>4.8438999999999997</v>
      </c>
      <c r="O54" s="242">
        <f t="shared" si="13"/>
        <v>4.7530999999999999</v>
      </c>
      <c r="P54" s="242">
        <f t="shared" si="14"/>
        <v>4.68</v>
      </c>
      <c r="Q54" s="242">
        <f t="shared" si="14"/>
        <v>4.5952000000000002</v>
      </c>
      <c r="R54" s="242">
        <f t="shared" si="14"/>
        <v>4.6231</v>
      </c>
      <c r="S54" s="242">
        <f t="shared" si="14"/>
        <v>4.6513999999999998</v>
      </c>
      <c r="T54" s="242">
        <f t="shared" si="14"/>
        <v>4.5952000000000002</v>
      </c>
      <c r="U54" s="242">
        <f t="shared" si="14"/>
        <v>4.5403000000000002</v>
      </c>
      <c r="V54" s="242">
        <f t="shared" si="14"/>
        <v>4.5133999999999999</v>
      </c>
      <c r="W54" s="242">
        <f t="shared" si="14"/>
        <v>4.4734999999999996</v>
      </c>
      <c r="X54" s="242">
        <f t="shared" si="14"/>
        <v>4.4086999999999996</v>
      </c>
      <c r="Y54" s="242">
        <f t="shared" si="14"/>
        <v>4.3087999999999997</v>
      </c>
      <c r="Z54" s="242">
        <f t="shared" si="15"/>
        <v>4.2485999999999997</v>
      </c>
      <c r="AA54" s="242">
        <f t="shared" si="15"/>
        <v>4.2965999999999998</v>
      </c>
      <c r="AB54" s="242">
        <f t="shared" si="15"/>
        <v>4.3087999999999997</v>
      </c>
      <c r="AC54" s="242">
        <f t="shared" si="15"/>
        <v>4.2367999999999997</v>
      </c>
      <c r="AD54" s="242">
        <f t="shared" si="15"/>
        <v>4.0345000000000004</v>
      </c>
      <c r="AE54" s="242">
        <f t="shared" si="15"/>
        <v>3.8801000000000001</v>
      </c>
      <c r="AF54" s="242">
        <f t="shared" si="15"/>
        <v>3.7648999999999999</v>
      </c>
      <c r="AG54" s="242">
        <f t="shared" si="15"/>
        <v>3.5371999999999999</v>
      </c>
      <c r="AH54" s="242">
        <f t="shared" si="15"/>
        <v>3.1168</v>
      </c>
      <c r="AI54" s="242">
        <f t="shared" si="15"/>
        <v>2.9824000000000002</v>
      </c>
      <c r="AJ54" s="242">
        <f t="shared" si="16"/>
        <v>2.8752</v>
      </c>
      <c r="AK54" s="242">
        <f t="shared" si="16"/>
        <v>2.7907999999999999</v>
      </c>
      <c r="AL54" s="242">
        <f t="shared" si="16"/>
        <v>2.7604000000000002</v>
      </c>
      <c r="AM54" s="242">
        <f t="shared" si="16"/>
        <v>2.6637</v>
      </c>
      <c r="AN54" s="242">
        <f t="shared" si="16"/>
        <v>2.4975000000000001</v>
      </c>
      <c r="AO54" s="242">
        <f t="shared" si="16"/>
        <v>2.34</v>
      </c>
      <c r="AP54" s="242">
        <f t="shared" si="16"/>
        <v>2.2012</v>
      </c>
      <c r="AQ54" s="242">
        <f t="shared" si="16"/>
        <v>2.1636000000000002</v>
      </c>
      <c r="AR54" s="242">
        <f t="shared" si="16"/>
        <v>2.1036999999999999</v>
      </c>
      <c r="AS54" s="242">
        <f t="shared" si="16"/>
        <v>2.0581999999999998</v>
      </c>
      <c r="AT54" s="242">
        <f t="shared" si="17"/>
        <v>2.0750000000000002</v>
      </c>
      <c r="AU54" s="242">
        <f t="shared" si="17"/>
        <v>2.1242999999999999</v>
      </c>
      <c r="AV54" s="242">
        <f t="shared" si="17"/>
        <v>2.0922000000000001</v>
      </c>
      <c r="AW54" s="242">
        <f t="shared" si="17"/>
        <v>2.0388999999999999</v>
      </c>
      <c r="AX54" s="242">
        <f t="shared" si="17"/>
        <v>2.0066000000000002</v>
      </c>
      <c r="AY54" s="242">
        <f t="shared" si="17"/>
        <v>1.9651000000000001</v>
      </c>
      <c r="AZ54" s="242">
        <f t="shared" si="17"/>
        <v>1.9376</v>
      </c>
      <c r="BA54" s="242">
        <f t="shared" si="17"/>
        <v>1.9351</v>
      </c>
      <c r="BB54" s="242">
        <f t="shared" si="17"/>
        <v>1.9301999999999999</v>
      </c>
      <c r="BC54" s="242">
        <f t="shared" si="17"/>
        <v>1.8965000000000001</v>
      </c>
      <c r="BD54" s="242">
        <f t="shared" si="18"/>
        <v>1.9278</v>
      </c>
      <c r="BE54" s="242">
        <f t="shared" si="18"/>
        <v>1.9059999999999999</v>
      </c>
      <c r="BF54" s="242">
        <f t="shared" si="18"/>
        <v>1.9059999999999999</v>
      </c>
      <c r="BG54" s="242">
        <f t="shared" si="18"/>
        <v>1.9351</v>
      </c>
      <c r="BH54" s="242">
        <f t="shared" si="18"/>
        <v>1.8989</v>
      </c>
      <c r="BI54" s="242">
        <f t="shared" si="18"/>
        <v>1.8391999999999999</v>
      </c>
      <c r="BJ54" s="242">
        <f t="shared" si="18"/>
        <v>1.8504</v>
      </c>
      <c r="BK54" s="242">
        <f t="shared" si="18"/>
        <v>1.8237000000000001</v>
      </c>
      <c r="BL54" s="242">
        <f t="shared" si="18"/>
        <v>1.7979000000000001</v>
      </c>
      <c r="BM54" s="242">
        <f t="shared" si="18"/>
        <v>1.7323</v>
      </c>
      <c r="BN54" s="242">
        <f t="shared" si="19"/>
        <v>1.6443000000000001</v>
      </c>
      <c r="BO54" s="242">
        <f t="shared" si="19"/>
        <v>1.625</v>
      </c>
      <c r="BP54" s="242">
        <f t="shared" si="19"/>
        <v>1.5457000000000001</v>
      </c>
      <c r="BQ54" s="242">
        <f t="shared" si="19"/>
        <v>1.5993999999999999</v>
      </c>
      <c r="BR54" s="242">
        <f t="shared" si="19"/>
        <v>1.5860000000000001</v>
      </c>
      <c r="BS54" s="242">
        <f t="shared" si="19"/>
        <v>1.5134000000000001</v>
      </c>
      <c r="BT54" s="242">
        <f t="shared" si="19"/>
        <v>1.4925999999999999</v>
      </c>
      <c r="BU54" s="242">
        <f t="shared" si="19"/>
        <v>1.4912000000000001</v>
      </c>
      <c r="BV54" s="242">
        <f t="shared" si="19"/>
        <v>1.5015000000000001</v>
      </c>
      <c r="BW54" s="242">
        <f t="shared" si="19"/>
        <v>1.5209999999999999</v>
      </c>
      <c r="BX54" s="242">
        <f t="shared" si="20"/>
        <v>1.5426</v>
      </c>
      <c r="BY54" s="242">
        <f t="shared" si="20"/>
        <v>1.5044999999999999</v>
      </c>
      <c r="BZ54" s="242">
        <f t="shared" si="20"/>
        <v>1.4696</v>
      </c>
      <c r="CA54" s="242">
        <f t="shared" si="20"/>
        <v>1.4527000000000001</v>
      </c>
      <c r="CB54" s="242">
        <f t="shared" si="20"/>
        <v>1.4597</v>
      </c>
      <c r="CC54" s="242">
        <f t="shared" si="20"/>
        <v>1.3271999999999999</v>
      </c>
      <c r="CD54" s="242">
        <f t="shared" si="20"/>
        <v>1</v>
      </c>
    </row>
    <row r="55" spans="1:82" outlineLevel="1">
      <c r="A55" s="241">
        <v>4</v>
      </c>
      <c r="B55" s="229" t="s">
        <v>325</v>
      </c>
      <c r="C55" s="190"/>
      <c r="D55" s="156">
        <v>5</v>
      </c>
      <c r="E55" s="285">
        <v>5</v>
      </c>
      <c r="F55" s="233">
        <f t="shared" si="13"/>
        <v>0</v>
      </c>
      <c r="G55" s="233">
        <f t="shared" si="13"/>
        <v>0</v>
      </c>
      <c r="H55" s="233">
        <f t="shared" si="13"/>
        <v>0</v>
      </c>
      <c r="I55" s="233">
        <f t="shared" si="13"/>
        <v>5.4909999999999997</v>
      </c>
      <c r="J55" s="242">
        <f t="shared" si="13"/>
        <v>5.6333000000000002</v>
      </c>
      <c r="K55" s="242">
        <f t="shared" si="13"/>
        <v>4.7530999999999999</v>
      </c>
      <c r="L55" s="242">
        <f t="shared" si="13"/>
        <v>4.6513999999999998</v>
      </c>
      <c r="M55" s="242">
        <f t="shared" si="13"/>
        <v>4.7679999999999998</v>
      </c>
      <c r="N55" s="242">
        <f t="shared" si="13"/>
        <v>4.8438999999999997</v>
      </c>
      <c r="O55" s="242">
        <f t="shared" si="13"/>
        <v>4.7530999999999999</v>
      </c>
      <c r="P55" s="242">
        <f t="shared" si="14"/>
        <v>4.68</v>
      </c>
      <c r="Q55" s="242">
        <f t="shared" si="14"/>
        <v>4.5952000000000002</v>
      </c>
      <c r="R55" s="242">
        <f t="shared" si="14"/>
        <v>4.6231</v>
      </c>
      <c r="S55" s="242">
        <f t="shared" si="14"/>
        <v>4.6513999999999998</v>
      </c>
      <c r="T55" s="242">
        <f t="shared" si="14"/>
        <v>4.5952000000000002</v>
      </c>
      <c r="U55" s="242">
        <f t="shared" si="14"/>
        <v>4.5403000000000002</v>
      </c>
      <c r="V55" s="242">
        <f t="shared" si="14"/>
        <v>4.5133999999999999</v>
      </c>
      <c r="W55" s="242">
        <f t="shared" si="14"/>
        <v>4.4734999999999996</v>
      </c>
      <c r="X55" s="242">
        <f t="shared" si="14"/>
        <v>4.4086999999999996</v>
      </c>
      <c r="Y55" s="242">
        <f t="shared" si="14"/>
        <v>4.3087999999999997</v>
      </c>
      <c r="Z55" s="242">
        <f t="shared" si="15"/>
        <v>4.2485999999999997</v>
      </c>
      <c r="AA55" s="242">
        <f t="shared" si="15"/>
        <v>4.2965999999999998</v>
      </c>
      <c r="AB55" s="242">
        <f t="shared" si="15"/>
        <v>4.3087999999999997</v>
      </c>
      <c r="AC55" s="242">
        <f t="shared" si="15"/>
        <v>4.2367999999999997</v>
      </c>
      <c r="AD55" s="242">
        <f t="shared" si="15"/>
        <v>4.0345000000000004</v>
      </c>
      <c r="AE55" s="242">
        <f t="shared" si="15"/>
        <v>3.8801000000000001</v>
      </c>
      <c r="AF55" s="242">
        <f t="shared" si="15"/>
        <v>3.7648999999999999</v>
      </c>
      <c r="AG55" s="242">
        <f t="shared" si="15"/>
        <v>3.5371999999999999</v>
      </c>
      <c r="AH55" s="242">
        <f t="shared" si="15"/>
        <v>3.1168</v>
      </c>
      <c r="AI55" s="242">
        <f t="shared" si="15"/>
        <v>2.9824000000000002</v>
      </c>
      <c r="AJ55" s="242">
        <f t="shared" si="16"/>
        <v>2.8752</v>
      </c>
      <c r="AK55" s="242">
        <f t="shared" si="16"/>
        <v>2.7907999999999999</v>
      </c>
      <c r="AL55" s="242">
        <f t="shared" si="16"/>
        <v>2.7604000000000002</v>
      </c>
      <c r="AM55" s="242">
        <f t="shared" si="16"/>
        <v>2.6637</v>
      </c>
      <c r="AN55" s="242">
        <f t="shared" si="16"/>
        <v>2.4975000000000001</v>
      </c>
      <c r="AO55" s="242">
        <f t="shared" si="16"/>
        <v>2.34</v>
      </c>
      <c r="AP55" s="242">
        <f t="shared" si="16"/>
        <v>2.2012</v>
      </c>
      <c r="AQ55" s="242">
        <f t="shared" si="16"/>
        <v>2.1636000000000002</v>
      </c>
      <c r="AR55" s="242">
        <f t="shared" si="16"/>
        <v>2.1036999999999999</v>
      </c>
      <c r="AS55" s="242">
        <f t="shared" si="16"/>
        <v>2.0581999999999998</v>
      </c>
      <c r="AT55" s="242">
        <f t="shared" si="17"/>
        <v>2.0750000000000002</v>
      </c>
      <c r="AU55" s="242">
        <f t="shared" si="17"/>
        <v>2.1242999999999999</v>
      </c>
      <c r="AV55" s="242">
        <f t="shared" si="17"/>
        <v>2.0922000000000001</v>
      </c>
      <c r="AW55" s="242">
        <f t="shared" si="17"/>
        <v>2.0388999999999999</v>
      </c>
      <c r="AX55" s="242">
        <f t="shared" si="17"/>
        <v>2.0066000000000002</v>
      </c>
      <c r="AY55" s="242">
        <f t="shared" si="17"/>
        <v>1.9651000000000001</v>
      </c>
      <c r="AZ55" s="242">
        <f t="shared" si="17"/>
        <v>1.9376</v>
      </c>
      <c r="BA55" s="242">
        <f t="shared" si="17"/>
        <v>1.9351</v>
      </c>
      <c r="BB55" s="242">
        <f t="shared" si="17"/>
        <v>1.9301999999999999</v>
      </c>
      <c r="BC55" s="242">
        <f t="shared" si="17"/>
        <v>1.8965000000000001</v>
      </c>
      <c r="BD55" s="242">
        <f t="shared" si="18"/>
        <v>1.9278</v>
      </c>
      <c r="BE55" s="242">
        <f t="shared" si="18"/>
        <v>1.9059999999999999</v>
      </c>
      <c r="BF55" s="242">
        <f t="shared" si="18"/>
        <v>1.9059999999999999</v>
      </c>
      <c r="BG55" s="242">
        <f t="shared" si="18"/>
        <v>1.9351</v>
      </c>
      <c r="BH55" s="242">
        <f t="shared" si="18"/>
        <v>1.8989</v>
      </c>
      <c r="BI55" s="242">
        <f t="shared" si="18"/>
        <v>1.8391999999999999</v>
      </c>
      <c r="BJ55" s="242">
        <f t="shared" si="18"/>
        <v>1.8504</v>
      </c>
      <c r="BK55" s="242">
        <f t="shared" si="18"/>
        <v>1.8237000000000001</v>
      </c>
      <c r="BL55" s="242">
        <f t="shared" si="18"/>
        <v>1.7979000000000001</v>
      </c>
      <c r="BM55" s="242">
        <f t="shared" si="18"/>
        <v>1.7323</v>
      </c>
      <c r="BN55" s="242">
        <f t="shared" si="19"/>
        <v>1.6443000000000001</v>
      </c>
      <c r="BO55" s="242">
        <f t="shared" si="19"/>
        <v>1.625</v>
      </c>
      <c r="BP55" s="242">
        <f t="shared" si="19"/>
        <v>1.5457000000000001</v>
      </c>
      <c r="BQ55" s="242">
        <f t="shared" si="19"/>
        <v>1.5993999999999999</v>
      </c>
      <c r="BR55" s="242">
        <f t="shared" si="19"/>
        <v>1.5860000000000001</v>
      </c>
      <c r="BS55" s="242">
        <f t="shared" si="19"/>
        <v>1.5134000000000001</v>
      </c>
      <c r="BT55" s="242">
        <f t="shared" si="19"/>
        <v>1.4925999999999999</v>
      </c>
      <c r="BU55" s="242">
        <f t="shared" si="19"/>
        <v>1.4912000000000001</v>
      </c>
      <c r="BV55" s="242">
        <f t="shared" si="19"/>
        <v>1.5015000000000001</v>
      </c>
      <c r="BW55" s="242">
        <f t="shared" si="19"/>
        <v>1.5209999999999999</v>
      </c>
      <c r="BX55" s="242">
        <f t="shared" si="20"/>
        <v>1.5426</v>
      </c>
      <c r="BY55" s="242">
        <f t="shared" si="20"/>
        <v>1.5044999999999999</v>
      </c>
      <c r="BZ55" s="242">
        <f t="shared" si="20"/>
        <v>1.4696</v>
      </c>
      <c r="CA55" s="242">
        <f t="shared" si="20"/>
        <v>1.4527000000000001</v>
      </c>
      <c r="CB55" s="242">
        <f t="shared" si="20"/>
        <v>1.4597</v>
      </c>
      <c r="CC55" s="242">
        <f t="shared" si="20"/>
        <v>1.3271999999999999</v>
      </c>
      <c r="CD55" s="242">
        <f t="shared" si="20"/>
        <v>1</v>
      </c>
    </row>
    <row r="56" spans="1:82" outlineLevel="1">
      <c r="A56" s="241">
        <v>4</v>
      </c>
      <c r="B56" s="229" t="s">
        <v>326</v>
      </c>
      <c r="C56" s="190"/>
      <c r="D56" s="156">
        <v>8</v>
      </c>
      <c r="E56" s="285">
        <v>8</v>
      </c>
      <c r="F56" s="233">
        <f t="shared" ref="F56:O65" si="21">VLOOKUP($A56,$A$11:$CD$14,F$44)</f>
        <v>0</v>
      </c>
      <c r="G56" s="233">
        <f t="shared" si="21"/>
        <v>0</v>
      </c>
      <c r="H56" s="233">
        <f t="shared" si="21"/>
        <v>0</v>
      </c>
      <c r="I56" s="233">
        <f t="shared" si="21"/>
        <v>5.4909999999999997</v>
      </c>
      <c r="J56" s="242">
        <f t="shared" si="21"/>
        <v>5.6333000000000002</v>
      </c>
      <c r="K56" s="242">
        <f t="shared" si="21"/>
        <v>4.7530999999999999</v>
      </c>
      <c r="L56" s="242">
        <f t="shared" si="21"/>
        <v>4.6513999999999998</v>
      </c>
      <c r="M56" s="242">
        <f t="shared" si="21"/>
        <v>4.7679999999999998</v>
      </c>
      <c r="N56" s="242">
        <f t="shared" si="21"/>
        <v>4.8438999999999997</v>
      </c>
      <c r="O56" s="242">
        <f t="shared" si="21"/>
        <v>4.7530999999999999</v>
      </c>
      <c r="P56" s="242">
        <f t="shared" ref="P56:Y65" si="22">VLOOKUP($A56,$A$11:$CD$14,P$44)</f>
        <v>4.68</v>
      </c>
      <c r="Q56" s="242">
        <f t="shared" si="22"/>
        <v>4.5952000000000002</v>
      </c>
      <c r="R56" s="242">
        <f t="shared" si="22"/>
        <v>4.6231</v>
      </c>
      <c r="S56" s="242">
        <f t="shared" si="22"/>
        <v>4.6513999999999998</v>
      </c>
      <c r="T56" s="242">
        <f t="shared" si="22"/>
        <v>4.5952000000000002</v>
      </c>
      <c r="U56" s="242">
        <f t="shared" si="22"/>
        <v>4.5403000000000002</v>
      </c>
      <c r="V56" s="242">
        <f t="shared" si="22"/>
        <v>4.5133999999999999</v>
      </c>
      <c r="W56" s="242">
        <f t="shared" si="22"/>
        <v>4.4734999999999996</v>
      </c>
      <c r="X56" s="242">
        <f t="shared" si="22"/>
        <v>4.4086999999999996</v>
      </c>
      <c r="Y56" s="242">
        <f t="shared" si="22"/>
        <v>4.3087999999999997</v>
      </c>
      <c r="Z56" s="242">
        <f t="shared" ref="Z56:AI65" si="23">VLOOKUP($A56,$A$11:$CD$14,Z$44)</f>
        <v>4.2485999999999997</v>
      </c>
      <c r="AA56" s="242">
        <f t="shared" si="23"/>
        <v>4.2965999999999998</v>
      </c>
      <c r="AB56" s="242">
        <f t="shared" si="23"/>
        <v>4.3087999999999997</v>
      </c>
      <c r="AC56" s="242">
        <f t="shared" si="23"/>
        <v>4.2367999999999997</v>
      </c>
      <c r="AD56" s="242">
        <f t="shared" si="23"/>
        <v>4.0345000000000004</v>
      </c>
      <c r="AE56" s="242">
        <f t="shared" si="23"/>
        <v>3.8801000000000001</v>
      </c>
      <c r="AF56" s="242">
        <f t="shared" si="23"/>
        <v>3.7648999999999999</v>
      </c>
      <c r="AG56" s="242">
        <f t="shared" si="23"/>
        <v>3.5371999999999999</v>
      </c>
      <c r="AH56" s="242">
        <f t="shared" si="23"/>
        <v>3.1168</v>
      </c>
      <c r="AI56" s="242">
        <f t="shared" si="23"/>
        <v>2.9824000000000002</v>
      </c>
      <c r="AJ56" s="242">
        <f t="shared" ref="AJ56:AS65" si="24">VLOOKUP($A56,$A$11:$CD$14,AJ$44)</f>
        <v>2.8752</v>
      </c>
      <c r="AK56" s="242">
        <f t="shared" si="24"/>
        <v>2.7907999999999999</v>
      </c>
      <c r="AL56" s="242">
        <f t="shared" si="24"/>
        <v>2.7604000000000002</v>
      </c>
      <c r="AM56" s="242">
        <f t="shared" si="24"/>
        <v>2.6637</v>
      </c>
      <c r="AN56" s="242">
        <f t="shared" si="24"/>
        <v>2.4975000000000001</v>
      </c>
      <c r="AO56" s="242">
        <f t="shared" si="24"/>
        <v>2.34</v>
      </c>
      <c r="AP56" s="242">
        <f t="shared" si="24"/>
        <v>2.2012</v>
      </c>
      <c r="AQ56" s="242">
        <f t="shared" si="24"/>
        <v>2.1636000000000002</v>
      </c>
      <c r="AR56" s="242">
        <f t="shared" si="24"/>
        <v>2.1036999999999999</v>
      </c>
      <c r="AS56" s="242">
        <f t="shared" si="24"/>
        <v>2.0581999999999998</v>
      </c>
      <c r="AT56" s="242">
        <f t="shared" ref="AT56:BC65" si="25">VLOOKUP($A56,$A$11:$CD$14,AT$44)</f>
        <v>2.0750000000000002</v>
      </c>
      <c r="AU56" s="242">
        <f t="shared" si="25"/>
        <v>2.1242999999999999</v>
      </c>
      <c r="AV56" s="242">
        <f t="shared" si="25"/>
        <v>2.0922000000000001</v>
      </c>
      <c r="AW56" s="242">
        <f t="shared" si="25"/>
        <v>2.0388999999999999</v>
      </c>
      <c r="AX56" s="242">
        <f t="shared" si="25"/>
        <v>2.0066000000000002</v>
      </c>
      <c r="AY56" s="242">
        <f t="shared" si="25"/>
        <v>1.9651000000000001</v>
      </c>
      <c r="AZ56" s="242">
        <f t="shared" si="25"/>
        <v>1.9376</v>
      </c>
      <c r="BA56" s="242">
        <f t="shared" si="25"/>
        <v>1.9351</v>
      </c>
      <c r="BB56" s="242">
        <f t="shared" si="25"/>
        <v>1.9301999999999999</v>
      </c>
      <c r="BC56" s="242">
        <f t="shared" si="25"/>
        <v>1.8965000000000001</v>
      </c>
      <c r="BD56" s="242">
        <f t="shared" ref="BD56:BM65" si="26">VLOOKUP($A56,$A$11:$CD$14,BD$44)</f>
        <v>1.9278</v>
      </c>
      <c r="BE56" s="242">
        <f t="shared" si="26"/>
        <v>1.9059999999999999</v>
      </c>
      <c r="BF56" s="242">
        <f t="shared" si="26"/>
        <v>1.9059999999999999</v>
      </c>
      <c r="BG56" s="242">
        <f t="shared" si="26"/>
        <v>1.9351</v>
      </c>
      <c r="BH56" s="242">
        <f t="shared" si="26"/>
        <v>1.8989</v>
      </c>
      <c r="BI56" s="242">
        <f t="shared" si="26"/>
        <v>1.8391999999999999</v>
      </c>
      <c r="BJ56" s="242">
        <f t="shared" si="26"/>
        <v>1.8504</v>
      </c>
      <c r="BK56" s="242">
        <f t="shared" si="26"/>
        <v>1.8237000000000001</v>
      </c>
      <c r="BL56" s="242">
        <f t="shared" si="26"/>
        <v>1.7979000000000001</v>
      </c>
      <c r="BM56" s="242">
        <f t="shared" si="26"/>
        <v>1.7323</v>
      </c>
      <c r="BN56" s="242">
        <f t="shared" ref="BN56:BW65" si="27">VLOOKUP($A56,$A$11:$CD$14,BN$44)</f>
        <v>1.6443000000000001</v>
      </c>
      <c r="BO56" s="242">
        <f t="shared" si="27"/>
        <v>1.625</v>
      </c>
      <c r="BP56" s="242">
        <f t="shared" si="27"/>
        <v>1.5457000000000001</v>
      </c>
      <c r="BQ56" s="242">
        <f t="shared" si="27"/>
        <v>1.5993999999999999</v>
      </c>
      <c r="BR56" s="242">
        <f t="shared" si="27"/>
        <v>1.5860000000000001</v>
      </c>
      <c r="BS56" s="242">
        <f t="shared" si="27"/>
        <v>1.5134000000000001</v>
      </c>
      <c r="BT56" s="242">
        <f t="shared" si="27"/>
        <v>1.4925999999999999</v>
      </c>
      <c r="BU56" s="242">
        <f t="shared" si="27"/>
        <v>1.4912000000000001</v>
      </c>
      <c r="BV56" s="242">
        <f t="shared" si="27"/>
        <v>1.5015000000000001</v>
      </c>
      <c r="BW56" s="242">
        <f t="shared" si="27"/>
        <v>1.5209999999999999</v>
      </c>
      <c r="BX56" s="242">
        <f t="shared" ref="BX56:CD65" si="28">VLOOKUP($A56,$A$11:$CD$14,BX$44)</f>
        <v>1.5426</v>
      </c>
      <c r="BY56" s="242">
        <f t="shared" si="28"/>
        <v>1.5044999999999999</v>
      </c>
      <c r="BZ56" s="242">
        <f t="shared" si="28"/>
        <v>1.4696</v>
      </c>
      <c r="CA56" s="242">
        <f t="shared" si="28"/>
        <v>1.4527000000000001</v>
      </c>
      <c r="CB56" s="242">
        <f t="shared" si="28"/>
        <v>1.4597</v>
      </c>
      <c r="CC56" s="242">
        <f t="shared" si="28"/>
        <v>1.3271999999999999</v>
      </c>
      <c r="CD56" s="242">
        <f t="shared" si="28"/>
        <v>1</v>
      </c>
    </row>
    <row r="57" spans="1:82" outlineLevel="1">
      <c r="A57" s="241">
        <v>4</v>
      </c>
      <c r="B57" s="229" t="s">
        <v>327</v>
      </c>
      <c r="C57" s="190"/>
      <c r="D57" s="156">
        <v>45</v>
      </c>
      <c r="E57" s="285">
        <v>55</v>
      </c>
      <c r="F57" s="233">
        <f t="shared" si="21"/>
        <v>0</v>
      </c>
      <c r="G57" s="233">
        <f t="shared" si="21"/>
        <v>0</v>
      </c>
      <c r="H57" s="233">
        <f t="shared" si="21"/>
        <v>0</v>
      </c>
      <c r="I57" s="233">
        <f t="shared" si="21"/>
        <v>5.4909999999999997</v>
      </c>
      <c r="J57" s="242">
        <f t="shared" si="21"/>
        <v>5.6333000000000002</v>
      </c>
      <c r="K57" s="242">
        <f t="shared" si="21"/>
        <v>4.7530999999999999</v>
      </c>
      <c r="L57" s="242">
        <f t="shared" si="21"/>
        <v>4.6513999999999998</v>
      </c>
      <c r="M57" s="242">
        <f t="shared" si="21"/>
        <v>4.7679999999999998</v>
      </c>
      <c r="N57" s="242">
        <f t="shared" si="21"/>
        <v>4.8438999999999997</v>
      </c>
      <c r="O57" s="242">
        <f t="shared" si="21"/>
        <v>4.7530999999999999</v>
      </c>
      <c r="P57" s="242">
        <f t="shared" si="22"/>
        <v>4.68</v>
      </c>
      <c r="Q57" s="242">
        <f t="shared" si="22"/>
        <v>4.5952000000000002</v>
      </c>
      <c r="R57" s="242">
        <f t="shared" si="22"/>
        <v>4.6231</v>
      </c>
      <c r="S57" s="242">
        <f t="shared" si="22"/>
        <v>4.6513999999999998</v>
      </c>
      <c r="T57" s="242">
        <f t="shared" si="22"/>
        <v>4.5952000000000002</v>
      </c>
      <c r="U57" s="242">
        <f t="shared" si="22"/>
        <v>4.5403000000000002</v>
      </c>
      <c r="V57" s="242">
        <f t="shared" si="22"/>
        <v>4.5133999999999999</v>
      </c>
      <c r="W57" s="242">
        <f t="shared" si="22"/>
        <v>4.4734999999999996</v>
      </c>
      <c r="X57" s="242">
        <f t="shared" si="22"/>
        <v>4.4086999999999996</v>
      </c>
      <c r="Y57" s="242">
        <f t="shared" si="22"/>
        <v>4.3087999999999997</v>
      </c>
      <c r="Z57" s="242">
        <f t="shared" si="23"/>
        <v>4.2485999999999997</v>
      </c>
      <c r="AA57" s="242">
        <f t="shared" si="23"/>
        <v>4.2965999999999998</v>
      </c>
      <c r="AB57" s="242">
        <f t="shared" si="23"/>
        <v>4.3087999999999997</v>
      </c>
      <c r="AC57" s="242">
        <f t="shared" si="23"/>
        <v>4.2367999999999997</v>
      </c>
      <c r="AD57" s="242">
        <f t="shared" si="23"/>
        <v>4.0345000000000004</v>
      </c>
      <c r="AE57" s="242">
        <f t="shared" si="23"/>
        <v>3.8801000000000001</v>
      </c>
      <c r="AF57" s="242">
        <f t="shared" si="23"/>
        <v>3.7648999999999999</v>
      </c>
      <c r="AG57" s="242">
        <f t="shared" si="23"/>
        <v>3.5371999999999999</v>
      </c>
      <c r="AH57" s="242">
        <f t="shared" si="23"/>
        <v>3.1168</v>
      </c>
      <c r="AI57" s="242">
        <f t="shared" si="23"/>
        <v>2.9824000000000002</v>
      </c>
      <c r="AJ57" s="242">
        <f t="shared" si="24"/>
        <v>2.8752</v>
      </c>
      <c r="AK57" s="242">
        <f t="shared" si="24"/>
        <v>2.7907999999999999</v>
      </c>
      <c r="AL57" s="242">
        <f t="shared" si="24"/>
        <v>2.7604000000000002</v>
      </c>
      <c r="AM57" s="242">
        <f t="shared" si="24"/>
        <v>2.6637</v>
      </c>
      <c r="AN57" s="242">
        <f t="shared" si="24"/>
        <v>2.4975000000000001</v>
      </c>
      <c r="AO57" s="242">
        <f t="shared" si="24"/>
        <v>2.34</v>
      </c>
      <c r="AP57" s="242">
        <f t="shared" si="24"/>
        <v>2.2012</v>
      </c>
      <c r="AQ57" s="242">
        <f t="shared" si="24"/>
        <v>2.1636000000000002</v>
      </c>
      <c r="AR57" s="242">
        <f t="shared" si="24"/>
        <v>2.1036999999999999</v>
      </c>
      <c r="AS57" s="242">
        <f t="shared" si="24"/>
        <v>2.0581999999999998</v>
      </c>
      <c r="AT57" s="242">
        <f t="shared" si="25"/>
        <v>2.0750000000000002</v>
      </c>
      <c r="AU57" s="242">
        <f t="shared" si="25"/>
        <v>2.1242999999999999</v>
      </c>
      <c r="AV57" s="242">
        <f t="shared" si="25"/>
        <v>2.0922000000000001</v>
      </c>
      <c r="AW57" s="242">
        <f t="shared" si="25"/>
        <v>2.0388999999999999</v>
      </c>
      <c r="AX57" s="242">
        <f t="shared" si="25"/>
        <v>2.0066000000000002</v>
      </c>
      <c r="AY57" s="242">
        <f t="shared" si="25"/>
        <v>1.9651000000000001</v>
      </c>
      <c r="AZ57" s="242">
        <f t="shared" si="25"/>
        <v>1.9376</v>
      </c>
      <c r="BA57" s="242">
        <f t="shared" si="25"/>
        <v>1.9351</v>
      </c>
      <c r="BB57" s="242">
        <f t="shared" si="25"/>
        <v>1.9301999999999999</v>
      </c>
      <c r="BC57" s="242">
        <f t="shared" si="25"/>
        <v>1.8965000000000001</v>
      </c>
      <c r="BD57" s="242">
        <f t="shared" si="26"/>
        <v>1.9278</v>
      </c>
      <c r="BE57" s="242">
        <f t="shared" si="26"/>
        <v>1.9059999999999999</v>
      </c>
      <c r="BF57" s="242">
        <f t="shared" si="26"/>
        <v>1.9059999999999999</v>
      </c>
      <c r="BG57" s="242">
        <f t="shared" si="26"/>
        <v>1.9351</v>
      </c>
      <c r="BH57" s="242">
        <f t="shared" si="26"/>
        <v>1.8989</v>
      </c>
      <c r="BI57" s="242">
        <f t="shared" si="26"/>
        <v>1.8391999999999999</v>
      </c>
      <c r="BJ57" s="242">
        <f t="shared" si="26"/>
        <v>1.8504</v>
      </c>
      <c r="BK57" s="242">
        <f t="shared" si="26"/>
        <v>1.8237000000000001</v>
      </c>
      <c r="BL57" s="242">
        <f t="shared" si="26"/>
        <v>1.7979000000000001</v>
      </c>
      <c r="BM57" s="242">
        <f t="shared" si="26"/>
        <v>1.7323</v>
      </c>
      <c r="BN57" s="242">
        <f t="shared" si="27"/>
        <v>1.6443000000000001</v>
      </c>
      <c r="BO57" s="242">
        <f t="shared" si="27"/>
        <v>1.625</v>
      </c>
      <c r="BP57" s="242">
        <f t="shared" si="27"/>
        <v>1.5457000000000001</v>
      </c>
      <c r="BQ57" s="242">
        <f t="shared" si="27"/>
        <v>1.5993999999999999</v>
      </c>
      <c r="BR57" s="242">
        <f t="shared" si="27"/>
        <v>1.5860000000000001</v>
      </c>
      <c r="BS57" s="242">
        <f t="shared" si="27"/>
        <v>1.5134000000000001</v>
      </c>
      <c r="BT57" s="242">
        <f t="shared" si="27"/>
        <v>1.4925999999999999</v>
      </c>
      <c r="BU57" s="242">
        <f t="shared" si="27"/>
        <v>1.4912000000000001</v>
      </c>
      <c r="BV57" s="242">
        <f t="shared" si="27"/>
        <v>1.5015000000000001</v>
      </c>
      <c r="BW57" s="242">
        <f t="shared" si="27"/>
        <v>1.5209999999999999</v>
      </c>
      <c r="BX57" s="242">
        <f t="shared" si="28"/>
        <v>1.5426</v>
      </c>
      <c r="BY57" s="242">
        <f t="shared" si="28"/>
        <v>1.5044999999999999</v>
      </c>
      <c r="BZ57" s="242">
        <f t="shared" si="28"/>
        <v>1.4696</v>
      </c>
      <c r="CA57" s="242">
        <f t="shared" si="28"/>
        <v>1.4527000000000001</v>
      </c>
      <c r="CB57" s="242">
        <f t="shared" si="28"/>
        <v>1.4597</v>
      </c>
      <c r="CC57" s="242">
        <f t="shared" si="28"/>
        <v>1.3271999999999999</v>
      </c>
      <c r="CD57" s="242">
        <f t="shared" si="28"/>
        <v>1</v>
      </c>
    </row>
    <row r="58" spans="1:82" outlineLevel="1">
      <c r="A58" s="241">
        <v>4</v>
      </c>
      <c r="B58" s="229" t="s">
        <v>328</v>
      </c>
      <c r="C58" s="190"/>
      <c r="D58" s="156">
        <v>25</v>
      </c>
      <c r="E58" s="285">
        <v>25</v>
      </c>
      <c r="F58" s="233">
        <f t="shared" si="21"/>
        <v>0</v>
      </c>
      <c r="G58" s="233">
        <f t="shared" si="21"/>
        <v>0</v>
      </c>
      <c r="H58" s="233">
        <f t="shared" si="21"/>
        <v>0</v>
      </c>
      <c r="I58" s="233">
        <f t="shared" si="21"/>
        <v>5.4909999999999997</v>
      </c>
      <c r="J58" s="242">
        <f t="shared" si="21"/>
        <v>5.6333000000000002</v>
      </c>
      <c r="K58" s="242">
        <f t="shared" si="21"/>
        <v>4.7530999999999999</v>
      </c>
      <c r="L58" s="242">
        <f t="shared" si="21"/>
        <v>4.6513999999999998</v>
      </c>
      <c r="M58" s="242">
        <f t="shared" si="21"/>
        <v>4.7679999999999998</v>
      </c>
      <c r="N58" s="242">
        <f t="shared" si="21"/>
        <v>4.8438999999999997</v>
      </c>
      <c r="O58" s="242">
        <f t="shared" si="21"/>
        <v>4.7530999999999999</v>
      </c>
      <c r="P58" s="242">
        <f t="shared" si="22"/>
        <v>4.68</v>
      </c>
      <c r="Q58" s="242">
        <f t="shared" si="22"/>
        <v>4.5952000000000002</v>
      </c>
      <c r="R58" s="242">
        <f t="shared" si="22"/>
        <v>4.6231</v>
      </c>
      <c r="S58" s="242">
        <f t="shared" si="22"/>
        <v>4.6513999999999998</v>
      </c>
      <c r="T58" s="242">
        <f t="shared" si="22"/>
        <v>4.5952000000000002</v>
      </c>
      <c r="U58" s="242">
        <f t="shared" si="22"/>
        <v>4.5403000000000002</v>
      </c>
      <c r="V58" s="242">
        <f t="shared" si="22"/>
        <v>4.5133999999999999</v>
      </c>
      <c r="W58" s="242">
        <f t="shared" si="22"/>
        <v>4.4734999999999996</v>
      </c>
      <c r="X58" s="242">
        <f t="shared" si="22"/>
        <v>4.4086999999999996</v>
      </c>
      <c r="Y58" s="242">
        <f t="shared" si="22"/>
        <v>4.3087999999999997</v>
      </c>
      <c r="Z58" s="242">
        <f t="shared" si="23"/>
        <v>4.2485999999999997</v>
      </c>
      <c r="AA58" s="242">
        <f t="shared" si="23"/>
        <v>4.2965999999999998</v>
      </c>
      <c r="AB58" s="242">
        <f t="shared" si="23"/>
        <v>4.3087999999999997</v>
      </c>
      <c r="AC58" s="242">
        <f t="shared" si="23"/>
        <v>4.2367999999999997</v>
      </c>
      <c r="AD58" s="242">
        <f t="shared" si="23"/>
        <v>4.0345000000000004</v>
      </c>
      <c r="AE58" s="242">
        <f t="shared" si="23"/>
        <v>3.8801000000000001</v>
      </c>
      <c r="AF58" s="242">
        <f t="shared" si="23"/>
        <v>3.7648999999999999</v>
      </c>
      <c r="AG58" s="242">
        <f t="shared" si="23"/>
        <v>3.5371999999999999</v>
      </c>
      <c r="AH58" s="242">
        <f t="shared" si="23"/>
        <v>3.1168</v>
      </c>
      <c r="AI58" s="242">
        <f t="shared" si="23"/>
        <v>2.9824000000000002</v>
      </c>
      <c r="AJ58" s="242">
        <f t="shared" si="24"/>
        <v>2.8752</v>
      </c>
      <c r="AK58" s="242">
        <f t="shared" si="24"/>
        <v>2.7907999999999999</v>
      </c>
      <c r="AL58" s="242">
        <f t="shared" si="24"/>
        <v>2.7604000000000002</v>
      </c>
      <c r="AM58" s="242">
        <f t="shared" si="24"/>
        <v>2.6637</v>
      </c>
      <c r="AN58" s="242">
        <f t="shared" si="24"/>
        <v>2.4975000000000001</v>
      </c>
      <c r="AO58" s="242">
        <f t="shared" si="24"/>
        <v>2.34</v>
      </c>
      <c r="AP58" s="242">
        <f t="shared" si="24"/>
        <v>2.2012</v>
      </c>
      <c r="AQ58" s="242">
        <f t="shared" si="24"/>
        <v>2.1636000000000002</v>
      </c>
      <c r="AR58" s="242">
        <f t="shared" si="24"/>
        <v>2.1036999999999999</v>
      </c>
      <c r="AS58" s="242">
        <f t="shared" si="24"/>
        <v>2.0581999999999998</v>
      </c>
      <c r="AT58" s="242">
        <f t="shared" si="25"/>
        <v>2.0750000000000002</v>
      </c>
      <c r="AU58" s="242">
        <f t="shared" si="25"/>
        <v>2.1242999999999999</v>
      </c>
      <c r="AV58" s="242">
        <f t="shared" si="25"/>
        <v>2.0922000000000001</v>
      </c>
      <c r="AW58" s="242">
        <f t="shared" si="25"/>
        <v>2.0388999999999999</v>
      </c>
      <c r="AX58" s="242">
        <f t="shared" si="25"/>
        <v>2.0066000000000002</v>
      </c>
      <c r="AY58" s="242">
        <f t="shared" si="25"/>
        <v>1.9651000000000001</v>
      </c>
      <c r="AZ58" s="242">
        <f t="shared" si="25"/>
        <v>1.9376</v>
      </c>
      <c r="BA58" s="242">
        <f t="shared" si="25"/>
        <v>1.9351</v>
      </c>
      <c r="BB58" s="242">
        <f t="shared" si="25"/>
        <v>1.9301999999999999</v>
      </c>
      <c r="BC58" s="242">
        <f t="shared" si="25"/>
        <v>1.8965000000000001</v>
      </c>
      <c r="BD58" s="242">
        <f t="shared" si="26"/>
        <v>1.9278</v>
      </c>
      <c r="BE58" s="242">
        <f t="shared" si="26"/>
        <v>1.9059999999999999</v>
      </c>
      <c r="BF58" s="242">
        <f t="shared" si="26"/>
        <v>1.9059999999999999</v>
      </c>
      <c r="BG58" s="242">
        <f t="shared" si="26"/>
        <v>1.9351</v>
      </c>
      <c r="BH58" s="242">
        <f t="shared" si="26"/>
        <v>1.8989</v>
      </c>
      <c r="BI58" s="242">
        <f t="shared" si="26"/>
        <v>1.8391999999999999</v>
      </c>
      <c r="BJ58" s="242">
        <f t="shared" si="26"/>
        <v>1.8504</v>
      </c>
      <c r="BK58" s="242">
        <f t="shared" si="26"/>
        <v>1.8237000000000001</v>
      </c>
      <c r="BL58" s="242">
        <f t="shared" si="26"/>
        <v>1.7979000000000001</v>
      </c>
      <c r="BM58" s="242">
        <f t="shared" si="26"/>
        <v>1.7323</v>
      </c>
      <c r="BN58" s="242">
        <f t="shared" si="27"/>
        <v>1.6443000000000001</v>
      </c>
      <c r="BO58" s="242">
        <f t="shared" si="27"/>
        <v>1.625</v>
      </c>
      <c r="BP58" s="242">
        <f t="shared" si="27"/>
        <v>1.5457000000000001</v>
      </c>
      <c r="BQ58" s="242">
        <f t="shared" si="27"/>
        <v>1.5993999999999999</v>
      </c>
      <c r="BR58" s="242">
        <f t="shared" si="27"/>
        <v>1.5860000000000001</v>
      </c>
      <c r="BS58" s="242">
        <f t="shared" si="27"/>
        <v>1.5134000000000001</v>
      </c>
      <c r="BT58" s="242">
        <f t="shared" si="27"/>
        <v>1.4925999999999999</v>
      </c>
      <c r="BU58" s="242">
        <f t="shared" si="27"/>
        <v>1.4912000000000001</v>
      </c>
      <c r="BV58" s="242">
        <f t="shared" si="27"/>
        <v>1.5015000000000001</v>
      </c>
      <c r="BW58" s="242">
        <f t="shared" si="27"/>
        <v>1.5209999999999999</v>
      </c>
      <c r="BX58" s="242">
        <f t="shared" si="28"/>
        <v>1.5426</v>
      </c>
      <c r="BY58" s="242">
        <f t="shared" si="28"/>
        <v>1.5044999999999999</v>
      </c>
      <c r="BZ58" s="242">
        <f t="shared" si="28"/>
        <v>1.4696</v>
      </c>
      <c r="CA58" s="242">
        <f t="shared" si="28"/>
        <v>1.4527000000000001</v>
      </c>
      <c r="CB58" s="242">
        <f t="shared" si="28"/>
        <v>1.4597</v>
      </c>
      <c r="CC58" s="242">
        <f t="shared" si="28"/>
        <v>1.3271999999999999</v>
      </c>
      <c r="CD58" s="242">
        <f t="shared" si="28"/>
        <v>1</v>
      </c>
    </row>
    <row r="59" spans="1:82" outlineLevel="1">
      <c r="A59" s="241">
        <v>4</v>
      </c>
      <c r="B59" s="229" t="s">
        <v>329</v>
      </c>
      <c r="C59" s="190"/>
      <c r="D59" s="156">
        <v>25</v>
      </c>
      <c r="E59" s="285">
        <v>25</v>
      </c>
      <c r="F59" s="233">
        <f t="shared" si="21"/>
        <v>0</v>
      </c>
      <c r="G59" s="233">
        <f t="shared" si="21"/>
        <v>0</v>
      </c>
      <c r="H59" s="233">
        <f t="shared" si="21"/>
        <v>0</v>
      </c>
      <c r="I59" s="233">
        <f t="shared" si="21"/>
        <v>5.4909999999999997</v>
      </c>
      <c r="J59" s="242">
        <f t="shared" si="21"/>
        <v>5.6333000000000002</v>
      </c>
      <c r="K59" s="242">
        <f t="shared" si="21"/>
        <v>4.7530999999999999</v>
      </c>
      <c r="L59" s="242">
        <f t="shared" si="21"/>
        <v>4.6513999999999998</v>
      </c>
      <c r="M59" s="242">
        <f t="shared" si="21"/>
        <v>4.7679999999999998</v>
      </c>
      <c r="N59" s="242">
        <f t="shared" si="21"/>
        <v>4.8438999999999997</v>
      </c>
      <c r="O59" s="242">
        <f t="shared" si="21"/>
        <v>4.7530999999999999</v>
      </c>
      <c r="P59" s="242">
        <f t="shared" si="22"/>
        <v>4.68</v>
      </c>
      <c r="Q59" s="242">
        <f t="shared" si="22"/>
        <v>4.5952000000000002</v>
      </c>
      <c r="R59" s="242">
        <f t="shared" si="22"/>
        <v>4.6231</v>
      </c>
      <c r="S59" s="242">
        <f t="shared" si="22"/>
        <v>4.6513999999999998</v>
      </c>
      <c r="T59" s="242">
        <f t="shared" si="22"/>
        <v>4.5952000000000002</v>
      </c>
      <c r="U59" s="242">
        <f t="shared" si="22"/>
        <v>4.5403000000000002</v>
      </c>
      <c r="V59" s="242">
        <f t="shared" si="22"/>
        <v>4.5133999999999999</v>
      </c>
      <c r="W59" s="242">
        <f t="shared" si="22"/>
        <v>4.4734999999999996</v>
      </c>
      <c r="X59" s="242">
        <f t="shared" si="22"/>
        <v>4.4086999999999996</v>
      </c>
      <c r="Y59" s="242">
        <f t="shared" si="22"/>
        <v>4.3087999999999997</v>
      </c>
      <c r="Z59" s="242">
        <f t="shared" si="23"/>
        <v>4.2485999999999997</v>
      </c>
      <c r="AA59" s="242">
        <f t="shared" si="23"/>
        <v>4.2965999999999998</v>
      </c>
      <c r="AB59" s="242">
        <f t="shared" si="23"/>
        <v>4.3087999999999997</v>
      </c>
      <c r="AC59" s="242">
        <f t="shared" si="23"/>
        <v>4.2367999999999997</v>
      </c>
      <c r="AD59" s="242">
        <f t="shared" si="23"/>
        <v>4.0345000000000004</v>
      </c>
      <c r="AE59" s="242">
        <f t="shared" si="23"/>
        <v>3.8801000000000001</v>
      </c>
      <c r="AF59" s="242">
        <f t="shared" si="23"/>
        <v>3.7648999999999999</v>
      </c>
      <c r="AG59" s="242">
        <f t="shared" si="23"/>
        <v>3.5371999999999999</v>
      </c>
      <c r="AH59" s="242">
        <f t="shared" si="23"/>
        <v>3.1168</v>
      </c>
      <c r="AI59" s="242">
        <f t="shared" si="23"/>
        <v>2.9824000000000002</v>
      </c>
      <c r="AJ59" s="242">
        <f t="shared" si="24"/>
        <v>2.8752</v>
      </c>
      <c r="AK59" s="242">
        <f t="shared" si="24"/>
        <v>2.7907999999999999</v>
      </c>
      <c r="AL59" s="242">
        <f t="shared" si="24"/>
        <v>2.7604000000000002</v>
      </c>
      <c r="AM59" s="242">
        <f t="shared" si="24"/>
        <v>2.6637</v>
      </c>
      <c r="AN59" s="242">
        <f t="shared" si="24"/>
        <v>2.4975000000000001</v>
      </c>
      <c r="AO59" s="242">
        <f t="shared" si="24"/>
        <v>2.34</v>
      </c>
      <c r="AP59" s="242">
        <f t="shared" si="24"/>
        <v>2.2012</v>
      </c>
      <c r="AQ59" s="242">
        <f t="shared" si="24"/>
        <v>2.1636000000000002</v>
      </c>
      <c r="AR59" s="242">
        <f t="shared" si="24"/>
        <v>2.1036999999999999</v>
      </c>
      <c r="AS59" s="242">
        <f t="shared" si="24"/>
        <v>2.0581999999999998</v>
      </c>
      <c r="AT59" s="242">
        <f t="shared" si="25"/>
        <v>2.0750000000000002</v>
      </c>
      <c r="AU59" s="242">
        <f t="shared" si="25"/>
        <v>2.1242999999999999</v>
      </c>
      <c r="AV59" s="242">
        <f t="shared" si="25"/>
        <v>2.0922000000000001</v>
      </c>
      <c r="AW59" s="242">
        <f t="shared" si="25"/>
        <v>2.0388999999999999</v>
      </c>
      <c r="AX59" s="242">
        <f t="shared" si="25"/>
        <v>2.0066000000000002</v>
      </c>
      <c r="AY59" s="242">
        <f t="shared" si="25"/>
        <v>1.9651000000000001</v>
      </c>
      <c r="AZ59" s="242">
        <f t="shared" si="25"/>
        <v>1.9376</v>
      </c>
      <c r="BA59" s="242">
        <f t="shared" si="25"/>
        <v>1.9351</v>
      </c>
      <c r="BB59" s="242">
        <f t="shared" si="25"/>
        <v>1.9301999999999999</v>
      </c>
      <c r="BC59" s="242">
        <f t="shared" si="25"/>
        <v>1.8965000000000001</v>
      </c>
      <c r="BD59" s="242">
        <f t="shared" si="26"/>
        <v>1.9278</v>
      </c>
      <c r="BE59" s="242">
        <f t="shared" si="26"/>
        <v>1.9059999999999999</v>
      </c>
      <c r="BF59" s="242">
        <f t="shared" si="26"/>
        <v>1.9059999999999999</v>
      </c>
      <c r="BG59" s="242">
        <f t="shared" si="26"/>
        <v>1.9351</v>
      </c>
      <c r="BH59" s="242">
        <f t="shared" si="26"/>
        <v>1.8989</v>
      </c>
      <c r="BI59" s="242">
        <f t="shared" si="26"/>
        <v>1.8391999999999999</v>
      </c>
      <c r="BJ59" s="242">
        <f t="shared" si="26"/>
        <v>1.8504</v>
      </c>
      <c r="BK59" s="242">
        <f t="shared" si="26"/>
        <v>1.8237000000000001</v>
      </c>
      <c r="BL59" s="242">
        <f t="shared" si="26"/>
        <v>1.7979000000000001</v>
      </c>
      <c r="BM59" s="242">
        <f t="shared" si="26"/>
        <v>1.7323</v>
      </c>
      <c r="BN59" s="242">
        <f t="shared" si="27"/>
        <v>1.6443000000000001</v>
      </c>
      <c r="BO59" s="242">
        <f t="shared" si="27"/>
        <v>1.625</v>
      </c>
      <c r="BP59" s="242">
        <f t="shared" si="27"/>
        <v>1.5457000000000001</v>
      </c>
      <c r="BQ59" s="242">
        <f t="shared" si="27"/>
        <v>1.5993999999999999</v>
      </c>
      <c r="BR59" s="242">
        <f t="shared" si="27"/>
        <v>1.5860000000000001</v>
      </c>
      <c r="BS59" s="242">
        <f t="shared" si="27"/>
        <v>1.5134000000000001</v>
      </c>
      <c r="BT59" s="242">
        <f t="shared" si="27"/>
        <v>1.4925999999999999</v>
      </c>
      <c r="BU59" s="242">
        <f t="shared" si="27"/>
        <v>1.4912000000000001</v>
      </c>
      <c r="BV59" s="242">
        <f t="shared" si="27"/>
        <v>1.5015000000000001</v>
      </c>
      <c r="BW59" s="242">
        <f t="shared" si="27"/>
        <v>1.5209999999999999</v>
      </c>
      <c r="BX59" s="242">
        <f t="shared" si="28"/>
        <v>1.5426</v>
      </c>
      <c r="BY59" s="242">
        <f t="shared" si="28"/>
        <v>1.5044999999999999</v>
      </c>
      <c r="BZ59" s="242">
        <f t="shared" si="28"/>
        <v>1.4696</v>
      </c>
      <c r="CA59" s="242">
        <f t="shared" si="28"/>
        <v>1.4527000000000001</v>
      </c>
      <c r="CB59" s="242">
        <f t="shared" si="28"/>
        <v>1.4597</v>
      </c>
      <c r="CC59" s="242">
        <f t="shared" si="28"/>
        <v>1.3271999999999999</v>
      </c>
      <c r="CD59" s="242">
        <f t="shared" si="28"/>
        <v>1</v>
      </c>
    </row>
    <row r="60" spans="1:82" outlineLevel="1">
      <c r="A60" s="241">
        <v>4</v>
      </c>
      <c r="B60" s="229" t="s">
        <v>330</v>
      </c>
      <c r="C60" s="190"/>
      <c r="D60" s="156">
        <v>25</v>
      </c>
      <c r="E60" s="285">
        <v>25</v>
      </c>
      <c r="F60" s="233">
        <f t="shared" si="21"/>
        <v>0</v>
      </c>
      <c r="G60" s="233">
        <f t="shared" si="21"/>
        <v>0</v>
      </c>
      <c r="H60" s="233">
        <f t="shared" si="21"/>
        <v>0</v>
      </c>
      <c r="I60" s="233">
        <f t="shared" si="21"/>
        <v>5.4909999999999997</v>
      </c>
      <c r="J60" s="242">
        <f t="shared" si="21"/>
        <v>5.6333000000000002</v>
      </c>
      <c r="K60" s="242">
        <f t="shared" si="21"/>
        <v>4.7530999999999999</v>
      </c>
      <c r="L60" s="242">
        <f t="shared" si="21"/>
        <v>4.6513999999999998</v>
      </c>
      <c r="M60" s="242">
        <f t="shared" si="21"/>
        <v>4.7679999999999998</v>
      </c>
      <c r="N60" s="242">
        <f t="shared" si="21"/>
        <v>4.8438999999999997</v>
      </c>
      <c r="O60" s="242">
        <f t="shared" si="21"/>
        <v>4.7530999999999999</v>
      </c>
      <c r="P60" s="242">
        <f t="shared" si="22"/>
        <v>4.68</v>
      </c>
      <c r="Q60" s="242">
        <f t="shared" si="22"/>
        <v>4.5952000000000002</v>
      </c>
      <c r="R60" s="242">
        <f t="shared" si="22"/>
        <v>4.6231</v>
      </c>
      <c r="S60" s="242">
        <f t="shared" si="22"/>
        <v>4.6513999999999998</v>
      </c>
      <c r="T60" s="242">
        <f t="shared" si="22"/>
        <v>4.5952000000000002</v>
      </c>
      <c r="U60" s="242">
        <f t="shared" si="22"/>
        <v>4.5403000000000002</v>
      </c>
      <c r="V60" s="242">
        <f t="shared" si="22"/>
        <v>4.5133999999999999</v>
      </c>
      <c r="W60" s="242">
        <f t="shared" si="22"/>
        <v>4.4734999999999996</v>
      </c>
      <c r="X60" s="242">
        <f t="shared" si="22"/>
        <v>4.4086999999999996</v>
      </c>
      <c r="Y60" s="242">
        <f t="shared" si="22"/>
        <v>4.3087999999999997</v>
      </c>
      <c r="Z60" s="242">
        <f t="shared" si="23"/>
        <v>4.2485999999999997</v>
      </c>
      <c r="AA60" s="242">
        <f t="shared" si="23"/>
        <v>4.2965999999999998</v>
      </c>
      <c r="AB60" s="242">
        <f t="shared" si="23"/>
        <v>4.3087999999999997</v>
      </c>
      <c r="AC60" s="242">
        <f t="shared" si="23"/>
        <v>4.2367999999999997</v>
      </c>
      <c r="AD60" s="242">
        <f t="shared" si="23"/>
        <v>4.0345000000000004</v>
      </c>
      <c r="AE60" s="242">
        <f t="shared" si="23"/>
        <v>3.8801000000000001</v>
      </c>
      <c r="AF60" s="242">
        <f t="shared" si="23"/>
        <v>3.7648999999999999</v>
      </c>
      <c r="AG60" s="242">
        <f t="shared" si="23"/>
        <v>3.5371999999999999</v>
      </c>
      <c r="AH60" s="242">
        <f t="shared" si="23"/>
        <v>3.1168</v>
      </c>
      <c r="AI60" s="242">
        <f t="shared" si="23"/>
        <v>2.9824000000000002</v>
      </c>
      <c r="AJ60" s="242">
        <f t="shared" si="24"/>
        <v>2.8752</v>
      </c>
      <c r="AK60" s="242">
        <f t="shared" si="24"/>
        <v>2.7907999999999999</v>
      </c>
      <c r="AL60" s="242">
        <f t="shared" si="24"/>
        <v>2.7604000000000002</v>
      </c>
      <c r="AM60" s="242">
        <f t="shared" si="24"/>
        <v>2.6637</v>
      </c>
      <c r="AN60" s="242">
        <f t="shared" si="24"/>
        <v>2.4975000000000001</v>
      </c>
      <c r="AO60" s="242">
        <f t="shared" si="24"/>
        <v>2.34</v>
      </c>
      <c r="AP60" s="242">
        <f t="shared" si="24"/>
        <v>2.2012</v>
      </c>
      <c r="AQ60" s="242">
        <f t="shared" si="24"/>
        <v>2.1636000000000002</v>
      </c>
      <c r="AR60" s="242">
        <f t="shared" si="24"/>
        <v>2.1036999999999999</v>
      </c>
      <c r="AS60" s="242">
        <f t="shared" si="24"/>
        <v>2.0581999999999998</v>
      </c>
      <c r="AT60" s="242">
        <f t="shared" si="25"/>
        <v>2.0750000000000002</v>
      </c>
      <c r="AU60" s="242">
        <f t="shared" si="25"/>
        <v>2.1242999999999999</v>
      </c>
      <c r="AV60" s="242">
        <f t="shared" si="25"/>
        <v>2.0922000000000001</v>
      </c>
      <c r="AW60" s="242">
        <f t="shared" si="25"/>
        <v>2.0388999999999999</v>
      </c>
      <c r="AX60" s="242">
        <f t="shared" si="25"/>
        <v>2.0066000000000002</v>
      </c>
      <c r="AY60" s="242">
        <f t="shared" si="25"/>
        <v>1.9651000000000001</v>
      </c>
      <c r="AZ60" s="242">
        <f t="shared" si="25"/>
        <v>1.9376</v>
      </c>
      <c r="BA60" s="242">
        <f t="shared" si="25"/>
        <v>1.9351</v>
      </c>
      <c r="BB60" s="242">
        <f t="shared" si="25"/>
        <v>1.9301999999999999</v>
      </c>
      <c r="BC60" s="242">
        <f t="shared" si="25"/>
        <v>1.8965000000000001</v>
      </c>
      <c r="BD60" s="242">
        <f t="shared" si="26"/>
        <v>1.9278</v>
      </c>
      <c r="BE60" s="242">
        <f t="shared" si="26"/>
        <v>1.9059999999999999</v>
      </c>
      <c r="BF60" s="242">
        <f t="shared" si="26"/>
        <v>1.9059999999999999</v>
      </c>
      <c r="BG60" s="242">
        <f t="shared" si="26"/>
        <v>1.9351</v>
      </c>
      <c r="BH60" s="242">
        <f t="shared" si="26"/>
        <v>1.8989</v>
      </c>
      <c r="BI60" s="242">
        <f t="shared" si="26"/>
        <v>1.8391999999999999</v>
      </c>
      <c r="BJ60" s="242">
        <f t="shared" si="26"/>
        <v>1.8504</v>
      </c>
      <c r="BK60" s="242">
        <f t="shared" si="26"/>
        <v>1.8237000000000001</v>
      </c>
      <c r="BL60" s="242">
        <f t="shared" si="26"/>
        <v>1.7979000000000001</v>
      </c>
      <c r="BM60" s="242">
        <f t="shared" si="26"/>
        <v>1.7323</v>
      </c>
      <c r="BN60" s="242">
        <f t="shared" si="27"/>
        <v>1.6443000000000001</v>
      </c>
      <c r="BO60" s="242">
        <f t="shared" si="27"/>
        <v>1.625</v>
      </c>
      <c r="BP60" s="242">
        <f t="shared" si="27"/>
        <v>1.5457000000000001</v>
      </c>
      <c r="BQ60" s="242">
        <f t="shared" si="27"/>
        <v>1.5993999999999999</v>
      </c>
      <c r="BR60" s="242">
        <f t="shared" si="27"/>
        <v>1.5860000000000001</v>
      </c>
      <c r="BS60" s="242">
        <f t="shared" si="27"/>
        <v>1.5134000000000001</v>
      </c>
      <c r="BT60" s="242">
        <f t="shared" si="27"/>
        <v>1.4925999999999999</v>
      </c>
      <c r="BU60" s="242">
        <f t="shared" si="27"/>
        <v>1.4912000000000001</v>
      </c>
      <c r="BV60" s="242">
        <f t="shared" si="27"/>
        <v>1.5015000000000001</v>
      </c>
      <c r="BW60" s="242">
        <f t="shared" si="27"/>
        <v>1.5209999999999999</v>
      </c>
      <c r="BX60" s="242">
        <f t="shared" si="28"/>
        <v>1.5426</v>
      </c>
      <c r="BY60" s="242">
        <f t="shared" si="28"/>
        <v>1.5044999999999999</v>
      </c>
      <c r="BZ60" s="242">
        <f t="shared" si="28"/>
        <v>1.4696</v>
      </c>
      <c r="CA60" s="242">
        <f t="shared" si="28"/>
        <v>1.4527000000000001</v>
      </c>
      <c r="CB60" s="242">
        <f t="shared" si="28"/>
        <v>1.4597</v>
      </c>
      <c r="CC60" s="242">
        <f t="shared" si="28"/>
        <v>1.3271999999999999</v>
      </c>
      <c r="CD60" s="242">
        <f t="shared" si="28"/>
        <v>1</v>
      </c>
    </row>
    <row r="61" spans="1:82" outlineLevel="1">
      <c r="A61" s="241">
        <v>4</v>
      </c>
      <c r="B61" s="229" t="s">
        <v>331</v>
      </c>
      <c r="C61" s="190"/>
      <c r="D61" s="156">
        <v>25</v>
      </c>
      <c r="E61" s="285">
        <v>25</v>
      </c>
      <c r="F61" s="233">
        <f t="shared" si="21"/>
        <v>0</v>
      </c>
      <c r="G61" s="233">
        <f t="shared" si="21"/>
        <v>0</v>
      </c>
      <c r="H61" s="233">
        <f t="shared" si="21"/>
        <v>0</v>
      </c>
      <c r="I61" s="233">
        <f t="shared" si="21"/>
        <v>5.4909999999999997</v>
      </c>
      <c r="J61" s="242">
        <f t="shared" si="21"/>
        <v>5.6333000000000002</v>
      </c>
      <c r="K61" s="242">
        <f t="shared" si="21"/>
        <v>4.7530999999999999</v>
      </c>
      <c r="L61" s="242">
        <f t="shared" si="21"/>
        <v>4.6513999999999998</v>
      </c>
      <c r="M61" s="242">
        <f t="shared" si="21"/>
        <v>4.7679999999999998</v>
      </c>
      <c r="N61" s="242">
        <f t="shared" si="21"/>
        <v>4.8438999999999997</v>
      </c>
      <c r="O61" s="242">
        <f t="shared" si="21"/>
        <v>4.7530999999999999</v>
      </c>
      <c r="P61" s="242">
        <f t="shared" si="22"/>
        <v>4.68</v>
      </c>
      <c r="Q61" s="242">
        <f t="shared" si="22"/>
        <v>4.5952000000000002</v>
      </c>
      <c r="R61" s="242">
        <f t="shared" si="22"/>
        <v>4.6231</v>
      </c>
      <c r="S61" s="242">
        <f t="shared" si="22"/>
        <v>4.6513999999999998</v>
      </c>
      <c r="T61" s="242">
        <f t="shared" si="22"/>
        <v>4.5952000000000002</v>
      </c>
      <c r="U61" s="242">
        <f t="shared" si="22"/>
        <v>4.5403000000000002</v>
      </c>
      <c r="V61" s="242">
        <f t="shared" si="22"/>
        <v>4.5133999999999999</v>
      </c>
      <c r="W61" s="242">
        <f t="shared" si="22"/>
        <v>4.4734999999999996</v>
      </c>
      <c r="X61" s="242">
        <f t="shared" si="22"/>
        <v>4.4086999999999996</v>
      </c>
      <c r="Y61" s="242">
        <f t="shared" si="22"/>
        <v>4.3087999999999997</v>
      </c>
      <c r="Z61" s="242">
        <f t="shared" si="23"/>
        <v>4.2485999999999997</v>
      </c>
      <c r="AA61" s="242">
        <f t="shared" si="23"/>
        <v>4.2965999999999998</v>
      </c>
      <c r="AB61" s="242">
        <f t="shared" si="23"/>
        <v>4.3087999999999997</v>
      </c>
      <c r="AC61" s="242">
        <f t="shared" si="23"/>
        <v>4.2367999999999997</v>
      </c>
      <c r="AD61" s="242">
        <f t="shared" si="23"/>
        <v>4.0345000000000004</v>
      </c>
      <c r="AE61" s="242">
        <f t="shared" si="23"/>
        <v>3.8801000000000001</v>
      </c>
      <c r="AF61" s="242">
        <f t="shared" si="23"/>
        <v>3.7648999999999999</v>
      </c>
      <c r="AG61" s="242">
        <f t="shared" si="23"/>
        <v>3.5371999999999999</v>
      </c>
      <c r="AH61" s="242">
        <f t="shared" si="23"/>
        <v>3.1168</v>
      </c>
      <c r="AI61" s="242">
        <f t="shared" si="23"/>
        <v>2.9824000000000002</v>
      </c>
      <c r="AJ61" s="242">
        <f t="shared" si="24"/>
        <v>2.8752</v>
      </c>
      <c r="AK61" s="242">
        <f t="shared" si="24"/>
        <v>2.7907999999999999</v>
      </c>
      <c r="AL61" s="242">
        <f t="shared" si="24"/>
        <v>2.7604000000000002</v>
      </c>
      <c r="AM61" s="242">
        <f t="shared" si="24"/>
        <v>2.6637</v>
      </c>
      <c r="AN61" s="242">
        <f t="shared" si="24"/>
        <v>2.4975000000000001</v>
      </c>
      <c r="AO61" s="242">
        <f t="shared" si="24"/>
        <v>2.34</v>
      </c>
      <c r="AP61" s="242">
        <f t="shared" si="24"/>
        <v>2.2012</v>
      </c>
      <c r="AQ61" s="242">
        <f t="shared" si="24"/>
        <v>2.1636000000000002</v>
      </c>
      <c r="AR61" s="242">
        <f t="shared" si="24"/>
        <v>2.1036999999999999</v>
      </c>
      <c r="AS61" s="242">
        <f t="shared" si="24"/>
        <v>2.0581999999999998</v>
      </c>
      <c r="AT61" s="242">
        <f t="shared" si="25"/>
        <v>2.0750000000000002</v>
      </c>
      <c r="AU61" s="242">
        <f t="shared" si="25"/>
        <v>2.1242999999999999</v>
      </c>
      <c r="AV61" s="242">
        <f t="shared" si="25"/>
        <v>2.0922000000000001</v>
      </c>
      <c r="AW61" s="242">
        <f t="shared" si="25"/>
        <v>2.0388999999999999</v>
      </c>
      <c r="AX61" s="242">
        <f t="shared" si="25"/>
        <v>2.0066000000000002</v>
      </c>
      <c r="AY61" s="242">
        <f t="shared" si="25"/>
        <v>1.9651000000000001</v>
      </c>
      <c r="AZ61" s="242">
        <f t="shared" si="25"/>
        <v>1.9376</v>
      </c>
      <c r="BA61" s="242">
        <f t="shared" si="25"/>
        <v>1.9351</v>
      </c>
      <c r="BB61" s="242">
        <f t="shared" si="25"/>
        <v>1.9301999999999999</v>
      </c>
      <c r="BC61" s="242">
        <f t="shared" si="25"/>
        <v>1.8965000000000001</v>
      </c>
      <c r="BD61" s="242">
        <f t="shared" si="26"/>
        <v>1.9278</v>
      </c>
      <c r="BE61" s="242">
        <f t="shared" si="26"/>
        <v>1.9059999999999999</v>
      </c>
      <c r="BF61" s="242">
        <f t="shared" si="26"/>
        <v>1.9059999999999999</v>
      </c>
      <c r="BG61" s="242">
        <f t="shared" si="26"/>
        <v>1.9351</v>
      </c>
      <c r="BH61" s="242">
        <f t="shared" si="26"/>
        <v>1.8989</v>
      </c>
      <c r="BI61" s="242">
        <f t="shared" si="26"/>
        <v>1.8391999999999999</v>
      </c>
      <c r="BJ61" s="242">
        <f t="shared" si="26"/>
        <v>1.8504</v>
      </c>
      <c r="BK61" s="242">
        <f t="shared" si="26"/>
        <v>1.8237000000000001</v>
      </c>
      <c r="BL61" s="242">
        <f t="shared" si="26"/>
        <v>1.7979000000000001</v>
      </c>
      <c r="BM61" s="242">
        <f t="shared" si="26"/>
        <v>1.7323</v>
      </c>
      <c r="BN61" s="242">
        <f t="shared" si="27"/>
        <v>1.6443000000000001</v>
      </c>
      <c r="BO61" s="242">
        <f t="shared" si="27"/>
        <v>1.625</v>
      </c>
      <c r="BP61" s="242">
        <f t="shared" si="27"/>
        <v>1.5457000000000001</v>
      </c>
      <c r="BQ61" s="242">
        <f t="shared" si="27"/>
        <v>1.5993999999999999</v>
      </c>
      <c r="BR61" s="242">
        <f t="shared" si="27"/>
        <v>1.5860000000000001</v>
      </c>
      <c r="BS61" s="242">
        <f t="shared" si="27"/>
        <v>1.5134000000000001</v>
      </c>
      <c r="BT61" s="242">
        <f t="shared" si="27"/>
        <v>1.4925999999999999</v>
      </c>
      <c r="BU61" s="242">
        <f t="shared" si="27"/>
        <v>1.4912000000000001</v>
      </c>
      <c r="BV61" s="242">
        <f t="shared" si="27"/>
        <v>1.5015000000000001</v>
      </c>
      <c r="BW61" s="242">
        <f t="shared" si="27"/>
        <v>1.5209999999999999</v>
      </c>
      <c r="BX61" s="242">
        <f t="shared" si="28"/>
        <v>1.5426</v>
      </c>
      <c r="BY61" s="242">
        <f t="shared" si="28"/>
        <v>1.5044999999999999</v>
      </c>
      <c r="BZ61" s="242">
        <f t="shared" si="28"/>
        <v>1.4696</v>
      </c>
      <c r="CA61" s="242">
        <f t="shared" si="28"/>
        <v>1.4527000000000001</v>
      </c>
      <c r="CB61" s="242">
        <f t="shared" si="28"/>
        <v>1.4597</v>
      </c>
      <c r="CC61" s="242">
        <f t="shared" si="28"/>
        <v>1.3271999999999999</v>
      </c>
      <c r="CD61" s="242">
        <f t="shared" si="28"/>
        <v>1</v>
      </c>
    </row>
    <row r="62" spans="1:82" outlineLevel="1">
      <c r="A62" s="241">
        <v>4</v>
      </c>
      <c r="B62" s="229" t="s">
        <v>332</v>
      </c>
      <c r="C62" s="190"/>
      <c r="D62" s="156">
        <v>25</v>
      </c>
      <c r="E62" s="285">
        <v>25</v>
      </c>
      <c r="F62" s="233">
        <f t="shared" si="21"/>
        <v>0</v>
      </c>
      <c r="G62" s="233">
        <f t="shared" si="21"/>
        <v>0</v>
      </c>
      <c r="H62" s="233">
        <f t="shared" si="21"/>
        <v>0</v>
      </c>
      <c r="I62" s="233">
        <f t="shared" si="21"/>
        <v>5.4909999999999997</v>
      </c>
      <c r="J62" s="242">
        <f t="shared" si="21"/>
        <v>5.6333000000000002</v>
      </c>
      <c r="K62" s="242">
        <f t="shared" si="21"/>
        <v>4.7530999999999999</v>
      </c>
      <c r="L62" s="242">
        <f t="shared" si="21"/>
        <v>4.6513999999999998</v>
      </c>
      <c r="M62" s="242">
        <f t="shared" si="21"/>
        <v>4.7679999999999998</v>
      </c>
      <c r="N62" s="242">
        <f t="shared" si="21"/>
        <v>4.8438999999999997</v>
      </c>
      <c r="O62" s="242">
        <f t="shared" si="21"/>
        <v>4.7530999999999999</v>
      </c>
      <c r="P62" s="242">
        <f t="shared" si="22"/>
        <v>4.68</v>
      </c>
      <c r="Q62" s="242">
        <f t="shared" si="22"/>
        <v>4.5952000000000002</v>
      </c>
      <c r="R62" s="242">
        <f t="shared" si="22"/>
        <v>4.6231</v>
      </c>
      <c r="S62" s="242">
        <f t="shared" si="22"/>
        <v>4.6513999999999998</v>
      </c>
      <c r="T62" s="242">
        <f t="shared" si="22"/>
        <v>4.5952000000000002</v>
      </c>
      <c r="U62" s="242">
        <f t="shared" si="22"/>
        <v>4.5403000000000002</v>
      </c>
      <c r="V62" s="242">
        <f t="shared" si="22"/>
        <v>4.5133999999999999</v>
      </c>
      <c r="W62" s="242">
        <f t="shared" si="22"/>
        <v>4.4734999999999996</v>
      </c>
      <c r="X62" s="242">
        <f t="shared" si="22"/>
        <v>4.4086999999999996</v>
      </c>
      <c r="Y62" s="242">
        <f t="shared" si="22"/>
        <v>4.3087999999999997</v>
      </c>
      <c r="Z62" s="242">
        <f t="shared" si="23"/>
        <v>4.2485999999999997</v>
      </c>
      <c r="AA62" s="242">
        <f t="shared" si="23"/>
        <v>4.2965999999999998</v>
      </c>
      <c r="AB62" s="242">
        <f t="shared" si="23"/>
        <v>4.3087999999999997</v>
      </c>
      <c r="AC62" s="242">
        <f t="shared" si="23"/>
        <v>4.2367999999999997</v>
      </c>
      <c r="AD62" s="242">
        <f t="shared" si="23"/>
        <v>4.0345000000000004</v>
      </c>
      <c r="AE62" s="242">
        <f t="shared" si="23"/>
        <v>3.8801000000000001</v>
      </c>
      <c r="AF62" s="242">
        <f t="shared" si="23"/>
        <v>3.7648999999999999</v>
      </c>
      <c r="AG62" s="242">
        <f t="shared" si="23"/>
        <v>3.5371999999999999</v>
      </c>
      <c r="AH62" s="242">
        <f t="shared" si="23"/>
        <v>3.1168</v>
      </c>
      <c r="AI62" s="242">
        <f t="shared" si="23"/>
        <v>2.9824000000000002</v>
      </c>
      <c r="AJ62" s="242">
        <f t="shared" si="24"/>
        <v>2.8752</v>
      </c>
      <c r="AK62" s="242">
        <f t="shared" si="24"/>
        <v>2.7907999999999999</v>
      </c>
      <c r="AL62" s="242">
        <f t="shared" si="24"/>
        <v>2.7604000000000002</v>
      </c>
      <c r="AM62" s="242">
        <f t="shared" si="24"/>
        <v>2.6637</v>
      </c>
      <c r="AN62" s="242">
        <f t="shared" si="24"/>
        <v>2.4975000000000001</v>
      </c>
      <c r="AO62" s="242">
        <f t="shared" si="24"/>
        <v>2.34</v>
      </c>
      <c r="AP62" s="242">
        <f t="shared" si="24"/>
        <v>2.2012</v>
      </c>
      <c r="AQ62" s="242">
        <f t="shared" si="24"/>
        <v>2.1636000000000002</v>
      </c>
      <c r="AR62" s="242">
        <f t="shared" si="24"/>
        <v>2.1036999999999999</v>
      </c>
      <c r="AS62" s="242">
        <f t="shared" si="24"/>
        <v>2.0581999999999998</v>
      </c>
      <c r="AT62" s="242">
        <f t="shared" si="25"/>
        <v>2.0750000000000002</v>
      </c>
      <c r="AU62" s="242">
        <f t="shared" si="25"/>
        <v>2.1242999999999999</v>
      </c>
      <c r="AV62" s="242">
        <f t="shared" si="25"/>
        <v>2.0922000000000001</v>
      </c>
      <c r="AW62" s="242">
        <f t="shared" si="25"/>
        <v>2.0388999999999999</v>
      </c>
      <c r="AX62" s="242">
        <f t="shared" si="25"/>
        <v>2.0066000000000002</v>
      </c>
      <c r="AY62" s="242">
        <f t="shared" si="25"/>
        <v>1.9651000000000001</v>
      </c>
      <c r="AZ62" s="242">
        <f t="shared" si="25"/>
        <v>1.9376</v>
      </c>
      <c r="BA62" s="242">
        <f t="shared" si="25"/>
        <v>1.9351</v>
      </c>
      <c r="BB62" s="242">
        <f t="shared" si="25"/>
        <v>1.9301999999999999</v>
      </c>
      <c r="BC62" s="242">
        <f t="shared" si="25"/>
        <v>1.8965000000000001</v>
      </c>
      <c r="BD62" s="242">
        <f t="shared" si="26"/>
        <v>1.9278</v>
      </c>
      <c r="BE62" s="242">
        <f t="shared" si="26"/>
        <v>1.9059999999999999</v>
      </c>
      <c r="BF62" s="242">
        <f t="shared" si="26"/>
        <v>1.9059999999999999</v>
      </c>
      <c r="BG62" s="242">
        <f t="shared" si="26"/>
        <v>1.9351</v>
      </c>
      <c r="BH62" s="242">
        <f t="shared" si="26"/>
        <v>1.8989</v>
      </c>
      <c r="BI62" s="242">
        <f t="shared" si="26"/>
        <v>1.8391999999999999</v>
      </c>
      <c r="BJ62" s="242">
        <f t="shared" si="26"/>
        <v>1.8504</v>
      </c>
      <c r="BK62" s="242">
        <f t="shared" si="26"/>
        <v>1.8237000000000001</v>
      </c>
      <c r="BL62" s="242">
        <f t="shared" si="26"/>
        <v>1.7979000000000001</v>
      </c>
      <c r="BM62" s="242">
        <f t="shared" si="26"/>
        <v>1.7323</v>
      </c>
      <c r="BN62" s="242">
        <f t="shared" si="27"/>
        <v>1.6443000000000001</v>
      </c>
      <c r="BO62" s="242">
        <f t="shared" si="27"/>
        <v>1.625</v>
      </c>
      <c r="BP62" s="242">
        <f t="shared" si="27"/>
        <v>1.5457000000000001</v>
      </c>
      <c r="BQ62" s="242">
        <f t="shared" si="27"/>
        <v>1.5993999999999999</v>
      </c>
      <c r="BR62" s="242">
        <f t="shared" si="27"/>
        <v>1.5860000000000001</v>
      </c>
      <c r="BS62" s="242">
        <f t="shared" si="27"/>
        <v>1.5134000000000001</v>
      </c>
      <c r="BT62" s="242">
        <f t="shared" si="27"/>
        <v>1.4925999999999999</v>
      </c>
      <c r="BU62" s="242">
        <f t="shared" si="27"/>
        <v>1.4912000000000001</v>
      </c>
      <c r="BV62" s="242">
        <f t="shared" si="27"/>
        <v>1.5015000000000001</v>
      </c>
      <c r="BW62" s="242">
        <f t="shared" si="27"/>
        <v>1.5209999999999999</v>
      </c>
      <c r="BX62" s="242">
        <f t="shared" si="28"/>
        <v>1.5426</v>
      </c>
      <c r="BY62" s="242">
        <f t="shared" si="28"/>
        <v>1.5044999999999999</v>
      </c>
      <c r="BZ62" s="242">
        <f t="shared" si="28"/>
        <v>1.4696</v>
      </c>
      <c r="CA62" s="242">
        <f t="shared" si="28"/>
        <v>1.4527000000000001</v>
      </c>
      <c r="CB62" s="242">
        <f t="shared" si="28"/>
        <v>1.4597</v>
      </c>
      <c r="CC62" s="242">
        <f t="shared" si="28"/>
        <v>1.3271999999999999</v>
      </c>
      <c r="CD62" s="242">
        <f t="shared" si="28"/>
        <v>1</v>
      </c>
    </row>
    <row r="63" spans="1:82" outlineLevel="1">
      <c r="A63" s="241">
        <v>4</v>
      </c>
      <c r="B63" s="229" t="s">
        <v>333</v>
      </c>
      <c r="C63" s="190"/>
      <c r="D63" s="156">
        <v>20</v>
      </c>
      <c r="E63" s="285">
        <v>20</v>
      </c>
      <c r="F63" s="233">
        <f t="shared" si="21"/>
        <v>0</v>
      </c>
      <c r="G63" s="233">
        <f t="shared" si="21"/>
        <v>0</v>
      </c>
      <c r="H63" s="233">
        <f t="shared" si="21"/>
        <v>0</v>
      </c>
      <c r="I63" s="233">
        <f t="shared" si="21"/>
        <v>5.4909999999999997</v>
      </c>
      <c r="J63" s="242">
        <f t="shared" si="21"/>
        <v>5.6333000000000002</v>
      </c>
      <c r="K63" s="242">
        <f t="shared" si="21"/>
        <v>4.7530999999999999</v>
      </c>
      <c r="L63" s="242">
        <f t="shared" si="21"/>
        <v>4.6513999999999998</v>
      </c>
      <c r="M63" s="242">
        <f t="shared" si="21"/>
        <v>4.7679999999999998</v>
      </c>
      <c r="N63" s="242">
        <f t="shared" si="21"/>
        <v>4.8438999999999997</v>
      </c>
      <c r="O63" s="242">
        <f t="shared" si="21"/>
        <v>4.7530999999999999</v>
      </c>
      <c r="P63" s="242">
        <f t="shared" si="22"/>
        <v>4.68</v>
      </c>
      <c r="Q63" s="242">
        <f t="shared" si="22"/>
        <v>4.5952000000000002</v>
      </c>
      <c r="R63" s="242">
        <f t="shared" si="22"/>
        <v>4.6231</v>
      </c>
      <c r="S63" s="242">
        <f t="shared" si="22"/>
        <v>4.6513999999999998</v>
      </c>
      <c r="T63" s="242">
        <f t="shared" si="22"/>
        <v>4.5952000000000002</v>
      </c>
      <c r="U63" s="242">
        <f t="shared" si="22"/>
        <v>4.5403000000000002</v>
      </c>
      <c r="V63" s="242">
        <f t="shared" si="22"/>
        <v>4.5133999999999999</v>
      </c>
      <c r="W63" s="242">
        <f t="shared" si="22"/>
        <v>4.4734999999999996</v>
      </c>
      <c r="X63" s="242">
        <f t="shared" si="22"/>
        <v>4.4086999999999996</v>
      </c>
      <c r="Y63" s="242">
        <f t="shared" si="22"/>
        <v>4.3087999999999997</v>
      </c>
      <c r="Z63" s="242">
        <f t="shared" si="23"/>
        <v>4.2485999999999997</v>
      </c>
      <c r="AA63" s="242">
        <f t="shared" si="23"/>
        <v>4.2965999999999998</v>
      </c>
      <c r="AB63" s="242">
        <f t="shared" si="23"/>
        <v>4.3087999999999997</v>
      </c>
      <c r="AC63" s="242">
        <f t="shared" si="23"/>
        <v>4.2367999999999997</v>
      </c>
      <c r="AD63" s="242">
        <f t="shared" si="23"/>
        <v>4.0345000000000004</v>
      </c>
      <c r="AE63" s="242">
        <f t="shared" si="23"/>
        <v>3.8801000000000001</v>
      </c>
      <c r="AF63" s="242">
        <f t="shared" si="23"/>
        <v>3.7648999999999999</v>
      </c>
      <c r="AG63" s="242">
        <f t="shared" si="23"/>
        <v>3.5371999999999999</v>
      </c>
      <c r="AH63" s="242">
        <f t="shared" si="23"/>
        <v>3.1168</v>
      </c>
      <c r="AI63" s="242">
        <f t="shared" si="23"/>
        <v>2.9824000000000002</v>
      </c>
      <c r="AJ63" s="242">
        <f t="shared" si="24"/>
        <v>2.8752</v>
      </c>
      <c r="AK63" s="242">
        <f t="shared" si="24"/>
        <v>2.7907999999999999</v>
      </c>
      <c r="AL63" s="242">
        <f t="shared" si="24"/>
        <v>2.7604000000000002</v>
      </c>
      <c r="AM63" s="242">
        <f t="shared" si="24"/>
        <v>2.6637</v>
      </c>
      <c r="AN63" s="242">
        <f t="shared" si="24"/>
        <v>2.4975000000000001</v>
      </c>
      <c r="AO63" s="242">
        <f t="shared" si="24"/>
        <v>2.34</v>
      </c>
      <c r="AP63" s="242">
        <f t="shared" si="24"/>
        <v>2.2012</v>
      </c>
      <c r="AQ63" s="242">
        <f t="shared" si="24"/>
        <v>2.1636000000000002</v>
      </c>
      <c r="AR63" s="242">
        <f t="shared" si="24"/>
        <v>2.1036999999999999</v>
      </c>
      <c r="AS63" s="242">
        <f t="shared" si="24"/>
        <v>2.0581999999999998</v>
      </c>
      <c r="AT63" s="242">
        <f t="shared" si="25"/>
        <v>2.0750000000000002</v>
      </c>
      <c r="AU63" s="242">
        <f t="shared" si="25"/>
        <v>2.1242999999999999</v>
      </c>
      <c r="AV63" s="242">
        <f t="shared" si="25"/>
        <v>2.0922000000000001</v>
      </c>
      <c r="AW63" s="242">
        <f t="shared" si="25"/>
        <v>2.0388999999999999</v>
      </c>
      <c r="AX63" s="242">
        <f t="shared" si="25"/>
        <v>2.0066000000000002</v>
      </c>
      <c r="AY63" s="242">
        <f t="shared" si="25"/>
        <v>1.9651000000000001</v>
      </c>
      <c r="AZ63" s="242">
        <f t="shared" si="25"/>
        <v>1.9376</v>
      </c>
      <c r="BA63" s="242">
        <f t="shared" si="25"/>
        <v>1.9351</v>
      </c>
      <c r="BB63" s="242">
        <f t="shared" si="25"/>
        <v>1.9301999999999999</v>
      </c>
      <c r="BC63" s="242">
        <f t="shared" si="25"/>
        <v>1.8965000000000001</v>
      </c>
      <c r="BD63" s="242">
        <f t="shared" si="26"/>
        <v>1.9278</v>
      </c>
      <c r="BE63" s="242">
        <f t="shared" si="26"/>
        <v>1.9059999999999999</v>
      </c>
      <c r="BF63" s="242">
        <f t="shared" si="26"/>
        <v>1.9059999999999999</v>
      </c>
      <c r="BG63" s="242">
        <f t="shared" si="26"/>
        <v>1.9351</v>
      </c>
      <c r="BH63" s="242">
        <f t="shared" si="26"/>
        <v>1.8989</v>
      </c>
      <c r="BI63" s="242">
        <f t="shared" si="26"/>
        <v>1.8391999999999999</v>
      </c>
      <c r="BJ63" s="242">
        <f t="shared" si="26"/>
        <v>1.8504</v>
      </c>
      <c r="BK63" s="242">
        <f t="shared" si="26"/>
        <v>1.8237000000000001</v>
      </c>
      <c r="BL63" s="242">
        <f t="shared" si="26"/>
        <v>1.7979000000000001</v>
      </c>
      <c r="BM63" s="242">
        <f t="shared" si="26"/>
        <v>1.7323</v>
      </c>
      <c r="BN63" s="242">
        <f t="shared" si="27"/>
        <v>1.6443000000000001</v>
      </c>
      <c r="BO63" s="242">
        <f t="shared" si="27"/>
        <v>1.625</v>
      </c>
      <c r="BP63" s="242">
        <f t="shared" si="27"/>
        <v>1.5457000000000001</v>
      </c>
      <c r="BQ63" s="242">
        <f t="shared" si="27"/>
        <v>1.5993999999999999</v>
      </c>
      <c r="BR63" s="242">
        <f t="shared" si="27"/>
        <v>1.5860000000000001</v>
      </c>
      <c r="BS63" s="242">
        <f t="shared" si="27"/>
        <v>1.5134000000000001</v>
      </c>
      <c r="BT63" s="242">
        <f t="shared" si="27"/>
        <v>1.4925999999999999</v>
      </c>
      <c r="BU63" s="242">
        <f t="shared" si="27"/>
        <v>1.4912000000000001</v>
      </c>
      <c r="BV63" s="242">
        <f t="shared" si="27"/>
        <v>1.5015000000000001</v>
      </c>
      <c r="BW63" s="242">
        <f t="shared" si="27"/>
        <v>1.5209999999999999</v>
      </c>
      <c r="BX63" s="242">
        <f t="shared" si="28"/>
        <v>1.5426</v>
      </c>
      <c r="BY63" s="242">
        <f t="shared" si="28"/>
        <v>1.5044999999999999</v>
      </c>
      <c r="BZ63" s="242">
        <f t="shared" si="28"/>
        <v>1.4696</v>
      </c>
      <c r="CA63" s="242">
        <f t="shared" si="28"/>
        <v>1.4527000000000001</v>
      </c>
      <c r="CB63" s="242">
        <f t="shared" si="28"/>
        <v>1.4597</v>
      </c>
      <c r="CC63" s="242">
        <f t="shared" si="28"/>
        <v>1.3271999999999999</v>
      </c>
      <c r="CD63" s="242">
        <f t="shared" si="28"/>
        <v>1</v>
      </c>
    </row>
    <row r="64" spans="1:82" outlineLevel="1">
      <c r="A64" s="241">
        <v>4</v>
      </c>
      <c r="B64" s="229" t="s">
        <v>334</v>
      </c>
      <c r="C64" s="190"/>
      <c r="D64" s="156">
        <v>25</v>
      </c>
      <c r="E64" s="285">
        <v>25</v>
      </c>
      <c r="F64" s="233">
        <f t="shared" si="21"/>
        <v>0</v>
      </c>
      <c r="G64" s="233">
        <f t="shared" si="21"/>
        <v>0</v>
      </c>
      <c r="H64" s="233">
        <f t="shared" si="21"/>
        <v>0</v>
      </c>
      <c r="I64" s="233">
        <f t="shared" si="21"/>
        <v>5.4909999999999997</v>
      </c>
      <c r="J64" s="242">
        <f t="shared" si="21"/>
        <v>5.6333000000000002</v>
      </c>
      <c r="K64" s="242">
        <f t="shared" si="21"/>
        <v>4.7530999999999999</v>
      </c>
      <c r="L64" s="242">
        <f t="shared" si="21"/>
        <v>4.6513999999999998</v>
      </c>
      <c r="M64" s="242">
        <f t="shared" si="21"/>
        <v>4.7679999999999998</v>
      </c>
      <c r="N64" s="242">
        <f t="shared" si="21"/>
        <v>4.8438999999999997</v>
      </c>
      <c r="O64" s="242">
        <f t="shared" si="21"/>
        <v>4.7530999999999999</v>
      </c>
      <c r="P64" s="242">
        <f t="shared" si="22"/>
        <v>4.68</v>
      </c>
      <c r="Q64" s="242">
        <f t="shared" si="22"/>
        <v>4.5952000000000002</v>
      </c>
      <c r="R64" s="242">
        <f t="shared" si="22"/>
        <v>4.6231</v>
      </c>
      <c r="S64" s="242">
        <f t="shared" si="22"/>
        <v>4.6513999999999998</v>
      </c>
      <c r="T64" s="242">
        <f t="shared" si="22"/>
        <v>4.5952000000000002</v>
      </c>
      <c r="U64" s="242">
        <f t="shared" si="22"/>
        <v>4.5403000000000002</v>
      </c>
      <c r="V64" s="242">
        <f t="shared" si="22"/>
        <v>4.5133999999999999</v>
      </c>
      <c r="W64" s="242">
        <f t="shared" si="22"/>
        <v>4.4734999999999996</v>
      </c>
      <c r="X64" s="242">
        <f t="shared" si="22"/>
        <v>4.4086999999999996</v>
      </c>
      <c r="Y64" s="242">
        <f t="shared" si="22"/>
        <v>4.3087999999999997</v>
      </c>
      <c r="Z64" s="242">
        <f t="shared" si="23"/>
        <v>4.2485999999999997</v>
      </c>
      <c r="AA64" s="242">
        <f t="shared" si="23"/>
        <v>4.2965999999999998</v>
      </c>
      <c r="AB64" s="242">
        <f t="shared" si="23"/>
        <v>4.3087999999999997</v>
      </c>
      <c r="AC64" s="242">
        <f t="shared" si="23"/>
        <v>4.2367999999999997</v>
      </c>
      <c r="AD64" s="242">
        <f t="shared" si="23"/>
        <v>4.0345000000000004</v>
      </c>
      <c r="AE64" s="242">
        <f t="shared" si="23"/>
        <v>3.8801000000000001</v>
      </c>
      <c r="AF64" s="242">
        <f t="shared" si="23"/>
        <v>3.7648999999999999</v>
      </c>
      <c r="AG64" s="242">
        <f t="shared" si="23"/>
        <v>3.5371999999999999</v>
      </c>
      <c r="AH64" s="242">
        <f t="shared" si="23"/>
        <v>3.1168</v>
      </c>
      <c r="AI64" s="242">
        <f t="shared" si="23"/>
        <v>2.9824000000000002</v>
      </c>
      <c r="AJ64" s="242">
        <f t="shared" si="24"/>
        <v>2.8752</v>
      </c>
      <c r="AK64" s="242">
        <f t="shared" si="24"/>
        <v>2.7907999999999999</v>
      </c>
      <c r="AL64" s="242">
        <f t="shared" si="24"/>
        <v>2.7604000000000002</v>
      </c>
      <c r="AM64" s="242">
        <f t="shared" si="24"/>
        <v>2.6637</v>
      </c>
      <c r="AN64" s="242">
        <f t="shared" si="24"/>
        <v>2.4975000000000001</v>
      </c>
      <c r="AO64" s="242">
        <f t="shared" si="24"/>
        <v>2.34</v>
      </c>
      <c r="AP64" s="242">
        <f t="shared" si="24"/>
        <v>2.2012</v>
      </c>
      <c r="AQ64" s="242">
        <f t="shared" si="24"/>
        <v>2.1636000000000002</v>
      </c>
      <c r="AR64" s="242">
        <f t="shared" si="24"/>
        <v>2.1036999999999999</v>
      </c>
      <c r="AS64" s="242">
        <f t="shared" si="24"/>
        <v>2.0581999999999998</v>
      </c>
      <c r="AT64" s="242">
        <f t="shared" si="25"/>
        <v>2.0750000000000002</v>
      </c>
      <c r="AU64" s="242">
        <f t="shared" si="25"/>
        <v>2.1242999999999999</v>
      </c>
      <c r="AV64" s="242">
        <f t="shared" si="25"/>
        <v>2.0922000000000001</v>
      </c>
      <c r="AW64" s="242">
        <f t="shared" si="25"/>
        <v>2.0388999999999999</v>
      </c>
      <c r="AX64" s="242">
        <f t="shared" si="25"/>
        <v>2.0066000000000002</v>
      </c>
      <c r="AY64" s="242">
        <f t="shared" si="25"/>
        <v>1.9651000000000001</v>
      </c>
      <c r="AZ64" s="242">
        <f t="shared" si="25"/>
        <v>1.9376</v>
      </c>
      <c r="BA64" s="242">
        <f t="shared" si="25"/>
        <v>1.9351</v>
      </c>
      <c r="BB64" s="242">
        <f t="shared" si="25"/>
        <v>1.9301999999999999</v>
      </c>
      <c r="BC64" s="242">
        <f t="shared" si="25"/>
        <v>1.8965000000000001</v>
      </c>
      <c r="BD64" s="242">
        <f t="shared" si="26"/>
        <v>1.9278</v>
      </c>
      <c r="BE64" s="242">
        <f t="shared" si="26"/>
        <v>1.9059999999999999</v>
      </c>
      <c r="BF64" s="242">
        <f t="shared" si="26"/>
        <v>1.9059999999999999</v>
      </c>
      <c r="BG64" s="242">
        <f t="shared" si="26"/>
        <v>1.9351</v>
      </c>
      <c r="BH64" s="242">
        <f t="shared" si="26"/>
        <v>1.8989</v>
      </c>
      <c r="BI64" s="242">
        <f t="shared" si="26"/>
        <v>1.8391999999999999</v>
      </c>
      <c r="BJ64" s="242">
        <f t="shared" si="26"/>
        <v>1.8504</v>
      </c>
      <c r="BK64" s="242">
        <f t="shared" si="26"/>
        <v>1.8237000000000001</v>
      </c>
      <c r="BL64" s="242">
        <f t="shared" si="26"/>
        <v>1.7979000000000001</v>
      </c>
      <c r="BM64" s="242">
        <f t="shared" si="26"/>
        <v>1.7323</v>
      </c>
      <c r="BN64" s="242">
        <f t="shared" si="27"/>
        <v>1.6443000000000001</v>
      </c>
      <c r="BO64" s="242">
        <f t="shared" si="27"/>
        <v>1.625</v>
      </c>
      <c r="BP64" s="242">
        <f t="shared" si="27"/>
        <v>1.5457000000000001</v>
      </c>
      <c r="BQ64" s="242">
        <f t="shared" si="27"/>
        <v>1.5993999999999999</v>
      </c>
      <c r="BR64" s="242">
        <f t="shared" si="27"/>
        <v>1.5860000000000001</v>
      </c>
      <c r="BS64" s="242">
        <f t="shared" si="27"/>
        <v>1.5134000000000001</v>
      </c>
      <c r="BT64" s="242">
        <f t="shared" si="27"/>
        <v>1.4925999999999999</v>
      </c>
      <c r="BU64" s="242">
        <f t="shared" si="27"/>
        <v>1.4912000000000001</v>
      </c>
      <c r="BV64" s="242">
        <f t="shared" si="27"/>
        <v>1.5015000000000001</v>
      </c>
      <c r="BW64" s="242">
        <f t="shared" si="27"/>
        <v>1.5209999999999999</v>
      </c>
      <c r="BX64" s="242">
        <f t="shared" si="28"/>
        <v>1.5426</v>
      </c>
      <c r="BY64" s="242">
        <f t="shared" si="28"/>
        <v>1.5044999999999999</v>
      </c>
      <c r="BZ64" s="242">
        <f t="shared" si="28"/>
        <v>1.4696</v>
      </c>
      <c r="CA64" s="242">
        <f t="shared" si="28"/>
        <v>1.4527000000000001</v>
      </c>
      <c r="CB64" s="242">
        <f t="shared" si="28"/>
        <v>1.4597</v>
      </c>
      <c r="CC64" s="242">
        <f t="shared" si="28"/>
        <v>1.3271999999999999</v>
      </c>
      <c r="CD64" s="242">
        <f t="shared" si="28"/>
        <v>1</v>
      </c>
    </row>
    <row r="65" spans="1:82" outlineLevel="1">
      <c r="A65" s="241">
        <v>1</v>
      </c>
      <c r="B65" s="229" t="s">
        <v>403</v>
      </c>
      <c r="C65" s="190"/>
      <c r="D65" s="156">
        <f>D47</f>
        <v>50</v>
      </c>
      <c r="E65" s="285">
        <f>E47</f>
        <v>60</v>
      </c>
      <c r="F65" s="233">
        <f t="shared" si="21"/>
        <v>20.630099999999999</v>
      </c>
      <c r="G65" s="233">
        <f t="shared" si="21"/>
        <v>17.717600000000001</v>
      </c>
      <c r="H65" s="233">
        <f t="shared" si="21"/>
        <v>16.369599999999998</v>
      </c>
      <c r="I65" s="233">
        <f t="shared" si="21"/>
        <v>14.4808</v>
      </c>
      <c r="J65" s="242">
        <f t="shared" si="21"/>
        <v>15.06</v>
      </c>
      <c r="K65" s="242">
        <f t="shared" si="21"/>
        <v>13.095700000000001</v>
      </c>
      <c r="L65" s="242">
        <f t="shared" si="21"/>
        <v>12.2439</v>
      </c>
      <c r="M65" s="242">
        <f t="shared" si="21"/>
        <v>12.6555</v>
      </c>
      <c r="N65" s="242">
        <f t="shared" si="21"/>
        <v>12.6555</v>
      </c>
      <c r="O65" s="242">
        <f t="shared" si="21"/>
        <v>11.952400000000001</v>
      </c>
      <c r="P65" s="242">
        <f t="shared" si="22"/>
        <v>11.6744</v>
      </c>
      <c r="Q65" s="242">
        <f t="shared" si="22"/>
        <v>11.238799999999999</v>
      </c>
      <c r="R65" s="242">
        <f t="shared" si="22"/>
        <v>10.913</v>
      </c>
      <c r="S65" s="242">
        <f t="shared" si="22"/>
        <v>10.531499999999999</v>
      </c>
      <c r="T65" s="242">
        <f t="shared" si="22"/>
        <v>9.8430999999999997</v>
      </c>
      <c r="U65" s="242">
        <f t="shared" si="22"/>
        <v>9.2393000000000001</v>
      </c>
      <c r="V65" s="242">
        <f t="shared" si="22"/>
        <v>8.6057000000000006</v>
      </c>
      <c r="W65" s="242">
        <f t="shared" si="22"/>
        <v>8.2746999999999993</v>
      </c>
      <c r="X65" s="242">
        <f t="shared" si="22"/>
        <v>7.9263000000000003</v>
      </c>
      <c r="Y65" s="242">
        <f t="shared" si="22"/>
        <v>7.6060999999999996</v>
      </c>
      <c r="Z65" s="242">
        <f t="shared" si="23"/>
        <v>7.4187000000000003</v>
      </c>
      <c r="AA65" s="242">
        <f t="shared" si="23"/>
        <v>7.8030999999999997</v>
      </c>
      <c r="AB65" s="242">
        <f t="shared" si="23"/>
        <v>7.4187000000000003</v>
      </c>
      <c r="AC65" s="242">
        <f t="shared" si="23"/>
        <v>6.9082999999999997</v>
      </c>
      <c r="AD65" s="242">
        <f t="shared" si="23"/>
        <v>5.8372000000000002</v>
      </c>
      <c r="AE65" s="242">
        <f t="shared" si="23"/>
        <v>5.2656999999999998</v>
      </c>
      <c r="AF65" s="242">
        <f t="shared" si="23"/>
        <v>5.0199999999999996</v>
      </c>
      <c r="AG65" s="242">
        <f t="shared" si="23"/>
        <v>4.7210000000000001</v>
      </c>
      <c r="AH65" s="242">
        <f t="shared" si="23"/>
        <v>4.4555999999999996</v>
      </c>
      <c r="AI65" s="242">
        <f t="shared" si="23"/>
        <v>4.3400999999999996</v>
      </c>
      <c r="AJ65" s="242">
        <f t="shared" si="24"/>
        <v>4.1833</v>
      </c>
      <c r="AK65" s="242">
        <f t="shared" si="24"/>
        <v>4.016</v>
      </c>
      <c r="AL65" s="242">
        <f t="shared" si="24"/>
        <v>3.8418000000000001</v>
      </c>
      <c r="AM65" s="242">
        <f t="shared" si="24"/>
        <v>3.5771999999999999</v>
      </c>
      <c r="AN65" s="242">
        <f t="shared" si="24"/>
        <v>3.2456999999999998</v>
      </c>
      <c r="AO65" s="242">
        <f t="shared" si="24"/>
        <v>3.0609999999999999</v>
      </c>
      <c r="AP65" s="242">
        <f t="shared" si="24"/>
        <v>2.9413999999999998</v>
      </c>
      <c r="AQ65" s="242">
        <f t="shared" si="24"/>
        <v>2.8906000000000001</v>
      </c>
      <c r="AR65" s="242">
        <f t="shared" si="24"/>
        <v>2.8308</v>
      </c>
      <c r="AS65" s="242">
        <f t="shared" si="24"/>
        <v>2.8149999999999999</v>
      </c>
      <c r="AT65" s="242">
        <f t="shared" si="25"/>
        <v>2.7582</v>
      </c>
      <c r="AU65" s="242">
        <f t="shared" si="25"/>
        <v>2.6989000000000001</v>
      </c>
      <c r="AV65" s="242">
        <f t="shared" si="25"/>
        <v>2.6375000000000002</v>
      </c>
      <c r="AW65" s="242">
        <f t="shared" si="25"/>
        <v>2.5482</v>
      </c>
      <c r="AX65" s="242">
        <f t="shared" si="25"/>
        <v>2.4018999999999999</v>
      </c>
      <c r="AY65" s="242">
        <f t="shared" si="25"/>
        <v>2.2646999999999999</v>
      </c>
      <c r="AZ65" s="242">
        <f t="shared" si="25"/>
        <v>2.1301000000000001</v>
      </c>
      <c r="BA65" s="242">
        <f t="shared" si="25"/>
        <v>2.0602</v>
      </c>
      <c r="BB65" s="242">
        <f t="shared" si="25"/>
        <v>2.0188000000000001</v>
      </c>
      <c r="BC65" s="242">
        <f t="shared" si="25"/>
        <v>1.9738</v>
      </c>
      <c r="BD65" s="242">
        <f t="shared" si="26"/>
        <v>1.9685999999999999</v>
      </c>
      <c r="BE65" s="242">
        <f t="shared" si="26"/>
        <v>1.9790000000000001</v>
      </c>
      <c r="BF65" s="242">
        <f t="shared" si="26"/>
        <v>1.9894000000000001</v>
      </c>
      <c r="BG65" s="242">
        <f t="shared" si="26"/>
        <v>2</v>
      </c>
      <c r="BH65" s="242">
        <f t="shared" si="26"/>
        <v>1.9867999999999999</v>
      </c>
      <c r="BI65" s="242">
        <f t="shared" si="26"/>
        <v>1.9790000000000001</v>
      </c>
      <c r="BJ65" s="242">
        <f t="shared" si="26"/>
        <v>1.9738</v>
      </c>
      <c r="BK65" s="242">
        <f t="shared" si="26"/>
        <v>1.9685999999999999</v>
      </c>
      <c r="BL65" s="242">
        <f t="shared" si="26"/>
        <v>1.9407000000000001</v>
      </c>
      <c r="BM65" s="242">
        <f t="shared" si="26"/>
        <v>1.9015</v>
      </c>
      <c r="BN65" s="242">
        <f t="shared" si="27"/>
        <v>1.857</v>
      </c>
      <c r="BO65" s="242">
        <f t="shared" si="27"/>
        <v>1.7801</v>
      </c>
      <c r="BP65" s="242">
        <f t="shared" si="27"/>
        <v>1.7153</v>
      </c>
      <c r="BQ65" s="242">
        <f t="shared" si="27"/>
        <v>1.6979</v>
      </c>
      <c r="BR65" s="242">
        <f t="shared" si="27"/>
        <v>1.6789000000000001</v>
      </c>
      <c r="BS65" s="242">
        <f t="shared" si="27"/>
        <v>1.6281000000000001</v>
      </c>
      <c r="BT65" s="242">
        <f t="shared" si="27"/>
        <v>1.5886</v>
      </c>
      <c r="BU65" s="242">
        <f t="shared" si="27"/>
        <v>1.5589999999999999</v>
      </c>
      <c r="BV65" s="242">
        <f t="shared" si="27"/>
        <v>1.5305</v>
      </c>
      <c r="BW65" s="242">
        <f t="shared" si="27"/>
        <v>1.506</v>
      </c>
      <c r="BX65" s="242">
        <f t="shared" si="28"/>
        <v>1.4750000000000001</v>
      </c>
      <c r="BY65" s="242">
        <f t="shared" si="28"/>
        <v>1.4275</v>
      </c>
      <c r="BZ65" s="242">
        <f t="shared" si="28"/>
        <v>1.3666</v>
      </c>
      <c r="CA65" s="242">
        <f t="shared" si="28"/>
        <v>1.3084</v>
      </c>
      <c r="CB65" s="242">
        <f t="shared" si="28"/>
        <v>1.272</v>
      </c>
      <c r="CC65" s="242">
        <f t="shared" si="28"/>
        <v>1.1756</v>
      </c>
      <c r="CD65" s="242">
        <f t="shared" si="28"/>
        <v>1</v>
      </c>
    </row>
    <row r="66" spans="1:82" outlineLevel="1">
      <c r="A66" s="241">
        <v>2</v>
      </c>
      <c r="B66" s="229" t="s">
        <v>335</v>
      </c>
      <c r="C66" s="190"/>
      <c r="D66" s="156">
        <v>45</v>
      </c>
      <c r="E66" s="285">
        <v>55</v>
      </c>
      <c r="F66" s="233">
        <f t="shared" ref="F66:O75" si="29">VLOOKUP($A66,$A$11:$CD$14,F$44)</f>
        <v>13.2273</v>
      </c>
      <c r="G66" s="233">
        <f t="shared" si="29"/>
        <v>11.3672</v>
      </c>
      <c r="H66" s="233">
        <f t="shared" si="29"/>
        <v>10.392899999999999</v>
      </c>
      <c r="I66" s="233">
        <f t="shared" si="29"/>
        <v>9.2088999999999999</v>
      </c>
      <c r="J66" s="242">
        <f t="shared" si="29"/>
        <v>9.6357999999999997</v>
      </c>
      <c r="K66" s="242">
        <f t="shared" si="29"/>
        <v>8.3142999999999994</v>
      </c>
      <c r="L66" s="242">
        <f t="shared" si="29"/>
        <v>7.8226000000000004</v>
      </c>
      <c r="M66" s="242">
        <f t="shared" si="29"/>
        <v>8.0832999999999995</v>
      </c>
      <c r="N66" s="242">
        <f t="shared" si="29"/>
        <v>8.0387000000000004</v>
      </c>
      <c r="O66" s="242">
        <f t="shared" si="29"/>
        <v>7.6177999999999999</v>
      </c>
      <c r="P66" s="242">
        <f t="shared" ref="P66:Y75" si="30">VLOOKUP($A66,$A$11:$CD$14,P$44)</f>
        <v>7.4234999999999998</v>
      </c>
      <c r="Q66" s="242">
        <f t="shared" si="30"/>
        <v>7.2030000000000003</v>
      </c>
      <c r="R66" s="242">
        <f t="shared" si="30"/>
        <v>6.9617000000000004</v>
      </c>
      <c r="S66" s="242">
        <f t="shared" si="30"/>
        <v>6.4667000000000003</v>
      </c>
      <c r="T66" s="242">
        <f t="shared" si="30"/>
        <v>6.0124000000000004</v>
      </c>
      <c r="U66" s="242">
        <f t="shared" si="30"/>
        <v>5.5747</v>
      </c>
      <c r="V66" s="242">
        <f t="shared" si="30"/>
        <v>5.2337999999999996</v>
      </c>
      <c r="W66" s="242">
        <f t="shared" si="30"/>
        <v>5</v>
      </c>
      <c r="X66" s="242">
        <f t="shared" si="30"/>
        <v>4.9321999999999999</v>
      </c>
      <c r="Y66" s="242">
        <f t="shared" si="30"/>
        <v>5.0521000000000003</v>
      </c>
      <c r="Z66" s="242">
        <f t="shared" ref="Z66:AI75" si="31">VLOOKUP($A66,$A$11:$CD$14,Z$44)</f>
        <v>5.0171999999999999</v>
      </c>
      <c r="AA66" s="242">
        <f t="shared" si="31"/>
        <v>5.2337999999999996</v>
      </c>
      <c r="AB66" s="242">
        <f t="shared" si="31"/>
        <v>4.9659000000000004</v>
      </c>
      <c r="AC66" s="242">
        <f t="shared" si="31"/>
        <v>4.7549000000000001</v>
      </c>
      <c r="AD66" s="242">
        <f t="shared" si="31"/>
        <v>4.0641999999999996</v>
      </c>
      <c r="AE66" s="242">
        <f t="shared" si="31"/>
        <v>3.7597</v>
      </c>
      <c r="AF66" s="242">
        <f t="shared" si="31"/>
        <v>3.6375000000000002</v>
      </c>
      <c r="AG66" s="242">
        <f t="shared" si="31"/>
        <v>3.4975999999999998</v>
      </c>
      <c r="AH66" s="242">
        <f t="shared" si="31"/>
        <v>3.2770000000000001</v>
      </c>
      <c r="AI66" s="242">
        <f t="shared" si="31"/>
        <v>3.2189999999999999</v>
      </c>
      <c r="AJ66" s="242">
        <f t="shared" ref="AJ66:AS75" si="32">VLOOKUP($A66,$A$11:$CD$14,AJ$44)</f>
        <v>3.1494</v>
      </c>
      <c r="AK66" s="242">
        <f t="shared" si="32"/>
        <v>3.0438999999999998</v>
      </c>
      <c r="AL66" s="242">
        <f t="shared" si="32"/>
        <v>2.8812000000000002</v>
      </c>
      <c r="AM66" s="242">
        <f t="shared" si="32"/>
        <v>2.6215999999999999</v>
      </c>
      <c r="AN66" s="242">
        <f t="shared" si="32"/>
        <v>2.3696999999999999</v>
      </c>
      <c r="AO66" s="242">
        <f t="shared" si="32"/>
        <v>2.3058999999999998</v>
      </c>
      <c r="AP66" s="242">
        <f t="shared" si="32"/>
        <v>2.3506</v>
      </c>
      <c r="AQ66" s="242">
        <f t="shared" si="32"/>
        <v>2.3620000000000001</v>
      </c>
      <c r="AR66" s="242">
        <f t="shared" si="32"/>
        <v>2.3317000000000001</v>
      </c>
      <c r="AS66" s="242">
        <f t="shared" si="32"/>
        <v>2.3279999999999998</v>
      </c>
      <c r="AT66" s="242">
        <f t="shared" ref="AT66:BC75" si="33">VLOOKUP($A66,$A$11:$CD$14,AT$44)</f>
        <v>2.2770000000000001</v>
      </c>
      <c r="AU66" s="242">
        <f t="shared" si="33"/>
        <v>2.2349999999999999</v>
      </c>
      <c r="AV66" s="242">
        <f t="shared" si="33"/>
        <v>2.2044999999999999</v>
      </c>
      <c r="AW66" s="242">
        <f t="shared" si="33"/>
        <v>2.1396999999999999</v>
      </c>
      <c r="AX66" s="242">
        <f t="shared" si="33"/>
        <v>2.0041000000000002</v>
      </c>
      <c r="AY66" s="242">
        <f t="shared" si="33"/>
        <v>1.8677999999999999</v>
      </c>
      <c r="AZ66" s="242">
        <f t="shared" si="33"/>
        <v>1.7551000000000001</v>
      </c>
      <c r="BA66" s="242">
        <f t="shared" si="33"/>
        <v>1.7057</v>
      </c>
      <c r="BB66" s="242">
        <f t="shared" si="33"/>
        <v>1.6859999999999999</v>
      </c>
      <c r="BC66" s="242">
        <f t="shared" si="33"/>
        <v>1.6705000000000001</v>
      </c>
      <c r="BD66" s="242">
        <f t="shared" ref="BD66:BM75" si="34">VLOOKUP($A66,$A$11:$CD$14,BD$44)</f>
        <v>1.6998</v>
      </c>
      <c r="BE66" s="242">
        <f t="shared" si="34"/>
        <v>1.7301</v>
      </c>
      <c r="BF66" s="242">
        <f t="shared" si="34"/>
        <v>1.7615000000000001</v>
      </c>
      <c r="BG66" s="242">
        <f t="shared" si="34"/>
        <v>1.7701</v>
      </c>
      <c r="BH66" s="242">
        <f t="shared" si="34"/>
        <v>1.7658</v>
      </c>
      <c r="BI66" s="242">
        <f t="shared" si="34"/>
        <v>1.7701</v>
      </c>
      <c r="BJ66" s="242">
        <f t="shared" si="34"/>
        <v>1.7744</v>
      </c>
      <c r="BK66" s="242">
        <f t="shared" si="34"/>
        <v>1.7808999999999999</v>
      </c>
      <c r="BL66" s="242">
        <f t="shared" si="34"/>
        <v>1.7808999999999999</v>
      </c>
      <c r="BM66" s="242">
        <f t="shared" si="34"/>
        <v>1.7786999999999999</v>
      </c>
      <c r="BN66" s="242">
        <f t="shared" ref="BN66:BW75" si="35">VLOOKUP($A66,$A$11:$CD$14,BN$44)</f>
        <v>1.7363</v>
      </c>
      <c r="BO66" s="242">
        <f t="shared" si="35"/>
        <v>1.6839999999999999</v>
      </c>
      <c r="BP66" s="242">
        <f t="shared" si="35"/>
        <v>1.6348</v>
      </c>
      <c r="BQ66" s="242">
        <f t="shared" si="35"/>
        <v>1.6076999999999999</v>
      </c>
      <c r="BR66" s="242">
        <f t="shared" si="35"/>
        <v>1.5989</v>
      </c>
      <c r="BS66" s="242">
        <f t="shared" si="35"/>
        <v>1.5696000000000001</v>
      </c>
      <c r="BT66" s="242">
        <f t="shared" si="35"/>
        <v>1.53</v>
      </c>
      <c r="BU66" s="242">
        <f t="shared" si="35"/>
        <v>1.5046999999999999</v>
      </c>
      <c r="BV66" s="242">
        <f t="shared" si="35"/>
        <v>1.4817</v>
      </c>
      <c r="BW66" s="242">
        <f t="shared" si="35"/>
        <v>1.4550000000000001</v>
      </c>
      <c r="BX66" s="242">
        <f t="shared" ref="BX66:CD75" si="36">VLOOKUP($A66,$A$11:$CD$14,BX$44)</f>
        <v>1.4307000000000001</v>
      </c>
      <c r="BY66" s="242">
        <f t="shared" si="36"/>
        <v>1.3817999999999999</v>
      </c>
      <c r="BZ66" s="242">
        <f t="shared" si="36"/>
        <v>1.3048999999999999</v>
      </c>
      <c r="CA66" s="242">
        <f t="shared" si="36"/>
        <v>1.2362</v>
      </c>
      <c r="CB66" s="242">
        <f t="shared" si="36"/>
        <v>1.2084999999999999</v>
      </c>
      <c r="CC66" s="242">
        <f t="shared" si="36"/>
        <v>1.1519999999999999</v>
      </c>
      <c r="CD66" s="242">
        <f t="shared" si="36"/>
        <v>1</v>
      </c>
    </row>
    <row r="67" spans="1:82" outlineLevel="1">
      <c r="A67" s="241">
        <v>3</v>
      </c>
      <c r="B67" s="229" t="s">
        <v>336</v>
      </c>
      <c r="C67" s="190"/>
      <c r="D67" s="156">
        <v>45</v>
      </c>
      <c r="E67" s="285">
        <v>55</v>
      </c>
      <c r="F67" s="233">
        <f t="shared" si="29"/>
        <v>0</v>
      </c>
      <c r="G67" s="233">
        <f t="shared" si="29"/>
        <v>0</v>
      </c>
      <c r="H67" s="233">
        <f t="shared" si="29"/>
        <v>0</v>
      </c>
      <c r="I67" s="233">
        <f t="shared" si="29"/>
        <v>8.6989000000000001</v>
      </c>
      <c r="J67" s="242">
        <f t="shared" si="29"/>
        <v>8.7485999999999997</v>
      </c>
      <c r="K67" s="242">
        <f t="shared" si="29"/>
        <v>7.3254000000000001</v>
      </c>
      <c r="L67" s="242">
        <f t="shared" si="29"/>
        <v>5.9805000000000001</v>
      </c>
      <c r="M67" s="242">
        <f t="shared" si="29"/>
        <v>5.9340999999999999</v>
      </c>
      <c r="N67" s="242">
        <f t="shared" si="29"/>
        <v>6.0275999999999996</v>
      </c>
      <c r="O67" s="242">
        <f t="shared" si="29"/>
        <v>5.7774000000000001</v>
      </c>
      <c r="P67" s="242">
        <f t="shared" si="30"/>
        <v>5.6287000000000003</v>
      </c>
      <c r="Q67" s="242">
        <f t="shared" si="30"/>
        <v>5.3719000000000001</v>
      </c>
      <c r="R67" s="242">
        <f t="shared" si="30"/>
        <v>5.2431999999999999</v>
      </c>
      <c r="S67" s="242">
        <f t="shared" si="30"/>
        <v>5.1032999999999999</v>
      </c>
      <c r="T67" s="242">
        <f t="shared" si="30"/>
        <v>4.9386999999999999</v>
      </c>
      <c r="U67" s="242">
        <f t="shared" si="30"/>
        <v>4.7694999999999999</v>
      </c>
      <c r="V67" s="242">
        <f t="shared" si="30"/>
        <v>4.6535000000000002</v>
      </c>
      <c r="W67" s="242">
        <f t="shared" si="30"/>
        <v>4.5838000000000001</v>
      </c>
      <c r="X67" s="242">
        <f t="shared" si="30"/>
        <v>4.5430000000000001</v>
      </c>
      <c r="Y67" s="242">
        <f t="shared" si="30"/>
        <v>4.6113999999999997</v>
      </c>
      <c r="Z67" s="242">
        <f t="shared" si="31"/>
        <v>4.5975999999999999</v>
      </c>
      <c r="AA67" s="242">
        <f t="shared" si="31"/>
        <v>4.8449</v>
      </c>
      <c r="AB67" s="242">
        <f t="shared" si="31"/>
        <v>4.7398999999999996</v>
      </c>
      <c r="AC67" s="242">
        <f t="shared" si="31"/>
        <v>4.5701000000000001</v>
      </c>
      <c r="AD67" s="242">
        <f t="shared" si="31"/>
        <v>4.0717999999999996</v>
      </c>
      <c r="AE67" s="242">
        <f t="shared" si="31"/>
        <v>3.8563999999999998</v>
      </c>
      <c r="AF67" s="242">
        <f t="shared" si="31"/>
        <v>3.7896000000000001</v>
      </c>
      <c r="AG67" s="242">
        <f t="shared" si="31"/>
        <v>3.5771000000000002</v>
      </c>
      <c r="AH67" s="242">
        <f t="shared" si="31"/>
        <v>3.2574000000000001</v>
      </c>
      <c r="AI67" s="242">
        <f t="shared" si="31"/>
        <v>3.2784</v>
      </c>
      <c r="AJ67" s="242">
        <f t="shared" si="32"/>
        <v>3.1962000000000002</v>
      </c>
      <c r="AK67" s="242">
        <f t="shared" si="32"/>
        <v>3.1698</v>
      </c>
      <c r="AL67" s="242">
        <f t="shared" si="32"/>
        <v>3.0316999999999998</v>
      </c>
      <c r="AM67" s="242">
        <f t="shared" si="32"/>
        <v>2.851</v>
      </c>
      <c r="AN67" s="242">
        <f t="shared" si="32"/>
        <v>2.6671999999999998</v>
      </c>
      <c r="AO67" s="242">
        <f t="shared" si="32"/>
        <v>2.6036999999999999</v>
      </c>
      <c r="AP67" s="242">
        <f t="shared" si="32"/>
        <v>2.5015999999999998</v>
      </c>
      <c r="AQ67" s="242">
        <f t="shared" si="32"/>
        <v>2.5516999999999999</v>
      </c>
      <c r="AR67" s="242">
        <f t="shared" si="32"/>
        <v>2.5139999999999998</v>
      </c>
      <c r="AS67" s="242">
        <f t="shared" si="32"/>
        <v>2.4457</v>
      </c>
      <c r="AT67" s="242">
        <f t="shared" si="33"/>
        <v>2.3959000000000001</v>
      </c>
      <c r="AU67" s="242">
        <f t="shared" si="33"/>
        <v>2.4148000000000001</v>
      </c>
      <c r="AV67" s="242">
        <f t="shared" si="33"/>
        <v>2.3809999999999998</v>
      </c>
      <c r="AW67" s="242">
        <f t="shared" si="33"/>
        <v>2.2953999999999999</v>
      </c>
      <c r="AX67" s="242">
        <f t="shared" si="33"/>
        <v>2.1934</v>
      </c>
      <c r="AY67" s="242">
        <f t="shared" si="33"/>
        <v>2.1059000000000001</v>
      </c>
      <c r="AZ67" s="242">
        <f t="shared" si="33"/>
        <v>2.0225</v>
      </c>
      <c r="BA67" s="242">
        <f t="shared" si="33"/>
        <v>2.0522999999999998</v>
      </c>
      <c r="BB67" s="242">
        <f t="shared" si="33"/>
        <v>2.0278</v>
      </c>
      <c r="BC67" s="242">
        <f t="shared" si="33"/>
        <v>1.9553</v>
      </c>
      <c r="BD67" s="242">
        <f t="shared" si="34"/>
        <v>1.9961</v>
      </c>
      <c r="BE67" s="242">
        <f t="shared" si="34"/>
        <v>2.0225</v>
      </c>
      <c r="BF67" s="242">
        <f t="shared" si="34"/>
        <v>2.0331999999999999</v>
      </c>
      <c r="BG67" s="242">
        <f t="shared" si="34"/>
        <v>2.0632999999999999</v>
      </c>
      <c r="BH67" s="242">
        <f t="shared" si="34"/>
        <v>2.0118</v>
      </c>
      <c r="BI67" s="242">
        <f t="shared" si="34"/>
        <v>1.9832000000000001</v>
      </c>
      <c r="BJ67" s="242">
        <f t="shared" si="34"/>
        <v>1.9883</v>
      </c>
      <c r="BK67" s="242">
        <f t="shared" si="34"/>
        <v>1.9729000000000001</v>
      </c>
      <c r="BL67" s="242">
        <f t="shared" si="34"/>
        <v>1.8762000000000001</v>
      </c>
      <c r="BM67" s="242">
        <f t="shared" si="34"/>
        <v>1.7865</v>
      </c>
      <c r="BN67" s="242">
        <f t="shared" si="35"/>
        <v>1.7457</v>
      </c>
      <c r="BO67" s="242">
        <f t="shared" si="35"/>
        <v>1.6445000000000001</v>
      </c>
      <c r="BP67" s="242">
        <f t="shared" si="35"/>
        <v>1.5622</v>
      </c>
      <c r="BQ67" s="242">
        <f t="shared" si="35"/>
        <v>1.6167</v>
      </c>
      <c r="BR67" s="242">
        <f t="shared" si="35"/>
        <v>1.6234999999999999</v>
      </c>
      <c r="BS67" s="242">
        <f t="shared" si="35"/>
        <v>1.548</v>
      </c>
      <c r="BT67" s="242">
        <f t="shared" si="35"/>
        <v>1.5234000000000001</v>
      </c>
      <c r="BU67" s="242">
        <f t="shared" si="35"/>
        <v>1.5387</v>
      </c>
      <c r="BV67" s="242">
        <f t="shared" si="35"/>
        <v>1.5325</v>
      </c>
      <c r="BW67" s="242">
        <f t="shared" si="35"/>
        <v>1.5309999999999999</v>
      </c>
      <c r="BX67" s="242">
        <f t="shared" si="36"/>
        <v>1.5402</v>
      </c>
      <c r="BY67" s="242">
        <f t="shared" si="36"/>
        <v>1.4637</v>
      </c>
      <c r="BZ67" s="242">
        <f t="shared" si="36"/>
        <v>1.3755999999999999</v>
      </c>
      <c r="CA67" s="242">
        <f t="shared" si="36"/>
        <v>1.3301000000000001</v>
      </c>
      <c r="CB67" s="242">
        <f t="shared" si="36"/>
        <v>1.329</v>
      </c>
      <c r="CC67" s="242">
        <f t="shared" si="36"/>
        <v>1.2199</v>
      </c>
      <c r="CD67" s="242">
        <f t="shared" si="36"/>
        <v>1</v>
      </c>
    </row>
    <row r="68" spans="1:82" outlineLevel="1">
      <c r="A68" s="241">
        <v>2</v>
      </c>
      <c r="B68" s="229" t="s">
        <v>337</v>
      </c>
      <c r="C68" s="190"/>
      <c r="D68" s="156">
        <v>55</v>
      </c>
      <c r="E68" s="285">
        <v>65</v>
      </c>
      <c r="F68" s="233">
        <f t="shared" si="29"/>
        <v>13.2273</v>
      </c>
      <c r="G68" s="233">
        <f t="shared" si="29"/>
        <v>11.3672</v>
      </c>
      <c r="H68" s="233">
        <f t="shared" si="29"/>
        <v>10.392899999999999</v>
      </c>
      <c r="I68" s="233">
        <f t="shared" si="29"/>
        <v>9.2088999999999999</v>
      </c>
      <c r="J68" s="242">
        <f t="shared" si="29"/>
        <v>9.6357999999999997</v>
      </c>
      <c r="K68" s="242">
        <f t="shared" si="29"/>
        <v>8.3142999999999994</v>
      </c>
      <c r="L68" s="242">
        <f t="shared" si="29"/>
        <v>7.8226000000000004</v>
      </c>
      <c r="M68" s="242">
        <f t="shared" si="29"/>
        <v>8.0832999999999995</v>
      </c>
      <c r="N68" s="242">
        <f t="shared" si="29"/>
        <v>8.0387000000000004</v>
      </c>
      <c r="O68" s="242">
        <f t="shared" si="29"/>
        <v>7.6177999999999999</v>
      </c>
      <c r="P68" s="242">
        <f t="shared" si="30"/>
        <v>7.4234999999999998</v>
      </c>
      <c r="Q68" s="242">
        <f t="shared" si="30"/>
        <v>7.2030000000000003</v>
      </c>
      <c r="R68" s="242">
        <f t="shared" si="30"/>
        <v>6.9617000000000004</v>
      </c>
      <c r="S68" s="242">
        <f t="shared" si="30"/>
        <v>6.4667000000000003</v>
      </c>
      <c r="T68" s="242">
        <f t="shared" si="30"/>
        <v>6.0124000000000004</v>
      </c>
      <c r="U68" s="242">
        <f t="shared" si="30"/>
        <v>5.5747</v>
      </c>
      <c r="V68" s="242">
        <f t="shared" si="30"/>
        <v>5.2337999999999996</v>
      </c>
      <c r="W68" s="242">
        <f t="shared" si="30"/>
        <v>5</v>
      </c>
      <c r="X68" s="242">
        <f t="shared" si="30"/>
        <v>4.9321999999999999</v>
      </c>
      <c r="Y68" s="242">
        <f t="shared" si="30"/>
        <v>5.0521000000000003</v>
      </c>
      <c r="Z68" s="242">
        <f t="shared" si="31"/>
        <v>5.0171999999999999</v>
      </c>
      <c r="AA68" s="242">
        <f t="shared" si="31"/>
        <v>5.2337999999999996</v>
      </c>
      <c r="AB68" s="242">
        <f t="shared" si="31"/>
        <v>4.9659000000000004</v>
      </c>
      <c r="AC68" s="242">
        <f t="shared" si="31"/>
        <v>4.7549000000000001</v>
      </c>
      <c r="AD68" s="242">
        <f t="shared" si="31"/>
        <v>4.0641999999999996</v>
      </c>
      <c r="AE68" s="242">
        <f t="shared" si="31"/>
        <v>3.7597</v>
      </c>
      <c r="AF68" s="242">
        <f t="shared" si="31"/>
        <v>3.6375000000000002</v>
      </c>
      <c r="AG68" s="242">
        <f t="shared" si="31"/>
        <v>3.4975999999999998</v>
      </c>
      <c r="AH68" s="242">
        <f t="shared" si="31"/>
        <v>3.2770000000000001</v>
      </c>
      <c r="AI68" s="242">
        <f t="shared" si="31"/>
        <v>3.2189999999999999</v>
      </c>
      <c r="AJ68" s="242">
        <f t="shared" si="32"/>
        <v>3.1494</v>
      </c>
      <c r="AK68" s="242">
        <f t="shared" si="32"/>
        <v>3.0438999999999998</v>
      </c>
      <c r="AL68" s="242">
        <f t="shared" si="32"/>
        <v>2.8812000000000002</v>
      </c>
      <c r="AM68" s="242">
        <f t="shared" si="32"/>
        <v>2.6215999999999999</v>
      </c>
      <c r="AN68" s="242">
        <f t="shared" si="32"/>
        <v>2.3696999999999999</v>
      </c>
      <c r="AO68" s="242">
        <f t="shared" si="32"/>
        <v>2.3058999999999998</v>
      </c>
      <c r="AP68" s="242">
        <f t="shared" si="32"/>
        <v>2.3506</v>
      </c>
      <c r="AQ68" s="242">
        <f t="shared" si="32"/>
        <v>2.3620000000000001</v>
      </c>
      <c r="AR68" s="242">
        <f t="shared" si="32"/>
        <v>2.3317000000000001</v>
      </c>
      <c r="AS68" s="242">
        <f t="shared" si="32"/>
        <v>2.3279999999999998</v>
      </c>
      <c r="AT68" s="242">
        <f t="shared" si="33"/>
        <v>2.2770000000000001</v>
      </c>
      <c r="AU68" s="242">
        <f t="shared" si="33"/>
        <v>2.2349999999999999</v>
      </c>
      <c r="AV68" s="242">
        <f t="shared" si="33"/>
        <v>2.2044999999999999</v>
      </c>
      <c r="AW68" s="242">
        <f t="shared" si="33"/>
        <v>2.1396999999999999</v>
      </c>
      <c r="AX68" s="242">
        <f t="shared" si="33"/>
        <v>2.0041000000000002</v>
      </c>
      <c r="AY68" s="242">
        <f t="shared" si="33"/>
        <v>1.8677999999999999</v>
      </c>
      <c r="AZ68" s="242">
        <f t="shared" si="33"/>
        <v>1.7551000000000001</v>
      </c>
      <c r="BA68" s="242">
        <f t="shared" si="33"/>
        <v>1.7057</v>
      </c>
      <c r="BB68" s="242">
        <f t="shared" si="33"/>
        <v>1.6859999999999999</v>
      </c>
      <c r="BC68" s="242">
        <f t="shared" si="33"/>
        <v>1.6705000000000001</v>
      </c>
      <c r="BD68" s="242">
        <f t="shared" si="34"/>
        <v>1.6998</v>
      </c>
      <c r="BE68" s="242">
        <f t="shared" si="34"/>
        <v>1.7301</v>
      </c>
      <c r="BF68" s="242">
        <f t="shared" si="34"/>
        <v>1.7615000000000001</v>
      </c>
      <c r="BG68" s="242">
        <f t="shared" si="34"/>
        <v>1.7701</v>
      </c>
      <c r="BH68" s="242">
        <f t="shared" si="34"/>
        <v>1.7658</v>
      </c>
      <c r="BI68" s="242">
        <f t="shared" si="34"/>
        <v>1.7701</v>
      </c>
      <c r="BJ68" s="242">
        <f t="shared" si="34"/>
        <v>1.7744</v>
      </c>
      <c r="BK68" s="242">
        <f t="shared" si="34"/>
        <v>1.7808999999999999</v>
      </c>
      <c r="BL68" s="242">
        <f t="shared" si="34"/>
        <v>1.7808999999999999</v>
      </c>
      <c r="BM68" s="242">
        <f t="shared" si="34"/>
        <v>1.7786999999999999</v>
      </c>
      <c r="BN68" s="242">
        <f t="shared" si="35"/>
        <v>1.7363</v>
      </c>
      <c r="BO68" s="242">
        <f t="shared" si="35"/>
        <v>1.6839999999999999</v>
      </c>
      <c r="BP68" s="242">
        <f t="shared" si="35"/>
        <v>1.6348</v>
      </c>
      <c r="BQ68" s="242">
        <f t="shared" si="35"/>
        <v>1.6076999999999999</v>
      </c>
      <c r="BR68" s="242">
        <f t="shared" si="35"/>
        <v>1.5989</v>
      </c>
      <c r="BS68" s="242">
        <f t="shared" si="35"/>
        <v>1.5696000000000001</v>
      </c>
      <c r="BT68" s="242">
        <f t="shared" si="35"/>
        <v>1.53</v>
      </c>
      <c r="BU68" s="242">
        <f t="shared" si="35"/>
        <v>1.5046999999999999</v>
      </c>
      <c r="BV68" s="242">
        <f t="shared" si="35"/>
        <v>1.4817</v>
      </c>
      <c r="BW68" s="242">
        <f t="shared" si="35"/>
        <v>1.4550000000000001</v>
      </c>
      <c r="BX68" s="242">
        <f t="shared" si="36"/>
        <v>1.4307000000000001</v>
      </c>
      <c r="BY68" s="242">
        <f t="shared" si="36"/>
        <v>1.3817999999999999</v>
      </c>
      <c r="BZ68" s="242">
        <f t="shared" si="36"/>
        <v>1.3048999999999999</v>
      </c>
      <c r="CA68" s="242">
        <f t="shared" si="36"/>
        <v>1.2362</v>
      </c>
      <c r="CB68" s="242">
        <f t="shared" si="36"/>
        <v>1.2084999999999999</v>
      </c>
      <c r="CC68" s="242">
        <f t="shared" si="36"/>
        <v>1.1519999999999999</v>
      </c>
      <c r="CD68" s="242">
        <f t="shared" si="36"/>
        <v>1</v>
      </c>
    </row>
    <row r="69" spans="1:82" outlineLevel="1">
      <c r="A69" s="241">
        <v>3</v>
      </c>
      <c r="B69" s="229" t="s">
        <v>338</v>
      </c>
      <c r="C69" s="190"/>
      <c r="D69" s="156">
        <v>55</v>
      </c>
      <c r="E69" s="285">
        <v>65</v>
      </c>
      <c r="F69" s="233">
        <f t="shared" si="29"/>
        <v>0</v>
      </c>
      <c r="G69" s="233">
        <f t="shared" si="29"/>
        <v>0</v>
      </c>
      <c r="H69" s="233">
        <f t="shared" si="29"/>
        <v>0</v>
      </c>
      <c r="I69" s="233">
        <f t="shared" si="29"/>
        <v>8.6989000000000001</v>
      </c>
      <c r="J69" s="242">
        <f t="shared" si="29"/>
        <v>8.7485999999999997</v>
      </c>
      <c r="K69" s="242">
        <f t="shared" si="29"/>
        <v>7.3254000000000001</v>
      </c>
      <c r="L69" s="242">
        <f t="shared" si="29"/>
        <v>5.9805000000000001</v>
      </c>
      <c r="M69" s="242">
        <f t="shared" si="29"/>
        <v>5.9340999999999999</v>
      </c>
      <c r="N69" s="242">
        <f t="shared" si="29"/>
        <v>6.0275999999999996</v>
      </c>
      <c r="O69" s="242">
        <f t="shared" si="29"/>
        <v>5.7774000000000001</v>
      </c>
      <c r="P69" s="242">
        <f t="shared" si="30"/>
        <v>5.6287000000000003</v>
      </c>
      <c r="Q69" s="242">
        <f t="shared" si="30"/>
        <v>5.3719000000000001</v>
      </c>
      <c r="R69" s="242">
        <f t="shared" si="30"/>
        <v>5.2431999999999999</v>
      </c>
      <c r="S69" s="242">
        <f t="shared" si="30"/>
        <v>5.1032999999999999</v>
      </c>
      <c r="T69" s="242">
        <f t="shared" si="30"/>
        <v>4.9386999999999999</v>
      </c>
      <c r="U69" s="242">
        <f t="shared" si="30"/>
        <v>4.7694999999999999</v>
      </c>
      <c r="V69" s="242">
        <f t="shared" si="30"/>
        <v>4.6535000000000002</v>
      </c>
      <c r="W69" s="242">
        <f t="shared" si="30"/>
        <v>4.5838000000000001</v>
      </c>
      <c r="X69" s="242">
        <f t="shared" si="30"/>
        <v>4.5430000000000001</v>
      </c>
      <c r="Y69" s="242">
        <f t="shared" si="30"/>
        <v>4.6113999999999997</v>
      </c>
      <c r="Z69" s="242">
        <f t="shared" si="31"/>
        <v>4.5975999999999999</v>
      </c>
      <c r="AA69" s="242">
        <f t="shared" si="31"/>
        <v>4.8449</v>
      </c>
      <c r="AB69" s="242">
        <f t="shared" si="31"/>
        <v>4.7398999999999996</v>
      </c>
      <c r="AC69" s="242">
        <f t="shared" si="31"/>
        <v>4.5701000000000001</v>
      </c>
      <c r="AD69" s="242">
        <f t="shared" si="31"/>
        <v>4.0717999999999996</v>
      </c>
      <c r="AE69" s="242">
        <f t="shared" si="31"/>
        <v>3.8563999999999998</v>
      </c>
      <c r="AF69" s="242">
        <f t="shared" si="31"/>
        <v>3.7896000000000001</v>
      </c>
      <c r="AG69" s="242">
        <f t="shared" si="31"/>
        <v>3.5771000000000002</v>
      </c>
      <c r="AH69" s="242">
        <f t="shared" si="31"/>
        <v>3.2574000000000001</v>
      </c>
      <c r="AI69" s="242">
        <f t="shared" si="31"/>
        <v>3.2784</v>
      </c>
      <c r="AJ69" s="242">
        <f t="shared" si="32"/>
        <v>3.1962000000000002</v>
      </c>
      <c r="AK69" s="242">
        <f t="shared" si="32"/>
        <v>3.1698</v>
      </c>
      <c r="AL69" s="242">
        <f t="shared" si="32"/>
        <v>3.0316999999999998</v>
      </c>
      <c r="AM69" s="242">
        <f t="shared" si="32"/>
        <v>2.851</v>
      </c>
      <c r="AN69" s="242">
        <f t="shared" si="32"/>
        <v>2.6671999999999998</v>
      </c>
      <c r="AO69" s="242">
        <f t="shared" si="32"/>
        <v>2.6036999999999999</v>
      </c>
      <c r="AP69" s="242">
        <f t="shared" si="32"/>
        <v>2.5015999999999998</v>
      </c>
      <c r="AQ69" s="242">
        <f t="shared" si="32"/>
        <v>2.5516999999999999</v>
      </c>
      <c r="AR69" s="242">
        <f t="shared" si="32"/>
        <v>2.5139999999999998</v>
      </c>
      <c r="AS69" s="242">
        <f t="shared" si="32"/>
        <v>2.4457</v>
      </c>
      <c r="AT69" s="242">
        <f t="shared" si="33"/>
        <v>2.3959000000000001</v>
      </c>
      <c r="AU69" s="242">
        <f t="shared" si="33"/>
        <v>2.4148000000000001</v>
      </c>
      <c r="AV69" s="242">
        <f t="shared" si="33"/>
        <v>2.3809999999999998</v>
      </c>
      <c r="AW69" s="242">
        <f t="shared" si="33"/>
        <v>2.2953999999999999</v>
      </c>
      <c r="AX69" s="242">
        <f t="shared" si="33"/>
        <v>2.1934</v>
      </c>
      <c r="AY69" s="242">
        <f t="shared" si="33"/>
        <v>2.1059000000000001</v>
      </c>
      <c r="AZ69" s="242">
        <f t="shared" si="33"/>
        <v>2.0225</v>
      </c>
      <c r="BA69" s="242">
        <f t="shared" si="33"/>
        <v>2.0522999999999998</v>
      </c>
      <c r="BB69" s="242">
        <f t="shared" si="33"/>
        <v>2.0278</v>
      </c>
      <c r="BC69" s="242">
        <f t="shared" si="33"/>
        <v>1.9553</v>
      </c>
      <c r="BD69" s="242">
        <f t="shared" si="34"/>
        <v>1.9961</v>
      </c>
      <c r="BE69" s="242">
        <f t="shared" si="34"/>
        <v>2.0225</v>
      </c>
      <c r="BF69" s="242">
        <f t="shared" si="34"/>
        <v>2.0331999999999999</v>
      </c>
      <c r="BG69" s="242">
        <f t="shared" si="34"/>
        <v>2.0632999999999999</v>
      </c>
      <c r="BH69" s="242">
        <f t="shared" si="34"/>
        <v>2.0118</v>
      </c>
      <c r="BI69" s="242">
        <f t="shared" si="34"/>
        <v>1.9832000000000001</v>
      </c>
      <c r="BJ69" s="242">
        <f t="shared" si="34"/>
        <v>1.9883</v>
      </c>
      <c r="BK69" s="242">
        <f t="shared" si="34"/>
        <v>1.9729000000000001</v>
      </c>
      <c r="BL69" s="242">
        <f t="shared" si="34"/>
        <v>1.8762000000000001</v>
      </c>
      <c r="BM69" s="242">
        <f t="shared" si="34"/>
        <v>1.7865</v>
      </c>
      <c r="BN69" s="242">
        <f t="shared" si="35"/>
        <v>1.7457</v>
      </c>
      <c r="BO69" s="242">
        <f t="shared" si="35"/>
        <v>1.6445000000000001</v>
      </c>
      <c r="BP69" s="242">
        <f t="shared" si="35"/>
        <v>1.5622</v>
      </c>
      <c r="BQ69" s="242">
        <f t="shared" si="35"/>
        <v>1.6167</v>
      </c>
      <c r="BR69" s="242">
        <f t="shared" si="35"/>
        <v>1.6234999999999999</v>
      </c>
      <c r="BS69" s="242">
        <f t="shared" si="35"/>
        <v>1.548</v>
      </c>
      <c r="BT69" s="242">
        <f t="shared" si="35"/>
        <v>1.5234000000000001</v>
      </c>
      <c r="BU69" s="242">
        <f t="shared" si="35"/>
        <v>1.5387</v>
      </c>
      <c r="BV69" s="242">
        <f t="shared" si="35"/>
        <v>1.5325</v>
      </c>
      <c r="BW69" s="242">
        <f t="shared" si="35"/>
        <v>1.5309999999999999</v>
      </c>
      <c r="BX69" s="242">
        <f t="shared" si="36"/>
        <v>1.5402</v>
      </c>
      <c r="BY69" s="242">
        <f t="shared" si="36"/>
        <v>1.4637</v>
      </c>
      <c r="BZ69" s="242">
        <f t="shared" si="36"/>
        <v>1.3755999999999999</v>
      </c>
      <c r="CA69" s="242">
        <f t="shared" si="36"/>
        <v>1.3301000000000001</v>
      </c>
      <c r="CB69" s="242">
        <f t="shared" si="36"/>
        <v>1.329</v>
      </c>
      <c r="CC69" s="242">
        <f t="shared" si="36"/>
        <v>1.2199</v>
      </c>
      <c r="CD69" s="242">
        <f t="shared" si="36"/>
        <v>1</v>
      </c>
    </row>
    <row r="70" spans="1:82" outlineLevel="1">
      <c r="A70" s="241">
        <v>2</v>
      </c>
      <c r="B70" s="229" t="s">
        <v>339</v>
      </c>
      <c r="C70" s="190"/>
      <c r="D70" s="156">
        <v>45</v>
      </c>
      <c r="E70" s="285">
        <v>55</v>
      </c>
      <c r="F70" s="233">
        <f t="shared" si="29"/>
        <v>13.2273</v>
      </c>
      <c r="G70" s="233">
        <f t="shared" si="29"/>
        <v>11.3672</v>
      </c>
      <c r="H70" s="233">
        <f t="shared" si="29"/>
        <v>10.392899999999999</v>
      </c>
      <c r="I70" s="233">
        <f t="shared" si="29"/>
        <v>9.2088999999999999</v>
      </c>
      <c r="J70" s="242">
        <f t="shared" si="29"/>
        <v>9.6357999999999997</v>
      </c>
      <c r="K70" s="242">
        <f t="shared" si="29"/>
        <v>8.3142999999999994</v>
      </c>
      <c r="L70" s="242">
        <f t="shared" si="29"/>
        <v>7.8226000000000004</v>
      </c>
      <c r="M70" s="242">
        <f t="shared" si="29"/>
        <v>8.0832999999999995</v>
      </c>
      <c r="N70" s="242">
        <f t="shared" si="29"/>
        <v>8.0387000000000004</v>
      </c>
      <c r="O70" s="242">
        <f t="shared" si="29"/>
        <v>7.6177999999999999</v>
      </c>
      <c r="P70" s="242">
        <f t="shared" si="30"/>
        <v>7.4234999999999998</v>
      </c>
      <c r="Q70" s="242">
        <f t="shared" si="30"/>
        <v>7.2030000000000003</v>
      </c>
      <c r="R70" s="242">
        <f t="shared" si="30"/>
        <v>6.9617000000000004</v>
      </c>
      <c r="S70" s="242">
        <f t="shared" si="30"/>
        <v>6.4667000000000003</v>
      </c>
      <c r="T70" s="242">
        <f t="shared" si="30"/>
        <v>6.0124000000000004</v>
      </c>
      <c r="U70" s="242">
        <f t="shared" si="30"/>
        <v>5.5747</v>
      </c>
      <c r="V70" s="242">
        <f t="shared" si="30"/>
        <v>5.2337999999999996</v>
      </c>
      <c r="W70" s="242">
        <f t="shared" si="30"/>
        <v>5</v>
      </c>
      <c r="X70" s="242">
        <f t="shared" si="30"/>
        <v>4.9321999999999999</v>
      </c>
      <c r="Y70" s="242">
        <f t="shared" si="30"/>
        <v>5.0521000000000003</v>
      </c>
      <c r="Z70" s="242">
        <f t="shared" si="31"/>
        <v>5.0171999999999999</v>
      </c>
      <c r="AA70" s="242">
        <f t="shared" si="31"/>
        <v>5.2337999999999996</v>
      </c>
      <c r="AB70" s="242">
        <f t="shared" si="31"/>
        <v>4.9659000000000004</v>
      </c>
      <c r="AC70" s="242">
        <f t="shared" si="31"/>
        <v>4.7549000000000001</v>
      </c>
      <c r="AD70" s="242">
        <f t="shared" si="31"/>
        <v>4.0641999999999996</v>
      </c>
      <c r="AE70" s="242">
        <f t="shared" si="31"/>
        <v>3.7597</v>
      </c>
      <c r="AF70" s="242">
        <f t="shared" si="31"/>
        <v>3.6375000000000002</v>
      </c>
      <c r="AG70" s="242">
        <f t="shared" si="31"/>
        <v>3.4975999999999998</v>
      </c>
      <c r="AH70" s="242">
        <f t="shared" si="31"/>
        <v>3.2770000000000001</v>
      </c>
      <c r="AI70" s="242">
        <f t="shared" si="31"/>
        <v>3.2189999999999999</v>
      </c>
      <c r="AJ70" s="242">
        <f t="shared" si="32"/>
        <v>3.1494</v>
      </c>
      <c r="AK70" s="242">
        <f t="shared" si="32"/>
        <v>3.0438999999999998</v>
      </c>
      <c r="AL70" s="242">
        <f t="shared" si="32"/>
        <v>2.8812000000000002</v>
      </c>
      <c r="AM70" s="242">
        <f t="shared" si="32"/>
        <v>2.6215999999999999</v>
      </c>
      <c r="AN70" s="242">
        <f t="shared" si="32"/>
        <v>2.3696999999999999</v>
      </c>
      <c r="AO70" s="242">
        <f t="shared" si="32"/>
        <v>2.3058999999999998</v>
      </c>
      <c r="AP70" s="242">
        <f t="shared" si="32"/>
        <v>2.3506</v>
      </c>
      <c r="AQ70" s="242">
        <f t="shared" si="32"/>
        <v>2.3620000000000001</v>
      </c>
      <c r="AR70" s="242">
        <f t="shared" si="32"/>
        <v>2.3317000000000001</v>
      </c>
      <c r="AS70" s="242">
        <f t="shared" si="32"/>
        <v>2.3279999999999998</v>
      </c>
      <c r="AT70" s="242">
        <f t="shared" si="33"/>
        <v>2.2770000000000001</v>
      </c>
      <c r="AU70" s="242">
        <f t="shared" si="33"/>
        <v>2.2349999999999999</v>
      </c>
      <c r="AV70" s="242">
        <f t="shared" si="33"/>
        <v>2.2044999999999999</v>
      </c>
      <c r="AW70" s="242">
        <f t="shared" si="33"/>
        <v>2.1396999999999999</v>
      </c>
      <c r="AX70" s="242">
        <f t="shared" si="33"/>
        <v>2.0041000000000002</v>
      </c>
      <c r="AY70" s="242">
        <f t="shared" si="33"/>
        <v>1.8677999999999999</v>
      </c>
      <c r="AZ70" s="242">
        <f t="shared" si="33"/>
        <v>1.7551000000000001</v>
      </c>
      <c r="BA70" s="242">
        <f t="shared" si="33"/>
        <v>1.7057</v>
      </c>
      <c r="BB70" s="242">
        <f t="shared" si="33"/>
        <v>1.6859999999999999</v>
      </c>
      <c r="BC70" s="242">
        <f t="shared" si="33"/>
        <v>1.6705000000000001</v>
      </c>
      <c r="BD70" s="242">
        <f t="shared" si="34"/>
        <v>1.6998</v>
      </c>
      <c r="BE70" s="242">
        <f t="shared" si="34"/>
        <v>1.7301</v>
      </c>
      <c r="BF70" s="242">
        <f t="shared" si="34"/>
        <v>1.7615000000000001</v>
      </c>
      <c r="BG70" s="242">
        <f t="shared" si="34"/>
        <v>1.7701</v>
      </c>
      <c r="BH70" s="242">
        <f t="shared" si="34"/>
        <v>1.7658</v>
      </c>
      <c r="BI70" s="242">
        <f t="shared" si="34"/>
        <v>1.7701</v>
      </c>
      <c r="BJ70" s="242">
        <f t="shared" si="34"/>
        <v>1.7744</v>
      </c>
      <c r="BK70" s="242">
        <f t="shared" si="34"/>
        <v>1.7808999999999999</v>
      </c>
      <c r="BL70" s="242">
        <f t="shared" si="34"/>
        <v>1.7808999999999999</v>
      </c>
      <c r="BM70" s="242">
        <f t="shared" si="34"/>
        <v>1.7786999999999999</v>
      </c>
      <c r="BN70" s="242">
        <f t="shared" si="35"/>
        <v>1.7363</v>
      </c>
      <c r="BO70" s="242">
        <f t="shared" si="35"/>
        <v>1.6839999999999999</v>
      </c>
      <c r="BP70" s="242">
        <f t="shared" si="35"/>
        <v>1.6348</v>
      </c>
      <c r="BQ70" s="242">
        <f t="shared" si="35"/>
        <v>1.6076999999999999</v>
      </c>
      <c r="BR70" s="242">
        <f t="shared" si="35"/>
        <v>1.5989</v>
      </c>
      <c r="BS70" s="242">
        <f t="shared" si="35"/>
        <v>1.5696000000000001</v>
      </c>
      <c r="BT70" s="242">
        <f t="shared" si="35"/>
        <v>1.53</v>
      </c>
      <c r="BU70" s="242">
        <f t="shared" si="35"/>
        <v>1.5046999999999999</v>
      </c>
      <c r="BV70" s="242">
        <f t="shared" si="35"/>
        <v>1.4817</v>
      </c>
      <c r="BW70" s="242">
        <f t="shared" si="35"/>
        <v>1.4550000000000001</v>
      </c>
      <c r="BX70" s="242">
        <f t="shared" si="36"/>
        <v>1.4307000000000001</v>
      </c>
      <c r="BY70" s="242">
        <f t="shared" si="36"/>
        <v>1.3817999999999999</v>
      </c>
      <c r="BZ70" s="242">
        <f t="shared" si="36"/>
        <v>1.3048999999999999</v>
      </c>
      <c r="CA70" s="242">
        <f t="shared" si="36"/>
        <v>1.2362</v>
      </c>
      <c r="CB70" s="242">
        <f t="shared" si="36"/>
        <v>1.2084999999999999</v>
      </c>
      <c r="CC70" s="242">
        <f t="shared" si="36"/>
        <v>1.1519999999999999</v>
      </c>
      <c r="CD70" s="242">
        <f t="shared" si="36"/>
        <v>1</v>
      </c>
    </row>
    <row r="71" spans="1:82" outlineLevel="1">
      <c r="A71" s="241">
        <v>3</v>
      </c>
      <c r="B71" s="229" t="s">
        <v>340</v>
      </c>
      <c r="C71" s="190"/>
      <c r="D71" s="156">
        <v>45</v>
      </c>
      <c r="E71" s="285">
        <v>55</v>
      </c>
      <c r="F71" s="233">
        <f t="shared" si="29"/>
        <v>0</v>
      </c>
      <c r="G71" s="233">
        <f t="shared" si="29"/>
        <v>0</v>
      </c>
      <c r="H71" s="233">
        <f t="shared" si="29"/>
        <v>0</v>
      </c>
      <c r="I71" s="233">
        <f t="shared" si="29"/>
        <v>8.6989000000000001</v>
      </c>
      <c r="J71" s="242">
        <f t="shared" si="29"/>
        <v>8.7485999999999997</v>
      </c>
      <c r="K71" s="242">
        <f t="shared" si="29"/>
        <v>7.3254000000000001</v>
      </c>
      <c r="L71" s="242">
        <f t="shared" si="29"/>
        <v>5.9805000000000001</v>
      </c>
      <c r="M71" s="242">
        <f t="shared" si="29"/>
        <v>5.9340999999999999</v>
      </c>
      <c r="N71" s="242">
        <f t="shared" si="29"/>
        <v>6.0275999999999996</v>
      </c>
      <c r="O71" s="242">
        <f t="shared" si="29"/>
        <v>5.7774000000000001</v>
      </c>
      <c r="P71" s="242">
        <f t="shared" si="30"/>
        <v>5.6287000000000003</v>
      </c>
      <c r="Q71" s="242">
        <f t="shared" si="30"/>
        <v>5.3719000000000001</v>
      </c>
      <c r="R71" s="242">
        <f t="shared" si="30"/>
        <v>5.2431999999999999</v>
      </c>
      <c r="S71" s="242">
        <f t="shared" si="30"/>
        <v>5.1032999999999999</v>
      </c>
      <c r="T71" s="242">
        <f t="shared" si="30"/>
        <v>4.9386999999999999</v>
      </c>
      <c r="U71" s="242">
        <f t="shared" si="30"/>
        <v>4.7694999999999999</v>
      </c>
      <c r="V71" s="242">
        <f t="shared" si="30"/>
        <v>4.6535000000000002</v>
      </c>
      <c r="W71" s="242">
        <f t="shared" si="30"/>
        <v>4.5838000000000001</v>
      </c>
      <c r="X71" s="242">
        <f t="shared" si="30"/>
        <v>4.5430000000000001</v>
      </c>
      <c r="Y71" s="242">
        <f t="shared" si="30"/>
        <v>4.6113999999999997</v>
      </c>
      <c r="Z71" s="242">
        <f t="shared" si="31"/>
        <v>4.5975999999999999</v>
      </c>
      <c r="AA71" s="242">
        <f t="shared" si="31"/>
        <v>4.8449</v>
      </c>
      <c r="AB71" s="242">
        <f t="shared" si="31"/>
        <v>4.7398999999999996</v>
      </c>
      <c r="AC71" s="242">
        <f t="shared" si="31"/>
        <v>4.5701000000000001</v>
      </c>
      <c r="AD71" s="242">
        <f t="shared" si="31"/>
        <v>4.0717999999999996</v>
      </c>
      <c r="AE71" s="242">
        <f t="shared" si="31"/>
        <v>3.8563999999999998</v>
      </c>
      <c r="AF71" s="242">
        <f t="shared" si="31"/>
        <v>3.7896000000000001</v>
      </c>
      <c r="AG71" s="242">
        <f t="shared" si="31"/>
        <v>3.5771000000000002</v>
      </c>
      <c r="AH71" s="242">
        <f t="shared" si="31"/>
        <v>3.2574000000000001</v>
      </c>
      <c r="AI71" s="242">
        <f t="shared" si="31"/>
        <v>3.2784</v>
      </c>
      <c r="AJ71" s="242">
        <f t="shared" si="32"/>
        <v>3.1962000000000002</v>
      </c>
      <c r="AK71" s="242">
        <f t="shared" si="32"/>
        <v>3.1698</v>
      </c>
      <c r="AL71" s="242">
        <f t="shared" si="32"/>
        <v>3.0316999999999998</v>
      </c>
      <c r="AM71" s="242">
        <f t="shared" si="32"/>
        <v>2.851</v>
      </c>
      <c r="AN71" s="242">
        <f t="shared" si="32"/>
        <v>2.6671999999999998</v>
      </c>
      <c r="AO71" s="242">
        <f t="shared" si="32"/>
        <v>2.6036999999999999</v>
      </c>
      <c r="AP71" s="242">
        <f t="shared" si="32"/>
        <v>2.5015999999999998</v>
      </c>
      <c r="AQ71" s="242">
        <f t="shared" si="32"/>
        <v>2.5516999999999999</v>
      </c>
      <c r="AR71" s="242">
        <f t="shared" si="32"/>
        <v>2.5139999999999998</v>
      </c>
      <c r="AS71" s="242">
        <f t="shared" si="32"/>
        <v>2.4457</v>
      </c>
      <c r="AT71" s="242">
        <f t="shared" si="33"/>
        <v>2.3959000000000001</v>
      </c>
      <c r="AU71" s="242">
        <f t="shared" si="33"/>
        <v>2.4148000000000001</v>
      </c>
      <c r="AV71" s="242">
        <f t="shared" si="33"/>
        <v>2.3809999999999998</v>
      </c>
      <c r="AW71" s="242">
        <f t="shared" si="33"/>
        <v>2.2953999999999999</v>
      </c>
      <c r="AX71" s="242">
        <f t="shared" si="33"/>
        <v>2.1934</v>
      </c>
      <c r="AY71" s="242">
        <f t="shared" si="33"/>
        <v>2.1059000000000001</v>
      </c>
      <c r="AZ71" s="242">
        <f t="shared" si="33"/>
        <v>2.0225</v>
      </c>
      <c r="BA71" s="242">
        <f t="shared" si="33"/>
        <v>2.0522999999999998</v>
      </c>
      <c r="BB71" s="242">
        <f t="shared" si="33"/>
        <v>2.0278</v>
      </c>
      <c r="BC71" s="242">
        <f t="shared" si="33"/>
        <v>1.9553</v>
      </c>
      <c r="BD71" s="242">
        <f t="shared" si="34"/>
        <v>1.9961</v>
      </c>
      <c r="BE71" s="242">
        <f t="shared" si="34"/>
        <v>2.0225</v>
      </c>
      <c r="BF71" s="242">
        <f t="shared" si="34"/>
        <v>2.0331999999999999</v>
      </c>
      <c r="BG71" s="242">
        <f t="shared" si="34"/>
        <v>2.0632999999999999</v>
      </c>
      <c r="BH71" s="242">
        <f t="shared" si="34"/>
        <v>2.0118</v>
      </c>
      <c r="BI71" s="242">
        <f t="shared" si="34"/>
        <v>1.9832000000000001</v>
      </c>
      <c r="BJ71" s="242">
        <f t="shared" si="34"/>
        <v>1.9883</v>
      </c>
      <c r="BK71" s="242">
        <f t="shared" si="34"/>
        <v>1.9729000000000001</v>
      </c>
      <c r="BL71" s="242">
        <f t="shared" si="34"/>
        <v>1.8762000000000001</v>
      </c>
      <c r="BM71" s="242">
        <f t="shared" si="34"/>
        <v>1.7865</v>
      </c>
      <c r="BN71" s="242">
        <f t="shared" si="35"/>
        <v>1.7457</v>
      </c>
      <c r="BO71" s="242">
        <f t="shared" si="35"/>
        <v>1.6445000000000001</v>
      </c>
      <c r="BP71" s="242">
        <f t="shared" si="35"/>
        <v>1.5622</v>
      </c>
      <c r="BQ71" s="242">
        <f t="shared" si="35"/>
        <v>1.6167</v>
      </c>
      <c r="BR71" s="242">
        <f t="shared" si="35"/>
        <v>1.6234999999999999</v>
      </c>
      <c r="BS71" s="242">
        <f t="shared" si="35"/>
        <v>1.548</v>
      </c>
      <c r="BT71" s="242">
        <f t="shared" si="35"/>
        <v>1.5234000000000001</v>
      </c>
      <c r="BU71" s="242">
        <f t="shared" si="35"/>
        <v>1.5387</v>
      </c>
      <c r="BV71" s="242">
        <f t="shared" si="35"/>
        <v>1.5325</v>
      </c>
      <c r="BW71" s="242">
        <f t="shared" si="35"/>
        <v>1.5309999999999999</v>
      </c>
      <c r="BX71" s="242">
        <f t="shared" si="36"/>
        <v>1.5402</v>
      </c>
      <c r="BY71" s="242">
        <f t="shared" si="36"/>
        <v>1.4637</v>
      </c>
      <c r="BZ71" s="242">
        <f t="shared" si="36"/>
        <v>1.3755999999999999</v>
      </c>
      <c r="CA71" s="242">
        <f t="shared" si="36"/>
        <v>1.3301000000000001</v>
      </c>
      <c r="CB71" s="242">
        <f t="shared" si="36"/>
        <v>1.329</v>
      </c>
      <c r="CC71" s="242">
        <f t="shared" si="36"/>
        <v>1.2199</v>
      </c>
      <c r="CD71" s="242">
        <f t="shared" si="36"/>
        <v>1</v>
      </c>
    </row>
    <row r="72" spans="1:82" outlineLevel="1">
      <c r="A72" s="241">
        <v>2</v>
      </c>
      <c r="B72" s="229" t="s">
        <v>341</v>
      </c>
      <c r="C72" s="190"/>
      <c r="D72" s="156">
        <v>45</v>
      </c>
      <c r="E72" s="285">
        <v>55</v>
      </c>
      <c r="F72" s="233">
        <f t="shared" si="29"/>
        <v>13.2273</v>
      </c>
      <c r="G72" s="233">
        <f t="shared" si="29"/>
        <v>11.3672</v>
      </c>
      <c r="H72" s="233">
        <f t="shared" si="29"/>
        <v>10.392899999999999</v>
      </c>
      <c r="I72" s="233">
        <f t="shared" si="29"/>
        <v>9.2088999999999999</v>
      </c>
      <c r="J72" s="242">
        <f t="shared" si="29"/>
        <v>9.6357999999999997</v>
      </c>
      <c r="K72" s="242">
        <f t="shared" si="29"/>
        <v>8.3142999999999994</v>
      </c>
      <c r="L72" s="242">
        <f t="shared" si="29"/>
        <v>7.8226000000000004</v>
      </c>
      <c r="M72" s="242">
        <f t="shared" si="29"/>
        <v>8.0832999999999995</v>
      </c>
      <c r="N72" s="242">
        <f t="shared" si="29"/>
        <v>8.0387000000000004</v>
      </c>
      <c r="O72" s="242">
        <f t="shared" si="29"/>
        <v>7.6177999999999999</v>
      </c>
      <c r="P72" s="242">
        <f t="shared" si="30"/>
        <v>7.4234999999999998</v>
      </c>
      <c r="Q72" s="242">
        <f t="shared" si="30"/>
        <v>7.2030000000000003</v>
      </c>
      <c r="R72" s="242">
        <f t="shared" si="30"/>
        <v>6.9617000000000004</v>
      </c>
      <c r="S72" s="242">
        <f t="shared" si="30"/>
        <v>6.4667000000000003</v>
      </c>
      <c r="T72" s="242">
        <f t="shared" si="30"/>
        <v>6.0124000000000004</v>
      </c>
      <c r="U72" s="242">
        <f t="shared" si="30"/>
        <v>5.5747</v>
      </c>
      <c r="V72" s="242">
        <f t="shared" si="30"/>
        <v>5.2337999999999996</v>
      </c>
      <c r="W72" s="242">
        <f t="shared" si="30"/>
        <v>5</v>
      </c>
      <c r="X72" s="242">
        <f t="shared" si="30"/>
        <v>4.9321999999999999</v>
      </c>
      <c r="Y72" s="242">
        <f t="shared" si="30"/>
        <v>5.0521000000000003</v>
      </c>
      <c r="Z72" s="242">
        <f t="shared" si="31"/>
        <v>5.0171999999999999</v>
      </c>
      <c r="AA72" s="242">
        <f t="shared" si="31"/>
        <v>5.2337999999999996</v>
      </c>
      <c r="AB72" s="242">
        <f t="shared" si="31"/>
        <v>4.9659000000000004</v>
      </c>
      <c r="AC72" s="242">
        <f t="shared" si="31"/>
        <v>4.7549000000000001</v>
      </c>
      <c r="AD72" s="242">
        <f t="shared" si="31"/>
        <v>4.0641999999999996</v>
      </c>
      <c r="AE72" s="242">
        <f t="shared" si="31"/>
        <v>3.7597</v>
      </c>
      <c r="AF72" s="242">
        <f t="shared" si="31"/>
        <v>3.6375000000000002</v>
      </c>
      <c r="AG72" s="242">
        <f t="shared" si="31"/>
        <v>3.4975999999999998</v>
      </c>
      <c r="AH72" s="242">
        <f t="shared" si="31"/>
        <v>3.2770000000000001</v>
      </c>
      <c r="AI72" s="242">
        <f t="shared" si="31"/>
        <v>3.2189999999999999</v>
      </c>
      <c r="AJ72" s="242">
        <f t="shared" si="32"/>
        <v>3.1494</v>
      </c>
      <c r="AK72" s="242">
        <f t="shared" si="32"/>
        <v>3.0438999999999998</v>
      </c>
      <c r="AL72" s="242">
        <f t="shared" si="32"/>
        <v>2.8812000000000002</v>
      </c>
      <c r="AM72" s="242">
        <f t="shared" si="32"/>
        <v>2.6215999999999999</v>
      </c>
      <c r="AN72" s="242">
        <f t="shared" si="32"/>
        <v>2.3696999999999999</v>
      </c>
      <c r="AO72" s="242">
        <f t="shared" si="32"/>
        <v>2.3058999999999998</v>
      </c>
      <c r="AP72" s="242">
        <f t="shared" si="32"/>
        <v>2.3506</v>
      </c>
      <c r="AQ72" s="242">
        <f t="shared" si="32"/>
        <v>2.3620000000000001</v>
      </c>
      <c r="AR72" s="242">
        <f t="shared" si="32"/>
        <v>2.3317000000000001</v>
      </c>
      <c r="AS72" s="242">
        <f t="shared" si="32"/>
        <v>2.3279999999999998</v>
      </c>
      <c r="AT72" s="242">
        <f t="shared" si="33"/>
        <v>2.2770000000000001</v>
      </c>
      <c r="AU72" s="242">
        <f t="shared" si="33"/>
        <v>2.2349999999999999</v>
      </c>
      <c r="AV72" s="242">
        <f t="shared" si="33"/>
        <v>2.2044999999999999</v>
      </c>
      <c r="AW72" s="242">
        <f t="shared" si="33"/>
        <v>2.1396999999999999</v>
      </c>
      <c r="AX72" s="242">
        <f t="shared" si="33"/>
        <v>2.0041000000000002</v>
      </c>
      <c r="AY72" s="242">
        <f t="shared" si="33"/>
        <v>1.8677999999999999</v>
      </c>
      <c r="AZ72" s="242">
        <f t="shared" si="33"/>
        <v>1.7551000000000001</v>
      </c>
      <c r="BA72" s="242">
        <f t="shared" si="33"/>
        <v>1.7057</v>
      </c>
      <c r="BB72" s="242">
        <f t="shared" si="33"/>
        <v>1.6859999999999999</v>
      </c>
      <c r="BC72" s="242">
        <f t="shared" si="33"/>
        <v>1.6705000000000001</v>
      </c>
      <c r="BD72" s="242">
        <f t="shared" si="34"/>
        <v>1.6998</v>
      </c>
      <c r="BE72" s="242">
        <f t="shared" si="34"/>
        <v>1.7301</v>
      </c>
      <c r="BF72" s="242">
        <f t="shared" si="34"/>
        <v>1.7615000000000001</v>
      </c>
      <c r="BG72" s="242">
        <f t="shared" si="34"/>
        <v>1.7701</v>
      </c>
      <c r="BH72" s="242">
        <f t="shared" si="34"/>
        <v>1.7658</v>
      </c>
      <c r="BI72" s="242">
        <f t="shared" si="34"/>
        <v>1.7701</v>
      </c>
      <c r="BJ72" s="242">
        <f t="shared" si="34"/>
        <v>1.7744</v>
      </c>
      <c r="BK72" s="242">
        <f t="shared" si="34"/>
        <v>1.7808999999999999</v>
      </c>
      <c r="BL72" s="242">
        <f t="shared" si="34"/>
        <v>1.7808999999999999</v>
      </c>
      <c r="BM72" s="242">
        <f t="shared" si="34"/>
        <v>1.7786999999999999</v>
      </c>
      <c r="BN72" s="242">
        <f t="shared" si="35"/>
        <v>1.7363</v>
      </c>
      <c r="BO72" s="242">
        <f t="shared" si="35"/>
        <v>1.6839999999999999</v>
      </c>
      <c r="BP72" s="242">
        <f t="shared" si="35"/>
        <v>1.6348</v>
      </c>
      <c r="BQ72" s="242">
        <f t="shared" si="35"/>
        <v>1.6076999999999999</v>
      </c>
      <c r="BR72" s="242">
        <f t="shared" si="35"/>
        <v>1.5989</v>
      </c>
      <c r="BS72" s="242">
        <f t="shared" si="35"/>
        <v>1.5696000000000001</v>
      </c>
      <c r="BT72" s="242">
        <f t="shared" si="35"/>
        <v>1.53</v>
      </c>
      <c r="BU72" s="242">
        <f t="shared" si="35"/>
        <v>1.5046999999999999</v>
      </c>
      <c r="BV72" s="242">
        <f t="shared" si="35"/>
        <v>1.4817</v>
      </c>
      <c r="BW72" s="242">
        <f t="shared" si="35"/>
        <v>1.4550000000000001</v>
      </c>
      <c r="BX72" s="242">
        <f t="shared" si="36"/>
        <v>1.4307000000000001</v>
      </c>
      <c r="BY72" s="242">
        <f t="shared" si="36"/>
        <v>1.3817999999999999</v>
      </c>
      <c r="BZ72" s="242">
        <f t="shared" si="36"/>
        <v>1.3048999999999999</v>
      </c>
      <c r="CA72" s="242">
        <f t="shared" si="36"/>
        <v>1.2362</v>
      </c>
      <c r="CB72" s="242">
        <f t="shared" si="36"/>
        <v>1.2084999999999999</v>
      </c>
      <c r="CC72" s="242">
        <f t="shared" si="36"/>
        <v>1.1519999999999999</v>
      </c>
      <c r="CD72" s="242">
        <f t="shared" si="36"/>
        <v>1</v>
      </c>
    </row>
    <row r="73" spans="1:82" outlineLevel="1">
      <c r="A73" s="241">
        <v>2</v>
      </c>
      <c r="B73" s="229" t="s">
        <v>342</v>
      </c>
      <c r="C73" s="190"/>
      <c r="D73" s="156">
        <v>45</v>
      </c>
      <c r="E73" s="285">
        <v>55</v>
      </c>
      <c r="F73" s="233">
        <f t="shared" si="29"/>
        <v>13.2273</v>
      </c>
      <c r="G73" s="233">
        <f t="shared" si="29"/>
        <v>11.3672</v>
      </c>
      <c r="H73" s="233">
        <f t="shared" si="29"/>
        <v>10.392899999999999</v>
      </c>
      <c r="I73" s="233">
        <f t="shared" si="29"/>
        <v>9.2088999999999999</v>
      </c>
      <c r="J73" s="242">
        <f t="shared" si="29"/>
        <v>9.6357999999999997</v>
      </c>
      <c r="K73" s="242">
        <f t="shared" si="29"/>
        <v>8.3142999999999994</v>
      </c>
      <c r="L73" s="242">
        <f t="shared" si="29"/>
        <v>7.8226000000000004</v>
      </c>
      <c r="M73" s="242">
        <f t="shared" si="29"/>
        <v>8.0832999999999995</v>
      </c>
      <c r="N73" s="242">
        <f t="shared" si="29"/>
        <v>8.0387000000000004</v>
      </c>
      <c r="O73" s="242">
        <f t="shared" si="29"/>
        <v>7.6177999999999999</v>
      </c>
      <c r="P73" s="242">
        <f t="shared" si="30"/>
        <v>7.4234999999999998</v>
      </c>
      <c r="Q73" s="242">
        <f t="shared" si="30"/>
        <v>7.2030000000000003</v>
      </c>
      <c r="R73" s="242">
        <f t="shared" si="30"/>
        <v>6.9617000000000004</v>
      </c>
      <c r="S73" s="242">
        <f t="shared" si="30"/>
        <v>6.4667000000000003</v>
      </c>
      <c r="T73" s="242">
        <f t="shared" si="30"/>
        <v>6.0124000000000004</v>
      </c>
      <c r="U73" s="242">
        <f t="shared" si="30"/>
        <v>5.5747</v>
      </c>
      <c r="V73" s="242">
        <f t="shared" si="30"/>
        <v>5.2337999999999996</v>
      </c>
      <c r="W73" s="242">
        <f t="shared" si="30"/>
        <v>5</v>
      </c>
      <c r="X73" s="242">
        <f t="shared" si="30"/>
        <v>4.9321999999999999</v>
      </c>
      <c r="Y73" s="242">
        <f t="shared" si="30"/>
        <v>5.0521000000000003</v>
      </c>
      <c r="Z73" s="242">
        <f t="shared" si="31"/>
        <v>5.0171999999999999</v>
      </c>
      <c r="AA73" s="242">
        <f t="shared" si="31"/>
        <v>5.2337999999999996</v>
      </c>
      <c r="AB73" s="242">
        <f t="shared" si="31"/>
        <v>4.9659000000000004</v>
      </c>
      <c r="AC73" s="242">
        <f t="shared" si="31"/>
        <v>4.7549000000000001</v>
      </c>
      <c r="AD73" s="242">
        <f t="shared" si="31"/>
        <v>4.0641999999999996</v>
      </c>
      <c r="AE73" s="242">
        <f t="shared" si="31"/>
        <v>3.7597</v>
      </c>
      <c r="AF73" s="242">
        <f t="shared" si="31"/>
        <v>3.6375000000000002</v>
      </c>
      <c r="AG73" s="242">
        <f t="shared" si="31"/>
        <v>3.4975999999999998</v>
      </c>
      <c r="AH73" s="242">
        <f t="shared" si="31"/>
        <v>3.2770000000000001</v>
      </c>
      <c r="AI73" s="242">
        <f t="shared" si="31"/>
        <v>3.2189999999999999</v>
      </c>
      <c r="AJ73" s="242">
        <f t="shared" si="32"/>
        <v>3.1494</v>
      </c>
      <c r="AK73" s="242">
        <f t="shared" si="32"/>
        <v>3.0438999999999998</v>
      </c>
      <c r="AL73" s="242">
        <f t="shared" si="32"/>
        <v>2.8812000000000002</v>
      </c>
      <c r="AM73" s="242">
        <f t="shared" si="32"/>
        <v>2.6215999999999999</v>
      </c>
      <c r="AN73" s="242">
        <f t="shared" si="32"/>
        <v>2.3696999999999999</v>
      </c>
      <c r="AO73" s="242">
        <f t="shared" si="32"/>
        <v>2.3058999999999998</v>
      </c>
      <c r="AP73" s="242">
        <f t="shared" si="32"/>
        <v>2.3506</v>
      </c>
      <c r="AQ73" s="242">
        <f t="shared" si="32"/>
        <v>2.3620000000000001</v>
      </c>
      <c r="AR73" s="242">
        <f t="shared" si="32"/>
        <v>2.3317000000000001</v>
      </c>
      <c r="AS73" s="242">
        <f t="shared" si="32"/>
        <v>2.3279999999999998</v>
      </c>
      <c r="AT73" s="242">
        <f t="shared" si="33"/>
        <v>2.2770000000000001</v>
      </c>
      <c r="AU73" s="242">
        <f t="shared" si="33"/>
        <v>2.2349999999999999</v>
      </c>
      <c r="AV73" s="242">
        <f t="shared" si="33"/>
        <v>2.2044999999999999</v>
      </c>
      <c r="AW73" s="242">
        <f t="shared" si="33"/>
        <v>2.1396999999999999</v>
      </c>
      <c r="AX73" s="242">
        <f t="shared" si="33"/>
        <v>2.0041000000000002</v>
      </c>
      <c r="AY73" s="242">
        <f t="shared" si="33"/>
        <v>1.8677999999999999</v>
      </c>
      <c r="AZ73" s="242">
        <f t="shared" si="33"/>
        <v>1.7551000000000001</v>
      </c>
      <c r="BA73" s="242">
        <f t="shared" si="33"/>
        <v>1.7057</v>
      </c>
      <c r="BB73" s="242">
        <f t="shared" si="33"/>
        <v>1.6859999999999999</v>
      </c>
      <c r="BC73" s="242">
        <f t="shared" si="33"/>
        <v>1.6705000000000001</v>
      </c>
      <c r="BD73" s="242">
        <f t="shared" si="34"/>
        <v>1.6998</v>
      </c>
      <c r="BE73" s="242">
        <f t="shared" si="34"/>
        <v>1.7301</v>
      </c>
      <c r="BF73" s="242">
        <f t="shared" si="34"/>
        <v>1.7615000000000001</v>
      </c>
      <c r="BG73" s="242">
        <f t="shared" si="34"/>
        <v>1.7701</v>
      </c>
      <c r="BH73" s="242">
        <f t="shared" si="34"/>
        <v>1.7658</v>
      </c>
      <c r="BI73" s="242">
        <f t="shared" si="34"/>
        <v>1.7701</v>
      </c>
      <c r="BJ73" s="242">
        <f t="shared" si="34"/>
        <v>1.7744</v>
      </c>
      <c r="BK73" s="242">
        <f t="shared" si="34"/>
        <v>1.7808999999999999</v>
      </c>
      <c r="BL73" s="242">
        <f t="shared" si="34"/>
        <v>1.7808999999999999</v>
      </c>
      <c r="BM73" s="242">
        <f t="shared" si="34"/>
        <v>1.7786999999999999</v>
      </c>
      <c r="BN73" s="242">
        <f t="shared" si="35"/>
        <v>1.7363</v>
      </c>
      <c r="BO73" s="242">
        <f t="shared" si="35"/>
        <v>1.6839999999999999</v>
      </c>
      <c r="BP73" s="242">
        <f t="shared" si="35"/>
        <v>1.6348</v>
      </c>
      <c r="BQ73" s="242">
        <f t="shared" si="35"/>
        <v>1.6076999999999999</v>
      </c>
      <c r="BR73" s="242">
        <f t="shared" si="35"/>
        <v>1.5989</v>
      </c>
      <c r="BS73" s="242">
        <f t="shared" si="35"/>
        <v>1.5696000000000001</v>
      </c>
      <c r="BT73" s="242">
        <f t="shared" si="35"/>
        <v>1.53</v>
      </c>
      <c r="BU73" s="242">
        <f t="shared" si="35"/>
        <v>1.5046999999999999</v>
      </c>
      <c r="BV73" s="242">
        <f t="shared" si="35"/>
        <v>1.4817</v>
      </c>
      <c r="BW73" s="242">
        <f t="shared" si="35"/>
        <v>1.4550000000000001</v>
      </c>
      <c r="BX73" s="242">
        <f t="shared" si="36"/>
        <v>1.4307000000000001</v>
      </c>
      <c r="BY73" s="242">
        <f t="shared" si="36"/>
        <v>1.3817999999999999</v>
      </c>
      <c r="BZ73" s="242">
        <f t="shared" si="36"/>
        <v>1.3048999999999999</v>
      </c>
      <c r="CA73" s="242">
        <f t="shared" si="36"/>
        <v>1.2362</v>
      </c>
      <c r="CB73" s="242">
        <f t="shared" si="36"/>
        <v>1.2084999999999999</v>
      </c>
      <c r="CC73" s="242">
        <f t="shared" si="36"/>
        <v>1.1519999999999999</v>
      </c>
      <c r="CD73" s="242">
        <f t="shared" si="36"/>
        <v>1</v>
      </c>
    </row>
    <row r="74" spans="1:82" outlineLevel="1">
      <c r="A74" s="241">
        <v>2</v>
      </c>
      <c r="B74" s="229" t="s">
        <v>343</v>
      </c>
      <c r="C74" s="190"/>
      <c r="D74" s="156">
        <v>45</v>
      </c>
      <c r="E74" s="285">
        <v>55</v>
      </c>
      <c r="F74" s="233">
        <f t="shared" si="29"/>
        <v>13.2273</v>
      </c>
      <c r="G74" s="233">
        <f t="shared" si="29"/>
        <v>11.3672</v>
      </c>
      <c r="H74" s="233">
        <f t="shared" si="29"/>
        <v>10.392899999999999</v>
      </c>
      <c r="I74" s="233">
        <f t="shared" si="29"/>
        <v>9.2088999999999999</v>
      </c>
      <c r="J74" s="242">
        <f t="shared" si="29"/>
        <v>9.6357999999999997</v>
      </c>
      <c r="K74" s="242">
        <f t="shared" si="29"/>
        <v>8.3142999999999994</v>
      </c>
      <c r="L74" s="242">
        <f t="shared" si="29"/>
        <v>7.8226000000000004</v>
      </c>
      <c r="M74" s="242">
        <f t="shared" si="29"/>
        <v>8.0832999999999995</v>
      </c>
      <c r="N74" s="242">
        <f t="shared" si="29"/>
        <v>8.0387000000000004</v>
      </c>
      <c r="O74" s="242">
        <f t="shared" si="29"/>
        <v>7.6177999999999999</v>
      </c>
      <c r="P74" s="242">
        <f t="shared" si="30"/>
        <v>7.4234999999999998</v>
      </c>
      <c r="Q74" s="242">
        <f t="shared" si="30"/>
        <v>7.2030000000000003</v>
      </c>
      <c r="R74" s="242">
        <f t="shared" si="30"/>
        <v>6.9617000000000004</v>
      </c>
      <c r="S74" s="242">
        <f t="shared" si="30"/>
        <v>6.4667000000000003</v>
      </c>
      <c r="T74" s="242">
        <f t="shared" si="30"/>
        <v>6.0124000000000004</v>
      </c>
      <c r="U74" s="242">
        <f t="shared" si="30"/>
        <v>5.5747</v>
      </c>
      <c r="V74" s="242">
        <f t="shared" si="30"/>
        <v>5.2337999999999996</v>
      </c>
      <c r="W74" s="242">
        <f t="shared" si="30"/>
        <v>5</v>
      </c>
      <c r="X74" s="242">
        <f t="shared" si="30"/>
        <v>4.9321999999999999</v>
      </c>
      <c r="Y74" s="242">
        <f t="shared" si="30"/>
        <v>5.0521000000000003</v>
      </c>
      <c r="Z74" s="242">
        <f t="shared" si="31"/>
        <v>5.0171999999999999</v>
      </c>
      <c r="AA74" s="242">
        <f t="shared" si="31"/>
        <v>5.2337999999999996</v>
      </c>
      <c r="AB74" s="242">
        <f t="shared" si="31"/>
        <v>4.9659000000000004</v>
      </c>
      <c r="AC74" s="242">
        <f t="shared" si="31"/>
        <v>4.7549000000000001</v>
      </c>
      <c r="AD74" s="242">
        <f t="shared" si="31"/>
        <v>4.0641999999999996</v>
      </c>
      <c r="AE74" s="242">
        <f t="shared" si="31"/>
        <v>3.7597</v>
      </c>
      <c r="AF74" s="242">
        <f t="shared" si="31"/>
        <v>3.6375000000000002</v>
      </c>
      <c r="AG74" s="242">
        <f t="shared" si="31"/>
        <v>3.4975999999999998</v>
      </c>
      <c r="AH74" s="242">
        <f t="shared" si="31"/>
        <v>3.2770000000000001</v>
      </c>
      <c r="AI74" s="242">
        <f t="shared" si="31"/>
        <v>3.2189999999999999</v>
      </c>
      <c r="AJ74" s="242">
        <f t="shared" si="32"/>
        <v>3.1494</v>
      </c>
      <c r="AK74" s="242">
        <f t="shared" si="32"/>
        <v>3.0438999999999998</v>
      </c>
      <c r="AL74" s="242">
        <f t="shared" si="32"/>
        <v>2.8812000000000002</v>
      </c>
      <c r="AM74" s="242">
        <f t="shared" si="32"/>
        <v>2.6215999999999999</v>
      </c>
      <c r="AN74" s="242">
        <f t="shared" si="32"/>
        <v>2.3696999999999999</v>
      </c>
      <c r="AO74" s="242">
        <f t="shared" si="32"/>
        <v>2.3058999999999998</v>
      </c>
      <c r="AP74" s="242">
        <f t="shared" si="32"/>
        <v>2.3506</v>
      </c>
      <c r="AQ74" s="242">
        <f t="shared" si="32"/>
        <v>2.3620000000000001</v>
      </c>
      <c r="AR74" s="242">
        <f t="shared" si="32"/>
        <v>2.3317000000000001</v>
      </c>
      <c r="AS74" s="242">
        <f t="shared" si="32"/>
        <v>2.3279999999999998</v>
      </c>
      <c r="AT74" s="242">
        <f t="shared" si="33"/>
        <v>2.2770000000000001</v>
      </c>
      <c r="AU74" s="242">
        <f t="shared" si="33"/>
        <v>2.2349999999999999</v>
      </c>
      <c r="AV74" s="242">
        <f t="shared" si="33"/>
        <v>2.2044999999999999</v>
      </c>
      <c r="AW74" s="242">
        <f t="shared" si="33"/>
        <v>2.1396999999999999</v>
      </c>
      <c r="AX74" s="242">
        <f t="shared" si="33"/>
        <v>2.0041000000000002</v>
      </c>
      <c r="AY74" s="242">
        <f t="shared" si="33"/>
        <v>1.8677999999999999</v>
      </c>
      <c r="AZ74" s="242">
        <f t="shared" si="33"/>
        <v>1.7551000000000001</v>
      </c>
      <c r="BA74" s="242">
        <f t="shared" si="33"/>
        <v>1.7057</v>
      </c>
      <c r="BB74" s="242">
        <f t="shared" si="33"/>
        <v>1.6859999999999999</v>
      </c>
      <c r="BC74" s="242">
        <f t="shared" si="33"/>
        <v>1.6705000000000001</v>
      </c>
      <c r="BD74" s="242">
        <f t="shared" si="34"/>
        <v>1.6998</v>
      </c>
      <c r="BE74" s="242">
        <f t="shared" si="34"/>
        <v>1.7301</v>
      </c>
      <c r="BF74" s="242">
        <f t="shared" si="34"/>
        <v>1.7615000000000001</v>
      </c>
      <c r="BG74" s="242">
        <f t="shared" si="34"/>
        <v>1.7701</v>
      </c>
      <c r="BH74" s="242">
        <f t="shared" si="34"/>
        <v>1.7658</v>
      </c>
      <c r="BI74" s="242">
        <f t="shared" si="34"/>
        <v>1.7701</v>
      </c>
      <c r="BJ74" s="242">
        <f t="shared" si="34"/>
        <v>1.7744</v>
      </c>
      <c r="BK74" s="242">
        <f t="shared" si="34"/>
        <v>1.7808999999999999</v>
      </c>
      <c r="BL74" s="242">
        <f t="shared" si="34"/>
        <v>1.7808999999999999</v>
      </c>
      <c r="BM74" s="242">
        <f t="shared" si="34"/>
        <v>1.7786999999999999</v>
      </c>
      <c r="BN74" s="242">
        <f t="shared" si="35"/>
        <v>1.7363</v>
      </c>
      <c r="BO74" s="242">
        <f t="shared" si="35"/>
        <v>1.6839999999999999</v>
      </c>
      <c r="BP74" s="242">
        <f t="shared" si="35"/>
        <v>1.6348</v>
      </c>
      <c r="BQ74" s="242">
        <f t="shared" si="35"/>
        <v>1.6076999999999999</v>
      </c>
      <c r="BR74" s="242">
        <f t="shared" si="35"/>
        <v>1.5989</v>
      </c>
      <c r="BS74" s="242">
        <f t="shared" si="35"/>
        <v>1.5696000000000001</v>
      </c>
      <c r="BT74" s="242">
        <f t="shared" si="35"/>
        <v>1.53</v>
      </c>
      <c r="BU74" s="242">
        <f t="shared" si="35"/>
        <v>1.5046999999999999</v>
      </c>
      <c r="BV74" s="242">
        <f t="shared" si="35"/>
        <v>1.4817</v>
      </c>
      <c r="BW74" s="242">
        <f t="shared" si="35"/>
        <v>1.4550000000000001</v>
      </c>
      <c r="BX74" s="242">
        <f t="shared" si="36"/>
        <v>1.4307000000000001</v>
      </c>
      <c r="BY74" s="242">
        <f t="shared" si="36"/>
        <v>1.3817999999999999</v>
      </c>
      <c r="BZ74" s="242">
        <f t="shared" si="36"/>
        <v>1.3048999999999999</v>
      </c>
      <c r="CA74" s="242">
        <f t="shared" si="36"/>
        <v>1.2362</v>
      </c>
      <c r="CB74" s="242">
        <f t="shared" si="36"/>
        <v>1.2084999999999999</v>
      </c>
      <c r="CC74" s="242">
        <f t="shared" si="36"/>
        <v>1.1519999999999999</v>
      </c>
      <c r="CD74" s="242">
        <f t="shared" si="36"/>
        <v>1</v>
      </c>
    </row>
    <row r="75" spans="1:82" outlineLevel="1">
      <c r="A75" s="241">
        <v>2</v>
      </c>
      <c r="B75" s="229" t="s">
        <v>344</v>
      </c>
      <c r="C75" s="190"/>
      <c r="D75" s="156">
        <v>30</v>
      </c>
      <c r="E75" s="285">
        <v>40</v>
      </c>
      <c r="F75" s="233">
        <f t="shared" si="29"/>
        <v>13.2273</v>
      </c>
      <c r="G75" s="233">
        <f t="shared" si="29"/>
        <v>11.3672</v>
      </c>
      <c r="H75" s="233">
        <f t="shared" si="29"/>
        <v>10.392899999999999</v>
      </c>
      <c r="I75" s="233">
        <f t="shared" si="29"/>
        <v>9.2088999999999999</v>
      </c>
      <c r="J75" s="242">
        <f t="shared" si="29"/>
        <v>9.6357999999999997</v>
      </c>
      <c r="K75" s="242">
        <f t="shared" si="29"/>
        <v>8.3142999999999994</v>
      </c>
      <c r="L75" s="242">
        <f t="shared" si="29"/>
        <v>7.8226000000000004</v>
      </c>
      <c r="M75" s="242">
        <f t="shared" si="29"/>
        <v>8.0832999999999995</v>
      </c>
      <c r="N75" s="242">
        <f t="shared" si="29"/>
        <v>8.0387000000000004</v>
      </c>
      <c r="O75" s="242">
        <f t="shared" si="29"/>
        <v>7.6177999999999999</v>
      </c>
      <c r="P75" s="242">
        <f t="shared" si="30"/>
        <v>7.4234999999999998</v>
      </c>
      <c r="Q75" s="242">
        <f t="shared" si="30"/>
        <v>7.2030000000000003</v>
      </c>
      <c r="R75" s="242">
        <f t="shared" si="30"/>
        <v>6.9617000000000004</v>
      </c>
      <c r="S75" s="242">
        <f t="shared" si="30"/>
        <v>6.4667000000000003</v>
      </c>
      <c r="T75" s="242">
        <f t="shared" si="30"/>
        <v>6.0124000000000004</v>
      </c>
      <c r="U75" s="242">
        <f t="shared" si="30"/>
        <v>5.5747</v>
      </c>
      <c r="V75" s="242">
        <f t="shared" si="30"/>
        <v>5.2337999999999996</v>
      </c>
      <c r="W75" s="242">
        <f t="shared" si="30"/>
        <v>5</v>
      </c>
      <c r="X75" s="242">
        <f t="shared" si="30"/>
        <v>4.9321999999999999</v>
      </c>
      <c r="Y75" s="242">
        <f t="shared" si="30"/>
        <v>5.0521000000000003</v>
      </c>
      <c r="Z75" s="242">
        <f t="shared" si="31"/>
        <v>5.0171999999999999</v>
      </c>
      <c r="AA75" s="242">
        <f t="shared" si="31"/>
        <v>5.2337999999999996</v>
      </c>
      <c r="AB75" s="242">
        <f t="shared" si="31"/>
        <v>4.9659000000000004</v>
      </c>
      <c r="AC75" s="242">
        <f t="shared" si="31"/>
        <v>4.7549000000000001</v>
      </c>
      <c r="AD75" s="242">
        <f t="shared" si="31"/>
        <v>4.0641999999999996</v>
      </c>
      <c r="AE75" s="242">
        <f t="shared" si="31"/>
        <v>3.7597</v>
      </c>
      <c r="AF75" s="242">
        <f t="shared" si="31"/>
        <v>3.6375000000000002</v>
      </c>
      <c r="AG75" s="242">
        <f t="shared" si="31"/>
        <v>3.4975999999999998</v>
      </c>
      <c r="AH75" s="242">
        <f t="shared" si="31"/>
        <v>3.2770000000000001</v>
      </c>
      <c r="AI75" s="242">
        <f t="shared" si="31"/>
        <v>3.2189999999999999</v>
      </c>
      <c r="AJ75" s="242">
        <f t="shared" si="32"/>
        <v>3.1494</v>
      </c>
      <c r="AK75" s="242">
        <f t="shared" si="32"/>
        <v>3.0438999999999998</v>
      </c>
      <c r="AL75" s="242">
        <f t="shared" si="32"/>
        <v>2.8812000000000002</v>
      </c>
      <c r="AM75" s="242">
        <f t="shared" si="32"/>
        <v>2.6215999999999999</v>
      </c>
      <c r="AN75" s="242">
        <f t="shared" si="32"/>
        <v>2.3696999999999999</v>
      </c>
      <c r="AO75" s="242">
        <f t="shared" si="32"/>
        <v>2.3058999999999998</v>
      </c>
      <c r="AP75" s="242">
        <f t="shared" si="32"/>
        <v>2.3506</v>
      </c>
      <c r="AQ75" s="242">
        <f t="shared" si="32"/>
        <v>2.3620000000000001</v>
      </c>
      <c r="AR75" s="242">
        <f t="shared" si="32"/>
        <v>2.3317000000000001</v>
      </c>
      <c r="AS75" s="242">
        <f t="shared" si="32"/>
        <v>2.3279999999999998</v>
      </c>
      <c r="AT75" s="242">
        <f t="shared" si="33"/>
        <v>2.2770000000000001</v>
      </c>
      <c r="AU75" s="242">
        <f t="shared" si="33"/>
        <v>2.2349999999999999</v>
      </c>
      <c r="AV75" s="242">
        <f t="shared" si="33"/>
        <v>2.2044999999999999</v>
      </c>
      <c r="AW75" s="242">
        <f t="shared" si="33"/>
        <v>2.1396999999999999</v>
      </c>
      <c r="AX75" s="242">
        <f t="shared" si="33"/>
        <v>2.0041000000000002</v>
      </c>
      <c r="AY75" s="242">
        <f t="shared" si="33"/>
        <v>1.8677999999999999</v>
      </c>
      <c r="AZ75" s="242">
        <f t="shared" si="33"/>
        <v>1.7551000000000001</v>
      </c>
      <c r="BA75" s="242">
        <f t="shared" si="33"/>
        <v>1.7057</v>
      </c>
      <c r="BB75" s="242">
        <f t="shared" si="33"/>
        <v>1.6859999999999999</v>
      </c>
      <c r="BC75" s="242">
        <f t="shared" si="33"/>
        <v>1.6705000000000001</v>
      </c>
      <c r="BD75" s="242">
        <f t="shared" si="34"/>
        <v>1.6998</v>
      </c>
      <c r="BE75" s="242">
        <f t="shared" si="34"/>
        <v>1.7301</v>
      </c>
      <c r="BF75" s="242">
        <f t="shared" si="34"/>
        <v>1.7615000000000001</v>
      </c>
      <c r="BG75" s="242">
        <f t="shared" si="34"/>
        <v>1.7701</v>
      </c>
      <c r="BH75" s="242">
        <f t="shared" si="34"/>
        <v>1.7658</v>
      </c>
      <c r="BI75" s="242">
        <f t="shared" si="34"/>
        <v>1.7701</v>
      </c>
      <c r="BJ75" s="242">
        <f t="shared" si="34"/>
        <v>1.7744</v>
      </c>
      <c r="BK75" s="242">
        <f t="shared" si="34"/>
        <v>1.7808999999999999</v>
      </c>
      <c r="BL75" s="242">
        <f t="shared" si="34"/>
        <v>1.7808999999999999</v>
      </c>
      <c r="BM75" s="242">
        <f t="shared" si="34"/>
        <v>1.7786999999999999</v>
      </c>
      <c r="BN75" s="242">
        <f t="shared" si="35"/>
        <v>1.7363</v>
      </c>
      <c r="BO75" s="242">
        <f t="shared" si="35"/>
        <v>1.6839999999999999</v>
      </c>
      <c r="BP75" s="242">
        <f t="shared" si="35"/>
        <v>1.6348</v>
      </c>
      <c r="BQ75" s="242">
        <f t="shared" si="35"/>
        <v>1.6076999999999999</v>
      </c>
      <c r="BR75" s="242">
        <f t="shared" si="35"/>
        <v>1.5989</v>
      </c>
      <c r="BS75" s="242">
        <f t="shared" si="35"/>
        <v>1.5696000000000001</v>
      </c>
      <c r="BT75" s="242">
        <f t="shared" si="35"/>
        <v>1.53</v>
      </c>
      <c r="BU75" s="242">
        <f t="shared" si="35"/>
        <v>1.5046999999999999</v>
      </c>
      <c r="BV75" s="242">
        <f t="shared" si="35"/>
        <v>1.4817</v>
      </c>
      <c r="BW75" s="242">
        <f t="shared" si="35"/>
        <v>1.4550000000000001</v>
      </c>
      <c r="BX75" s="242">
        <f t="shared" si="36"/>
        <v>1.4307000000000001</v>
      </c>
      <c r="BY75" s="242">
        <f t="shared" si="36"/>
        <v>1.3817999999999999</v>
      </c>
      <c r="BZ75" s="242">
        <f t="shared" si="36"/>
        <v>1.3048999999999999</v>
      </c>
      <c r="CA75" s="242">
        <f t="shared" si="36"/>
        <v>1.2362</v>
      </c>
      <c r="CB75" s="242">
        <f t="shared" si="36"/>
        <v>1.2084999999999999</v>
      </c>
      <c r="CC75" s="242">
        <f t="shared" si="36"/>
        <v>1.1519999999999999</v>
      </c>
      <c r="CD75" s="242">
        <f t="shared" si="36"/>
        <v>1</v>
      </c>
    </row>
    <row r="76" spans="1:82" outlineLevel="1">
      <c r="A76" s="241">
        <v>4</v>
      </c>
      <c r="B76" s="229" t="s">
        <v>345</v>
      </c>
      <c r="C76" s="190"/>
      <c r="D76" s="156">
        <v>45</v>
      </c>
      <c r="E76" s="285">
        <v>45</v>
      </c>
      <c r="F76" s="233">
        <f t="shared" ref="F76:O88" si="37">VLOOKUP($A76,$A$11:$CD$14,F$44)</f>
        <v>0</v>
      </c>
      <c r="G76" s="233">
        <f t="shared" si="37"/>
        <v>0</v>
      </c>
      <c r="H76" s="233">
        <f t="shared" si="37"/>
        <v>0</v>
      </c>
      <c r="I76" s="233">
        <f t="shared" si="37"/>
        <v>5.4909999999999997</v>
      </c>
      <c r="J76" s="242">
        <f t="shared" si="37"/>
        <v>5.6333000000000002</v>
      </c>
      <c r="K76" s="242">
        <f t="shared" si="37"/>
        <v>4.7530999999999999</v>
      </c>
      <c r="L76" s="242">
        <f t="shared" si="37"/>
        <v>4.6513999999999998</v>
      </c>
      <c r="M76" s="242">
        <f t="shared" si="37"/>
        <v>4.7679999999999998</v>
      </c>
      <c r="N76" s="242">
        <f t="shared" si="37"/>
        <v>4.8438999999999997</v>
      </c>
      <c r="O76" s="242">
        <f t="shared" si="37"/>
        <v>4.7530999999999999</v>
      </c>
      <c r="P76" s="242">
        <f t="shared" ref="P76:Y88" si="38">VLOOKUP($A76,$A$11:$CD$14,P$44)</f>
        <v>4.68</v>
      </c>
      <c r="Q76" s="242">
        <f t="shared" si="38"/>
        <v>4.5952000000000002</v>
      </c>
      <c r="R76" s="242">
        <f t="shared" si="38"/>
        <v>4.6231</v>
      </c>
      <c r="S76" s="242">
        <f t="shared" si="38"/>
        <v>4.6513999999999998</v>
      </c>
      <c r="T76" s="242">
        <f t="shared" si="38"/>
        <v>4.5952000000000002</v>
      </c>
      <c r="U76" s="242">
        <f t="shared" si="38"/>
        <v>4.5403000000000002</v>
      </c>
      <c r="V76" s="242">
        <f t="shared" si="38"/>
        <v>4.5133999999999999</v>
      </c>
      <c r="W76" s="242">
        <f t="shared" si="38"/>
        <v>4.4734999999999996</v>
      </c>
      <c r="X76" s="242">
        <f t="shared" si="38"/>
        <v>4.4086999999999996</v>
      </c>
      <c r="Y76" s="242">
        <f t="shared" si="38"/>
        <v>4.3087999999999997</v>
      </c>
      <c r="Z76" s="242">
        <f t="shared" ref="Z76:AI88" si="39">VLOOKUP($A76,$A$11:$CD$14,Z$44)</f>
        <v>4.2485999999999997</v>
      </c>
      <c r="AA76" s="242">
        <f t="shared" si="39"/>
        <v>4.2965999999999998</v>
      </c>
      <c r="AB76" s="242">
        <f t="shared" si="39"/>
        <v>4.3087999999999997</v>
      </c>
      <c r="AC76" s="242">
        <f t="shared" si="39"/>
        <v>4.2367999999999997</v>
      </c>
      <c r="AD76" s="242">
        <f t="shared" si="39"/>
        <v>4.0345000000000004</v>
      </c>
      <c r="AE76" s="242">
        <f t="shared" si="39"/>
        <v>3.8801000000000001</v>
      </c>
      <c r="AF76" s="242">
        <f t="shared" si="39"/>
        <v>3.7648999999999999</v>
      </c>
      <c r="AG76" s="242">
        <f t="shared" si="39"/>
        <v>3.5371999999999999</v>
      </c>
      <c r="AH76" s="242">
        <f t="shared" si="39"/>
        <v>3.1168</v>
      </c>
      <c r="AI76" s="242">
        <f t="shared" si="39"/>
        <v>2.9824000000000002</v>
      </c>
      <c r="AJ76" s="242">
        <f t="shared" ref="AJ76:AS88" si="40">VLOOKUP($A76,$A$11:$CD$14,AJ$44)</f>
        <v>2.8752</v>
      </c>
      <c r="AK76" s="242">
        <f t="shared" si="40"/>
        <v>2.7907999999999999</v>
      </c>
      <c r="AL76" s="242">
        <f t="shared" si="40"/>
        <v>2.7604000000000002</v>
      </c>
      <c r="AM76" s="242">
        <f t="shared" si="40"/>
        <v>2.6637</v>
      </c>
      <c r="AN76" s="242">
        <f t="shared" si="40"/>
        <v>2.4975000000000001</v>
      </c>
      <c r="AO76" s="242">
        <f t="shared" si="40"/>
        <v>2.34</v>
      </c>
      <c r="AP76" s="242">
        <f t="shared" si="40"/>
        <v>2.2012</v>
      </c>
      <c r="AQ76" s="242">
        <f t="shared" si="40"/>
        <v>2.1636000000000002</v>
      </c>
      <c r="AR76" s="242">
        <f t="shared" si="40"/>
        <v>2.1036999999999999</v>
      </c>
      <c r="AS76" s="242">
        <f t="shared" si="40"/>
        <v>2.0581999999999998</v>
      </c>
      <c r="AT76" s="242">
        <f t="shared" ref="AT76:BC88" si="41">VLOOKUP($A76,$A$11:$CD$14,AT$44)</f>
        <v>2.0750000000000002</v>
      </c>
      <c r="AU76" s="242">
        <f t="shared" si="41"/>
        <v>2.1242999999999999</v>
      </c>
      <c r="AV76" s="242">
        <f t="shared" si="41"/>
        <v>2.0922000000000001</v>
      </c>
      <c r="AW76" s="242">
        <f t="shared" si="41"/>
        <v>2.0388999999999999</v>
      </c>
      <c r="AX76" s="242">
        <f t="shared" si="41"/>
        <v>2.0066000000000002</v>
      </c>
      <c r="AY76" s="242">
        <f t="shared" si="41"/>
        <v>1.9651000000000001</v>
      </c>
      <c r="AZ76" s="242">
        <f t="shared" si="41"/>
        <v>1.9376</v>
      </c>
      <c r="BA76" s="242">
        <f t="shared" si="41"/>
        <v>1.9351</v>
      </c>
      <c r="BB76" s="242">
        <f t="shared" si="41"/>
        <v>1.9301999999999999</v>
      </c>
      <c r="BC76" s="242">
        <f t="shared" si="41"/>
        <v>1.8965000000000001</v>
      </c>
      <c r="BD76" s="242">
        <f t="shared" ref="BD76:BM88" si="42">VLOOKUP($A76,$A$11:$CD$14,BD$44)</f>
        <v>1.9278</v>
      </c>
      <c r="BE76" s="242">
        <f t="shared" si="42"/>
        <v>1.9059999999999999</v>
      </c>
      <c r="BF76" s="242">
        <f t="shared" si="42"/>
        <v>1.9059999999999999</v>
      </c>
      <c r="BG76" s="242">
        <f t="shared" si="42"/>
        <v>1.9351</v>
      </c>
      <c r="BH76" s="242">
        <f t="shared" si="42"/>
        <v>1.8989</v>
      </c>
      <c r="BI76" s="242">
        <f t="shared" si="42"/>
        <v>1.8391999999999999</v>
      </c>
      <c r="BJ76" s="242">
        <f t="shared" si="42"/>
        <v>1.8504</v>
      </c>
      <c r="BK76" s="242">
        <f t="shared" si="42"/>
        <v>1.8237000000000001</v>
      </c>
      <c r="BL76" s="242">
        <f t="shared" si="42"/>
        <v>1.7979000000000001</v>
      </c>
      <c r="BM76" s="242">
        <f t="shared" si="42"/>
        <v>1.7323</v>
      </c>
      <c r="BN76" s="242">
        <f t="shared" ref="BN76:BW88" si="43">VLOOKUP($A76,$A$11:$CD$14,BN$44)</f>
        <v>1.6443000000000001</v>
      </c>
      <c r="BO76" s="242">
        <f t="shared" si="43"/>
        <v>1.625</v>
      </c>
      <c r="BP76" s="242">
        <f t="shared" si="43"/>
        <v>1.5457000000000001</v>
      </c>
      <c r="BQ76" s="242">
        <f t="shared" si="43"/>
        <v>1.5993999999999999</v>
      </c>
      <c r="BR76" s="242">
        <f t="shared" si="43"/>
        <v>1.5860000000000001</v>
      </c>
      <c r="BS76" s="242">
        <f t="shared" si="43"/>
        <v>1.5134000000000001</v>
      </c>
      <c r="BT76" s="242">
        <f t="shared" si="43"/>
        <v>1.4925999999999999</v>
      </c>
      <c r="BU76" s="242">
        <f t="shared" si="43"/>
        <v>1.4912000000000001</v>
      </c>
      <c r="BV76" s="242">
        <f t="shared" si="43"/>
        <v>1.5015000000000001</v>
      </c>
      <c r="BW76" s="242">
        <f t="shared" si="43"/>
        <v>1.5209999999999999</v>
      </c>
      <c r="BX76" s="242">
        <f t="shared" ref="BX76:CD88" si="44">VLOOKUP($A76,$A$11:$CD$14,BX$44)</f>
        <v>1.5426</v>
      </c>
      <c r="BY76" s="242">
        <f t="shared" si="44"/>
        <v>1.5044999999999999</v>
      </c>
      <c r="BZ76" s="242">
        <f t="shared" si="44"/>
        <v>1.4696</v>
      </c>
      <c r="CA76" s="242">
        <f t="shared" si="44"/>
        <v>1.4527000000000001</v>
      </c>
      <c r="CB76" s="242">
        <f t="shared" si="44"/>
        <v>1.4597</v>
      </c>
      <c r="CC76" s="242">
        <f t="shared" si="44"/>
        <v>1.3271999999999999</v>
      </c>
      <c r="CD76" s="242">
        <f t="shared" si="44"/>
        <v>1</v>
      </c>
    </row>
    <row r="77" spans="1:82" outlineLevel="1">
      <c r="A77" s="241">
        <v>4</v>
      </c>
      <c r="B77" s="229" t="s">
        <v>346</v>
      </c>
      <c r="C77" s="190"/>
      <c r="D77" s="156">
        <v>45</v>
      </c>
      <c r="E77" s="285">
        <v>45</v>
      </c>
      <c r="F77" s="233">
        <f t="shared" si="37"/>
        <v>0</v>
      </c>
      <c r="G77" s="233">
        <f t="shared" si="37"/>
        <v>0</v>
      </c>
      <c r="H77" s="233">
        <f t="shared" si="37"/>
        <v>0</v>
      </c>
      <c r="I77" s="233">
        <f t="shared" si="37"/>
        <v>5.4909999999999997</v>
      </c>
      <c r="J77" s="242">
        <f t="shared" si="37"/>
        <v>5.6333000000000002</v>
      </c>
      <c r="K77" s="242">
        <f t="shared" si="37"/>
        <v>4.7530999999999999</v>
      </c>
      <c r="L77" s="242">
        <f t="shared" si="37"/>
        <v>4.6513999999999998</v>
      </c>
      <c r="M77" s="242">
        <f t="shared" si="37"/>
        <v>4.7679999999999998</v>
      </c>
      <c r="N77" s="242">
        <f t="shared" si="37"/>
        <v>4.8438999999999997</v>
      </c>
      <c r="O77" s="242">
        <f t="shared" si="37"/>
        <v>4.7530999999999999</v>
      </c>
      <c r="P77" s="242">
        <f t="shared" si="38"/>
        <v>4.68</v>
      </c>
      <c r="Q77" s="242">
        <f t="shared" si="38"/>
        <v>4.5952000000000002</v>
      </c>
      <c r="R77" s="242">
        <f t="shared" si="38"/>
        <v>4.6231</v>
      </c>
      <c r="S77" s="242">
        <f t="shared" si="38"/>
        <v>4.6513999999999998</v>
      </c>
      <c r="T77" s="242">
        <f t="shared" si="38"/>
        <v>4.5952000000000002</v>
      </c>
      <c r="U77" s="242">
        <f t="shared" si="38"/>
        <v>4.5403000000000002</v>
      </c>
      <c r="V77" s="242">
        <f t="shared" si="38"/>
        <v>4.5133999999999999</v>
      </c>
      <c r="W77" s="242">
        <f t="shared" si="38"/>
        <v>4.4734999999999996</v>
      </c>
      <c r="X77" s="242">
        <f t="shared" si="38"/>
        <v>4.4086999999999996</v>
      </c>
      <c r="Y77" s="242">
        <f t="shared" si="38"/>
        <v>4.3087999999999997</v>
      </c>
      <c r="Z77" s="242">
        <f t="shared" si="39"/>
        <v>4.2485999999999997</v>
      </c>
      <c r="AA77" s="242">
        <f t="shared" si="39"/>
        <v>4.2965999999999998</v>
      </c>
      <c r="AB77" s="242">
        <f t="shared" si="39"/>
        <v>4.3087999999999997</v>
      </c>
      <c r="AC77" s="242">
        <f t="shared" si="39"/>
        <v>4.2367999999999997</v>
      </c>
      <c r="AD77" s="242">
        <f t="shared" si="39"/>
        <v>4.0345000000000004</v>
      </c>
      <c r="AE77" s="242">
        <f t="shared" si="39"/>
        <v>3.8801000000000001</v>
      </c>
      <c r="AF77" s="242">
        <f t="shared" si="39"/>
        <v>3.7648999999999999</v>
      </c>
      <c r="AG77" s="242">
        <f t="shared" si="39"/>
        <v>3.5371999999999999</v>
      </c>
      <c r="AH77" s="242">
        <f t="shared" si="39"/>
        <v>3.1168</v>
      </c>
      <c r="AI77" s="242">
        <f t="shared" si="39"/>
        <v>2.9824000000000002</v>
      </c>
      <c r="AJ77" s="242">
        <f t="shared" si="40"/>
        <v>2.8752</v>
      </c>
      <c r="AK77" s="242">
        <f t="shared" si="40"/>
        <v>2.7907999999999999</v>
      </c>
      <c r="AL77" s="242">
        <f t="shared" si="40"/>
        <v>2.7604000000000002</v>
      </c>
      <c r="AM77" s="242">
        <f t="shared" si="40"/>
        <v>2.6637</v>
      </c>
      <c r="AN77" s="242">
        <f t="shared" si="40"/>
        <v>2.4975000000000001</v>
      </c>
      <c r="AO77" s="242">
        <f t="shared" si="40"/>
        <v>2.34</v>
      </c>
      <c r="AP77" s="242">
        <f t="shared" si="40"/>
        <v>2.2012</v>
      </c>
      <c r="AQ77" s="242">
        <f t="shared" si="40"/>
        <v>2.1636000000000002</v>
      </c>
      <c r="AR77" s="242">
        <f t="shared" si="40"/>
        <v>2.1036999999999999</v>
      </c>
      <c r="AS77" s="242">
        <f t="shared" si="40"/>
        <v>2.0581999999999998</v>
      </c>
      <c r="AT77" s="242">
        <f t="shared" si="41"/>
        <v>2.0750000000000002</v>
      </c>
      <c r="AU77" s="242">
        <f t="shared" si="41"/>
        <v>2.1242999999999999</v>
      </c>
      <c r="AV77" s="242">
        <f t="shared" si="41"/>
        <v>2.0922000000000001</v>
      </c>
      <c r="AW77" s="242">
        <f t="shared" si="41"/>
        <v>2.0388999999999999</v>
      </c>
      <c r="AX77" s="242">
        <f t="shared" si="41"/>
        <v>2.0066000000000002</v>
      </c>
      <c r="AY77" s="242">
        <f t="shared" si="41"/>
        <v>1.9651000000000001</v>
      </c>
      <c r="AZ77" s="242">
        <f t="shared" si="41"/>
        <v>1.9376</v>
      </c>
      <c r="BA77" s="242">
        <f t="shared" si="41"/>
        <v>1.9351</v>
      </c>
      <c r="BB77" s="242">
        <f t="shared" si="41"/>
        <v>1.9301999999999999</v>
      </c>
      <c r="BC77" s="242">
        <f t="shared" si="41"/>
        <v>1.8965000000000001</v>
      </c>
      <c r="BD77" s="242">
        <f t="shared" si="42"/>
        <v>1.9278</v>
      </c>
      <c r="BE77" s="242">
        <f t="shared" si="42"/>
        <v>1.9059999999999999</v>
      </c>
      <c r="BF77" s="242">
        <f t="shared" si="42"/>
        <v>1.9059999999999999</v>
      </c>
      <c r="BG77" s="242">
        <f t="shared" si="42"/>
        <v>1.9351</v>
      </c>
      <c r="BH77" s="242">
        <f t="shared" si="42"/>
        <v>1.8989</v>
      </c>
      <c r="BI77" s="242">
        <f t="shared" si="42"/>
        <v>1.8391999999999999</v>
      </c>
      <c r="BJ77" s="242">
        <f t="shared" si="42"/>
        <v>1.8504</v>
      </c>
      <c r="BK77" s="242">
        <f t="shared" si="42"/>
        <v>1.8237000000000001</v>
      </c>
      <c r="BL77" s="242">
        <f t="shared" si="42"/>
        <v>1.7979000000000001</v>
      </c>
      <c r="BM77" s="242">
        <f t="shared" si="42"/>
        <v>1.7323</v>
      </c>
      <c r="BN77" s="242">
        <f t="shared" si="43"/>
        <v>1.6443000000000001</v>
      </c>
      <c r="BO77" s="242">
        <f t="shared" si="43"/>
        <v>1.625</v>
      </c>
      <c r="BP77" s="242">
        <f t="shared" si="43"/>
        <v>1.5457000000000001</v>
      </c>
      <c r="BQ77" s="242">
        <f t="shared" si="43"/>
        <v>1.5993999999999999</v>
      </c>
      <c r="BR77" s="242">
        <f t="shared" si="43"/>
        <v>1.5860000000000001</v>
      </c>
      <c r="BS77" s="242">
        <f t="shared" si="43"/>
        <v>1.5134000000000001</v>
      </c>
      <c r="BT77" s="242">
        <f t="shared" si="43"/>
        <v>1.4925999999999999</v>
      </c>
      <c r="BU77" s="242">
        <f t="shared" si="43"/>
        <v>1.4912000000000001</v>
      </c>
      <c r="BV77" s="242">
        <f t="shared" si="43"/>
        <v>1.5015000000000001</v>
      </c>
      <c r="BW77" s="242">
        <f t="shared" si="43"/>
        <v>1.5209999999999999</v>
      </c>
      <c r="BX77" s="242">
        <f t="shared" si="44"/>
        <v>1.5426</v>
      </c>
      <c r="BY77" s="242">
        <f t="shared" si="44"/>
        <v>1.5044999999999999</v>
      </c>
      <c r="BZ77" s="242">
        <f t="shared" si="44"/>
        <v>1.4696</v>
      </c>
      <c r="CA77" s="242">
        <f t="shared" si="44"/>
        <v>1.4527000000000001</v>
      </c>
      <c r="CB77" s="242">
        <f t="shared" si="44"/>
        <v>1.4597</v>
      </c>
      <c r="CC77" s="242">
        <f t="shared" si="44"/>
        <v>1.3271999999999999</v>
      </c>
      <c r="CD77" s="242">
        <f t="shared" si="44"/>
        <v>1</v>
      </c>
    </row>
    <row r="78" spans="1:82" outlineLevel="1">
      <c r="A78" s="241">
        <v>4</v>
      </c>
      <c r="B78" s="229" t="s">
        <v>347</v>
      </c>
      <c r="C78" s="190"/>
      <c r="D78" s="156">
        <v>45</v>
      </c>
      <c r="E78" s="285">
        <v>45</v>
      </c>
      <c r="F78" s="233">
        <f t="shared" si="37"/>
        <v>0</v>
      </c>
      <c r="G78" s="233">
        <f t="shared" si="37"/>
        <v>0</v>
      </c>
      <c r="H78" s="233">
        <f t="shared" si="37"/>
        <v>0</v>
      </c>
      <c r="I78" s="233">
        <f t="shared" si="37"/>
        <v>5.4909999999999997</v>
      </c>
      <c r="J78" s="242">
        <f t="shared" si="37"/>
        <v>5.6333000000000002</v>
      </c>
      <c r="K78" s="242">
        <f t="shared" si="37"/>
        <v>4.7530999999999999</v>
      </c>
      <c r="L78" s="242">
        <f t="shared" si="37"/>
        <v>4.6513999999999998</v>
      </c>
      <c r="M78" s="242">
        <f t="shared" si="37"/>
        <v>4.7679999999999998</v>
      </c>
      <c r="N78" s="242">
        <f t="shared" si="37"/>
        <v>4.8438999999999997</v>
      </c>
      <c r="O78" s="242">
        <f t="shared" si="37"/>
        <v>4.7530999999999999</v>
      </c>
      <c r="P78" s="242">
        <f t="shared" si="38"/>
        <v>4.68</v>
      </c>
      <c r="Q78" s="242">
        <f t="shared" si="38"/>
        <v>4.5952000000000002</v>
      </c>
      <c r="R78" s="242">
        <f t="shared" si="38"/>
        <v>4.6231</v>
      </c>
      <c r="S78" s="242">
        <f t="shared" si="38"/>
        <v>4.6513999999999998</v>
      </c>
      <c r="T78" s="242">
        <f t="shared" si="38"/>
        <v>4.5952000000000002</v>
      </c>
      <c r="U78" s="242">
        <f t="shared" si="38"/>
        <v>4.5403000000000002</v>
      </c>
      <c r="V78" s="242">
        <f t="shared" si="38"/>
        <v>4.5133999999999999</v>
      </c>
      <c r="W78" s="242">
        <f t="shared" si="38"/>
        <v>4.4734999999999996</v>
      </c>
      <c r="X78" s="242">
        <f t="shared" si="38"/>
        <v>4.4086999999999996</v>
      </c>
      <c r="Y78" s="242">
        <f t="shared" si="38"/>
        <v>4.3087999999999997</v>
      </c>
      <c r="Z78" s="242">
        <f t="shared" si="39"/>
        <v>4.2485999999999997</v>
      </c>
      <c r="AA78" s="242">
        <f t="shared" si="39"/>
        <v>4.2965999999999998</v>
      </c>
      <c r="AB78" s="242">
        <f t="shared" si="39"/>
        <v>4.3087999999999997</v>
      </c>
      <c r="AC78" s="242">
        <f t="shared" si="39"/>
        <v>4.2367999999999997</v>
      </c>
      <c r="AD78" s="242">
        <f t="shared" si="39"/>
        <v>4.0345000000000004</v>
      </c>
      <c r="AE78" s="242">
        <f t="shared" si="39"/>
        <v>3.8801000000000001</v>
      </c>
      <c r="AF78" s="242">
        <f t="shared" si="39"/>
        <v>3.7648999999999999</v>
      </c>
      <c r="AG78" s="242">
        <f t="shared" si="39"/>
        <v>3.5371999999999999</v>
      </c>
      <c r="AH78" s="242">
        <f t="shared" si="39"/>
        <v>3.1168</v>
      </c>
      <c r="AI78" s="242">
        <f t="shared" si="39"/>
        <v>2.9824000000000002</v>
      </c>
      <c r="AJ78" s="242">
        <f t="shared" si="40"/>
        <v>2.8752</v>
      </c>
      <c r="AK78" s="242">
        <f t="shared" si="40"/>
        <v>2.7907999999999999</v>
      </c>
      <c r="AL78" s="242">
        <f t="shared" si="40"/>
        <v>2.7604000000000002</v>
      </c>
      <c r="AM78" s="242">
        <f t="shared" si="40"/>
        <v>2.6637</v>
      </c>
      <c r="AN78" s="242">
        <f t="shared" si="40"/>
        <v>2.4975000000000001</v>
      </c>
      <c r="AO78" s="242">
        <f t="shared" si="40"/>
        <v>2.34</v>
      </c>
      <c r="AP78" s="242">
        <f t="shared" si="40"/>
        <v>2.2012</v>
      </c>
      <c r="AQ78" s="242">
        <f t="shared" si="40"/>
        <v>2.1636000000000002</v>
      </c>
      <c r="AR78" s="242">
        <f t="shared" si="40"/>
        <v>2.1036999999999999</v>
      </c>
      <c r="AS78" s="242">
        <f t="shared" si="40"/>
        <v>2.0581999999999998</v>
      </c>
      <c r="AT78" s="242">
        <f t="shared" si="41"/>
        <v>2.0750000000000002</v>
      </c>
      <c r="AU78" s="242">
        <f t="shared" si="41"/>
        <v>2.1242999999999999</v>
      </c>
      <c r="AV78" s="242">
        <f t="shared" si="41"/>
        <v>2.0922000000000001</v>
      </c>
      <c r="AW78" s="242">
        <f t="shared" si="41"/>
        <v>2.0388999999999999</v>
      </c>
      <c r="AX78" s="242">
        <f t="shared" si="41"/>
        <v>2.0066000000000002</v>
      </c>
      <c r="AY78" s="242">
        <f t="shared" si="41"/>
        <v>1.9651000000000001</v>
      </c>
      <c r="AZ78" s="242">
        <f t="shared" si="41"/>
        <v>1.9376</v>
      </c>
      <c r="BA78" s="242">
        <f t="shared" si="41"/>
        <v>1.9351</v>
      </c>
      <c r="BB78" s="242">
        <f t="shared" si="41"/>
        <v>1.9301999999999999</v>
      </c>
      <c r="BC78" s="242">
        <f t="shared" si="41"/>
        <v>1.8965000000000001</v>
      </c>
      <c r="BD78" s="242">
        <f t="shared" si="42"/>
        <v>1.9278</v>
      </c>
      <c r="BE78" s="242">
        <f t="shared" si="42"/>
        <v>1.9059999999999999</v>
      </c>
      <c r="BF78" s="242">
        <f t="shared" si="42"/>
        <v>1.9059999999999999</v>
      </c>
      <c r="BG78" s="242">
        <f t="shared" si="42"/>
        <v>1.9351</v>
      </c>
      <c r="BH78" s="242">
        <f t="shared" si="42"/>
        <v>1.8989</v>
      </c>
      <c r="BI78" s="242">
        <f t="shared" si="42"/>
        <v>1.8391999999999999</v>
      </c>
      <c r="BJ78" s="242">
        <f t="shared" si="42"/>
        <v>1.8504</v>
      </c>
      <c r="BK78" s="242">
        <f t="shared" si="42"/>
        <v>1.8237000000000001</v>
      </c>
      <c r="BL78" s="242">
        <f t="shared" si="42"/>
        <v>1.7979000000000001</v>
      </c>
      <c r="BM78" s="242">
        <f t="shared" si="42"/>
        <v>1.7323</v>
      </c>
      <c r="BN78" s="242">
        <f t="shared" si="43"/>
        <v>1.6443000000000001</v>
      </c>
      <c r="BO78" s="242">
        <f t="shared" si="43"/>
        <v>1.625</v>
      </c>
      <c r="BP78" s="242">
        <f t="shared" si="43"/>
        <v>1.5457000000000001</v>
      </c>
      <c r="BQ78" s="242">
        <f t="shared" si="43"/>
        <v>1.5993999999999999</v>
      </c>
      <c r="BR78" s="242">
        <f t="shared" si="43"/>
        <v>1.5860000000000001</v>
      </c>
      <c r="BS78" s="242">
        <f t="shared" si="43"/>
        <v>1.5134000000000001</v>
      </c>
      <c r="BT78" s="242">
        <f t="shared" si="43"/>
        <v>1.4925999999999999</v>
      </c>
      <c r="BU78" s="242">
        <f t="shared" si="43"/>
        <v>1.4912000000000001</v>
      </c>
      <c r="BV78" s="242">
        <f t="shared" si="43"/>
        <v>1.5015000000000001</v>
      </c>
      <c r="BW78" s="242">
        <f t="shared" si="43"/>
        <v>1.5209999999999999</v>
      </c>
      <c r="BX78" s="242">
        <f t="shared" si="44"/>
        <v>1.5426</v>
      </c>
      <c r="BY78" s="242">
        <f t="shared" si="44"/>
        <v>1.5044999999999999</v>
      </c>
      <c r="BZ78" s="242">
        <f t="shared" si="44"/>
        <v>1.4696</v>
      </c>
      <c r="CA78" s="242">
        <f t="shared" si="44"/>
        <v>1.4527000000000001</v>
      </c>
      <c r="CB78" s="242">
        <f t="shared" si="44"/>
        <v>1.4597</v>
      </c>
      <c r="CC78" s="242">
        <f t="shared" si="44"/>
        <v>1.3271999999999999</v>
      </c>
      <c r="CD78" s="242">
        <f t="shared" si="44"/>
        <v>1</v>
      </c>
    </row>
    <row r="79" spans="1:82" outlineLevel="1">
      <c r="A79" s="241">
        <v>4</v>
      </c>
      <c r="B79" s="229" t="s">
        <v>348</v>
      </c>
      <c r="C79" s="190"/>
      <c r="D79" s="156">
        <v>8</v>
      </c>
      <c r="E79" s="285">
        <v>16</v>
      </c>
      <c r="F79" s="233">
        <f t="shared" si="37"/>
        <v>0</v>
      </c>
      <c r="G79" s="233">
        <f t="shared" si="37"/>
        <v>0</v>
      </c>
      <c r="H79" s="233">
        <f t="shared" si="37"/>
        <v>0</v>
      </c>
      <c r="I79" s="233">
        <f t="shared" si="37"/>
        <v>5.4909999999999997</v>
      </c>
      <c r="J79" s="242">
        <f t="shared" si="37"/>
        <v>5.6333000000000002</v>
      </c>
      <c r="K79" s="242">
        <f t="shared" si="37"/>
        <v>4.7530999999999999</v>
      </c>
      <c r="L79" s="242">
        <f t="shared" si="37"/>
        <v>4.6513999999999998</v>
      </c>
      <c r="M79" s="242">
        <f t="shared" si="37"/>
        <v>4.7679999999999998</v>
      </c>
      <c r="N79" s="242">
        <f t="shared" si="37"/>
        <v>4.8438999999999997</v>
      </c>
      <c r="O79" s="242">
        <f t="shared" si="37"/>
        <v>4.7530999999999999</v>
      </c>
      <c r="P79" s="242">
        <f t="shared" si="38"/>
        <v>4.68</v>
      </c>
      <c r="Q79" s="242">
        <f t="shared" si="38"/>
        <v>4.5952000000000002</v>
      </c>
      <c r="R79" s="242">
        <f t="shared" si="38"/>
        <v>4.6231</v>
      </c>
      <c r="S79" s="242">
        <f t="shared" si="38"/>
        <v>4.6513999999999998</v>
      </c>
      <c r="T79" s="242">
        <f t="shared" si="38"/>
        <v>4.5952000000000002</v>
      </c>
      <c r="U79" s="242">
        <f t="shared" si="38"/>
        <v>4.5403000000000002</v>
      </c>
      <c r="V79" s="242">
        <f t="shared" si="38"/>
        <v>4.5133999999999999</v>
      </c>
      <c r="W79" s="242">
        <f t="shared" si="38"/>
        <v>4.4734999999999996</v>
      </c>
      <c r="X79" s="242">
        <f t="shared" si="38"/>
        <v>4.4086999999999996</v>
      </c>
      <c r="Y79" s="242">
        <f t="shared" si="38"/>
        <v>4.3087999999999997</v>
      </c>
      <c r="Z79" s="242">
        <f t="shared" si="39"/>
        <v>4.2485999999999997</v>
      </c>
      <c r="AA79" s="242">
        <f t="shared" si="39"/>
        <v>4.2965999999999998</v>
      </c>
      <c r="AB79" s="242">
        <f t="shared" si="39"/>
        <v>4.3087999999999997</v>
      </c>
      <c r="AC79" s="242">
        <f t="shared" si="39"/>
        <v>4.2367999999999997</v>
      </c>
      <c r="AD79" s="242">
        <f t="shared" si="39"/>
        <v>4.0345000000000004</v>
      </c>
      <c r="AE79" s="242">
        <f t="shared" si="39"/>
        <v>3.8801000000000001</v>
      </c>
      <c r="AF79" s="242">
        <f t="shared" si="39"/>
        <v>3.7648999999999999</v>
      </c>
      <c r="AG79" s="242">
        <f t="shared" si="39"/>
        <v>3.5371999999999999</v>
      </c>
      <c r="AH79" s="242">
        <f t="shared" si="39"/>
        <v>3.1168</v>
      </c>
      <c r="AI79" s="242">
        <f t="shared" si="39"/>
        <v>2.9824000000000002</v>
      </c>
      <c r="AJ79" s="242">
        <f t="shared" si="40"/>
        <v>2.8752</v>
      </c>
      <c r="AK79" s="242">
        <f t="shared" si="40"/>
        <v>2.7907999999999999</v>
      </c>
      <c r="AL79" s="242">
        <f t="shared" si="40"/>
        <v>2.7604000000000002</v>
      </c>
      <c r="AM79" s="242">
        <f t="shared" si="40"/>
        <v>2.6637</v>
      </c>
      <c r="AN79" s="242">
        <f t="shared" si="40"/>
        <v>2.4975000000000001</v>
      </c>
      <c r="AO79" s="242">
        <f t="shared" si="40"/>
        <v>2.34</v>
      </c>
      <c r="AP79" s="242">
        <f t="shared" si="40"/>
        <v>2.2012</v>
      </c>
      <c r="AQ79" s="242">
        <f t="shared" si="40"/>
        <v>2.1636000000000002</v>
      </c>
      <c r="AR79" s="242">
        <f t="shared" si="40"/>
        <v>2.1036999999999999</v>
      </c>
      <c r="AS79" s="242">
        <f t="shared" si="40"/>
        <v>2.0581999999999998</v>
      </c>
      <c r="AT79" s="242">
        <f t="shared" si="41"/>
        <v>2.0750000000000002</v>
      </c>
      <c r="AU79" s="242">
        <f t="shared" si="41"/>
        <v>2.1242999999999999</v>
      </c>
      <c r="AV79" s="242">
        <f t="shared" si="41"/>
        <v>2.0922000000000001</v>
      </c>
      <c r="AW79" s="242">
        <f t="shared" si="41"/>
        <v>2.0388999999999999</v>
      </c>
      <c r="AX79" s="242">
        <f t="shared" si="41"/>
        <v>2.0066000000000002</v>
      </c>
      <c r="AY79" s="242">
        <f t="shared" si="41"/>
        <v>1.9651000000000001</v>
      </c>
      <c r="AZ79" s="242">
        <f t="shared" si="41"/>
        <v>1.9376</v>
      </c>
      <c r="BA79" s="242">
        <f t="shared" si="41"/>
        <v>1.9351</v>
      </c>
      <c r="BB79" s="242">
        <f t="shared" si="41"/>
        <v>1.9301999999999999</v>
      </c>
      <c r="BC79" s="242">
        <f t="shared" si="41"/>
        <v>1.8965000000000001</v>
      </c>
      <c r="BD79" s="242">
        <f t="shared" si="42"/>
        <v>1.9278</v>
      </c>
      <c r="BE79" s="242">
        <f t="shared" si="42"/>
        <v>1.9059999999999999</v>
      </c>
      <c r="BF79" s="242">
        <f t="shared" si="42"/>
        <v>1.9059999999999999</v>
      </c>
      <c r="BG79" s="242">
        <f t="shared" si="42"/>
        <v>1.9351</v>
      </c>
      <c r="BH79" s="242">
        <f t="shared" si="42"/>
        <v>1.8989</v>
      </c>
      <c r="BI79" s="242">
        <f t="shared" si="42"/>
        <v>1.8391999999999999</v>
      </c>
      <c r="BJ79" s="242">
        <f t="shared" si="42"/>
        <v>1.8504</v>
      </c>
      <c r="BK79" s="242">
        <f t="shared" si="42"/>
        <v>1.8237000000000001</v>
      </c>
      <c r="BL79" s="242">
        <f t="shared" si="42"/>
        <v>1.7979000000000001</v>
      </c>
      <c r="BM79" s="242">
        <f t="shared" si="42"/>
        <v>1.7323</v>
      </c>
      <c r="BN79" s="242">
        <f t="shared" si="43"/>
        <v>1.6443000000000001</v>
      </c>
      <c r="BO79" s="242">
        <f t="shared" si="43"/>
        <v>1.625</v>
      </c>
      <c r="BP79" s="242">
        <f t="shared" si="43"/>
        <v>1.5457000000000001</v>
      </c>
      <c r="BQ79" s="242">
        <f t="shared" si="43"/>
        <v>1.5993999999999999</v>
      </c>
      <c r="BR79" s="242">
        <f t="shared" si="43"/>
        <v>1.5860000000000001</v>
      </c>
      <c r="BS79" s="242">
        <f t="shared" si="43"/>
        <v>1.5134000000000001</v>
      </c>
      <c r="BT79" s="242">
        <f t="shared" si="43"/>
        <v>1.4925999999999999</v>
      </c>
      <c r="BU79" s="242">
        <f t="shared" si="43"/>
        <v>1.4912000000000001</v>
      </c>
      <c r="BV79" s="242">
        <f t="shared" si="43"/>
        <v>1.5015000000000001</v>
      </c>
      <c r="BW79" s="242">
        <f t="shared" si="43"/>
        <v>1.5209999999999999</v>
      </c>
      <c r="BX79" s="242">
        <f t="shared" si="44"/>
        <v>1.5426</v>
      </c>
      <c r="BY79" s="242">
        <f t="shared" si="44"/>
        <v>1.5044999999999999</v>
      </c>
      <c r="BZ79" s="242">
        <f t="shared" si="44"/>
        <v>1.4696</v>
      </c>
      <c r="CA79" s="242">
        <f t="shared" si="44"/>
        <v>1.4527000000000001</v>
      </c>
      <c r="CB79" s="242">
        <f t="shared" si="44"/>
        <v>1.4597</v>
      </c>
      <c r="CC79" s="242">
        <f t="shared" si="44"/>
        <v>1.3271999999999999</v>
      </c>
      <c r="CD79" s="242">
        <f t="shared" si="44"/>
        <v>1</v>
      </c>
    </row>
    <row r="80" spans="1:82" outlineLevel="1">
      <c r="A80" s="241">
        <v>4</v>
      </c>
      <c r="B80" s="229" t="s">
        <v>349</v>
      </c>
      <c r="C80" s="190"/>
      <c r="D80" s="156">
        <v>15</v>
      </c>
      <c r="E80" s="285">
        <v>25</v>
      </c>
      <c r="F80" s="233">
        <f t="shared" si="37"/>
        <v>0</v>
      </c>
      <c r="G80" s="233">
        <f t="shared" si="37"/>
        <v>0</v>
      </c>
      <c r="H80" s="233">
        <f t="shared" si="37"/>
        <v>0</v>
      </c>
      <c r="I80" s="233">
        <f t="shared" si="37"/>
        <v>5.4909999999999997</v>
      </c>
      <c r="J80" s="242">
        <f t="shared" si="37"/>
        <v>5.6333000000000002</v>
      </c>
      <c r="K80" s="242">
        <f t="shared" si="37"/>
        <v>4.7530999999999999</v>
      </c>
      <c r="L80" s="242">
        <f t="shared" si="37"/>
        <v>4.6513999999999998</v>
      </c>
      <c r="M80" s="242">
        <f t="shared" si="37"/>
        <v>4.7679999999999998</v>
      </c>
      <c r="N80" s="242">
        <f t="shared" si="37"/>
        <v>4.8438999999999997</v>
      </c>
      <c r="O80" s="242">
        <f t="shared" si="37"/>
        <v>4.7530999999999999</v>
      </c>
      <c r="P80" s="242">
        <f t="shared" si="38"/>
        <v>4.68</v>
      </c>
      <c r="Q80" s="242">
        <f t="shared" si="38"/>
        <v>4.5952000000000002</v>
      </c>
      <c r="R80" s="242">
        <f t="shared" si="38"/>
        <v>4.6231</v>
      </c>
      <c r="S80" s="242">
        <f t="shared" si="38"/>
        <v>4.6513999999999998</v>
      </c>
      <c r="T80" s="242">
        <f t="shared" si="38"/>
        <v>4.5952000000000002</v>
      </c>
      <c r="U80" s="242">
        <f t="shared" si="38"/>
        <v>4.5403000000000002</v>
      </c>
      <c r="V80" s="242">
        <f t="shared" si="38"/>
        <v>4.5133999999999999</v>
      </c>
      <c r="W80" s="242">
        <f t="shared" si="38"/>
        <v>4.4734999999999996</v>
      </c>
      <c r="X80" s="242">
        <f t="shared" si="38"/>
        <v>4.4086999999999996</v>
      </c>
      <c r="Y80" s="242">
        <f t="shared" si="38"/>
        <v>4.3087999999999997</v>
      </c>
      <c r="Z80" s="242">
        <f t="shared" si="39"/>
        <v>4.2485999999999997</v>
      </c>
      <c r="AA80" s="242">
        <f t="shared" si="39"/>
        <v>4.2965999999999998</v>
      </c>
      <c r="AB80" s="242">
        <f t="shared" si="39"/>
        <v>4.3087999999999997</v>
      </c>
      <c r="AC80" s="242">
        <f t="shared" si="39"/>
        <v>4.2367999999999997</v>
      </c>
      <c r="AD80" s="242">
        <f t="shared" si="39"/>
        <v>4.0345000000000004</v>
      </c>
      <c r="AE80" s="242">
        <f t="shared" si="39"/>
        <v>3.8801000000000001</v>
      </c>
      <c r="AF80" s="242">
        <f t="shared" si="39"/>
        <v>3.7648999999999999</v>
      </c>
      <c r="AG80" s="242">
        <f t="shared" si="39"/>
        <v>3.5371999999999999</v>
      </c>
      <c r="AH80" s="242">
        <f t="shared" si="39"/>
        <v>3.1168</v>
      </c>
      <c r="AI80" s="242">
        <f t="shared" si="39"/>
        <v>2.9824000000000002</v>
      </c>
      <c r="AJ80" s="242">
        <f t="shared" si="40"/>
        <v>2.8752</v>
      </c>
      <c r="AK80" s="242">
        <f t="shared" si="40"/>
        <v>2.7907999999999999</v>
      </c>
      <c r="AL80" s="242">
        <f t="shared" si="40"/>
        <v>2.7604000000000002</v>
      </c>
      <c r="AM80" s="242">
        <f t="shared" si="40"/>
        <v>2.6637</v>
      </c>
      <c r="AN80" s="242">
        <f t="shared" si="40"/>
        <v>2.4975000000000001</v>
      </c>
      <c r="AO80" s="242">
        <f t="shared" si="40"/>
        <v>2.34</v>
      </c>
      <c r="AP80" s="242">
        <f t="shared" si="40"/>
        <v>2.2012</v>
      </c>
      <c r="AQ80" s="242">
        <f t="shared" si="40"/>
        <v>2.1636000000000002</v>
      </c>
      <c r="AR80" s="242">
        <f t="shared" si="40"/>
        <v>2.1036999999999999</v>
      </c>
      <c r="AS80" s="242">
        <f t="shared" si="40"/>
        <v>2.0581999999999998</v>
      </c>
      <c r="AT80" s="242">
        <f t="shared" si="41"/>
        <v>2.0750000000000002</v>
      </c>
      <c r="AU80" s="242">
        <f t="shared" si="41"/>
        <v>2.1242999999999999</v>
      </c>
      <c r="AV80" s="242">
        <f t="shared" si="41"/>
        <v>2.0922000000000001</v>
      </c>
      <c r="AW80" s="242">
        <f t="shared" si="41"/>
        <v>2.0388999999999999</v>
      </c>
      <c r="AX80" s="242">
        <f t="shared" si="41"/>
        <v>2.0066000000000002</v>
      </c>
      <c r="AY80" s="242">
        <f t="shared" si="41"/>
        <v>1.9651000000000001</v>
      </c>
      <c r="AZ80" s="242">
        <f t="shared" si="41"/>
        <v>1.9376</v>
      </c>
      <c r="BA80" s="242">
        <f t="shared" si="41"/>
        <v>1.9351</v>
      </c>
      <c r="BB80" s="242">
        <f t="shared" si="41"/>
        <v>1.9301999999999999</v>
      </c>
      <c r="BC80" s="242">
        <f t="shared" si="41"/>
        <v>1.8965000000000001</v>
      </c>
      <c r="BD80" s="242">
        <f t="shared" si="42"/>
        <v>1.9278</v>
      </c>
      <c r="BE80" s="242">
        <f t="shared" si="42"/>
        <v>1.9059999999999999</v>
      </c>
      <c r="BF80" s="242">
        <f t="shared" si="42"/>
        <v>1.9059999999999999</v>
      </c>
      <c r="BG80" s="242">
        <f t="shared" si="42"/>
        <v>1.9351</v>
      </c>
      <c r="BH80" s="242">
        <f t="shared" si="42"/>
        <v>1.8989</v>
      </c>
      <c r="BI80" s="242">
        <f t="shared" si="42"/>
        <v>1.8391999999999999</v>
      </c>
      <c r="BJ80" s="242">
        <f t="shared" si="42"/>
        <v>1.8504</v>
      </c>
      <c r="BK80" s="242">
        <f t="shared" si="42"/>
        <v>1.8237000000000001</v>
      </c>
      <c r="BL80" s="242">
        <f t="shared" si="42"/>
        <v>1.7979000000000001</v>
      </c>
      <c r="BM80" s="242">
        <f t="shared" si="42"/>
        <v>1.7323</v>
      </c>
      <c r="BN80" s="242">
        <f t="shared" si="43"/>
        <v>1.6443000000000001</v>
      </c>
      <c r="BO80" s="242">
        <f t="shared" si="43"/>
        <v>1.625</v>
      </c>
      <c r="BP80" s="242">
        <f t="shared" si="43"/>
        <v>1.5457000000000001</v>
      </c>
      <c r="BQ80" s="242">
        <f t="shared" si="43"/>
        <v>1.5993999999999999</v>
      </c>
      <c r="BR80" s="242">
        <f t="shared" si="43"/>
        <v>1.5860000000000001</v>
      </c>
      <c r="BS80" s="242">
        <f t="shared" si="43"/>
        <v>1.5134000000000001</v>
      </c>
      <c r="BT80" s="242">
        <f t="shared" si="43"/>
        <v>1.4925999999999999</v>
      </c>
      <c r="BU80" s="242">
        <f t="shared" si="43"/>
        <v>1.4912000000000001</v>
      </c>
      <c r="BV80" s="242">
        <f t="shared" si="43"/>
        <v>1.5015000000000001</v>
      </c>
      <c r="BW80" s="242">
        <f t="shared" si="43"/>
        <v>1.5209999999999999</v>
      </c>
      <c r="BX80" s="242">
        <f t="shared" si="44"/>
        <v>1.5426</v>
      </c>
      <c r="BY80" s="242">
        <f t="shared" si="44"/>
        <v>1.5044999999999999</v>
      </c>
      <c r="BZ80" s="242">
        <f t="shared" si="44"/>
        <v>1.4696</v>
      </c>
      <c r="CA80" s="242">
        <f t="shared" si="44"/>
        <v>1.4527000000000001</v>
      </c>
      <c r="CB80" s="242">
        <f t="shared" si="44"/>
        <v>1.4597</v>
      </c>
      <c r="CC80" s="242">
        <f t="shared" si="44"/>
        <v>1.3271999999999999</v>
      </c>
      <c r="CD80" s="242">
        <f t="shared" si="44"/>
        <v>1</v>
      </c>
    </row>
    <row r="81" spans="1:82" outlineLevel="1">
      <c r="A81" s="241">
        <v>4</v>
      </c>
      <c r="B81" s="229" t="s">
        <v>350</v>
      </c>
      <c r="C81" s="190"/>
      <c r="D81" s="156">
        <v>45</v>
      </c>
      <c r="E81" s="285">
        <v>45</v>
      </c>
      <c r="F81" s="233">
        <f t="shared" si="37"/>
        <v>0</v>
      </c>
      <c r="G81" s="233">
        <f t="shared" si="37"/>
        <v>0</v>
      </c>
      <c r="H81" s="233">
        <f t="shared" si="37"/>
        <v>0</v>
      </c>
      <c r="I81" s="233">
        <f t="shared" si="37"/>
        <v>5.4909999999999997</v>
      </c>
      <c r="J81" s="242">
        <f t="shared" si="37"/>
        <v>5.6333000000000002</v>
      </c>
      <c r="K81" s="242">
        <f t="shared" si="37"/>
        <v>4.7530999999999999</v>
      </c>
      <c r="L81" s="242">
        <f t="shared" si="37"/>
        <v>4.6513999999999998</v>
      </c>
      <c r="M81" s="242">
        <f t="shared" si="37"/>
        <v>4.7679999999999998</v>
      </c>
      <c r="N81" s="242">
        <f t="shared" si="37"/>
        <v>4.8438999999999997</v>
      </c>
      <c r="O81" s="242">
        <f t="shared" si="37"/>
        <v>4.7530999999999999</v>
      </c>
      <c r="P81" s="242">
        <f t="shared" si="38"/>
        <v>4.68</v>
      </c>
      <c r="Q81" s="242">
        <f t="shared" si="38"/>
        <v>4.5952000000000002</v>
      </c>
      <c r="R81" s="242">
        <f t="shared" si="38"/>
        <v>4.6231</v>
      </c>
      <c r="S81" s="242">
        <f t="shared" si="38"/>
        <v>4.6513999999999998</v>
      </c>
      <c r="T81" s="242">
        <f t="shared" si="38"/>
        <v>4.5952000000000002</v>
      </c>
      <c r="U81" s="242">
        <f t="shared" si="38"/>
        <v>4.5403000000000002</v>
      </c>
      <c r="V81" s="242">
        <f t="shared" si="38"/>
        <v>4.5133999999999999</v>
      </c>
      <c r="W81" s="242">
        <f t="shared" si="38"/>
        <v>4.4734999999999996</v>
      </c>
      <c r="X81" s="242">
        <f t="shared" si="38"/>
        <v>4.4086999999999996</v>
      </c>
      <c r="Y81" s="242">
        <f t="shared" si="38"/>
        <v>4.3087999999999997</v>
      </c>
      <c r="Z81" s="242">
        <f t="shared" si="39"/>
        <v>4.2485999999999997</v>
      </c>
      <c r="AA81" s="242">
        <f t="shared" si="39"/>
        <v>4.2965999999999998</v>
      </c>
      <c r="AB81" s="242">
        <f t="shared" si="39"/>
        <v>4.3087999999999997</v>
      </c>
      <c r="AC81" s="242">
        <f t="shared" si="39"/>
        <v>4.2367999999999997</v>
      </c>
      <c r="AD81" s="242">
        <f t="shared" si="39"/>
        <v>4.0345000000000004</v>
      </c>
      <c r="AE81" s="242">
        <f t="shared" si="39"/>
        <v>3.8801000000000001</v>
      </c>
      <c r="AF81" s="242">
        <f t="shared" si="39"/>
        <v>3.7648999999999999</v>
      </c>
      <c r="AG81" s="242">
        <f t="shared" si="39"/>
        <v>3.5371999999999999</v>
      </c>
      <c r="AH81" s="242">
        <f t="shared" si="39"/>
        <v>3.1168</v>
      </c>
      <c r="AI81" s="242">
        <f t="shared" si="39"/>
        <v>2.9824000000000002</v>
      </c>
      <c r="AJ81" s="242">
        <f t="shared" si="40"/>
        <v>2.8752</v>
      </c>
      <c r="AK81" s="242">
        <f t="shared" si="40"/>
        <v>2.7907999999999999</v>
      </c>
      <c r="AL81" s="242">
        <f t="shared" si="40"/>
        <v>2.7604000000000002</v>
      </c>
      <c r="AM81" s="242">
        <f t="shared" si="40"/>
        <v>2.6637</v>
      </c>
      <c r="AN81" s="242">
        <f t="shared" si="40"/>
        <v>2.4975000000000001</v>
      </c>
      <c r="AO81" s="242">
        <f t="shared" si="40"/>
        <v>2.34</v>
      </c>
      <c r="AP81" s="242">
        <f t="shared" si="40"/>
        <v>2.2012</v>
      </c>
      <c r="AQ81" s="242">
        <f t="shared" si="40"/>
        <v>2.1636000000000002</v>
      </c>
      <c r="AR81" s="242">
        <f t="shared" si="40"/>
        <v>2.1036999999999999</v>
      </c>
      <c r="AS81" s="242">
        <f t="shared" si="40"/>
        <v>2.0581999999999998</v>
      </c>
      <c r="AT81" s="242">
        <f t="shared" si="41"/>
        <v>2.0750000000000002</v>
      </c>
      <c r="AU81" s="242">
        <f t="shared" si="41"/>
        <v>2.1242999999999999</v>
      </c>
      <c r="AV81" s="242">
        <f t="shared" si="41"/>
        <v>2.0922000000000001</v>
      </c>
      <c r="AW81" s="242">
        <f t="shared" si="41"/>
        <v>2.0388999999999999</v>
      </c>
      <c r="AX81" s="242">
        <f t="shared" si="41"/>
        <v>2.0066000000000002</v>
      </c>
      <c r="AY81" s="242">
        <f t="shared" si="41"/>
        <v>1.9651000000000001</v>
      </c>
      <c r="AZ81" s="242">
        <f t="shared" si="41"/>
        <v>1.9376</v>
      </c>
      <c r="BA81" s="242">
        <f t="shared" si="41"/>
        <v>1.9351</v>
      </c>
      <c r="BB81" s="242">
        <f t="shared" si="41"/>
        <v>1.9301999999999999</v>
      </c>
      <c r="BC81" s="242">
        <f t="shared" si="41"/>
        <v>1.8965000000000001</v>
      </c>
      <c r="BD81" s="242">
        <f t="shared" si="42"/>
        <v>1.9278</v>
      </c>
      <c r="BE81" s="242">
        <f t="shared" si="42"/>
        <v>1.9059999999999999</v>
      </c>
      <c r="BF81" s="242">
        <f t="shared" si="42"/>
        <v>1.9059999999999999</v>
      </c>
      <c r="BG81" s="242">
        <f t="shared" si="42"/>
        <v>1.9351</v>
      </c>
      <c r="BH81" s="242">
        <f t="shared" si="42"/>
        <v>1.8989</v>
      </c>
      <c r="BI81" s="242">
        <f t="shared" si="42"/>
        <v>1.8391999999999999</v>
      </c>
      <c r="BJ81" s="242">
        <f t="shared" si="42"/>
        <v>1.8504</v>
      </c>
      <c r="BK81" s="242">
        <f t="shared" si="42"/>
        <v>1.8237000000000001</v>
      </c>
      <c r="BL81" s="242">
        <f t="shared" si="42"/>
        <v>1.7979000000000001</v>
      </c>
      <c r="BM81" s="242">
        <f t="shared" si="42"/>
        <v>1.7323</v>
      </c>
      <c r="BN81" s="242">
        <f t="shared" si="43"/>
        <v>1.6443000000000001</v>
      </c>
      <c r="BO81" s="242">
        <f t="shared" si="43"/>
        <v>1.625</v>
      </c>
      <c r="BP81" s="242">
        <f t="shared" si="43"/>
        <v>1.5457000000000001</v>
      </c>
      <c r="BQ81" s="242">
        <f t="shared" si="43"/>
        <v>1.5993999999999999</v>
      </c>
      <c r="BR81" s="242">
        <f t="shared" si="43"/>
        <v>1.5860000000000001</v>
      </c>
      <c r="BS81" s="242">
        <f t="shared" si="43"/>
        <v>1.5134000000000001</v>
      </c>
      <c r="BT81" s="242">
        <f t="shared" si="43"/>
        <v>1.4925999999999999</v>
      </c>
      <c r="BU81" s="242">
        <f t="shared" si="43"/>
        <v>1.4912000000000001</v>
      </c>
      <c r="BV81" s="242">
        <f t="shared" si="43"/>
        <v>1.5015000000000001</v>
      </c>
      <c r="BW81" s="242">
        <f t="shared" si="43"/>
        <v>1.5209999999999999</v>
      </c>
      <c r="BX81" s="242">
        <f t="shared" si="44"/>
        <v>1.5426</v>
      </c>
      <c r="BY81" s="242">
        <f t="shared" si="44"/>
        <v>1.5044999999999999</v>
      </c>
      <c r="BZ81" s="242">
        <f t="shared" si="44"/>
        <v>1.4696</v>
      </c>
      <c r="CA81" s="242">
        <f t="shared" si="44"/>
        <v>1.4527000000000001</v>
      </c>
      <c r="CB81" s="242">
        <f t="shared" si="44"/>
        <v>1.4597</v>
      </c>
      <c r="CC81" s="242">
        <f t="shared" si="44"/>
        <v>1.3271999999999999</v>
      </c>
      <c r="CD81" s="242">
        <f t="shared" si="44"/>
        <v>1</v>
      </c>
    </row>
    <row r="82" spans="1:82" outlineLevel="1">
      <c r="A82" s="241">
        <v>4</v>
      </c>
      <c r="B82" s="229" t="s">
        <v>351</v>
      </c>
      <c r="C82" s="190"/>
      <c r="D82" s="156">
        <v>45</v>
      </c>
      <c r="E82" s="285">
        <v>45</v>
      </c>
      <c r="F82" s="233">
        <f t="shared" si="37"/>
        <v>0</v>
      </c>
      <c r="G82" s="233">
        <f t="shared" si="37"/>
        <v>0</v>
      </c>
      <c r="H82" s="233">
        <f t="shared" si="37"/>
        <v>0</v>
      </c>
      <c r="I82" s="233">
        <f t="shared" si="37"/>
        <v>5.4909999999999997</v>
      </c>
      <c r="J82" s="242">
        <f t="shared" si="37"/>
        <v>5.6333000000000002</v>
      </c>
      <c r="K82" s="242">
        <f t="shared" si="37"/>
        <v>4.7530999999999999</v>
      </c>
      <c r="L82" s="242">
        <f t="shared" si="37"/>
        <v>4.6513999999999998</v>
      </c>
      <c r="M82" s="242">
        <f t="shared" si="37"/>
        <v>4.7679999999999998</v>
      </c>
      <c r="N82" s="242">
        <f t="shared" si="37"/>
        <v>4.8438999999999997</v>
      </c>
      <c r="O82" s="242">
        <f t="shared" si="37"/>
        <v>4.7530999999999999</v>
      </c>
      <c r="P82" s="242">
        <f t="shared" si="38"/>
        <v>4.68</v>
      </c>
      <c r="Q82" s="242">
        <f t="shared" si="38"/>
        <v>4.5952000000000002</v>
      </c>
      <c r="R82" s="242">
        <f t="shared" si="38"/>
        <v>4.6231</v>
      </c>
      <c r="S82" s="242">
        <f t="shared" si="38"/>
        <v>4.6513999999999998</v>
      </c>
      <c r="T82" s="242">
        <f t="shared" si="38"/>
        <v>4.5952000000000002</v>
      </c>
      <c r="U82" s="242">
        <f t="shared" si="38"/>
        <v>4.5403000000000002</v>
      </c>
      <c r="V82" s="242">
        <f t="shared" si="38"/>
        <v>4.5133999999999999</v>
      </c>
      <c r="W82" s="242">
        <f t="shared" si="38"/>
        <v>4.4734999999999996</v>
      </c>
      <c r="X82" s="242">
        <f t="shared" si="38"/>
        <v>4.4086999999999996</v>
      </c>
      <c r="Y82" s="242">
        <f t="shared" si="38"/>
        <v>4.3087999999999997</v>
      </c>
      <c r="Z82" s="242">
        <f t="shared" si="39"/>
        <v>4.2485999999999997</v>
      </c>
      <c r="AA82" s="242">
        <f t="shared" si="39"/>
        <v>4.2965999999999998</v>
      </c>
      <c r="AB82" s="242">
        <f t="shared" si="39"/>
        <v>4.3087999999999997</v>
      </c>
      <c r="AC82" s="242">
        <f t="shared" si="39"/>
        <v>4.2367999999999997</v>
      </c>
      <c r="AD82" s="242">
        <f t="shared" si="39"/>
        <v>4.0345000000000004</v>
      </c>
      <c r="AE82" s="242">
        <f t="shared" si="39"/>
        <v>3.8801000000000001</v>
      </c>
      <c r="AF82" s="242">
        <f t="shared" si="39"/>
        <v>3.7648999999999999</v>
      </c>
      <c r="AG82" s="242">
        <f t="shared" si="39"/>
        <v>3.5371999999999999</v>
      </c>
      <c r="AH82" s="242">
        <f t="shared" si="39"/>
        <v>3.1168</v>
      </c>
      <c r="AI82" s="242">
        <f t="shared" si="39"/>
        <v>2.9824000000000002</v>
      </c>
      <c r="AJ82" s="242">
        <f t="shared" si="40"/>
        <v>2.8752</v>
      </c>
      <c r="AK82" s="242">
        <f t="shared" si="40"/>
        <v>2.7907999999999999</v>
      </c>
      <c r="AL82" s="242">
        <f t="shared" si="40"/>
        <v>2.7604000000000002</v>
      </c>
      <c r="AM82" s="242">
        <f t="shared" si="40"/>
        <v>2.6637</v>
      </c>
      <c r="AN82" s="242">
        <f t="shared" si="40"/>
        <v>2.4975000000000001</v>
      </c>
      <c r="AO82" s="242">
        <f t="shared" si="40"/>
        <v>2.34</v>
      </c>
      <c r="AP82" s="242">
        <f t="shared" si="40"/>
        <v>2.2012</v>
      </c>
      <c r="AQ82" s="242">
        <f t="shared" si="40"/>
        <v>2.1636000000000002</v>
      </c>
      <c r="AR82" s="242">
        <f t="shared" si="40"/>
        <v>2.1036999999999999</v>
      </c>
      <c r="AS82" s="242">
        <f t="shared" si="40"/>
        <v>2.0581999999999998</v>
      </c>
      <c r="AT82" s="242">
        <f t="shared" si="41"/>
        <v>2.0750000000000002</v>
      </c>
      <c r="AU82" s="242">
        <f t="shared" si="41"/>
        <v>2.1242999999999999</v>
      </c>
      <c r="AV82" s="242">
        <f t="shared" si="41"/>
        <v>2.0922000000000001</v>
      </c>
      <c r="AW82" s="242">
        <f t="shared" si="41"/>
        <v>2.0388999999999999</v>
      </c>
      <c r="AX82" s="242">
        <f t="shared" si="41"/>
        <v>2.0066000000000002</v>
      </c>
      <c r="AY82" s="242">
        <f t="shared" si="41"/>
        <v>1.9651000000000001</v>
      </c>
      <c r="AZ82" s="242">
        <f t="shared" si="41"/>
        <v>1.9376</v>
      </c>
      <c r="BA82" s="242">
        <f t="shared" si="41"/>
        <v>1.9351</v>
      </c>
      <c r="BB82" s="242">
        <f t="shared" si="41"/>
        <v>1.9301999999999999</v>
      </c>
      <c r="BC82" s="242">
        <f t="shared" si="41"/>
        <v>1.8965000000000001</v>
      </c>
      <c r="BD82" s="242">
        <f t="shared" si="42"/>
        <v>1.9278</v>
      </c>
      <c r="BE82" s="242">
        <f t="shared" si="42"/>
        <v>1.9059999999999999</v>
      </c>
      <c r="BF82" s="242">
        <f t="shared" si="42"/>
        <v>1.9059999999999999</v>
      </c>
      <c r="BG82" s="242">
        <f t="shared" si="42"/>
        <v>1.9351</v>
      </c>
      <c r="BH82" s="242">
        <f t="shared" si="42"/>
        <v>1.8989</v>
      </c>
      <c r="BI82" s="242">
        <f t="shared" si="42"/>
        <v>1.8391999999999999</v>
      </c>
      <c r="BJ82" s="242">
        <f t="shared" si="42"/>
        <v>1.8504</v>
      </c>
      <c r="BK82" s="242">
        <f t="shared" si="42"/>
        <v>1.8237000000000001</v>
      </c>
      <c r="BL82" s="242">
        <f t="shared" si="42"/>
        <v>1.7979000000000001</v>
      </c>
      <c r="BM82" s="242">
        <f t="shared" si="42"/>
        <v>1.7323</v>
      </c>
      <c r="BN82" s="242">
        <f t="shared" si="43"/>
        <v>1.6443000000000001</v>
      </c>
      <c r="BO82" s="242">
        <f t="shared" si="43"/>
        <v>1.625</v>
      </c>
      <c r="BP82" s="242">
        <f t="shared" si="43"/>
        <v>1.5457000000000001</v>
      </c>
      <c r="BQ82" s="242">
        <f t="shared" si="43"/>
        <v>1.5993999999999999</v>
      </c>
      <c r="BR82" s="242">
        <f t="shared" si="43"/>
        <v>1.5860000000000001</v>
      </c>
      <c r="BS82" s="242">
        <f t="shared" si="43"/>
        <v>1.5134000000000001</v>
      </c>
      <c r="BT82" s="242">
        <f t="shared" si="43"/>
        <v>1.4925999999999999</v>
      </c>
      <c r="BU82" s="242">
        <f t="shared" si="43"/>
        <v>1.4912000000000001</v>
      </c>
      <c r="BV82" s="242">
        <f t="shared" si="43"/>
        <v>1.5015000000000001</v>
      </c>
      <c r="BW82" s="242">
        <f t="shared" si="43"/>
        <v>1.5209999999999999</v>
      </c>
      <c r="BX82" s="242">
        <f t="shared" si="44"/>
        <v>1.5426</v>
      </c>
      <c r="BY82" s="242">
        <f t="shared" si="44"/>
        <v>1.5044999999999999</v>
      </c>
      <c r="BZ82" s="242">
        <f t="shared" si="44"/>
        <v>1.4696</v>
      </c>
      <c r="CA82" s="242">
        <f t="shared" si="44"/>
        <v>1.4527000000000001</v>
      </c>
      <c r="CB82" s="242">
        <f t="shared" si="44"/>
        <v>1.4597</v>
      </c>
      <c r="CC82" s="242">
        <f t="shared" si="44"/>
        <v>1.3271999999999999</v>
      </c>
      <c r="CD82" s="242">
        <f t="shared" si="44"/>
        <v>1</v>
      </c>
    </row>
    <row r="83" spans="1:82" outlineLevel="1">
      <c r="A83" s="241">
        <v>4</v>
      </c>
      <c r="B83" s="229" t="s">
        <v>352</v>
      </c>
      <c r="C83" s="190"/>
      <c r="D83" s="156">
        <v>20</v>
      </c>
      <c r="E83" s="285">
        <v>30</v>
      </c>
      <c r="F83" s="233">
        <f t="shared" si="37"/>
        <v>0</v>
      </c>
      <c r="G83" s="233">
        <f t="shared" si="37"/>
        <v>0</v>
      </c>
      <c r="H83" s="233">
        <f t="shared" si="37"/>
        <v>0</v>
      </c>
      <c r="I83" s="233">
        <f t="shared" si="37"/>
        <v>5.4909999999999997</v>
      </c>
      <c r="J83" s="242">
        <f t="shared" si="37"/>
        <v>5.6333000000000002</v>
      </c>
      <c r="K83" s="242">
        <f t="shared" si="37"/>
        <v>4.7530999999999999</v>
      </c>
      <c r="L83" s="242">
        <f t="shared" si="37"/>
        <v>4.6513999999999998</v>
      </c>
      <c r="M83" s="242">
        <f t="shared" si="37"/>
        <v>4.7679999999999998</v>
      </c>
      <c r="N83" s="242">
        <f t="shared" si="37"/>
        <v>4.8438999999999997</v>
      </c>
      <c r="O83" s="242">
        <f t="shared" si="37"/>
        <v>4.7530999999999999</v>
      </c>
      <c r="P83" s="242">
        <f t="shared" si="38"/>
        <v>4.68</v>
      </c>
      <c r="Q83" s="242">
        <f t="shared" si="38"/>
        <v>4.5952000000000002</v>
      </c>
      <c r="R83" s="242">
        <f t="shared" si="38"/>
        <v>4.6231</v>
      </c>
      <c r="S83" s="242">
        <f t="shared" si="38"/>
        <v>4.6513999999999998</v>
      </c>
      <c r="T83" s="242">
        <f t="shared" si="38"/>
        <v>4.5952000000000002</v>
      </c>
      <c r="U83" s="242">
        <f t="shared" si="38"/>
        <v>4.5403000000000002</v>
      </c>
      <c r="V83" s="242">
        <f t="shared" si="38"/>
        <v>4.5133999999999999</v>
      </c>
      <c r="W83" s="242">
        <f t="shared" si="38"/>
        <v>4.4734999999999996</v>
      </c>
      <c r="X83" s="242">
        <f t="shared" si="38"/>
        <v>4.4086999999999996</v>
      </c>
      <c r="Y83" s="242">
        <f t="shared" si="38"/>
        <v>4.3087999999999997</v>
      </c>
      <c r="Z83" s="242">
        <f t="shared" si="39"/>
        <v>4.2485999999999997</v>
      </c>
      <c r="AA83" s="242">
        <f t="shared" si="39"/>
        <v>4.2965999999999998</v>
      </c>
      <c r="AB83" s="242">
        <f t="shared" si="39"/>
        <v>4.3087999999999997</v>
      </c>
      <c r="AC83" s="242">
        <f t="shared" si="39"/>
        <v>4.2367999999999997</v>
      </c>
      <c r="AD83" s="242">
        <f t="shared" si="39"/>
        <v>4.0345000000000004</v>
      </c>
      <c r="AE83" s="242">
        <f t="shared" si="39"/>
        <v>3.8801000000000001</v>
      </c>
      <c r="AF83" s="242">
        <f t="shared" si="39"/>
        <v>3.7648999999999999</v>
      </c>
      <c r="AG83" s="242">
        <f t="shared" si="39"/>
        <v>3.5371999999999999</v>
      </c>
      <c r="AH83" s="242">
        <f t="shared" si="39"/>
        <v>3.1168</v>
      </c>
      <c r="AI83" s="242">
        <f t="shared" si="39"/>
        <v>2.9824000000000002</v>
      </c>
      <c r="AJ83" s="242">
        <f t="shared" si="40"/>
        <v>2.8752</v>
      </c>
      <c r="AK83" s="242">
        <f t="shared" si="40"/>
        <v>2.7907999999999999</v>
      </c>
      <c r="AL83" s="242">
        <f t="shared" si="40"/>
        <v>2.7604000000000002</v>
      </c>
      <c r="AM83" s="242">
        <f t="shared" si="40"/>
        <v>2.6637</v>
      </c>
      <c r="AN83" s="242">
        <f t="shared" si="40"/>
        <v>2.4975000000000001</v>
      </c>
      <c r="AO83" s="242">
        <f t="shared" si="40"/>
        <v>2.34</v>
      </c>
      <c r="AP83" s="242">
        <f t="shared" si="40"/>
        <v>2.2012</v>
      </c>
      <c r="AQ83" s="242">
        <f t="shared" si="40"/>
        <v>2.1636000000000002</v>
      </c>
      <c r="AR83" s="242">
        <f t="shared" si="40"/>
        <v>2.1036999999999999</v>
      </c>
      <c r="AS83" s="242">
        <f t="shared" si="40"/>
        <v>2.0581999999999998</v>
      </c>
      <c r="AT83" s="242">
        <f t="shared" si="41"/>
        <v>2.0750000000000002</v>
      </c>
      <c r="AU83" s="242">
        <f t="shared" si="41"/>
        <v>2.1242999999999999</v>
      </c>
      <c r="AV83" s="242">
        <f t="shared" si="41"/>
        <v>2.0922000000000001</v>
      </c>
      <c r="AW83" s="242">
        <f t="shared" si="41"/>
        <v>2.0388999999999999</v>
      </c>
      <c r="AX83" s="242">
        <f t="shared" si="41"/>
        <v>2.0066000000000002</v>
      </c>
      <c r="AY83" s="242">
        <f t="shared" si="41"/>
        <v>1.9651000000000001</v>
      </c>
      <c r="AZ83" s="242">
        <f t="shared" si="41"/>
        <v>1.9376</v>
      </c>
      <c r="BA83" s="242">
        <f t="shared" si="41"/>
        <v>1.9351</v>
      </c>
      <c r="BB83" s="242">
        <f t="shared" si="41"/>
        <v>1.9301999999999999</v>
      </c>
      <c r="BC83" s="242">
        <f t="shared" si="41"/>
        <v>1.8965000000000001</v>
      </c>
      <c r="BD83" s="242">
        <f t="shared" si="42"/>
        <v>1.9278</v>
      </c>
      <c r="BE83" s="242">
        <f t="shared" si="42"/>
        <v>1.9059999999999999</v>
      </c>
      <c r="BF83" s="242">
        <f t="shared" si="42"/>
        <v>1.9059999999999999</v>
      </c>
      <c r="BG83" s="242">
        <f t="shared" si="42"/>
        <v>1.9351</v>
      </c>
      <c r="BH83" s="242">
        <f t="shared" si="42"/>
        <v>1.8989</v>
      </c>
      <c r="BI83" s="242">
        <f t="shared" si="42"/>
        <v>1.8391999999999999</v>
      </c>
      <c r="BJ83" s="242">
        <f t="shared" si="42"/>
        <v>1.8504</v>
      </c>
      <c r="BK83" s="242">
        <f t="shared" si="42"/>
        <v>1.8237000000000001</v>
      </c>
      <c r="BL83" s="242">
        <f t="shared" si="42"/>
        <v>1.7979000000000001</v>
      </c>
      <c r="BM83" s="242">
        <f t="shared" si="42"/>
        <v>1.7323</v>
      </c>
      <c r="BN83" s="242">
        <f t="shared" si="43"/>
        <v>1.6443000000000001</v>
      </c>
      <c r="BO83" s="242">
        <f t="shared" si="43"/>
        <v>1.625</v>
      </c>
      <c r="BP83" s="242">
        <f t="shared" si="43"/>
        <v>1.5457000000000001</v>
      </c>
      <c r="BQ83" s="242">
        <f t="shared" si="43"/>
        <v>1.5993999999999999</v>
      </c>
      <c r="BR83" s="242">
        <f t="shared" si="43"/>
        <v>1.5860000000000001</v>
      </c>
      <c r="BS83" s="242">
        <f t="shared" si="43"/>
        <v>1.5134000000000001</v>
      </c>
      <c r="BT83" s="242">
        <f t="shared" si="43"/>
        <v>1.4925999999999999</v>
      </c>
      <c r="BU83" s="242">
        <f t="shared" si="43"/>
        <v>1.4912000000000001</v>
      </c>
      <c r="BV83" s="242">
        <f t="shared" si="43"/>
        <v>1.5015000000000001</v>
      </c>
      <c r="BW83" s="242">
        <f t="shared" si="43"/>
        <v>1.5209999999999999</v>
      </c>
      <c r="BX83" s="242">
        <f t="shared" si="44"/>
        <v>1.5426</v>
      </c>
      <c r="BY83" s="242">
        <f t="shared" si="44"/>
        <v>1.5044999999999999</v>
      </c>
      <c r="BZ83" s="242">
        <f t="shared" si="44"/>
        <v>1.4696</v>
      </c>
      <c r="CA83" s="242">
        <f t="shared" si="44"/>
        <v>1.4527000000000001</v>
      </c>
      <c r="CB83" s="242">
        <f t="shared" si="44"/>
        <v>1.4597</v>
      </c>
      <c r="CC83" s="242">
        <f t="shared" si="44"/>
        <v>1.3271999999999999</v>
      </c>
      <c r="CD83" s="242">
        <f t="shared" si="44"/>
        <v>1</v>
      </c>
    </row>
    <row r="84" spans="1:82" outlineLevel="1">
      <c r="A84" s="241">
        <v>4</v>
      </c>
      <c r="B84" s="229" t="s">
        <v>353</v>
      </c>
      <c r="C84" s="190"/>
      <c r="D84" s="156">
        <v>10</v>
      </c>
      <c r="E84" s="285">
        <v>30</v>
      </c>
      <c r="F84" s="233">
        <f t="shared" si="37"/>
        <v>0</v>
      </c>
      <c r="G84" s="233">
        <f t="shared" si="37"/>
        <v>0</v>
      </c>
      <c r="H84" s="233">
        <f t="shared" si="37"/>
        <v>0</v>
      </c>
      <c r="I84" s="233">
        <f t="shared" si="37"/>
        <v>5.4909999999999997</v>
      </c>
      <c r="J84" s="242">
        <f t="shared" si="37"/>
        <v>5.6333000000000002</v>
      </c>
      <c r="K84" s="242">
        <f t="shared" si="37"/>
        <v>4.7530999999999999</v>
      </c>
      <c r="L84" s="242">
        <f t="shared" si="37"/>
        <v>4.6513999999999998</v>
      </c>
      <c r="M84" s="242">
        <f t="shared" si="37"/>
        <v>4.7679999999999998</v>
      </c>
      <c r="N84" s="242">
        <f t="shared" si="37"/>
        <v>4.8438999999999997</v>
      </c>
      <c r="O84" s="242">
        <f t="shared" si="37"/>
        <v>4.7530999999999999</v>
      </c>
      <c r="P84" s="242">
        <f t="shared" si="38"/>
        <v>4.68</v>
      </c>
      <c r="Q84" s="242">
        <f t="shared" si="38"/>
        <v>4.5952000000000002</v>
      </c>
      <c r="R84" s="242">
        <f t="shared" si="38"/>
        <v>4.6231</v>
      </c>
      <c r="S84" s="242">
        <f t="shared" si="38"/>
        <v>4.6513999999999998</v>
      </c>
      <c r="T84" s="242">
        <f t="shared" si="38"/>
        <v>4.5952000000000002</v>
      </c>
      <c r="U84" s="242">
        <f t="shared" si="38"/>
        <v>4.5403000000000002</v>
      </c>
      <c r="V84" s="242">
        <f t="shared" si="38"/>
        <v>4.5133999999999999</v>
      </c>
      <c r="W84" s="242">
        <f t="shared" si="38"/>
        <v>4.4734999999999996</v>
      </c>
      <c r="X84" s="242">
        <f t="shared" si="38"/>
        <v>4.4086999999999996</v>
      </c>
      <c r="Y84" s="242">
        <f t="shared" si="38"/>
        <v>4.3087999999999997</v>
      </c>
      <c r="Z84" s="242">
        <f t="shared" si="39"/>
        <v>4.2485999999999997</v>
      </c>
      <c r="AA84" s="242">
        <f t="shared" si="39"/>
        <v>4.2965999999999998</v>
      </c>
      <c r="AB84" s="242">
        <f t="shared" si="39"/>
        <v>4.3087999999999997</v>
      </c>
      <c r="AC84" s="242">
        <f t="shared" si="39"/>
        <v>4.2367999999999997</v>
      </c>
      <c r="AD84" s="242">
        <f t="shared" si="39"/>
        <v>4.0345000000000004</v>
      </c>
      <c r="AE84" s="242">
        <f t="shared" si="39"/>
        <v>3.8801000000000001</v>
      </c>
      <c r="AF84" s="242">
        <f t="shared" si="39"/>
        <v>3.7648999999999999</v>
      </c>
      <c r="AG84" s="242">
        <f t="shared" si="39"/>
        <v>3.5371999999999999</v>
      </c>
      <c r="AH84" s="242">
        <f t="shared" si="39"/>
        <v>3.1168</v>
      </c>
      <c r="AI84" s="242">
        <f t="shared" si="39"/>
        <v>2.9824000000000002</v>
      </c>
      <c r="AJ84" s="242">
        <f t="shared" si="40"/>
        <v>2.8752</v>
      </c>
      <c r="AK84" s="242">
        <f t="shared" si="40"/>
        <v>2.7907999999999999</v>
      </c>
      <c r="AL84" s="242">
        <f t="shared" si="40"/>
        <v>2.7604000000000002</v>
      </c>
      <c r="AM84" s="242">
        <f t="shared" si="40"/>
        <v>2.6637</v>
      </c>
      <c r="AN84" s="242">
        <f t="shared" si="40"/>
        <v>2.4975000000000001</v>
      </c>
      <c r="AO84" s="242">
        <f t="shared" si="40"/>
        <v>2.34</v>
      </c>
      <c r="AP84" s="242">
        <f t="shared" si="40"/>
        <v>2.2012</v>
      </c>
      <c r="AQ84" s="242">
        <f t="shared" si="40"/>
        <v>2.1636000000000002</v>
      </c>
      <c r="AR84" s="242">
        <f t="shared" si="40"/>
        <v>2.1036999999999999</v>
      </c>
      <c r="AS84" s="242">
        <f t="shared" si="40"/>
        <v>2.0581999999999998</v>
      </c>
      <c r="AT84" s="242">
        <f t="shared" si="41"/>
        <v>2.0750000000000002</v>
      </c>
      <c r="AU84" s="242">
        <f t="shared" si="41"/>
        <v>2.1242999999999999</v>
      </c>
      <c r="AV84" s="242">
        <f t="shared" si="41"/>
        <v>2.0922000000000001</v>
      </c>
      <c r="AW84" s="242">
        <f t="shared" si="41"/>
        <v>2.0388999999999999</v>
      </c>
      <c r="AX84" s="242">
        <f t="shared" si="41"/>
        <v>2.0066000000000002</v>
      </c>
      <c r="AY84" s="242">
        <f t="shared" si="41"/>
        <v>1.9651000000000001</v>
      </c>
      <c r="AZ84" s="242">
        <f t="shared" si="41"/>
        <v>1.9376</v>
      </c>
      <c r="BA84" s="242">
        <f t="shared" si="41"/>
        <v>1.9351</v>
      </c>
      <c r="BB84" s="242">
        <f t="shared" si="41"/>
        <v>1.9301999999999999</v>
      </c>
      <c r="BC84" s="242">
        <f t="shared" si="41"/>
        <v>1.8965000000000001</v>
      </c>
      <c r="BD84" s="242">
        <f t="shared" si="42"/>
        <v>1.9278</v>
      </c>
      <c r="BE84" s="242">
        <f t="shared" si="42"/>
        <v>1.9059999999999999</v>
      </c>
      <c r="BF84" s="242">
        <f t="shared" si="42"/>
        <v>1.9059999999999999</v>
      </c>
      <c r="BG84" s="242">
        <f t="shared" si="42"/>
        <v>1.9351</v>
      </c>
      <c r="BH84" s="242">
        <f t="shared" si="42"/>
        <v>1.8989</v>
      </c>
      <c r="BI84" s="242">
        <f t="shared" si="42"/>
        <v>1.8391999999999999</v>
      </c>
      <c r="BJ84" s="242">
        <f t="shared" si="42"/>
        <v>1.8504</v>
      </c>
      <c r="BK84" s="242">
        <f t="shared" si="42"/>
        <v>1.8237000000000001</v>
      </c>
      <c r="BL84" s="242">
        <f t="shared" si="42"/>
        <v>1.7979000000000001</v>
      </c>
      <c r="BM84" s="242">
        <f t="shared" si="42"/>
        <v>1.7323</v>
      </c>
      <c r="BN84" s="242">
        <f t="shared" si="43"/>
        <v>1.6443000000000001</v>
      </c>
      <c r="BO84" s="242">
        <f t="shared" si="43"/>
        <v>1.625</v>
      </c>
      <c r="BP84" s="242">
        <f t="shared" si="43"/>
        <v>1.5457000000000001</v>
      </c>
      <c r="BQ84" s="242">
        <f t="shared" si="43"/>
        <v>1.5993999999999999</v>
      </c>
      <c r="BR84" s="242">
        <f t="shared" si="43"/>
        <v>1.5860000000000001</v>
      </c>
      <c r="BS84" s="242">
        <f t="shared" si="43"/>
        <v>1.5134000000000001</v>
      </c>
      <c r="BT84" s="242">
        <f t="shared" si="43"/>
        <v>1.4925999999999999</v>
      </c>
      <c r="BU84" s="242">
        <f t="shared" si="43"/>
        <v>1.4912000000000001</v>
      </c>
      <c r="BV84" s="242">
        <f t="shared" si="43"/>
        <v>1.5015000000000001</v>
      </c>
      <c r="BW84" s="242">
        <f t="shared" si="43"/>
        <v>1.5209999999999999</v>
      </c>
      <c r="BX84" s="242">
        <f t="shared" si="44"/>
        <v>1.5426</v>
      </c>
      <c r="BY84" s="242">
        <f t="shared" si="44"/>
        <v>1.5044999999999999</v>
      </c>
      <c r="BZ84" s="242">
        <f t="shared" si="44"/>
        <v>1.4696</v>
      </c>
      <c r="CA84" s="242">
        <f t="shared" si="44"/>
        <v>1.4527000000000001</v>
      </c>
      <c r="CB84" s="242">
        <f t="shared" si="44"/>
        <v>1.4597</v>
      </c>
      <c r="CC84" s="242">
        <f t="shared" si="44"/>
        <v>1.3271999999999999</v>
      </c>
      <c r="CD84" s="242">
        <f t="shared" si="44"/>
        <v>1</v>
      </c>
    </row>
    <row r="85" spans="1:82" outlineLevel="1">
      <c r="A85" s="241">
        <v>4</v>
      </c>
      <c r="B85" s="229" t="s">
        <v>354</v>
      </c>
      <c r="C85" s="190"/>
      <c r="D85" s="156">
        <v>15</v>
      </c>
      <c r="E85" s="285">
        <v>30</v>
      </c>
      <c r="F85" s="233">
        <f t="shared" si="37"/>
        <v>0</v>
      </c>
      <c r="G85" s="233">
        <f t="shared" si="37"/>
        <v>0</v>
      </c>
      <c r="H85" s="233">
        <f t="shared" si="37"/>
        <v>0</v>
      </c>
      <c r="I85" s="233">
        <f t="shared" si="37"/>
        <v>5.4909999999999997</v>
      </c>
      <c r="J85" s="242">
        <f t="shared" si="37"/>
        <v>5.6333000000000002</v>
      </c>
      <c r="K85" s="242">
        <f t="shared" si="37"/>
        <v>4.7530999999999999</v>
      </c>
      <c r="L85" s="242">
        <f t="shared" si="37"/>
        <v>4.6513999999999998</v>
      </c>
      <c r="M85" s="242">
        <f t="shared" si="37"/>
        <v>4.7679999999999998</v>
      </c>
      <c r="N85" s="242">
        <f t="shared" si="37"/>
        <v>4.8438999999999997</v>
      </c>
      <c r="O85" s="242">
        <f t="shared" si="37"/>
        <v>4.7530999999999999</v>
      </c>
      <c r="P85" s="242">
        <f t="shared" si="38"/>
        <v>4.68</v>
      </c>
      <c r="Q85" s="242">
        <f t="shared" si="38"/>
        <v>4.5952000000000002</v>
      </c>
      <c r="R85" s="242">
        <f t="shared" si="38"/>
        <v>4.6231</v>
      </c>
      <c r="S85" s="242">
        <f t="shared" si="38"/>
        <v>4.6513999999999998</v>
      </c>
      <c r="T85" s="242">
        <f t="shared" si="38"/>
        <v>4.5952000000000002</v>
      </c>
      <c r="U85" s="242">
        <f t="shared" si="38"/>
        <v>4.5403000000000002</v>
      </c>
      <c r="V85" s="242">
        <f t="shared" si="38"/>
        <v>4.5133999999999999</v>
      </c>
      <c r="W85" s="242">
        <f t="shared" si="38"/>
        <v>4.4734999999999996</v>
      </c>
      <c r="X85" s="242">
        <f t="shared" si="38"/>
        <v>4.4086999999999996</v>
      </c>
      <c r="Y85" s="242">
        <f t="shared" si="38"/>
        <v>4.3087999999999997</v>
      </c>
      <c r="Z85" s="242">
        <f t="shared" si="39"/>
        <v>4.2485999999999997</v>
      </c>
      <c r="AA85" s="242">
        <f t="shared" si="39"/>
        <v>4.2965999999999998</v>
      </c>
      <c r="AB85" s="242">
        <f t="shared" si="39"/>
        <v>4.3087999999999997</v>
      </c>
      <c r="AC85" s="242">
        <f t="shared" si="39"/>
        <v>4.2367999999999997</v>
      </c>
      <c r="AD85" s="242">
        <f t="shared" si="39"/>
        <v>4.0345000000000004</v>
      </c>
      <c r="AE85" s="242">
        <f t="shared" si="39"/>
        <v>3.8801000000000001</v>
      </c>
      <c r="AF85" s="242">
        <f t="shared" si="39"/>
        <v>3.7648999999999999</v>
      </c>
      <c r="AG85" s="242">
        <f t="shared" si="39"/>
        <v>3.5371999999999999</v>
      </c>
      <c r="AH85" s="242">
        <f t="shared" si="39"/>
        <v>3.1168</v>
      </c>
      <c r="AI85" s="242">
        <f t="shared" si="39"/>
        <v>2.9824000000000002</v>
      </c>
      <c r="AJ85" s="242">
        <f t="shared" si="40"/>
        <v>2.8752</v>
      </c>
      <c r="AK85" s="242">
        <f t="shared" si="40"/>
        <v>2.7907999999999999</v>
      </c>
      <c r="AL85" s="242">
        <f t="shared" si="40"/>
        <v>2.7604000000000002</v>
      </c>
      <c r="AM85" s="242">
        <f t="shared" si="40"/>
        <v>2.6637</v>
      </c>
      <c r="AN85" s="242">
        <f t="shared" si="40"/>
        <v>2.4975000000000001</v>
      </c>
      <c r="AO85" s="242">
        <f t="shared" si="40"/>
        <v>2.34</v>
      </c>
      <c r="AP85" s="242">
        <f t="shared" si="40"/>
        <v>2.2012</v>
      </c>
      <c r="AQ85" s="242">
        <f t="shared" si="40"/>
        <v>2.1636000000000002</v>
      </c>
      <c r="AR85" s="242">
        <f t="shared" si="40"/>
        <v>2.1036999999999999</v>
      </c>
      <c r="AS85" s="242">
        <f t="shared" si="40"/>
        <v>2.0581999999999998</v>
      </c>
      <c r="AT85" s="242">
        <f t="shared" si="41"/>
        <v>2.0750000000000002</v>
      </c>
      <c r="AU85" s="242">
        <f t="shared" si="41"/>
        <v>2.1242999999999999</v>
      </c>
      <c r="AV85" s="242">
        <f t="shared" si="41"/>
        <v>2.0922000000000001</v>
      </c>
      <c r="AW85" s="242">
        <f t="shared" si="41"/>
        <v>2.0388999999999999</v>
      </c>
      <c r="AX85" s="242">
        <f t="shared" si="41"/>
        <v>2.0066000000000002</v>
      </c>
      <c r="AY85" s="242">
        <f t="shared" si="41"/>
        <v>1.9651000000000001</v>
      </c>
      <c r="AZ85" s="242">
        <f t="shared" si="41"/>
        <v>1.9376</v>
      </c>
      <c r="BA85" s="242">
        <f t="shared" si="41"/>
        <v>1.9351</v>
      </c>
      <c r="BB85" s="242">
        <f t="shared" si="41"/>
        <v>1.9301999999999999</v>
      </c>
      <c r="BC85" s="242">
        <f t="shared" si="41"/>
        <v>1.8965000000000001</v>
      </c>
      <c r="BD85" s="242">
        <f t="shared" si="42"/>
        <v>1.9278</v>
      </c>
      <c r="BE85" s="242">
        <f t="shared" si="42"/>
        <v>1.9059999999999999</v>
      </c>
      <c r="BF85" s="242">
        <f t="shared" si="42"/>
        <v>1.9059999999999999</v>
      </c>
      <c r="BG85" s="242">
        <f t="shared" si="42"/>
        <v>1.9351</v>
      </c>
      <c r="BH85" s="242">
        <f t="shared" si="42"/>
        <v>1.8989</v>
      </c>
      <c r="BI85" s="242">
        <f t="shared" si="42"/>
        <v>1.8391999999999999</v>
      </c>
      <c r="BJ85" s="242">
        <f t="shared" si="42"/>
        <v>1.8504</v>
      </c>
      <c r="BK85" s="242">
        <f t="shared" si="42"/>
        <v>1.8237000000000001</v>
      </c>
      <c r="BL85" s="242">
        <f t="shared" si="42"/>
        <v>1.7979000000000001</v>
      </c>
      <c r="BM85" s="242">
        <f t="shared" si="42"/>
        <v>1.7323</v>
      </c>
      <c r="BN85" s="242">
        <f t="shared" si="43"/>
        <v>1.6443000000000001</v>
      </c>
      <c r="BO85" s="242">
        <f t="shared" si="43"/>
        <v>1.625</v>
      </c>
      <c r="BP85" s="242">
        <f t="shared" si="43"/>
        <v>1.5457000000000001</v>
      </c>
      <c r="BQ85" s="242">
        <f t="shared" si="43"/>
        <v>1.5993999999999999</v>
      </c>
      <c r="BR85" s="242">
        <f t="shared" si="43"/>
        <v>1.5860000000000001</v>
      </c>
      <c r="BS85" s="242">
        <f t="shared" si="43"/>
        <v>1.5134000000000001</v>
      </c>
      <c r="BT85" s="242">
        <f t="shared" si="43"/>
        <v>1.4925999999999999</v>
      </c>
      <c r="BU85" s="242">
        <f t="shared" si="43"/>
        <v>1.4912000000000001</v>
      </c>
      <c r="BV85" s="242">
        <f t="shared" si="43"/>
        <v>1.5015000000000001</v>
      </c>
      <c r="BW85" s="242">
        <f t="shared" si="43"/>
        <v>1.5209999999999999</v>
      </c>
      <c r="BX85" s="242">
        <f t="shared" si="44"/>
        <v>1.5426</v>
      </c>
      <c r="BY85" s="242">
        <f t="shared" si="44"/>
        <v>1.5044999999999999</v>
      </c>
      <c r="BZ85" s="242">
        <f t="shared" si="44"/>
        <v>1.4696</v>
      </c>
      <c r="CA85" s="242">
        <f t="shared" si="44"/>
        <v>1.4527000000000001</v>
      </c>
      <c r="CB85" s="242">
        <f t="shared" si="44"/>
        <v>1.4597</v>
      </c>
      <c r="CC85" s="242">
        <f t="shared" si="44"/>
        <v>1.3271999999999999</v>
      </c>
      <c r="CD85" s="242">
        <f t="shared" si="44"/>
        <v>1</v>
      </c>
    </row>
    <row r="86" spans="1:82" outlineLevel="1">
      <c r="A86" s="241">
        <v>4</v>
      </c>
      <c r="B86" s="229" t="s">
        <v>355</v>
      </c>
      <c r="C86" s="190"/>
      <c r="D86" s="156">
        <v>15</v>
      </c>
      <c r="E86" s="285">
        <v>30</v>
      </c>
      <c r="F86" s="233">
        <f t="shared" si="37"/>
        <v>0</v>
      </c>
      <c r="G86" s="233">
        <f t="shared" si="37"/>
        <v>0</v>
      </c>
      <c r="H86" s="233">
        <f t="shared" si="37"/>
        <v>0</v>
      </c>
      <c r="I86" s="233">
        <f t="shared" si="37"/>
        <v>5.4909999999999997</v>
      </c>
      <c r="J86" s="242">
        <f t="shared" si="37"/>
        <v>5.6333000000000002</v>
      </c>
      <c r="K86" s="242">
        <f t="shared" si="37"/>
        <v>4.7530999999999999</v>
      </c>
      <c r="L86" s="242">
        <f t="shared" si="37"/>
        <v>4.6513999999999998</v>
      </c>
      <c r="M86" s="242">
        <f t="shared" si="37"/>
        <v>4.7679999999999998</v>
      </c>
      <c r="N86" s="242">
        <f t="shared" si="37"/>
        <v>4.8438999999999997</v>
      </c>
      <c r="O86" s="242">
        <f t="shared" si="37"/>
        <v>4.7530999999999999</v>
      </c>
      <c r="P86" s="242">
        <f t="shared" si="38"/>
        <v>4.68</v>
      </c>
      <c r="Q86" s="242">
        <f t="shared" si="38"/>
        <v>4.5952000000000002</v>
      </c>
      <c r="R86" s="242">
        <f t="shared" si="38"/>
        <v>4.6231</v>
      </c>
      <c r="S86" s="242">
        <f t="shared" si="38"/>
        <v>4.6513999999999998</v>
      </c>
      <c r="T86" s="242">
        <f t="shared" si="38"/>
        <v>4.5952000000000002</v>
      </c>
      <c r="U86" s="242">
        <f t="shared" si="38"/>
        <v>4.5403000000000002</v>
      </c>
      <c r="V86" s="242">
        <f t="shared" si="38"/>
        <v>4.5133999999999999</v>
      </c>
      <c r="W86" s="242">
        <f t="shared" si="38"/>
        <v>4.4734999999999996</v>
      </c>
      <c r="X86" s="242">
        <f t="shared" si="38"/>
        <v>4.4086999999999996</v>
      </c>
      <c r="Y86" s="242">
        <f t="shared" si="38"/>
        <v>4.3087999999999997</v>
      </c>
      <c r="Z86" s="242">
        <f t="shared" si="39"/>
        <v>4.2485999999999997</v>
      </c>
      <c r="AA86" s="242">
        <f t="shared" si="39"/>
        <v>4.2965999999999998</v>
      </c>
      <c r="AB86" s="242">
        <f t="shared" si="39"/>
        <v>4.3087999999999997</v>
      </c>
      <c r="AC86" s="242">
        <f t="shared" si="39"/>
        <v>4.2367999999999997</v>
      </c>
      <c r="AD86" s="242">
        <f t="shared" si="39"/>
        <v>4.0345000000000004</v>
      </c>
      <c r="AE86" s="242">
        <f t="shared" si="39"/>
        <v>3.8801000000000001</v>
      </c>
      <c r="AF86" s="242">
        <f t="shared" si="39"/>
        <v>3.7648999999999999</v>
      </c>
      <c r="AG86" s="242">
        <f t="shared" si="39"/>
        <v>3.5371999999999999</v>
      </c>
      <c r="AH86" s="242">
        <f t="shared" si="39"/>
        <v>3.1168</v>
      </c>
      <c r="AI86" s="242">
        <f t="shared" si="39"/>
        <v>2.9824000000000002</v>
      </c>
      <c r="AJ86" s="242">
        <f t="shared" si="40"/>
        <v>2.8752</v>
      </c>
      <c r="AK86" s="242">
        <f t="shared" si="40"/>
        <v>2.7907999999999999</v>
      </c>
      <c r="AL86" s="242">
        <f t="shared" si="40"/>
        <v>2.7604000000000002</v>
      </c>
      <c r="AM86" s="242">
        <f t="shared" si="40"/>
        <v>2.6637</v>
      </c>
      <c r="AN86" s="242">
        <f t="shared" si="40"/>
        <v>2.4975000000000001</v>
      </c>
      <c r="AO86" s="242">
        <f t="shared" si="40"/>
        <v>2.34</v>
      </c>
      <c r="AP86" s="242">
        <f t="shared" si="40"/>
        <v>2.2012</v>
      </c>
      <c r="AQ86" s="242">
        <f t="shared" si="40"/>
        <v>2.1636000000000002</v>
      </c>
      <c r="AR86" s="242">
        <f t="shared" si="40"/>
        <v>2.1036999999999999</v>
      </c>
      <c r="AS86" s="242">
        <f t="shared" si="40"/>
        <v>2.0581999999999998</v>
      </c>
      <c r="AT86" s="242">
        <f t="shared" si="41"/>
        <v>2.0750000000000002</v>
      </c>
      <c r="AU86" s="242">
        <f t="shared" si="41"/>
        <v>2.1242999999999999</v>
      </c>
      <c r="AV86" s="242">
        <f t="shared" si="41"/>
        <v>2.0922000000000001</v>
      </c>
      <c r="AW86" s="242">
        <f t="shared" si="41"/>
        <v>2.0388999999999999</v>
      </c>
      <c r="AX86" s="242">
        <f t="shared" si="41"/>
        <v>2.0066000000000002</v>
      </c>
      <c r="AY86" s="242">
        <f t="shared" si="41"/>
        <v>1.9651000000000001</v>
      </c>
      <c r="AZ86" s="242">
        <f t="shared" si="41"/>
        <v>1.9376</v>
      </c>
      <c r="BA86" s="242">
        <f t="shared" si="41"/>
        <v>1.9351</v>
      </c>
      <c r="BB86" s="242">
        <f t="shared" si="41"/>
        <v>1.9301999999999999</v>
      </c>
      <c r="BC86" s="242">
        <f t="shared" si="41"/>
        <v>1.8965000000000001</v>
      </c>
      <c r="BD86" s="242">
        <f t="shared" si="42"/>
        <v>1.9278</v>
      </c>
      <c r="BE86" s="242">
        <f t="shared" si="42"/>
        <v>1.9059999999999999</v>
      </c>
      <c r="BF86" s="242">
        <f t="shared" si="42"/>
        <v>1.9059999999999999</v>
      </c>
      <c r="BG86" s="242">
        <f t="shared" si="42"/>
        <v>1.9351</v>
      </c>
      <c r="BH86" s="242">
        <f t="shared" si="42"/>
        <v>1.8989</v>
      </c>
      <c r="BI86" s="242">
        <f t="shared" si="42"/>
        <v>1.8391999999999999</v>
      </c>
      <c r="BJ86" s="242">
        <f t="shared" si="42"/>
        <v>1.8504</v>
      </c>
      <c r="BK86" s="242">
        <f t="shared" si="42"/>
        <v>1.8237000000000001</v>
      </c>
      <c r="BL86" s="242">
        <f t="shared" si="42"/>
        <v>1.7979000000000001</v>
      </c>
      <c r="BM86" s="242">
        <f t="shared" si="42"/>
        <v>1.7323</v>
      </c>
      <c r="BN86" s="242">
        <f t="shared" si="43"/>
        <v>1.6443000000000001</v>
      </c>
      <c r="BO86" s="242">
        <f t="shared" si="43"/>
        <v>1.625</v>
      </c>
      <c r="BP86" s="242">
        <f t="shared" si="43"/>
        <v>1.5457000000000001</v>
      </c>
      <c r="BQ86" s="242">
        <f t="shared" si="43"/>
        <v>1.5993999999999999</v>
      </c>
      <c r="BR86" s="242">
        <f t="shared" si="43"/>
        <v>1.5860000000000001</v>
      </c>
      <c r="BS86" s="242">
        <f t="shared" si="43"/>
        <v>1.5134000000000001</v>
      </c>
      <c r="BT86" s="242">
        <f t="shared" si="43"/>
        <v>1.4925999999999999</v>
      </c>
      <c r="BU86" s="242">
        <f t="shared" si="43"/>
        <v>1.4912000000000001</v>
      </c>
      <c r="BV86" s="242">
        <f t="shared" si="43"/>
        <v>1.5015000000000001</v>
      </c>
      <c r="BW86" s="242">
        <f t="shared" si="43"/>
        <v>1.5209999999999999</v>
      </c>
      <c r="BX86" s="242">
        <f t="shared" si="44"/>
        <v>1.5426</v>
      </c>
      <c r="BY86" s="242">
        <f t="shared" si="44"/>
        <v>1.5044999999999999</v>
      </c>
      <c r="BZ86" s="242">
        <f t="shared" si="44"/>
        <v>1.4696</v>
      </c>
      <c r="CA86" s="242">
        <f t="shared" si="44"/>
        <v>1.4527000000000001</v>
      </c>
      <c r="CB86" s="242">
        <f t="shared" si="44"/>
        <v>1.4597</v>
      </c>
      <c r="CC86" s="242">
        <f t="shared" si="44"/>
        <v>1.3271999999999999</v>
      </c>
      <c r="CD86" s="242">
        <f t="shared" si="44"/>
        <v>1</v>
      </c>
    </row>
    <row r="87" spans="1:82" outlineLevel="1">
      <c r="A87" s="241">
        <v>1</v>
      </c>
      <c r="B87" s="229" t="s">
        <v>356</v>
      </c>
      <c r="C87" s="190"/>
      <c r="D87" s="156">
        <v>60</v>
      </c>
      <c r="E87" s="285">
        <v>60</v>
      </c>
      <c r="F87" s="233">
        <f t="shared" si="37"/>
        <v>20.630099999999999</v>
      </c>
      <c r="G87" s="233">
        <f t="shared" si="37"/>
        <v>17.717600000000001</v>
      </c>
      <c r="H87" s="233">
        <f t="shared" si="37"/>
        <v>16.369599999999998</v>
      </c>
      <c r="I87" s="233">
        <f t="shared" si="37"/>
        <v>14.4808</v>
      </c>
      <c r="J87" s="242">
        <f t="shared" si="37"/>
        <v>15.06</v>
      </c>
      <c r="K87" s="242">
        <f t="shared" si="37"/>
        <v>13.095700000000001</v>
      </c>
      <c r="L87" s="242">
        <f t="shared" si="37"/>
        <v>12.2439</v>
      </c>
      <c r="M87" s="242">
        <f t="shared" si="37"/>
        <v>12.6555</v>
      </c>
      <c r="N87" s="242">
        <f t="shared" si="37"/>
        <v>12.6555</v>
      </c>
      <c r="O87" s="242">
        <f t="shared" si="37"/>
        <v>11.952400000000001</v>
      </c>
      <c r="P87" s="242">
        <f t="shared" si="38"/>
        <v>11.6744</v>
      </c>
      <c r="Q87" s="242">
        <f t="shared" si="38"/>
        <v>11.238799999999999</v>
      </c>
      <c r="R87" s="242">
        <f t="shared" si="38"/>
        <v>10.913</v>
      </c>
      <c r="S87" s="242">
        <f t="shared" si="38"/>
        <v>10.531499999999999</v>
      </c>
      <c r="T87" s="242">
        <f t="shared" si="38"/>
        <v>9.8430999999999997</v>
      </c>
      <c r="U87" s="242">
        <f t="shared" si="38"/>
        <v>9.2393000000000001</v>
      </c>
      <c r="V87" s="242">
        <f t="shared" si="38"/>
        <v>8.6057000000000006</v>
      </c>
      <c r="W87" s="242">
        <f t="shared" si="38"/>
        <v>8.2746999999999993</v>
      </c>
      <c r="X87" s="242">
        <f t="shared" si="38"/>
        <v>7.9263000000000003</v>
      </c>
      <c r="Y87" s="242">
        <f t="shared" si="38"/>
        <v>7.6060999999999996</v>
      </c>
      <c r="Z87" s="242">
        <f t="shared" si="39"/>
        <v>7.4187000000000003</v>
      </c>
      <c r="AA87" s="242">
        <f t="shared" si="39"/>
        <v>7.8030999999999997</v>
      </c>
      <c r="AB87" s="242">
        <f t="shared" si="39"/>
        <v>7.4187000000000003</v>
      </c>
      <c r="AC87" s="242">
        <f t="shared" si="39"/>
        <v>6.9082999999999997</v>
      </c>
      <c r="AD87" s="242">
        <f t="shared" si="39"/>
        <v>5.8372000000000002</v>
      </c>
      <c r="AE87" s="242">
        <f t="shared" si="39"/>
        <v>5.2656999999999998</v>
      </c>
      <c r="AF87" s="242">
        <f t="shared" si="39"/>
        <v>5.0199999999999996</v>
      </c>
      <c r="AG87" s="242">
        <f t="shared" si="39"/>
        <v>4.7210000000000001</v>
      </c>
      <c r="AH87" s="242">
        <f t="shared" si="39"/>
        <v>4.4555999999999996</v>
      </c>
      <c r="AI87" s="242">
        <f t="shared" si="39"/>
        <v>4.3400999999999996</v>
      </c>
      <c r="AJ87" s="242">
        <f t="shared" si="40"/>
        <v>4.1833</v>
      </c>
      <c r="AK87" s="242">
        <f t="shared" si="40"/>
        <v>4.016</v>
      </c>
      <c r="AL87" s="242">
        <f t="shared" si="40"/>
        <v>3.8418000000000001</v>
      </c>
      <c r="AM87" s="242">
        <f t="shared" si="40"/>
        <v>3.5771999999999999</v>
      </c>
      <c r="AN87" s="242">
        <f t="shared" si="40"/>
        <v>3.2456999999999998</v>
      </c>
      <c r="AO87" s="242">
        <f t="shared" si="40"/>
        <v>3.0609999999999999</v>
      </c>
      <c r="AP87" s="242">
        <f t="shared" si="40"/>
        <v>2.9413999999999998</v>
      </c>
      <c r="AQ87" s="242">
        <f t="shared" si="40"/>
        <v>2.8906000000000001</v>
      </c>
      <c r="AR87" s="242">
        <f t="shared" si="40"/>
        <v>2.8308</v>
      </c>
      <c r="AS87" s="242">
        <f t="shared" si="40"/>
        <v>2.8149999999999999</v>
      </c>
      <c r="AT87" s="242">
        <f t="shared" si="41"/>
        <v>2.7582</v>
      </c>
      <c r="AU87" s="242">
        <f t="shared" si="41"/>
        <v>2.6989000000000001</v>
      </c>
      <c r="AV87" s="242">
        <f t="shared" si="41"/>
        <v>2.6375000000000002</v>
      </c>
      <c r="AW87" s="242">
        <f t="shared" si="41"/>
        <v>2.5482</v>
      </c>
      <c r="AX87" s="242">
        <f t="shared" si="41"/>
        <v>2.4018999999999999</v>
      </c>
      <c r="AY87" s="242">
        <f t="shared" si="41"/>
        <v>2.2646999999999999</v>
      </c>
      <c r="AZ87" s="242">
        <f t="shared" si="41"/>
        <v>2.1301000000000001</v>
      </c>
      <c r="BA87" s="242">
        <f t="shared" si="41"/>
        <v>2.0602</v>
      </c>
      <c r="BB87" s="242">
        <f t="shared" si="41"/>
        <v>2.0188000000000001</v>
      </c>
      <c r="BC87" s="242">
        <f t="shared" si="41"/>
        <v>1.9738</v>
      </c>
      <c r="BD87" s="242">
        <f t="shared" si="42"/>
        <v>1.9685999999999999</v>
      </c>
      <c r="BE87" s="242">
        <f t="shared" si="42"/>
        <v>1.9790000000000001</v>
      </c>
      <c r="BF87" s="242">
        <f t="shared" si="42"/>
        <v>1.9894000000000001</v>
      </c>
      <c r="BG87" s="242">
        <f t="shared" si="42"/>
        <v>2</v>
      </c>
      <c r="BH87" s="242">
        <f t="shared" si="42"/>
        <v>1.9867999999999999</v>
      </c>
      <c r="BI87" s="242">
        <f t="shared" si="42"/>
        <v>1.9790000000000001</v>
      </c>
      <c r="BJ87" s="242">
        <f t="shared" si="42"/>
        <v>1.9738</v>
      </c>
      <c r="BK87" s="242">
        <f t="shared" si="42"/>
        <v>1.9685999999999999</v>
      </c>
      <c r="BL87" s="242">
        <f t="shared" si="42"/>
        <v>1.9407000000000001</v>
      </c>
      <c r="BM87" s="242">
        <f t="shared" si="42"/>
        <v>1.9015</v>
      </c>
      <c r="BN87" s="242">
        <f t="shared" si="43"/>
        <v>1.857</v>
      </c>
      <c r="BO87" s="242">
        <f t="shared" si="43"/>
        <v>1.7801</v>
      </c>
      <c r="BP87" s="242">
        <f t="shared" si="43"/>
        <v>1.7153</v>
      </c>
      <c r="BQ87" s="242">
        <f t="shared" si="43"/>
        <v>1.6979</v>
      </c>
      <c r="BR87" s="242">
        <f t="shared" si="43"/>
        <v>1.6789000000000001</v>
      </c>
      <c r="BS87" s="242">
        <f t="shared" si="43"/>
        <v>1.6281000000000001</v>
      </c>
      <c r="BT87" s="242">
        <f t="shared" si="43"/>
        <v>1.5886</v>
      </c>
      <c r="BU87" s="242">
        <f t="shared" si="43"/>
        <v>1.5589999999999999</v>
      </c>
      <c r="BV87" s="242">
        <f t="shared" si="43"/>
        <v>1.5305</v>
      </c>
      <c r="BW87" s="242">
        <f t="shared" si="43"/>
        <v>1.506</v>
      </c>
      <c r="BX87" s="242">
        <f t="shared" si="44"/>
        <v>1.4750000000000001</v>
      </c>
      <c r="BY87" s="242">
        <f t="shared" si="44"/>
        <v>1.4275</v>
      </c>
      <c r="BZ87" s="242">
        <f t="shared" si="44"/>
        <v>1.3666</v>
      </c>
      <c r="CA87" s="242">
        <f t="shared" si="44"/>
        <v>1.3084</v>
      </c>
      <c r="CB87" s="242">
        <f t="shared" si="44"/>
        <v>1.272</v>
      </c>
      <c r="CC87" s="242">
        <f t="shared" si="44"/>
        <v>1.1756</v>
      </c>
      <c r="CD87" s="242">
        <f t="shared" si="44"/>
        <v>1</v>
      </c>
    </row>
    <row r="88" spans="1:82" outlineLevel="1">
      <c r="A88" s="237">
        <v>4</v>
      </c>
      <c r="B88" s="231" t="s">
        <v>357</v>
      </c>
      <c r="C88" s="225"/>
      <c r="D88" s="244">
        <v>15</v>
      </c>
      <c r="E88" s="286">
        <v>20</v>
      </c>
      <c r="F88" s="401">
        <f t="shared" si="37"/>
        <v>0</v>
      </c>
      <c r="G88" s="238">
        <f t="shared" si="37"/>
        <v>0</v>
      </c>
      <c r="H88" s="238">
        <f t="shared" si="37"/>
        <v>0</v>
      </c>
      <c r="I88" s="238">
        <f t="shared" si="37"/>
        <v>5.4909999999999997</v>
      </c>
      <c r="J88" s="236">
        <f t="shared" si="37"/>
        <v>5.6333000000000002</v>
      </c>
      <c r="K88" s="236">
        <f t="shared" si="37"/>
        <v>4.7530999999999999</v>
      </c>
      <c r="L88" s="236">
        <f t="shared" si="37"/>
        <v>4.6513999999999998</v>
      </c>
      <c r="M88" s="236">
        <f t="shared" si="37"/>
        <v>4.7679999999999998</v>
      </c>
      <c r="N88" s="236">
        <f t="shared" si="37"/>
        <v>4.8438999999999997</v>
      </c>
      <c r="O88" s="236">
        <f t="shared" si="37"/>
        <v>4.7530999999999999</v>
      </c>
      <c r="P88" s="236">
        <f t="shared" si="38"/>
        <v>4.68</v>
      </c>
      <c r="Q88" s="236">
        <f t="shared" si="38"/>
        <v>4.5952000000000002</v>
      </c>
      <c r="R88" s="236">
        <f t="shared" si="38"/>
        <v>4.6231</v>
      </c>
      <c r="S88" s="236">
        <f t="shared" si="38"/>
        <v>4.6513999999999998</v>
      </c>
      <c r="T88" s="236">
        <f t="shared" si="38"/>
        <v>4.5952000000000002</v>
      </c>
      <c r="U88" s="236">
        <f t="shared" si="38"/>
        <v>4.5403000000000002</v>
      </c>
      <c r="V88" s="236">
        <f t="shared" si="38"/>
        <v>4.5133999999999999</v>
      </c>
      <c r="W88" s="236">
        <f t="shared" si="38"/>
        <v>4.4734999999999996</v>
      </c>
      <c r="X88" s="236">
        <f t="shared" si="38"/>
        <v>4.4086999999999996</v>
      </c>
      <c r="Y88" s="236">
        <f t="shared" si="38"/>
        <v>4.3087999999999997</v>
      </c>
      <c r="Z88" s="236">
        <f t="shared" si="39"/>
        <v>4.2485999999999997</v>
      </c>
      <c r="AA88" s="236">
        <f t="shared" si="39"/>
        <v>4.2965999999999998</v>
      </c>
      <c r="AB88" s="236">
        <f t="shared" si="39"/>
        <v>4.3087999999999997</v>
      </c>
      <c r="AC88" s="236">
        <f t="shared" si="39"/>
        <v>4.2367999999999997</v>
      </c>
      <c r="AD88" s="236">
        <f t="shared" si="39"/>
        <v>4.0345000000000004</v>
      </c>
      <c r="AE88" s="236">
        <f t="shared" si="39"/>
        <v>3.8801000000000001</v>
      </c>
      <c r="AF88" s="236">
        <f t="shared" si="39"/>
        <v>3.7648999999999999</v>
      </c>
      <c r="AG88" s="236">
        <f t="shared" si="39"/>
        <v>3.5371999999999999</v>
      </c>
      <c r="AH88" s="236">
        <f t="shared" si="39"/>
        <v>3.1168</v>
      </c>
      <c r="AI88" s="236">
        <f t="shared" si="39"/>
        <v>2.9824000000000002</v>
      </c>
      <c r="AJ88" s="236">
        <f t="shared" si="40"/>
        <v>2.8752</v>
      </c>
      <c r="AK88" s="236">
        <f t="shared" si="40"/>
        <v>2.7907999999999999</v>
      </c>
      <c r="AL88" s="236">
        <f t="shared" si="40"/>
        <v>2.7604000000000002</v>
      </c>
      <c r="AM88" s="236">
        <f t="shared" si="40"/>
        <v>2.6637</v>
      </c>
      <c r="AN88" s="236">
        <f t="shared" si="40"/>
        <v>2.4975000000000001</v>
      </c>
      <c r="AO88" s="236">
        <f t="shared" si="40"/>
        <v>2.34</v>
      </c>
      <c r="AP88" s="236">
        <f t="shared" si="40"/>
        <v>2.2012</v>
      </c>
      <c r="AQ88" s="236">
        <f t="shared" si="40"/>
        <v>2.1636000000000002</v>
      </c>
      <c r="AR88" s="236">
        <f t="shared" si="40"/>
        <v>2.1036999999999999</v>
      </c>
      <c r="AS88" s="236">
        <f t="shared" si="40"/>
        <v>2.0581999999999998</v>
      </c>
      <c r="AT88" s="236">
        <f t="shared" si="41"/>
        <v>2.0750000000000002</v>
      </c>
      <c r="AU88" s="236">
        <f t="shared" si="41"/>
        <v>2.1242999999999999</v>
      </c>
      <c r="AV88" s="236">
        <f t="shared" si="41"/>
        <v>2.0922000000000001</v>
      </c>
      <c r="AW88" s="236">
        <f t="shared" si="41"/>
        <v>2.0388999999999999</v>
      </c>
      <c r="AX88" s="236">
        <f t="shared" si="41"/>
        <v>2.0066000000000002</v>
      </c>
      <c r="AY88" s="236">
        <f t="shared" si="41"/>
        <v>1.9651000000000001</v>
      </c>
      <c r="AZ88" s="236">
        <f t="shared" si="41"/>
        <v>1.9376</v>
      </c>
      <c r="BA88" s="236">
        <f t="shared" si="41"/>
        <v>1.9351</v>
      </c>
      <c r="BB88" s="236">
        <f t="shared" si="41"/>
        <v>1.9301999999999999</v>
      </c>
      <c r="BC88" s="236">
        <f t="shared" si="41"/>
        <v>1.8965000000000001</v>
      </c>
      <c r="BD88" s="236">
        <f t="shared" si="42"/>
        <v>1.9278</v>
      </c>
      <c r="BE88" s="236">
        <f t="shared" si="42"/>
        <v>1.9059999999999999</v>
      </c>
      <c r="BF88" s="236">
        <f t="shared" si="42"/>
        <v>1.9059999999999999</v>
      </c>
      <c r="BG88" s="236">
        <f t="shared" si="42"/>
        <v>1.9351</v>
      </c>
      <c r="BH88" s="236">
        <f t="shared" si="42"/>
        <v>1.8989</v>
      </c>
      <c r="BI88" s="236">
        <f t="shared" si="42"/>
        <v>1.8391999999999999</v>
      </c>
      <c r="BJ88" s="236">
        <f t="shared" si="42"/>
        <v>1.8504</v>
      </c>
      <c r="BK88" s="236">
        <f t="shared" si="42"/>
        <v>1.8237000000000001</v>
      </c>
      <c r="BL88" s="236">
        <f t="shared" si="42"/>
        <v>1.7979000000000001</v>
      </c>
      <c r="BM88" s="236">
        <f t="shared" si="42"/>
        <v>1.7323</v>
      </c>
      <c r="BN88" s="236">
        <f t="shared" si="43"/>
        <v>1.6443000000000001</v>
      </c>
      <c r="BO88" s="236">
        <f t="shared" si="43"/>
        <v>1.625</v>
      </c>
      <c r="BP88" s="236">
        <f t="shared" si="43"/>
        <v>1.5457000000000001</v>
      </c>
      <c r="BQ88" s="236">
        <f t="shared" si="43"/>
        <v>1.5993999999999999</v>
      </c>
      <c r="BR88" s="236">
        <f t="shared" si="43"/>
        <v>1.5860000000000001</v>
      </c>
      <c r="BS88" s="236">
        <f t="shared" si="43"/>
        <v>1.5134000000000001</v>
      </c>
      <c r="BT88" s="236">
        <f t="shared" si="43"/>
        <v>1.4925999999999999</v>
      </c>
      <c r="BU88" s="236">
        <f t="shared" si="43"/>
        <v>1.4912000000000001</v>
      </c>
      <c r="BV88" s="236">
        <f t="shared" si="43"/>
        <v>1.5015000000000001</v>
      </c>
      <c r="BW88" s="236">
        <f t="shared" si="43"/>
        <v>1.5209999999999999</v>
      </c>
      <c r="BX88" s="236">
        <f t="shared" si="44"/>
        <v>1.5426</v>
      </c>
      <c r="BY88" s="236">
        <f t="shared" si="44"/>
        <v>1.5044999999999999</v>
      </c>
      <c r="BZ88" s="236">
        <f t="shared" si="44"/>
        <v>1.4696</v>
      </c>
      <c r="CA88" s="236">
        <f t="shared" si="44"/>
        <v>1.4527000000000001</v>
      </c>
      <c r="CB88" s="236">
        <f t="shared" si="44"/>
        <v>1.4597</v>
      </c>
      <c r="CC88" s="236">
        <f t="shared" si="44"/>
        <v>1.3271999999999999</v>
      </c>
      <c r="CD88" s="236">
        <f t="shared" si="44"/>
        <v>1</v>
      </c>
    </row>
    <row r="89" spans="1:82" outlineLevel="1">
      <c r="B89" s="279" t="s">
        <v>567</v>
      </c>
      <c r="K89" s="276"/>
      <c r="M89" s="276" t="s">
        <v>407</v>
      </c>
      <c r="R89" s="276" t="s">
        <v>408</v>
      </c>
      <c r="W89" s="276" t="s">
        <v>409</v>
      </c>
      <c r="AB89" s="276" t="s">
        <v>410</v>
      </c>
      <c r="AG89" s="276" t="s">
        <v>411</v>
      </c>
      <c r="AL89" s="276" t="s">
        <v>412</v>
      </c>
    </row>
    <row r="90" spans="1:82" outlineLevel="1"/>
    <row r="93" spans="1:82">
      <c r="B93" s="162" t="s">
        <v>218</v>
      </c>
    </row>
    <row r="95" spans="1:82">
      <c r="B95" s="158" t="s">
        <v>568</v>
      </c>
      <c r="C95" s="158"/>
      <c r="D95" s="155">
        <f>D$10</f>
        <v>1944</v>
      </c>
      <c r="E95" s="155">
        <f t="shared" ref="E95:BP95" si="45">E$10</f>
        <v>1945</v>
      </c>
      <c r="F95" s="155">
        <f t="shared" si="45"/>
        <v>1946</v>
      </c>
      <c r="G95" s="155">
        <f t="shared" si="45"/>
        <v>1947</v>
      </c>
      <c r="H95" s="155">
        <f t="shared" si="45"/>
        <v>1948</v>
      </c>
      <c r="I95" s="155">
        <f t="shared" si="45"/>
        <v>1949</v>
      </c>
      <c r="J95" s="155">
        <f t="shared" si="45"/>
        <v>1950</v>
      </c>
      <c r="K95" s="155">
        <f t="shared" si="45"/>
        <v>1951</v>
      </c>
      <c r="L95" s="155">
        <f t="shared" si="45"/>
        <v>1952</v>
      </c>
      <c r="M95" s="155">
        <f t="shared" si="45"/>
        <v>1953</v>
      </c>
      <c r="N95" s="155">
        <f t="shared" si="45"/>
        <v>1954</v>
      </c>
      <c r="O95" s="155">
        <f t="shared" si="45"/>
        <v>1955</v>
      </c>
      <c r="P95" s="155">
        <f t="shared" si="45"/>
        <v>1956</v>
      </c>
      <c r="Q95" s="155">
        <f t="shared" si="45"/>
        <v>1957</v>
      </c>
      <c r="R95" s="155">
        <f t="shared" si="45"/>
        <v>1958</v>
      </c>
      <c r="S95" s="155">
        <f t="shared" si="45"/>
        <v>1959</v>
      </c>
      <c r="T95" s="155">
        <f t="shared" si="45"/>
        <v>1960</v>
      </c>
      <c r="U95" s="155">
        <f t="shared" si="45"/>
        <v>1961</v>
      </c>
      <c r="V95" s="155">
        <f t="shared" si="45"/>
        <v>1962</v>
      </c>
      <c r="W95" s="155">
        <f t="shared" si="45"/>
        <v>1963</v>
      </c>
      <c r="X95" s="155">
        <f t="shared" si="45"/>
        <v>1964</v>
      </c>
      <c r="Y95" s="155">
        <f t="shared" si="45"/>
        <v>1965</v>
      </c>
      <c r="Z95" s="155">
        <f t="shared" si="45"/>
        <v>1966</v>
      </c>
      <c r="AA95" s="155">
        <f t="shared" si="45"/>
        <v>1967</v>
      </c>
      <c r="AB95" s="155">
        <f t="shared" si="45"/>
        <v>1968</v>
      </c>
      <c r="AC95" s="155">
        <f t="shared" si="45"/>
        <v>1969</v>
      </c>
      <c r="AD95" s="155">
        <f t="shared" si="45"/>
        <v>1970</v>
      </c>
      <c r="AE95" s="155">
        <f t="shared" si="45"/>
        <v>1971</v>
      </c>
      <c r="AF95" s="155">
        <f t="shared" si="45"/>
        <v>1972</v>
      </c>
      <c r="AG95" s="155">
        <f t="shared" si="45"/>
        <v>1973</v>
      </c>
      <c r="AH95" s="155">
        <f t="shared" si="45"/>
        <v>1974</v>
      </c>
      <c r="AI95" s="155">
        <f t="shared" si="45"/>
        <v>1975</v>
      </c>
      <c r="AJ95" s="155">
        <f t="shared" si="45"/>
        <v>1976</v>
      </c>
      <c r="AK95" s="155">
        <f t="shared" si="45"/>
        <v>1977</v>
      </c>
      <c r="AL95" s="155">
        <f t="shared" si="45"/>
        <v>1978</v>
      </c>
      <c r="AM95" s="155">
        <f t="shared" si="45"/>
        <v>1979</v>
      </c>
      <c r="AN95" s="155">
        <f t="shared" si="45"/>
        <v>1980</v>
      </c>
      <c r="AO95" s="155">
        <f t="shared" si="45"/>
        <v>1981</v>
      </c>
      <c r="AP95" s="155">
        <f t="shared" si="45"/>
        <v>1982</v>
      </c>
      <c r="AQ95" s="155">
        <f t="shared" si="45"/>
        <v>1983</v>
      </c>
      <c r="AR95" s="155">
        <f t="shared" si="45"/>
        <v>1984</v>
      </c>
      <c r="AS95" s="155">
        <f t="shared" si="45"/>
        <v>1985</v>
      </c>
      <c r="AT95" s="155">
        <f t="shared" si="45"/>
        <v>1986</v>
      </c>
      <c r="AU95" s="155">
        <f t="shared" si="45"/>
        <v>1987</v>
      </c>
      <c r="AV95" s="155">
        <f t="shared" si="45"/>
        <v>1988</v>
      </c>
      <c r="AW95" s="155">
        <f t="shared" si="45"/>
        <v>1989</v>
      </c>
      <c r="AX95" s="155">
        <f t="shared" si="45"/>
        <v>1990</v>
      </c>
      <c r="AY95" s="155">
        <f t="shared" si="45"/>
        <v>1991</v>
      </c>
      <c r="AZ95" s="155">
        <f t="shared" si="45"/>
        <v>1992</v>
      </c>
      <c r="BA95" s="155">
        <f t="shared" si="45"/>
        <v>1993</v>
      </c>
      <c r="BB95" s="155">
        <f t="shared" si="45"/>
        <v>1994</v>
      </c>
      <c r="BC95" s="155">
        <f t="shared" si="45"/>
        <v>1995</v>
      </c>
      <c r="BD95" s="155">
        <f t="shared" si="45"/>
        <v>1996</v>
      </c>
      <c r="BE95" s="155">
        <f t="shared" si="45"/>
        <v>1997</v>
      </c>
      <c r="BF95" s="155">
        <f t="shared" si="45"/>
        <v>1998</v>
      </c>
      <c r="BG95" s="155">
        <f t="shared" si="45"/>
        <v>1999</v>
      </c>
      <c r="BH95" s="155">
        <f t="shared" si="45"/>
        <v>2000</v>
      </c>
      <c r="BI95" s="155">
        <f t="shared" si="45"/>
        <v>2001</v>
      </c>
      <c r="BJ95" s="155">
        <f t="shared" si="45"/>
        <v>2002</v>
      </c>
      <c r="BK95" s="155">
        <f t="shared" si="45"/>
        <v>2003</v>
      </c>
      <c r="BL95" s="155">
        <f t="shared" si="45"/>
        <v>2004</v>
      </c>
      <c r="BM95" s="155">
        <f t="shared" si="45"/>
        <v>2005</v>
      </c>
      <c r="BN95" s="155">
        <f t="shared" si="45"/>
        <v>2006</v>
      </c>
      <c r="BO95" s="155">
        <f t="shared" si="45"/>
        <v>2007</v>
      </c>
      <c r="BP95" s="155">
        <f t="shared" si="45"/>
        <v>2008</v>
      </c>
      <c r="BQ95" s="155">
        <f t="shared" ref="BQ95:CD95" si="46">BQ$10</f>
        <v>2009</v>
      </c>
      <c r="BR95" s="155">
        <f t="shared" si="46"/>
        <v>2010</v>
      </c>
      <c r="BS95" s="155">
        <f t="shared" si="46"/>
        <v>2011</v>
      </c>
      <c r="BT95" s="155">
        <f t="shared" si="46"/>
        <v>2012</v>
      </c>
      <c r="BU95" s="155">
        <f t="shared" si="46"/>
        <v>2013</v>
      </c>
      <c r="BV95" s="155">
        <f t="shared" si="46"/>
        <v>2014</v>
      </c>
      <c r="BW95" s="155">
        <f t="shared" si="46"/>
        <v>2015</v>
      </c>
      <c r="BX95" s="155">
        <f t="shared" si="46"/>
        <v>2016</v>
      </c>
      <c r="BY95" s="155">
        <f t="shared" si="46"/>
        <v>2017</v>
      </c>
      <c r="BZ95" s="155">
        <f t="shared" si="46"/>
        <v>2018</v>
      </c>
      <c r="CA95" s="155">
        <f t="shared" si="46"/>
        <v>2019</v>
      </c>
      <c r="CB95" s="155">
        <f t="shared" si="46"/>
        <v>2020</v>
      </c>
      <c r="CC95" s="155">
        <f t="shared" si="46"/>
        <v>2021</v>
      </c>
      <c r="CD95" s="155">
        <f t="shared" si="46"/>
        <v>2022</v>
      </c>
    </row>
    <row r="96" spans="1:82">
      <c r="B96" s="178" t="s">
        <v>135</v>
      </c>
      <c r="D96" s="179">
        <f>D$11</f>
        <v>22.818200000000001</v>
      </c>
      <c r="E96" s="179">
        <f t="shared" ref="E96:BP96" si="47">E$11</f>
        <v>22.147099999999998</v>
      </c>
      <c r="F96" s="179">
        <f t="shared" si="47"/>
        <v>20.630099999999999</v>
      </c>
      <c r="G96" s="179">
        <f t="shared" si="47"/>
        <v>17.717600000000001</v>
      </c>
      <c r="H96" s="179">
        <f t="shared" si="47"/>
        <v>16.369599999999998</v>
      </c>
      <c r="I96" s="179">
        <f t="shared" si="47"/>
        <v>14.4808</v>
      </c>
      <c r="J96" s="179">
        <f t="shared" si="47"/>
        <v>15.06</v>
      </c>
      <c r="K96" s="179">
        <f t="shared" si="47"/>
        <v>13.095700000000001</v>
      </c>
      <c r="L96" s="179">
        <f t="shared" si="47"/>
        <v>12.2439</v>
      </c>
      <c r="M96" s="179">
        <f t="shared" si="47"/>
        <v>12.6555</v>
      </c>
      <c r="N96" s="179">
        <f t="shared" si="47"/>
        <v>12.6555</v>
      </c>
      <c r="O96" s="179">
        <f t="shared" si="47"/>
        <v>11.952400000000001</v>
      </c>
      <c r="P96" s="179">
        <f t="shared" si="47"/>
        <v>11.6744</v>
      </c>
      <c r="Q96" s="179">
        <f t="shared" si="47"/>
        <v>11.238799999999999</v>
      </c>
      <c r="R96" s="179">
        <f t="shared" si="47"/>
        <v>10.913</v>
      </c>
      <c r="S96" s="179">
        <f t="shared" si="47"/>
        <v>10.531499999999999</v>
      </c>
      <c r="T96" s="179">
        <f t="shared" si="47"/>
        <v>9.8430999999999997</v>
      </c>
      <c r="U96" s="179">
        <f t="shared" si="47"/>
        <v>9.2393000000000001</v>
      </c>
      <c r="V96" s="179">
        <f t="shared" si="47"/>
        <v>8.6057000000000006</v>
      </c>
      <c r="W96" s="179">
        <f t="shared" si="47"/>
        <v>8.2746999999999993</v>
      </c>
      <c r="X96" s="179">
        <f t="shared" si="47"/>
        <v>7.9263000000000003</v>
      </c>
      <c r="Y96" s="179">
        <f t="shared" si="47"/>
        <v>7.6060999999999996</v>
      </c>
      <c r="Z96" s="179">
        <f t="shared" si="47"/>
        <v>7.4187000000000003</v>
      </c>
      <c r="AA96" s="179">
        <f t="shared" si="47"/>
        <v>7.8030999999999997</v>
      </c>
      <c r="AB96" s="179">
        <f t="shared" si="47"/>
        <v>7.4187000000000003</v>
      </c>
      <c r="AC96" s="179">
        <f t="shared" si="47"/>
        <v>6.9082999999999997</v>
      </c>
      <c r="AD96" s="179">
        <f t="shared" si="47"/>
        <v>5.8372000000000002</v>
      </c>
      <c r="AE96" s="179">
        <f t="shared" si="47"/>
        <v>5.2656999999999998</v>
      </c>
      <c r="AF96" s="179">
        <f t="shared" si="47"/>
        <v>5.0199999999999996</v>
      </c>
      <c r="AG96" s="179">
        <f t="shared" si="47"/>
        <v>4.7210000000000001</v>
      </c>
      <c r="AH96" s="179">
        <f t="shared" si="47"/>
        <v>4.4555999999999996</v>
      </c>
      <c r="AI96" s="179">
        <f t="shared" si="47"/>
        <v>4.3400999999999996</v>
      </c>
      <c r="AJ96" s="179">
        <f t="shared" si="47"/>
        <v>4.1833</v>
      </c>
      <c r="AK96" s="179">
        <f t="shared" si="47"/>
        <v>4.016</v>
      </c>
      <c r="AL96" s="179">
        <f t="shared" si="47"/>
        <v>3.8418000000000001</v>
      </c>
      <c r="AM96" s="179">
        <f t="shared" si="47"/>
        <v>3.5771999999999999</v>
      </c>
      <c r="AN96" s="179">
        <f t="shared" si="47"/>
        <v>3.2456999999999998</v>
      </c>
      <c r="AO96" s="179">
        <f t="shared" si="47"/>
        <v>3.0609999999999999</v>
      </c>
      <c r="AP96" s="179">
        <f t="shared" si="47"/>
        <v>2.9413999999999998</v>
      </c>
      <c r="AQ96" s="179">
        <f t="shared" si="47"/>
        <v>2.8906000000000001</v>
      </c>
      <c r="AR96" s="179">
        <f t="shared" si="47"/>
        <v>2.8308</v>
      </c>
      <c r="AS96" s="179">
        <f t="shared" si="47"/>
        <v>2.8149999999999999</v>
      </c>
      <c r="AT96" s="179">
        <f t="shared" si="47"/>
        <v>2.7582</v>
      </c>
      <c r="AU96" s="179">
        <f t="shared" si="47"/>
        <v>2.6989000000000001</v>
      </c>
      <c r="AV96" s="179">
        <f t="shared" si="47"/>
        <v>2.6375000000000002</v>
      </c>
      <c r="AW96" s="179">
        <f t="shared" si="47"/>
        <v>2.5482</v>
      </c>
      <c r="AX96" s="179">
        <f t="shared" si="47"/>
        <v>2.4018999999999999</v>
      </c>
      <c r="AY96" s="179">
        <f t="shared" si="47"/>
        <v>2.2646999999999999</v>
      </c>
      <c r="AZ96" s="179">
        <f t="shared" si="47"/>
        <v>2.1301000000000001</v>
      </c>
      <c r="BA96" s="179">
        <f t="shared" si="47"/>
        <v>2.0602</v>
      </c>
      <c r="BB96" s="179">
        <f t="shared" si="47"/>
        <v>2.0188000000000001</v>
      </c>
      <c r="BC96" s="179">
        <f t="shared" si="47"/>
        <v>1.9738</v>
      </c>
      <c r="BD96" s="179">
        <f t="shared" si="47"/>
        <v>1.9685999999999999</v>
      </c>
      <c r="BE96" s="179">
        <f t="shared" si="47"/>
        <v>1.9790000000000001</v>
      </c>
      <c r="BF96" s="179">
        <f t="shared" si="47"/>
        <v>1.9894000000000001</v>
      </c>
      <c r="BG96" s="179">
        <f t="shared" si="47"/>
        <v>2</v>
      </c>
      <c r="BH96" s="179">
        <f t="shared" si="47"/>
        <v>1.9867999999999999</v>
      </c>
      <c r="BI96" s="179">
        <f t="shared" si="47"/>
        <v>1.9790000000000001</v>
      </c>
      <c r="BJ96" s="179">
        <f t="shared" si="47"/>
        <v>1.9738</v>
      </c>
      <c r="BK96" s="179">
        <f t="shared" si="47"/>
        <v>1.9685999999999999</v>
      </c>
      <c r="BL96" s="179">
        <f t="shared" si="47"/>
        <v>1.9407000000000001</v>
      </c>
      <c r="BM96" s="179">
        <f t="shared" si="47"/>
        <v>1.9015</v>
      </c>
      <c r="BN96" s="179">
        <f t="shared" si="47"/>
        <v>1.857</v>
      </c>
      <c r="BO96" s="179">
        <f t="shared" si="47"/>
        <v>1.7801</v>
      </c>
      <c r="BP96" s="179">
        <f t="shared" si="47"/>
        <v>1.7153</v>
      </c>
      <c r="BQ96" s="179">
        <f t="shared" ref="BQ96:CD96" si="48">BQ$11</f>
        <v>1.6979</v>
      </c>
      <c r="BR96" s="179">
        <f t="shared" si="48"/>
        <v>1.6789000000000001</v>
      </c>
      <c r="BS96" s="179">
        <f t="shared" si="48"/>
        <v>1.6281000000000001</v>
      </c>
      <c r="BT96" s="179">
        <f t="shared" si="48"/>
        <v>1.5886</v>
      </c>
      <c r="BU96" s="179">
        <f t="shared" si="48"/>
        <v>1.5589999999999999</v>
      </c>
      <c r="BV96" s="179">
        <f t="shared" si="48"/>
        <v>1.5305</v>
      </c>
      <c r="BW96" s="179">
        <f t="shared" si="48"/>
        <v>1.506</v>
      </c>
      <c r="BX96" s="179">
        <f t="shared" si="48"/>
        <v>1.4750000000000001</v>
      </c>
      <c r="BY96" s="179">
        <f t="shared" si="48"/>
        <v>1.4275</v>
      </c>
      <c r="BZ96" s="179">
        <f t="shared" si="48"/>
        <v>1.3666</v>
      </c>
      <c r="CA96" s="179">
        <f t="shared" si="48"/>
        <v>1.3084</v>
      </c>
      <c r="CB96" s="179">
        <f>CB$11</f>
        <v>1.272</v>
      </c>
      <c r="CC96" s="179">
        <f t="shared" si="48"/>
        <v>1.1756</v>
      </c>
      <c r="CD96" s="179">
        <f t="shared" si="48"/>
        <v>1</v>
      </c>
    </row>
    <row r="97" spans="2:82">
      <c r="B97" s="178" t="s">
        <v>394</v>
      </c>
      <c r="D97" s="179"/>
      <c r="E97" s="179"/>
      <c r="F97" s="179"/>
      <c r="G97" s="179"/>
      <c r="H97" s="179"/>
      <c r="I97" s="179">
        <f t="shared" ref="I97:BT97" si="49">I$12</f>
        <v>9.2088999999999999</v>
      </c>
      <c r="J97" s="179">
        <f t="shared" si="49"/>
        <v>9.6357999999999997</v>
      </c>
      <c r="K97" s="179">
        <f t="shared" si="49"/>
        <v>8.3142999999999994</v>
      </c>
      <c r="L97" s="179">
        <f t="shared" si="49"/>
        <v>7.8226000000000004</v>
      </c>
      <c r="M97" s="179">
        <f t="shared" si="49"/>
        <v>8.0832999999999995</v>
      </c>
      <c r="N97" s="179">
        <f t="shared" si="49"/>
        <v>8.0387000000000004</v>
      </c>
      <c r="O97" s="179">
        <f t="shared" si="49"/>
        <v>7.6177999999999999</v>
      </c>
      <c r="P97" s="179">
        <f t="shared" si="49"/>
        <v>7.4234999999999998</v>
      </c>
      <c r="Q97" s="179">
        <f t="shared" si="49"/>
        <v>7.2030000000000003</v>
      </c>
      <c r="R97" s="179">
        <f t="shared" si="49"/>
        <v>6.9617000000000004</v>
      </c>
      <c r="S97" s="179">
        <f t="shared" si="49"/>
        <v>6.4667000000000003</v>
      </c>
      <c r="T97" s="179">
        <f t="shared" si="49"/>
        <v>6.0124000000000004</v>
      </c>
      <c r="U97" s="179">
        <f t="shared" si="49"/>
        <v>5.5747</v>
      </c>
      <c r="V97" s="179">
        <f t="shared" si="49"/>
        <v>5.2337999999999996</v>
      </c>
      <c r="W97" s="179">
        <f t="shared" si="49"/>
        <v>5</v>
      </c>
      <c r="X97" s="179">
        <f t="shared" si="49"/>
        <v>4.9321999999999999</v>
      </c>
      <c r="Y97" s="179">
        <f t="shared" si="49"/>
        <v>5.0521000000000003</v>
      </c>
      <c r="Z97" s="179">
        <f t="shared" si="49"/>
        <v>5.0171999999999999</v>
      </c>
      <c r="AA97" s="179">
        <f t="shared" si="49"/>
        <v>5.2337999999999996</v>
      </c>
      <c r="AB97" s="179">
        <f t="shared" si="49"/>
        <v>4.9659000000000004</v>
      </c>
      <c r="AC97" s="179">
        <f t="shared" si="49"/>
        <v>4.7549000000000001</v>
      </c>
      <c r="AD97" s="179">
        <f t="shared" si="49"/>
        <v>4.0641999999999996</v>
      </c>
      <c r="AE97" s="179">
        <f t="shared" si="49"/>
        <v>3.7597</v>
      </c>
      <c r="AF97" s="179">
        <f t="shared" si="49"/>
        <v>3.6375000000000002</v>
      </c>
      <c r="AG97" s="179">
        <f t="shared" si="49"/>
        <v>3.4975999999999998</v>
      </c>
      <c r="AH97" s="179">
        <f t="shared" si="49"/>
        <v>3.2770000000000001</v>
      </c>
      <c r="AI97" s="179">
        <f t="shared" si="49"/>
        <v>3.2189999999999999</v>
      </c>
      <c r="AJ97" s="179">
        <f t="shared" si="49"/>
        <v>3.1494</v>
      </c>
      <c r="AK97" s="179">
        <f t="shared" si="49"/>
        <v>3.0438999999999998</v>
      </c>
      <c r="AL97" s="179">
        <f t="shared" si="49"/>
        <v>2.8812000000000002</v>
      </c>
      <c r="AM97" s="179">
        <f t="shared" si="49"/>
        <v>2.6215999999999999</v>
      </c>
      <c r="AN97" s="179">
        <f t="shared" si="49"/>
        <v>2.3696999999999999</v>
      </c>
      <c r="AO97" s="179">
        <f t="shared" si="49"/>
        <v>2.3058999999999998</v>
      </c>
      <c r="AP97" s="179">
        <f t="shared" si="49"/>
        <v>2.3506</v>
      </c>
      <c r="AQ97" s="179">
        <f t="shared" si="49"/>
        <v>2.3620000000000001</v>
      </c>
      <c r="AR97" s="179">
        <f t="shared" si="49"/>
        <v>2.3317000000000001</v>
      </c>
      <c r="AS97" s="179">
        <f t="shared" si="49"/>
        <v>2.3279999999999998</v>
      </c>
      <c r="AT97" s="179">
        <f t="shared" si="49"/>
        <v>2.2770000000000001</v>
      </c>
      <c r="AU97" s="179">
        <f t="shared" si="49"/>
        <v>2.2349999999999999</v>
      </c>
      <c r="AV97" s="179">
        <f t="shared" si="49"/>
        <v>2.2044999999999999</v>
      </c>
      <c r="AW97" s="179">
        <f t="shared" si="49"/>
        <v>2.1396999999999999</v>
      </c>
      <c r="AX97" s="179">
        <f t="shared" si="49"/>
        <v>2.0041000000000002</v>
      </c>
      <c r="AY97" s="179">
        <f t="shared" si="49"/>
        <v>1.8677999999999999</v>
      </c>
      <c r="AZ97" s="179">
        <f t="shared" si="49"/>
        <v>1.7551000000000001</v>
      </c>
      <c r="BA97" s="179">
        <f t="shared" si="49"/>
        <v>1.7057</v>
      </c>
      <c r="BB97" s="179">
        <f t="shared" si="49"/>
        <v>1.6859999999999999</v>
      </c>
      <c r="BC97" s="179">
        <f t="shared" si="49"/>
        <v>1.6705000000000001</v>
      </c>
      <c r="BD97" s="179">
        <f t="shared" si="49"/>
        <v>1.6998</v>
      </c>
      <c r="BE97" s="179">
        <f t="shared" si="49"/>
        <v>1.7301</v>
      </c>
      <c r="BF97" s="179">
        <f t="shared" si="49"/>
        <v>1.7615000000000001</v>
      </c>
      <c r="BG97" s="179">
        <f t="shared" si="49"/>
        <v>1.7701</v>
      </c>
      <c r="BH97" s="179">
        <f t="shared" si="49"/>
        <v>1.7658</v>
      </c>
      <c r="BI97" s="179">
        <f t="shared" si="49"/>
        <v>1.7701</v>
      </c>
      <c r="BJ97" s="179">
        <f t="shared" si="49"/>
        <v>1.7744</v>
      </c>
      <c r="BK97" s="179">
        <f t="shared" si="49"/>
        <v>1.7808999999999999</v>
      </c>
      <c r="BL97" s="179">
        <f t="shared" si="49"/>
        <v>1.7808999999999999</v>
      </c>
      <c r="BM97" s="179">
        <f t="shared" si="49"/>
        <v>1.7786999999999999</v>
      </c>
      <c r="BN97" s="179">
        <f t="shared" si="49"/>
        <v>1.7363</v>
      </c>
      <c r="BO97" s="179">
        <f t="shared" si="49"/>
        <v>1.6839999999999999</v>
      </c>
      <c r="BP97" s="179">
        <f t="shared" si="49"/>
        <v>1.6348</v>
      </c>
      <c r="BQ97" s="179">
        <f t="shared" si="49"/>
        <v>1.6076999999999999</v>
      </c>
      <c r="BR97" s="179">
        <f t="shared" si="49"/>
        <v>1.5989</v>
      </c>
      <c r="BS97" s="179">
        <f t="shared" si="49"/>
        <v>1.5696000000000001</v>
      </c>
      <c r="BT97" s="179">
        <f t="shared" si="49"/>
        <v>1.53</v>
      </c>
      <c r="BU97" s="179">
        <f t="shared" ref="BU97:CD97" si="50">BU$12</f>
        <v>1.5046999999999999</v>
      </c>
      <c r="BV97" s="179">
        <f t="shared" si="50"/>
        <v>1.4817</v>
      </c>
      <c r="BW97" s="179">
        <f t="shared" si="50"/>
        <v>1.4550000000000001</v>
      </c>
      <c r="BX97" s="179">
        <f t="shared" si="50"/>
        <v>1.4307000000000001</v>
      </c>
      <c r="BY97" s="179">
        <f t="shared" si="50"/>
        <v>1.3817999999999999</v>
      </c>
      <c r="BZ97" s="179">
        <f t="shared" si="50"/>
        <v>1.3048999999999999</v>
      </c>
      <c r="CA97" s="179">
        <f t="shared" si="50"/>
        <v>1.2362</v>
      </c>
      <c r="CB97" s="179">
        <f t="shared" si="50"/>
        <v>1.2084999999999999</v>
      </c>
      <c r="CC97" s="179">
        <f t="shared" si="50"/>
        <v>1.1519999999999999</v>
      </c>
      <c r="CD97" s="179">
        <f t="shared" si="50"/>
        <v>1</v>
      </c>
    </row>
    <row r="98" spans="2:82">
      <c r="B98" s="178" t="s">
        <v>136</v>
      </c>
      <c r="D98" s="179"/>
      <c r="E98" s="179"/>
      <c r="F98" s="179"/>
      <c r="G98" s="179"/>
      <c r="H98" s="179"/>
      <c r="I98" s="179">
        <f t="shared" ref="I98:BT98" si="51">I$13</f>
        <v>8.6989000000000001</v>
      </c>
      <c r="J98" s="179">
        <f t="shared" si="51"/>
        <v>8.7485999999999997</v>
      </c>
      <c r="K98" s="179">
        <f t="shared" si="51"/>
        <v>7.3254000000000001</v>
      </c>
      <c r="L98" s="179">
        <f t="shared" si="51"/>
        <v>5.9805000000000001</v>
      </c>
      <c r="M98" s="179">
        <f t="shared" si="51"/>
        <v>5.9340999999999999</v>
      </c>
      <c r="N98" s="179">
        <f t="shared" si="51"/>
        <v>6.0275999999999996</v>
      </c>
      <c r="O98" s="179">
        <f t="shared" si="51"/>
        <v>5.7774000000000001</v>
      </c>
      <c r="P98" s="179">
        <f t="shared" si="51"/>
        <v>5.6287000000000003</v>
      </c>
      <c r="Q98" s="179">
        <f t="shared" si="51"/>
        <v>5.3719000000000001</v>
      </c>
      <c r="R98" s="179">
        <f t="shared" si="51"/>
        <v>5.2431999999999999</v>
      </c>
      <c r="S98" s="179">
        <f t="shared" si="51"/>
        <v>5.1032999999999999</v>
      </c>
      <c r="T98" s="179">
        <f t="shared" si="51"/>
        <v>4.9386999999999999</v>
      </c>
      <c r="U98" s="179">
        <f t="shared" si="51"/>
        <v>4.7694999999999999</v>
      </c>
      <c r="V98" s="179">
        <f t="shared" si="51"/>
        <v>4.6535000000000002</v>
      </c>
      <c r="W98" s="179">
        <f t="shared" si="51"/>
        <v>4.5838000000000001</v>
      </c>
      <c r="X98" s="179">
        <f t="shared" si="51"/>
        <v>4.5430000000000001</v>
      </c>
      <c r="Y98" s="179">
        <f t="shared" si="51"/>
        <v>4.6113999999999997</v>
      </c>
      <c r="Z98" s="179">
        <f t="shared" si="51"/>
        <v>4.5975999999999999</v>
      </c>
      <c r="AA98" s="179">
        <f t="shared" si="51"/>
        <v>4.8449</v>
      </c>
      <c r="AB98" s="179">
        <f t="shared" si="51"/>
        <v>4.7398999999999996</v>
      </c>
      <c r="AC98" s="179">
        <f t="shared" si="51"/>
        <v>4.5701000000000001</v>
      </c>
      <c r="AD98" s="179">
        <f t="shared" si="51"/>
        <v>4.0717999999999996</v>
      </c>
      <c r="AE98" s="179">
        <f t="shared" si="51"/>
        <v>3.8563999999999998</v>
      </c>
      <c r="AF98" s="179">
        <f t="shared" si="51"/>
        <v>3.7896000000000001</v>
      </c>
      <c r="AG98" s="179">
        <f t="shared" si="51"/>
        <v>3.5771000000000002</v>
      </c>
      <c r="AH98" s="179">
        <f t="shared" si="51"/>
        <v>3.2574000000000001</v>
      </c>
      <c r="AI98" s="179">
        <f t="shared" si="51"/>
        <v>3.2784</v>
      </c>
      <c r="AJ98" s="179">
        <f t="shared" si="51"/>
        <v>3.1962000000000002</v>
      </c>
      <c r="AK98" s="179">
        <f t="shared" si="51"/>
        <v>3.1698</v>
      </c>
      <c r="AL98" s="179">
        <f t="shared" si="51"/>
        <v>3.0316999999999998</v>
      </c>
      <c r="AM98" s="179">
        <f t="shared" si="51"/>
        <v>2.851</v>
      </c>
      <c r="AN98" s="179">
        <f t="shared" si="51"/>
        <v>2.6671999999999998</v>
      </c>
      <c r="AO98" s="179">
        <f t="shared" si="51"/>
        <v>2.6036999999999999</v>
      </c>
      <c r="AP98" s="179">
        <f t="shared" si="51"/>
        <v>2.5015999999999998</v>
      </c>
      <c r="AQ98" s="179">
        <f t="shared" si="51"/>
        <v>2.5516999999999999</v>
      </c>
      <c r="AR98" s="179">
        <f t="shared" si="51"/>
        <v>2.5139999999999998</v>
      </c>
      <c r="AS98" s="179">
        <f t="shared" si="51"/>
        <v>2.4457</v>
      </c>
      <c r="AT98" s="179">
        <f t="shared" si="51"/>
        <v>2.3959000000000001</v>
      </c>
      <c r="AU98" s="179">
        <f t="shared" si="51"/>
        <v>2.4148000000000001</v>
      </c>
      <c r="AV98" s="179">
        <f t="shared" si="51"/>
        <v>2.3809999999999998</v>
      </c>
      <c r="AW98" s="179">
        <f t="shared" si="51"/>
        <v>2.2953999999999999</v>
      </c>
      <c r="AX98" s="179">
        <f t="shared" si="51"/>
        <v>2.1934</v>
      </c>
      <c r="AY98" s="179">
        <f t="shared" si="51"/>
        <v>2.1059000000000001</v>
      </c>
      <c r="AZ98" s="179">
        <f t="shared" si="51"/>
        <v>2.0225</v>
      </c>
      <c r="BA98" s="179">
        <f t="shared" si="51"/>
        <v>2.0522999999999998</v>
      </c>
      <c r="BB98" s="179">
        <f t="shared" si="51"/>
        <v>2.0278</v>
      </c>
      <c r="BC98" s="179">
        <f t="shared" si="51"/>
        <v>1.9553</v>
      </c>
      <c r="BD98" s="179">
        <f t="shared" si="51"/>
        <v>1.9961</v>
      </c>
      <c r="BE98" s="179">
        <f t="shared" si="51"/>
        <v>2.0225</v>
      </c>
      <c r="BF98" s="179">
        <f t="shared" si="51"/>
        <v>2.0331999999999999</v>
      </c>
      <c r="BG98" s="179">
        <f t="shared" si="51"/>
        <v>2.0632999999999999</v>
      </c>
      <c r="BH98" s="179">
        <f t="shared" si="51"/>
        <v>2.0118</v>
      </c>
      <c r="BI98" s="179">
        <f t="shared" si="51"/>
        <v>1.9832000000000001</v>
      </c>
      <c r="BJ98" s="179">
        <f t="shared" si="51"/>
        <v>1.9883</v>
      </c>
      <c r="BK98" s="179">
        <f t="shared" si="51"/>
        <v>1.9729000000000001</v>
      </c>
      <c r="BL98" s="179">
        <f t="shared" si="51"/>
        <v>1.8762000000000001</v>
      </c>
      <c r="BM98" s="179">
        <f t="shared" si="51"/>
        <v>1.7865</v>
      </c>
      <c r="BN98" s="179">
        <f t="shared" si="51"/>
        <v>1.7457</v>
      </c>
      <c r="BO98" s="179">
        <f t="shared" si="51"/>
        <v>1.6445000000000001</v>
      </c>
      <c r="BP98" s="179">
        <f t="shared" si="51"/>
        <v>1.5622</v>
      </c>
      <c r="BQ98" s="179">
        <f t="shared" si="51"/>
        <v>1.6167</v>
      </c>
      <c r="BR98" s="179">
        <f t="shared" si="51"/>
        <v>1.6234999999999999</v>
      </c>
      <c r="BS98" s="179">
        <f t="shared" si="51"/>
        <v>1.548</v>
      </c>
      <c r="BT98" s="179">
        <f t="shared" si="51"/>
        <v>1.5234000000000001</v>
      </c>
      <c r="BU98" s="179">
        <f t="shared" ref="BU98:CD98" si="52">BU$13</f>
        <v>1.5387</v>
      </c>
      <c r="BV98" s="179">
        <f t="shared" si="52"/>
        <v>1.5325</v>
      </c>
      <c r="BW98" s="179">
        <f t="shared" si="52"/>
        <v>1.5309999999999999</v>
      </c>
      <c r="BX98" s="179">
        <f t="shared" si="52"/>
        <v>1.5402</v>
      </c>
      <c r="BY98" s="179">
        <f t="shared" si="52"/>
        <v>1.4637</v>
      </c>
      <c r="BZ98" s="179">
        <f t="shared" si="52"/>
        <v>1.3755999999999999</v>
      </c>
      <c r="CA98" s="179">
        <f t="shared" si="52"/>
        <v>1.3301000000000001</v>
      </c>
      <c r="CB98" s="179">
        <f t="shared" si="52"/>
        <v>1.329</v>
      </c>
      <c r="CC98" s="179">
        <f t="shared" si="52"/>
        <v>1.2199</v>
      </c>
      <c r="CD98" s="179">
        <f t="shared" si="52"/>
        <v>1</v>
      </c>
    </row>
    <row r="99" spans="2:82">
      <c r="B99" s="178" t="s">
        <v>137</v>
      </c>
      <c r="D99" s="179"/>
      <c r="E99" s="179"/>
      <c r="F99" s="179"/>
      <c r="G99" s="179"/>
      <c r="H99" s="179"/>
      <c r="I99" s="179">
        <f t="shared" ref="I99:BT99" si="53">I$14</f>
        <v>5.4909999999999997</v>
      </c>
      <c r="J99" s="179">
        <f t="shared" si="53"/>
        <v>5.6333000000000002</v>
      </c>
      <c r="K99" s="179">
        <f t="shared" si="53"/>
        <v>4.7530999999999999</v>
      </c>
      <c r="L99" s="179">
        <f t="shared" si="53"/>
        <v>4.6513999999999998</v>
      </c>
      <c r="M99" s="179">
        <f t="shared" si="53"/>
        <v>4.7679999999999998</v>
      </c>
      <c r="N99" s="179">
        <f t="shared" si="53"/>
        <v>4.8438999999999997</v>
      </c>
      <c r="O99" s="179">
        <f t="shared" si="53"/>
        <v>4.7530999999999999</v>
      </c>
      <c r="P99" s="179">
        <f t="shared" si="53"/>
        <v>4.68</v>
      </c>
      <c r="Q99" s="179">
        <f t="shared" si="53"/>
        <v>4.5952000000000002</v>
      </c>
      <c r="R99" s="179">
        <f t="shared" si="53"/>
        <v>4.6231</v>
      </c>
      <c r="S99" s="179">
        <f t="shared" si="53"/>
        <v>4.6513999999999998</v>
      </c>
      <c r="T99" s="179">
        <f t="shared" si="53"/>
        <v>4.5952000000000002</v>
      </c>
      <c r="U99" s="179">
        <f t="shared" si="53"/>
        <v>4.5403000000000002</v>
      </c>
      <c r="V99" s="179">
        <f t="shared" si="53"/>
        <v>4.5133999999999999</v>
      </c>
      <c r="W99" s="179">
        <f t="shared" si="53"/>
        <v>4.4734999999999996</v>
      </c>
      <c r="X99" s="179">
        <f t="shared" si="53"/>
        <v>4.4086999999999996</v>
      </c>
      <c r="Y99" s="179">
        <f t="shared" si="53"/>
        <v>4.3087999999999997</v>
      </c>
      <c r="Z99" s="179">
        <f t="shared" si="53"/>
        <v>4.2485999999999997</v>
      </c>
      <c r="AA99" s="179">
        <f t="shared" si="53"/>
        <v>4.2965999999999998</v>
      </c>
      <c r="AB99" s="179">
        <f t="shared" si="53"/>
        <v>4.3087999999999997</v>
      </c>
      <c r="AC99" s="179">
        <f t="shared" si="53"/>
        <v>4.2367999999999997</v>
      </c>
      <c r="AD99" s="179">
        <f t="shared" si="53"/>
        <v>4.0345000000000004</v>
      </c>
      <c r="AE99" s="179">
        <f t="shared" si="53"/>
        <v>3.8801000000000001</v>
      </c>
      <c r="AF99" s="179">
        <f t="shared" si="53"/>
        <v>3.7648999999999999</v>
      </c>
      <c r="AG99" s="179">
        <f t="shared" si="53"/>
        <v>3.5371999999999999</v>
      </c>
      <c r="AH99" s="179">
        <f t="shared" si="53"/>
        <v>3.1168</v>
      </c>
      <c r="AI99" s="179">
        <f t="shared" si="53"/>
        <v>2.9824000000000002</v>
      </c>
      <c r="AJ99" s="179">
        <f t="shared" si="53"/>
        <v>2.8752</v>
      </c>
      <c r="AK99" s="179">
        <f t="shared" si="53"/>
        <v>2.7907999999999999</v>
      </c>
      <c r="AL99" s="179">
        <f t="shared" si="53"/>
        <v>2.7604000000000002</v>
      </c>
      <c r="AM99" s="179">
        <f t="shared" si="53"/>
        <v>2.6637</v>
      </c>
      <c r="AN99" s="179">
        <f t="shared" si="53"/>
        <v>2.4975000000000001</v>
      </c>
      <c r="AO99" s="179">
        <f t="shared" si="53"/>
        <v>2.34</v>
      </c>
      <c r="AP99" s="179">
        <f t="shared" si="53"/>
        <v>2.2012</v>
      </c>
      <c r="AQ99" s="179">
        <f t="shared" si="53"/>
        <v>2.1636000000000002</v>
      </c>
      <c r="AR99" s="179">
        <f t="shared" si="53"/>
        <v>2.1036999999999999</v>
      </c>
      <c r="AS99" s="179">
        <f t="shared" si="53"/>
        <v>2.0581999999999998</v>
      </c>
      <c r="AT99" s="179">
        <f t="shared" si="53"/>
        <v>2.0750000000000002</v>
      </c>
      <c r="AU99" s="179">
        <f t="shared" si="53"/>
        <v>2.1242999999999999</v>
      </c>
      <c r="AV99" s="179">
        <f t="shared" si="53"/>
        <v>2.0922000000000001</v>
      </c>
      <c r="AW99" s="179">
        <f t="shared" si="53"/>
        <v>2.0388999999999999</v>
      </c>
      <c r="AX99" s="179">
        <f t="shared" si="53"/>
        <v>2.0066000000000002</v>
      </c>
      <c r="AY99" s="179">
        <f t="shared" si="53"/>
        <v>1.9651000000000001</v>
      </c>
      <c r="AZ99" s="179">
        <f t="shared" si="53"/>
        <v>1.9376</v>
      </c>
      <c r="BA99" s="179">
        <f t="shared" si="53"/>
        <v>1.9351</v>
      </c>
      <c r="BB99" s="179">
        <f t="shared" si="53"/>
        <v>1.9301999999999999</v>
      </c>
      <c r="BC99" s="179">
        <f t="shared" si="53"/>
        <v>1.8965000000000001</v>
      </c>
      <c r="BD99" s="179">
        <f t="shared" si="53"/>
        <v>1.9278</v>
      </c>
      <c r="BE99" s="179">
        <f t="shared" si="53"/>
        <v>1.9059999999999999</v>
      </c>
      <c r="BF99" s="179">
        <f t="shared" si="53"/>
        <v>1.9059999999999999</v>
      </c>
      <c r="BG99" s="179">
        <f t="shared" si="53"/>
        <v>1.9351</v>
      </c>
      <c r="BH99" s="179">
        <f t="shared" si="53"/>
        <v>1.8989</v>
      </c>
      <c r="BI99" s="179">
        <f t="shared" si="53"/>
        <v>1.8391999999999999</v>
      </c>
      <c r="BJ99" s="179">
        <f t="shared" si="53"/>
        <v>1.8504</v>
      </c>
      <c r="BK99" s="179">
        <f t="shared" si="53"/>
        <v>1.8237000000000001</v>
      </c>
      <c r="BL99" s="179">
        <f t="shared" si="53"/>
        <v>1.7979000000000001</v>
      </c>
      <c r="BM99" s="179">
        <f t="shared" si="53"/>
        <v>1.7323</v>
      </c>
      <c r="BN99" s="179">
        <f t="shared" si="53"/>
        <v>1.6443000000000001</v>
      </c>
      <c r="BO99" s="179">
        <f t="shared" si="53"/>
        <v>1.625</v>
      </c>
      <c r="BP99" s="179">
        <f t="shared" si="53"/>
        <v>1.5457000000000001</v>
      </c>
      <c r="BQ99" s="179">
        <f t="shared" si="53"/>
        <v>1.5993999999999999</v>
      </c>
      <c r="BR99" s="179">
        <f t="shared" si="53"/>
        <v>1.5860000000000001</v>
      </c>
      <c r="BS99" s="179">
        <f t="shared" si="53"/>
        <v>1.5134000000000001</v>
      </c>
      <c r="BT99" s="179">
        <f t="shared" si="53"/>
        <v>1.4925999999999999</v>
      </c>
      <c r="BU99" s="179">
        <f t="shared" ref="BU99:CD99" si="54">BU$14</f>
        <v>1.4912000000000001</v>
      </c>
      <c r="BV99" s="179">
        <f t="shared" si="54"/>
        <v>1.5015000000000001</v>
      </c>
      <c r="BW99" s="179">
        <f t="shared" si="54"/>
        <v>1.5209999999999999</v>
      </c>
      <c r="BX99" s="179">
        <f t="shared" si="54"/>
        <v>1.5426</v>
      </c>
      <c r="BY99" s="179">
        <f t="shared" si="54"/>
        <v>1.5044999999999999</v>
      </c>
      <c r="BZ99" s="179">
        <f t="shared" si="54"/>
        <v>1.4696</v>
      </c>
      <c r="CA99" s="179">
        <f t="shared" si="54"/>
        <v>1.4527000000000001</v>
      </c>
      <c r="CB99" s="179">
        <f t="shared" si="54"/>
        <v>1.4597</v>
      </c>
      <c r="CC99" s="179">
        <f t="shared" si="54"/>
        <v>1.3271999999999999</v>
      </c>
      <c r="CD99" s="179">
        <f t="shared" si="54"/>
        <v>1</v>
      </c>
    </row>
  </sheetData>
  <sheetProtection algorithmName="SHA-512" hashValue="R8JGym6iszkhCKexEYLTm4yYvqnejkNFav9b1MszSR5Q/te3QqhYQXj+nuBzp6sVlDbyn1RR35lOChuW4RGCiQ==" saltValue="8twsJ5Dm1S/BTLdvKB2/wA==" spinCount="100000" sheet="1" objects="1" scenarios="1"/>
  <mergeCells count="1">
    <mergeCell ref="A1:A2"/>
  </mergeCells>
  <phoneticPr fontId="37" type="noConversion"/>
  <conditionalFormatting sqref="D24:BZ27">
    <cfRule type="cellIs" dxfId="27" priority="5" operator="notEqual">
      <formula>0</formula>
    </cfRule>
  </conditionalFormatting>
  <conditionalFormatting sqref="H37:BW40">
    <cfRule type="cellIs" dxfId="26" priority="4" operator="notEqual">
      <formula>0</formula>
    </cfRule>
  </conditionalFormatting>
  <conditionalFormatting sqref="D37:BZ40">
    <cfRule type="cellIs" dxfId="25" priority="3" operator="notEqual">
      <formula>0</formula>
    </cfRule>
  </conditionalFormatting>
  <conditionalFormatting sqref="CA24:CD27">
    <cfRule type="cellIs" dxfId="24" priority="2" operator="notEqual">
      <formula>0</formula>
    </cfRule>
  </conditionalFormatting>
  <conditionalFormatting sqref="CA37:CD40">
    <cfRule type="cellIs" dxfId="23" priority="1" operator="notEqual">
      <formula>0</formula>
    </cfRule>
  </conditionalFormatting>
  <hyperlinks>
    <hyperlink ref="A1:A2" location="Start!A1" display="Start"/>
  </hyperlinks>
  <pageMargins left="0.70866141732283472" right="0.70866141732283472" top="0.78740157480314965" bottom="0.78740157480314965" header="0.31496062992125984" footer="0.31496062992125984"/>
  <pageSetup paperSize="9" scale="93" fitToWidth="0" orientation="landscape" r:id="rId1"/>
  <headerFooter>
    <oddHeader xml:space="preserve">&amp;R&amp;"Arial,Kursiv"&amp;8&amp;K00-048© &amp;K00-047Copyright by ANPLICON GmbH &amp;"-,Standard"&amp;11&amp;K01+000 </oddHeader>
    <oddFooter>&amp;L&amp;"Arial,Standard"&amp;8&amp;K00-045&amp;Z&amp;F / &amp;A
&amp;C&amp;"Arial,Standard"&amp;8&amp;K00-045                                                                                              &amp;D&amp;R&amp;"Arial,Standard"&amp;8&amp;K00-045Seite &amp;P von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F7033"/>
    <pageSetUpPr fitToPage="1"/>
  </sheetPr>
  <dimension ref="A1:AJ108"/>
  <sheetViews>
    <sheetView zoomScale="80" zoomScaleNormal="80" zoomScalePageLayoutView="80" workbookViewId="0">
      <pane xSplit="2" ySplit="8" topLeftCell="C13" activePane="bottomRight" state="frozen"/>
      <selection sqref="A1:A2"/>
      <selection pane="topRight" sqref="A1:A2"/>
      <selection pane="bottomLeft" sqref="A1:A2"/>
      <selection pane="bottomRight" sqref="A1:A2"/>
    </sheetView>
  </sheetViews>
  <sheetFormatPr baseColWidth="10" defaultColWidth="9.140625" defaultRowHeight="12.75"/>
  <cols>
    <col min="1" max="1" width="6.7109375" style="156" customWidth="1"/>
    <col min="2" max="2" width="9.7109375" style="4" customWidth="1"/>
    <col min="3" max="7" width="20.7109375" style="156" customWidth="1"/>
    <col min="8" max="8" width="9.7109375" style="156" customWidth="1"/>
    <col min="9" max="9" width="6.7109375" style="156" customWidth="1"/>
    <col min="10" max="10" width="9.7109375" style="4" customWidth="1"/>
    <col min="11" max="15" width="20.7109375" style="156" customWidth="1"/>
    <col min="16" max="16" width="9.7109375" style="156" customWidth="1"/>
    <col min="17" max="17" width="6.7109375" style="156" customWidth="1"/>
    <col min="18" max="18" width="9.7109375" style="4" customWidth="1"/>
    <col min="19" max="21" width="20.7109375" style="156" customWidth="1"/>
    <col min="22" max="22" width="17" style="156" customWidth="1"/>
    <col min="23" max="29" width="20.7109375" style="156" customWidth="1"/>
    <col min="30" max="30" width="9.7109375" style="156" customWidth="1"/>
    <col min="31" max="31" width="6.7109375" style="156" customWidth="1"/>
    <col min="32" max="32" width="9.7109375" style="4" customWidth="1"/>
    <col min="33" max="35" width="20.7109375" style="156" customWidth="1"/>
    <col min="36" max="36" width="9.7109375" style="156" customWidth="1"/>
    <col min="37" max="16384" width="9.140625" style="156"/>
  </cols>
  <sheetData>
    <row r="1" spans="1:36">
      <c r="A1" s="595" t="s">
        <v>71</v>
      </c>
    </row>
    <row r="2" spans="1:36">
      <c r="A2" s="595"/>
    </row>
    <row r="3" spans="1:36">
      <c r="A3" s="172"/>
    </row>
    <row r="4" spans="1:36">
      <c r="A4" s="173"/>
    </row>
    <row r="5" spans="1:36" ht="10.5" customHeight="1">
      <c r="B5" s="2" t="s">
        <v>562</v>
      </c>
    </row>
    <row r="6" spans="1:36" ht="16.5" customHeight="1"/>
    <row r="7" spans="1:36" s="161" customFormat="1">
      <c r="B7" s="326"/>
      <c r="C7" s="327"/>
      <c r="D7" s="328"/>
      <c r="E7" s="329" t="s">
        <v>190</v>
      </c>
      <c r="F7" s="327"/>
      <c r="G7" s="327"/>
      <c r="H7" s="330"/>
      <c r="J7" s="326"/>
      <c r="K7" s="327"/>
      <c r="L7" s="328"/>
      <c r="M7" s="329" t="s">
        <v>192</v>
      </c>
      <c r="N7" s="327"/>
      <c r="O7" s="327"/>
      <c r="P7" s="330"/>
      <c r="R7" s="326"/>
      <c r="S7" s="351"/>
      <c r="T7" s="351"/>
      <c r="U7" s="351"/>
      <c r="V7" s="351"/>
      <c r="W7" s="351"/>
      <c r="X7" s="351"/>
      <c r="Y7" s="352" t="s">
        <v>191</v>
      </c>
      <c r="Z7" s="351"/>
      <c r="AA7" s="351"/>
      <c r="AB7" s="351"/>
      <c r="AC7" s="351"/>
      <c r="AD7" s="330"/>
      <c r="AE7" s="156"/>
      <c r="AF7" s="326"/>
      <c r="AG7" s="328"/>
      <c r="AH7" s="329" t="s">
        <v>193</v>
      </c>
      <c r="AI7" s="327"/>
      <c r="AJ7" s="330"/>
    </row>
    <row r="8" spans="1:36" s="159" customFormat="1" ht="79.900000000000006" customHeight="1">
      <c r="B8" s="346" t="s">
        <v>5</v>
      </c>
      <c r="C8" s="298" t="str">
        <f>Übersicht!$B$10</f>
        <v>Gewerbliche Betriebsgebäude, Bauleistungen am Bauwerk ohne USt</v>
      </c>
      <c r="D8" s="289" t="str">
        <f>Übersicht!$B$20</f>
        <v>Gewerbliche Betriebsgebäude, Bauleistungen am Bauwerk, mit USt</v>
      </c>
      <c r="E8" s="289" t="s">
        <v>205</v>
      </c>
      <c r="F8" s="289" t="str">
        <f>Übersicht!$B$22</f>
        <v>Wiederherstellungswerte für 1913/1914 erstellte Wohngebäude</v>
      </c>
      <c r="G8" s="299" t="s">
        <v>206</v>
      </c>
      <c r="H8" s="347" t="s">
        <v>8</v>
      </c>
      <c r="I8" s="174"/>
      <c r="J8" s="350" t="s">
        <v>5</v>
      </c>
      <c r="K8" s="298" t="str">
        <f>Übersicht!$B$11</f>
        <v>Ortskanäle, Bauleistungen am Bauwerk (Tiefbau), ohne USt</v>
      </c>
      <c r="L8" s="289" t="str">
        <f>Übersicht!$B$21</f>
        <v>Ortskanäle, Bauleistungen am Bauwerk (Tiefbau), mit USt</v>
      </c>
      <c r="M8" s="289" t="s">
        <v>201</v>
      </c>
      <c r="N8" s="289" t="str">
        <f>Übersicht!$B$22</f>
        <v>Wiederherstellungswerte für 1913/1914 erstellte Wohngebäude</v>
      </c>
      <c r="O8" s="299" t="s">
        <v>204</v>
      </c>
      <c r="P8" s="347" t="s">
        <v>8</v>
      </c>
      <c r="R8" s="350" t="s">
        <v>5</v>
      </c>
      <c r="S8" s="298" t="str">
        <f>Übersicht!$B$15</f>
        <v>Stahlrohre, Rohrform-, Rohrverschluss- und Rohrverbindungsstücke aus Eisen und Stahl</v>
      </c>
      <c r="T8" s="289" t="str">
        <f>Übersicht!$B$26</f>
        <v>Präzisionsstahlrohre, nahtlos und geschweißt</v>
      </c>
      <c r="U8" s="289" t="s">
        <v>16</v>
      </c>
      <c r="V8" s="289" t="str">
        <f>Übersicht!$B$27</f>
        <v>Eisen und Stahl</v>
      </c>
      <c r="W8" s="289" t="str">
        <f>Übersicht!$B$15</f>
        <v>Stahlrohre, Rohrform-, Rohrverschluss- und Rohrverbindungsstücke aus Eisen und Stahl</v>
      </c>
      <c r="X8" s="289" t="str">
        <f>Übersicht!$B$11</f>
        <v>Ortskanäle, Bauleistungen am Bauwerk (Tiefbau), ohne USt</v>
      </c>
      <c r="Y8" s="289" t="str">
        <f>Übersicht!$B$21</f>
        <v>Ortskanäle, Bauleistungen am Bauwerk (Tiefbau), mit USt</v>
      </c>
      <c r="Z8" s="289" t="s">
        <v>201</v>
      </c>
      <c r="AA8" s="289" t="str">
        <f>Übersicht!$B$22</f>
        <v>Wiederherstellungswerte für 1913/1914 erstellte Wohngebäude</v>
      </c>
      <c r="AB8" s="289" t="s">
        <v>204</v>
      </c>
      <c r="AC8" s="299" t="s">
        <v>69</v>
      </c>
      <c r="AD8" s="347" t="s">
        <v>8</v>
      </c>
      <c r="AF8" s="350" t="s">
        <v>5</v>
      </c>
      <c r="AG8" s="298" t="str">
        <f>Übersicht!$B$14</f>
        <v>Erzeugerpreise gewerblicher Produkte gesamt (ohne Mineralölerz.)</v>
      </c>
      <c r="AH8" s="289" t="str">
        <f>Übersicht!$B$31</f>
        <v>Erzeugerpreise gewerblicher Produkte gesamt</v>
      </c>
      <c r="AI8" s="299" t="s">
        <v>15</v>
      </c>
      <c r="AJ8" s="355" t="s">
        <v>8</v>
      </c>
    </row>
    <row r="9" spans="1:36" ht="15" hidden="1" customHeight="1">
      <c r="B9" s="348">
        <v>2026</v>
      </c>
      <c r="C9" s="294">
        <f>VLOOKUP(B9,'Basisreihen Destatis 2020'!$B$7:$H$90,2,FALSE)</f>
        <v>0</v>
      </c>
      <c r="D9" s="290"/>
      <c r="E9" s="290">
        <f t="shared" ref="E9:E72" si="0">ROUND(IF(C9&gt;0,C9,D9*$C$67/$D$67),1)</f>
        <v>0</v>
      </c>
      <c r="F9" s="290"/>
      <c r="G9" s="295">
        <f t="shared" ref="G9:G16" si="1">ROUND(IF(E9&gt;0,E9,F9*$E$77/$F$77),1)</f>
        <v>0</v>
      </c>
      <c r="H9" s="334"/>
      <c r="I9" s="175"/>
      <c r="J9" s="344">
        <v>2026</v>
      </c>
      <c r="K9" s="294">
        <f>VLOOKUP(J9,'Basisreihen Destatis 2020'!$B$7:$H$90,3,FALSE)</f>
        <v>0</v>
      </c>
      <c r="L9" s="290"/>
      <c r="M9" s="290">
        <f t="shared" ref="M9:M16" si="2">ROUND(IF(K9&gt;0,K9,L9*$K$67/$L$67),1)</f>
        <v>0</v>
      </c>
      <c r="N9" s="290"/>
      <c r="O9" s="295">
        <f t="shared" ref="O9:O16" si="3">ROUND(IF(M9&gt;0,M9,N9*$M$77/$N$77),1)</f>
        <v>0</v>
      </c>
      <c r="P9" s="334"/>
      <c r="R9" s="344">
        <v>2026</v>
      </c>
      <c r="S9" s="303">
        <f>VLOOKUP(R9,'Basisreihen Destatis 2020'!$B$7:$H$90,7,FALSE)</f>
        <v>0</v>
      </c>
      <c r="T9" s="300"/>
      <c r="U9" s="300">
        <f t="shared" ref="U9:U14" si="4">ROUND(IF(S9&gt;0,S9,T9*$S$40/$T$40),1)</f>
        <v>0</v>
      </c>
      <c r="V9" s="300"/>
      <c r="W9" s="300">
        <f t="shared" ref="W9:W16" si="5">ROUND(IF(U9&gt;0,U9,V9*$U$67/$V$67),1)</f>
        <v>0</v>
      </c>
      <c r="X9" s="300">
        <f>VLOOKUP(R9,'Basisreihen Destatis 2020'!$B$7:$H$90,3,FALSE)</f>
        <v>0</v>
      </c>
      <c r="Y9" s="300"/>
      <c r="Z9" s="300">
        <f t="shared" ref="Z9:Z72" si="6">ROUND(IF(X9&gt;0,X9,Y9*$X$67/$Y$67),1)</f>
        <v>0</v>
      </c>
      <c r="AA9" s="300"/>
      <c r="AB9" s="300">
        <f t="shared" ref="AB9:AB72" si="7">ROUND(IF(Z9&gt;0,Z9,AA9*$Z$77/$AA$77),1)</f>
        <v>0</v>
      </c>
      <c r="AC9" s="304">
        <f t="shared" ref="AC9:AC72" si="8">ROUND(0.4*W9+0.6*AB9,1)</f>
        <v>0</v>
      </c>
      <c r="AD9" s="334"/>
      <c r="AF9" s="344">
        <v>2026</v>
      </c>
      <c r="AG9" s="303">
        <f>VLOOKUP(AF9,'Basisreihen Destatis 2020'!$B$7:$H$90,6,FALSE)</f>
        <v>0</v>
      </c>
      <c r="AH9" s="300"/>
      <c r="AI9" s="304">
        <f t="shared" ref="AI9:AI72" si="9">ROUND(IF(AG9&gt;0,AG9,AH9*$AG$59/$AH$59),1)</f>
        <v>0</v>
      </c>
      <c r="AJ9" s="334"/>
    </row>
    <row r="10" spans="1:36" ht="15" hidden="1" customHeight="1">
      <c r="B10" s="349">
        <v>2025</v>
      </c>
      <c r="C10" s="296">
        <f>VLOOKUP(B10,'Basisreihen Destatis 2020'!$B$7:$H$90,2,FALSE)</f>
        <v>0</v>
      </c>
      <c r="D10" s="292"/>
      <c r="E10" s="292">
        <f t="shared" si="0"/>
        <v>0</v>
      </c>
      <c r="F10" s="292"/>
      <c r="G10" s="297">
        <f t="shared" si="1"/>
        <v>0</v>
      </c>
      <c r="H10" s="336"/>
      <c r="I10" s="175"/>
      <c r="J10" s="345">
        <v>2025</v>
      </c>
      <c r="K10" s="296">
        <f>VLOOKUP(J10,'Basisreihen Destatis 2020'!$B$7:$H$90,3,FALSE)</f>
        <v>0</v>
      </c>
      <c r="L10" s="292"/>
      <c r="M10" s="292">
        <f t="shared" si="2"/>
        <v>0</v>
      </c>
      <c r="N10" s="292"/>
      <c r="O10" s="297">
        <f t="shared" si="3"/>
        <v>0</v>
      </c>
      <c r="P10" s="336"/>
      <c r="R10" s="345">
        <v>2025</v>
      </c>
      <c r="S10" s="305">
        <f>VLOOKUP(R10,'Basisreihen Destatis 2020'!$B$7:$H$90,7,FALSE)</f>
        <v>0</v>
      </c>
      <c r="T10" s="301"/>
      <c r="U10" s="301">
        <f t="shared" si="4"/>
        <v>0</v>
      </c>
      <c r="V10" s="301"/>
      <c r="W10" s="301">
        <f t="shared" si="5"/>
        <v>0</v>
      </c>
      <c r="X10" s="301">
        <f>VLOOKUP(R10,'Basisreihen Destatis 2020'!$B$7:$H$90,3,FALSE)</f>
        <v>0</v>
      </c>
      <c r="Y10" s="301"/>
      <c r="Z10" s="301">
        <f t="shared" si="6"/>
        <v>0</v>
      </c>
      <c r="AA10" s="301"/>
      <c r="AB10" s="301">
        <f t="shared" si="7"/>
        <v>0</v>
      </c>
      <c r="AC10" s="306">
        <f t="shared" si="8"/>
        <v>0</v>
      </c>
      <c r="AD10" s="336"/>
      <c r="AF10" s="345">
        <v>2025</v>
      </c>
      <c r="AG10" s="305">
        <f>VLOOKUP(AF10,'Basisreihen Destatis 2020'!$B$7:$H$90,6,FALSE)</f>
        <v>0</v>
      </c>
      <c r="AH10" s="301"/>
      <c r="AI10" s="306">
        <f t="shared" si="9"/>
        <v>0</v>
      </c>
      <c r="AJ10" s="336"/>
    </row>
    <row r="11" spans="1:36" ht="15" hidden="1" customHeight="1">
      <c r="B11" s="349">
        <v>2024</v>
      </c>
      <c r="C11" s="296">
        <f>VLOOKUP(B11,'Basisreihen Destatis 2020'!$B$7:$H$90,2,FALSE)</f>
        <v>0</v>
      </c>
      <c r="D11" s="292"/>
      <c r="E11" s="292">
        <f t="shared" si="0"/>
        <v>0</v>
      </c>
      <c r="F11" s="292"/>
      <c r="G11" s="297">
        <f t="shared" si="1"/>
        <v>0</v>
      </c>
      <c r="H11" s="336"/>
      <c r="I11" s="175"/>
      <c r="J11" s="345">
        <v>2024</v>
      </c>
      <c r="K11" s="296">
        <f>VLOOKUP(J11,'Basisreihen Destatis 2020'!$B$7:$H$90,3,FALSE)</f>
        <v>0</v>
      </c>
      <c r="L11" s="292"/>
      <c r="M11" s="292">
        <f t="shared" si="2"/>
        <v>0</v>
      </c>
      <c r="N11" s="292"/>
      <c r="O11" s="297">
        <f t="shared" si="3"/>
        <v>0</v>
      </c>
      <c r="P11" s="336"/>
      <c r="R11" s="345">
        <v>2024</v>
      </c>
      <c r="S11" s="305">
        <f>VLOOKUP(R11,'Basisreihen Destatis 2020'!$B$7:$H$90,7,FALSE)</f>
        <v>0</v>
      </c>
      <c r="T11" s="301"/>
      <c r="U11" s="301">
        <f t="shared" si="4"/>
        <v>0</v>
      </c>
      <c r="V11" s="301"/>
      <c r="W11" s="301">
        <f t="shared" si="5"/>
        <v>0</v>
      </c>
      <c r="X11" s="301">
        <f>VLOOKUP(R11,'Basisreihen Destatis 2020'!$B$7:$H$90,3,FALSE)</f>
        <v>0</v>
      </c>
      <c r="Y11" s="301"/>
      <c r="Z11" s="301">
        <f t="shared" si="6"/>
        <v>0</v>
      </c>
      <c r="AA11" s="301"/>
      <c r="AB11" s="301">
        <f t="shared" si="7"/>
        <v>0</v>
      </c>
      <c r="AC11" s="306">
        <f t="shared" si="8"/>
        <v>0</v>
      </c>
      <c r="AD11" s="336"/>
      <c r="AF11" s="345">
        <v>2024</v>
      </c>
      <c r="AG11" s="305">
        <f>VLOOKUP(AF11,'Basisreihen Destatis 2020'!$B$7:$H$90,6,FALSE)</f>
        <v>0</v>
      </c>
      <c r="AH11" s="301"/>
      <c r="AI11" s="306">
        <f t="shared" si="9"/>
        <v>0</v>
      </c>
      <c r="AJ11" s="336"/>
    </row>
    <row r="12" spans="1:36" ht="15" hidden="1" customHeight="1">
      <c r="B12" s="349">
        <v>2023</v>
      </c>
      <c r="C12" s="296">
        <f>VLOOKUP(B12,'Basisreihen Destatis 2020'!$B$7:$H$90,2,FALSE)</f>
        <v>0</v>
      </c>
      <c r="D12" s="292"/>
      <c r="E12" s="292">
        <f t="shared" si="0"/>
        <v>0</v>
      </c>
      <c r="F12" s="292"/>
      <c r="G12" s="297">
        <f t="shared" si="1"/>
        <v>0</v>
      </c>
      <c r="H12" s="336"/>
      <c r="I12" s="175"/>
      <c r="J12" s="345">
        <v>2023</v>
      </c>
      <c r="K12" s="296">
        <f>VLOOKUP(J12,'Basisreihen Destatis 2020'!$B$7:$H$90,3,FALSE)</f>
        <v>0</v>
      </c>
      <c r="L12" s="292"/>
      <c r="M12" s="292">
        <f t="shared" si="2"/>
        <v>0</v>
      </c>
      <c r="N12" s="292"/>
      <c r="O12" s="297">
        <f t="shared" si="3"/>
        <v>0</v>
      </c>
      <c r="P12" s="336"/>
      <c r="R12" s="345">
        <v>2023</v>
      </c>
      <c r="S12" s="305">
        <f>VLOOKUP(R12,'Basisreihen Destatis 2020'!$B$7:$H$90,7,FALSE)</f>
        <v>0</v>
      </c>
      <c r="T12" s="301"/>
      <c r="U12" s="301">
        <f t="shared" si="4"/>
        <v>0</v>
      </c>
      <c r="V12" s="301"/>
      <c r="W12" s="301">
        <f t="shared" si="5"/>
        <v>0</v>
      </c>
      <c r="X12" s="301">
        <f>VLOOKUP(R12,'Basisreihen Destatis 2020'!$B$7:$H$90,3,FALSE)</f>
        <v>0</v>
      </c>
      <c r="Y12" s="301"/>
      <c r="Z12" s="301">
        <f t="shared" si="6"/>
        <v>0</v>
      </c>
      <c r="AA12" s="301"/>
      <c r="AB12" s="301">
        <f t="shared" si="7"/>
        <v>0</v>
      </c>
      <c r="AC12" s="306">
        <f t="shared" si="8"/>
        <v>0</v>
      </c>
      <c r="AD12" s="336"/>
      <c r="AF12" s="345">
        <v>2023</v>
      </c>
      <c r="AG12" s="305">
        <f>VLOOKUP(AF12,'Basisreihen Destatis 2020'!$B$7:$H$90,6,FALSE)</f>
        <v>0</v>
      </c>
      <c r="AH12" s="301"/>
      <c r="AI12" s="306">
        <f t="shared" si="9"/>
        <v>0</v>
      </c>
      <c r="AJ12" s="336"/>
    </row>
    <row r="13" spans="1:36">
      <c r="B13" s="349">
        <v>2022</v>
      </c>
      <c r="C13" s="296">
        <f>VLOOKUP(B13,'Basisreihen Destatis 2022'!$B$7:$I$90,2,FALSE)</f>
        <v>150.6</v>
      </c>
      <c r="D13" s="292"/>
      <c r="E13" s="292">
        <f t="shared" si="0"/>
        <v>150.6</v>
      </c>
      <c r="F13" s="292"/>
      <c r="G13" s="297">
        <f>ROUND(IF(E13&gt;0,E13,F13*$E$77/$F$77),1)</f>
        <v>150.6</v>
      </c>
      <c r="H13" s="336">
        <f>ROUND($G$13/G13,4)</f>
        <v>1</v>
      </c>
      <c r="I13" s="175"/>
      <c r="J13" s="345">
        <v>2022</v>
      </c>
      <c r="K13" s="296">
        <f>VLOOKUP(J13,'Basisreihen Destatis 2022'!$B$7:$I$90,3,FALSE)</f>
        <v>145.5</v>
      </c>
      <c r="L13" s="292"/>
      <c r="M13" s="292">
        <f t="shared" si="2"/>
        <v>145.5</v>
      </c>
      <c r="N13" s="292"/>
      <c r="O13" s="297">
        <f t="shared" si="3"/>
        <v>145.5</v>
      </c>
      <c r="P13" s="336">
        <f>ROUND($O$13/O13,4)</f>
        <v>1</v>
      </c>
      <c r="R13" s="345">
        <v>2022</v>
      </c>
      <c r="S13" s="305">
        <f>VLOOKUP(R13,'Basisreihen Destatis 2022'!$B$7:$I$90,8,FALSE)</f>
        <v>164.5</v>
      </c>
      <c r="T13" s="301"/>
      <c r="U13" s="301">
        <f t="shared" si="4"/>
        <v>164.5</v>
      </c>
      <c r="V13" s="301"/>
      <c r="W13" s="301">
        <f t="shared" si="5"/>
        <v>164.5</v>
      </c>
      <c r="X13" s="301">
        <f>VLOOKUP(R13,'Basisreihen Destatis 2022'!$B$7:$I$90,3,FALSE)</f>
        <v>145.5</v>
      </c>
      <c r="Y13" s="301"/>
      <c r="Z13" s="301">
        <f t="shared" si="6"/>
        <v>145.5</v>
      </c>
      <c r="AA13" s="301"/>
      <c r="AB13" s="301">
        <f t="shared" si="7"/>
        <v>145.5</v>
      </c>
      <c r="AC13" s="306">
        <f t="shared" si="8"/>
        <v>153.1</v>
      </c>
      <c r="AD13" s="336">
        <f>ROUND($AC$13/AC13,4)</f>
        <v>1</v>
      </c>
      <c r="AF13" s="345">
        <v>2022</v>
      </c>
      <c r="AG13" s="305">
        <f>VLOOKUP(AF13,'Basisreihen Destatis 2022'!$B$7:$I$90,6,FALSE)</f>
        <v>152.1</v>
      </c>
      <c r="AH13" s="301"/>
      <c r="AI13" s="306">
        <f t="shared" si="9"/>
        <v>152.1</v>
      </c>
      <c r="AJ13" s="336">
        <f>ROUND($AI$13/AI13,4)</f>
        <v>1</v>
      </c>
    </row>
    <row r="14" spans="1:36" ht="12.75" customHeight="1">
      <c r="B14" s="349">
        <v>2021</v>
      </c>
      <c r="C14" s="296">
        <f>VLOOKUP(B14,'Basisreihen Destatis 2022'!$B$7:$I$90,2,FALSE)</f>
        <v>128.1</v>
      </c>
      <c r="D14" s="292"/>
      <c r="E14" s="292">
        <f t="shared" si="0"/>
        <v>128.1</v>
      </c>
      <c r="F14" s="292"/>
      <c r="G14" s="297">
        <f t="shared" si="1"/>
        <v>128.1</v>
      </c>
      <c r="H14" s="336">
        <f>ROUND($G$13/G14,4)</f>
        <v>1.1756</v>
      </c>
      <c r="I14" s="175"/>
      <c r="J14" s="345">
        <v>2021</v>
      </c>
      <c r="K14" s="296">
        <f>VLOOKUP(J14,'Basisreihen Destatis 2022'!$B$7:$I$90,3,FALSE)</f>
        <v>126.3</v>
      </c>
      <c r="L14" s="292"/>
      <c r="M14" s="292">
        <f t="shared" si="2"/>
        <v>126.3</v>
      </c>
      <c r="N14" s="292"/>
      <c r="O14" s="297">
        <f t="shared" si="3"/>
        <v>126.3</v>
      </c>
      <c r="P14" s="336">
        <f t="shared" ref="P14:P77" si="10">ROUND($O$13/O14,4)</f>
        <v>1.1519999999999999</v>
      </c>
      <c r="R14" s="345">
        <v>2021</v>
      </c>
      <c r="S14" s="305">
        <f>VLOOKUP(R14,'Basisreihen Destatis 2022'!$B$7:$I$90,8,FALSE)</f>
        <v>124.4</v>
      </c>
      <c r="T14" s="301"/>
      <c r="U14" s="301">
        <f t="shared" si="4"/>
        <v>124.4</v>
      </c>
      <c r="V14" s="301"/>
      <c r="W14" s="301">
        <f t="shared" si="5"/>
        <v>124.4</v>
      </c>
      <c r="X14" s="301">
        <f>VLOOKUP(R14,'Basisreihen Destatis 2022'!$B$7:$I$90,3,FALSE)</f>
        <v>126.3</v>
      </c>
      <c r="Y14" s="301"/>
      <c r="Z14" s="301">
        <f t="shared" si="6"/>
        <v>126.3</v>
      </c>
      <c r="AA14" s="301"/>
      <c r="AB14" s="301">
        <f t="shared" si="7"/>
        <v>126.3</v>
      </c>
      <c r="AC14" s="306">
        <f t="shared" si="8"/>
        <v>125.5</v>
      </c>
      <c r="AD14" s="336">
        <f t="shared" ref="AD14:AD77" si="11">ROUND($AC$13/AC14,4)</f>
        <v>1.2199</v>
      </c>
      <c r="AF14" s="345">
        <v>2021</v>
      </c>
      <c r="AG14" s="305">
        <f>VLOOKUP(AF14,'Basisreihen Destatis 2022'!$B$7:$I$90,6,FALSE)</f>
        <v>114.6</v>
      </c>
      <c r="AH14" s="301"/>
      <c r="AI14" s="306">
        <f t="shared" si="9"/>
        <v>114.6</v>
      </c>
      <c r="AJ14" s="336">
        <f t="shared" ref="AJ14:AJ77" si="12">ROUND($AI$13/AI14,4)</f>
        <v>1.3271999999999999</v>
      </c>
    </row>
    <row r="15" spans="1:36" ht="12.75" customHeight="1">
      <c r="B15" s="349">
        <v>2020</v>
      </c>
      <c r="C15" s="296">
        <f>VLOOKUP(B15,'Basisreihen Destatis 2022'!$B$7:$I$90,2,FALSE)</f>
        <v>118.4</v>
      </c>
      <c r="D15" s="292"/>
      <c r="E15" s="292">
        <f t="shared" si="0"/>
        <v>118.4</v>
      </c>
      <c r="F15" s="292"/>
      <c r="G15" s="297">
        <f t="shared" si="1"/>
        <v>118.4</v>
      </c>
      <c r="H15" s="336">
        <f t="shared" ref="H15:H77" si="13">ROUND($G$13/G15,4)</f>
        <v>1.272</v>
      </c>
      <c r="I15" s="175"/>
      <c r="J15" s="345">
        <v>2020</v>
      </c>
      <c r="K15" s="296">
        <f>VLOOKUP(J15,'Basisreihen Destatis 2022'!$B$7:$I$90,3,FALSE)</f>
        <v>120.4</v>
      </c>
      <c r="L15" s="292"/>
      <c r="M15" s="292">
        <f t="shared" si="2"/>
        <v>120.4</v>
      </c>
      <c r="N15" s="292"/>
      <c r="O15" s="297">
        <f t="shared" si="3"/>
        <v>120.4</v>
      </c>
      <c r="P15" s="336">
        <f t="shared" si="10"/>
        <v>1.2084999999999999</v>
      </c>
      <c r="R15" s="345">
        <v>2020</v>
      </c>
      <c r="S15" s="305">
        <f>VLOOKUP(R15,'Basisreihen Destatis 2022'!$B$7:$I$90,8,FALSE)</f>
        <v>107.4</v>
      </c>
      <c r="T15" s="301"/>
      <c r="U15" s="301">
        <f>ROUND(IF(S15&gt;0,S15,T15*$S$35/$T$35),1)</f>
        <v>107.4</v>
      </c>
      <c r="V15" s="301"/>
      <c r="W15" s="301">
        <f>ROUND(IF(U15&gt;0,U15,V15*$U$67/$V$67),1)</f>
        <v>107.4</v>
      </c>
      <c r="X15" s="301">
        <f>VLOOKUP(R15,'Basisreihen Destatis 2022'!$B$7:$I$90,3,FALSE)</f>
        <v>120.4</v>
      </c>
      <c r="Y15" s="301"/>
      <c r="Z15" s="301">
        <f t="shared" si="6"/>
        <v>120.4</v>
      </c>
      <c r="AA15" s="301"/>
      <c r="AB15" s="301">
        <f t="shared" si="7"/>
        <v>120.4</v>
      </c>
      <c r="AC15" s="306">
        <f t="shared" si="8"/>
        <v>115.2</v>
      </c>
      <c r="AD15" s="336">
        <f t="shared" si="11"/>
        <v>1.329</v>
      </c>
      <c r="AF15" s="345">
        <v>2020</v>
      </c>
      <c r="AG15" s="305">
        <f>VLOOKUP(AF15,'Basisreihen Destatis 2022'!$B$7:$I$90,6,FALSE)</f>
        <v>104.2</v>
      </c>
      <c r="AH15" s="301"/>
      <c r="AI15" s="306">
        <f t="shared" si="9"/>
        <v>104.2</v>
      </c>
      <c r="AJ15" s="336">
        <f t="shared" si="12"/>
        <v>1.4597</v>
      </c>
    </row>
    <row r="16" spans="1:36" ht="12.75" customHeight="1">
      <c r="B16" s="349">
        <v>2019</v>
      </c>
      <c r="C16" s="296">
        <f>VLOOKUP(B16,'Basisreihen Destatis 2022'!$B$7:$I$90,2,FALSE)</f>
        <v>115.1</v>
      </c>
      <c r="D16" s="292"/>
      <c r="E16" s="292">
        <f t="shared" si="0"/>
        <v>115.1</v>
      </c>
      <c r="F16" s="292"/>
      <c r="G16" s="297">
        <f t="shared" si="1"/>
        <v>115.1</v>
      </c>
      <c r="H16" s="336">
        <f t="shared" si="13"/>
        <v>1.3084</v>
      </c>
      <c r="I16" s="175"/>
      <c r="J16" s="345">
        <v>2019</v>
      </c>
      <c r="K16" s="296">
        <f>VLOOKUP(J16,'Basisreihen Destatis 2022'!$B$7:$I$90,3,FALSE)</f>
        <v>117.7</v>
      </c>
      <c r="L16" s="292"/>
      <c r="M16" s="292">
        <f t="shared" si="2"/>
        <v>117.7</v>
      </c>
      <c r="N16" s="292"/>
      <c r="O16" s="297">
        <f t="shared" si="3"/>
        <v>117.7</v>
      </c>
      <c r="P16" s="336">
        <f t="shared" si="10"/>
        <v>1.2362</v>
      </c>
      <c r="R16" s="345">
        <v>2019</v>
      </c>
      <c r="S16" s="305">
        <f>VLOOKUP(R16,'Basisreihen Destatis 2022'!$B$7:$I$90,8,FALSE)</f>
        <v>111.1</v>
      </c>
      <c r="T16" s="301"/>
      <c r="U16" s="301">
        <f>ROUND(IF(S16&gt;0,S16,T16*$S$35/$T$35),1)</f>
        <v>111.1</v>
      </c>
      <c r="V16" s="301"/>
      <c r="W16" s="301">
        <f t="shared" si="5"/>
        <v>111.1</v>
      </c>
      <c r="X16" s="301">
        <f>VLOOKUP(R16,'Basisreihen Destatis 2022'!$B$7:$I$90,3,FALSE)</f>
        <v>117.7</v>
      </c>
      <c r="Y16" s="301"/>
      <c r="Z16" s="301">
        <f t="shared" si="6"/>
        <v>117.7</v>
      </c>
      <c r="AA16" s="301"/>
      <c r="AB16" s="301">
        <f t="shared" si="7"/>
        <v>117.7</v>
      </c>
      <c r="AC16" s="306">
        <f t="shared" si="8"/>
        <v>115.1</v>
      </c>
      <c r="AD16" s="336">
        <f t="shared" si="11"/>
        <v>1.3301000000000001</v>
      </c>
      <c r="AF16" s="345">
        <v>2019</v>
      </c>
      <c r="AG16" s="305">
        <f>VLOOKUP(AF16,'Basisreihen Destatis 2022'!$B$7:$I$90,6,FALSE)</f>
        <v>104.7</v>
      </c>
      <c r="AH16" s="301"/>
      <c r="AI16" s="306">
        <f t="shared" si="9"/>
        <v>104.7</v>
      </c>
      <c r="AJ16" s="336">
        <f t="shared" si="12"/>
        <v>1.4527000000000001</v>
      </c>
    </row>
    <row r="17" spans="2:36" ht="12.75" customHeight="1">
      <c r="B17" s="349">
        <v>2018</v>
      </c>
      <c r="C17" s="296">
        <f>VLOOKUP(B17,'Basisreihen Destatis 2022'!$B$7:$I$90,2,FALSE)</f>
        <v>110.2</v>
      </c>
      <c r="D17" s="292"/>
      <c r="E17" s="292">
        <f t="shared" si="0"/>
        <v>110.2</v>
      </c>
      <c r="F17" s="292"/>
      <c r="G17" s="297">
        <f>ROUND(IF(E17&gt;0,E17,F17*$E$77/$F$77),1)</f>
        <v>110.2</v>
      </c>
      <c r="H17" s="336">
        <f t="shared" si="13"/>
        <v>1.3666</v>
      </c>
      <c r="I17" s="175"/>
      <c r="J17" s="345">
        <v>2018</v>
      </c>
      <c r="K17" s="296">
        <f>VLOOKUP(J17,'Basisreihen Destatis 2022'!$B$7:$I$90,3,FALSE)</f>
        <v>111.5</v>
      </c>
      <c r="L17" s="292"/>
      <c r="M17" s="292">
        <f>ROUND(IF(K17&gt;0,K17,L17*$K$67/$L$67),1)</f>
        <v>111.5</v>
      </c>
      <c r="N17" s="292" t="s">
        <v>70</v>
      </c>
      <c r="O17" s="297">
        <f>ROUND(IF(M17&gt;0,M17,N17*$M$77/$N$77),1)</f>
        <v>111.5</v>
      </c>
      <c r="P17" s="336">
        <f t="shared" si="10"/>
        <v>1.3048999999999999</v>
      </c>
      <c r="R17" s="345">
        <v>2018</v>
      </c>
      <c r="S17" s="305">
        <f>VLOOKUP(R17,'Basisreihen Destatis 2022'!$B$7:$I$90,8,FALSE)</f>
        <v>111</v>
      </c>
      <c r="T17" s="301"/>
      <c r="U17" s="301">
        <f t="shared" ref="U17:U38" si="14">ROUND(IF(S17&gt;0,S17,T17*$S$35/$T$35),1)</f>
        <v>111</v>
      </c>
      <c r="V17" s="301"/>
      <c r="W17" s="301">
        <f>ROUND(IF(U17&gt;0,U17,V17*$U$67/$V$67),1)</f>
        <v>111</v>
      </c>
      <c r="X17" s="301">
        <f>VLOOKUP(R17,'Basisreihen Destatis 2022'!$B$7:$I$90,3,FALSE)</f>
        <v>111.5</v>
      </c>
      <c r="Y17" s="301"/>
      <c r="Z17" s="301">
        <f t="shared" si="6"/>
        <v>111.5</v>
      </c>
      <c r="AA17" s="301"/>
      <c r="AB17" s="301">
        <f t="shared" si="7"/>
        <v>111.5</v>
      </c>
      <c r="AC17" s="306">
        <f t="shared" si="8"/>
        <v>111.3</v>
      </c>
      <c r="AD17" s="336">
        <f t="shared" si="11"/>
        <v>1.3755999999999999</v>
      </c>
      <c r="AF17" s="345">
        <v>2018</v>
      </c>
      <c r="AG17" s="305">
        <f>VLOOKUP(AF17,'Basisreihen Destatis 2022'!$B$7:$I$90,6,FALSE)</f>
        <v>103.5</v>
      </c>
      <c r="AH17" s="301"/>
      <c r="AI17" s="306">
        <f t="shared" si="9"/>
        <v>103.5</v>
      </c>
      <c r="AJ17" s="336">
        <f t="shared" si="12"/>
        <v>1.4696</v>
      </c>
    </row>
    <row r="18" spans="2:36" ht="12.75" customHeight="1">
      <c r="B18" s="349">
        <v>2017</v>
      </c>
      <c r="C18" s="296">
        <f>VLOOKUP(B18,'Basisreihen Destatis 2022'!$B$7:$I$90,2,FALSE)</f>
        <v>105.5</v>
      </c>
      <c r="D18" s="292"/>
      <c r="E18" s="292">
        <f t="shared" si="0"/>
        <v>105.5</v>
      </c>
      <c r="F18" s="292"/>
      <c r="G18" s="297">
        <f>ROUND(IF(E18&gt;0,E18,F18*$E$77/$F$77),1)</f>
        <v>105.5</v>
      </c>
      <c r="H18" s="336">
        <f t="shared" si="13"/>
        <v>1.4275</v>
      </c>
      <c r="I18" s="175"/>
      <c r="J18" s="345">
        <v>2017</v>
      </c>
      <c r="K18" s="296">
        <f>VLOOKUP(J18,'Basisreihen Destatis 2022'!$B$7:$I$90,3,FALSE)</f>
        <v>105.3</v>
      </c>
      <c r="L18" s="292"/>
      <c r="M18" s="292">
        <f>ROUND(IF(K18&gt;0,K18,L18*$K$67/$L$67),1)</f>
        <v>105.3</v>
      </c>
      <c r="N18" s="292"/>
      <c r="O18" s="297">
        <f>ROUND(IF(M18&gt;0,M18,N18*$M$77/$N$77),1)</f>
        <v>105.3</v>
      </c>
      <c r="P18" s="336">
        <f t="shared" si="10"/>
        <v>1.3817999999999999</v>
      </c>
      <c r="R18" s="345">
        <v>2017</v>
      </c>
      <c r="S18" s="305">
        <f>VLOOKUP(R18,'Basisreihen Destatis 2022'!$B$7:$I$90,8,FALSE)</f>
        <v>103.5</v>
      </c>
      <c r="T18" s="301"/>
      <c r="U18" s="301">
        <f t="shared" si="14"/>
        <v>103.5</v>
      </c>
      <c r="V18" s="301"/>
      <c r="W18" s="301">
        <f>ROUND(IF(U18&gt;0,U18,V18*$U$67/$V$67),1)</f>
        <v>103.5</v>
      </c>
      <c r="X18" s="301">
        <f>VLOOKUP(R18,'Basisreihen Destatis 2022'!$B$7:$I$90,3,FALSE)</f>
        <v>105.3</v>
      </c>
      <c r="Y18" s="301"/>
      <c r="Z18" s="301">
        <f t="shared" si="6"/>
        <v>105.3</v>
      </c>
      <c r="AA18" s="301"/>
      <c r="AB18" s="301">
        <f t="shared" si="7"/>
        <v>105.3</v>
      </c>
      <c r="AC18" s="306">
        <f t="shared" si="8"/>
        <v>104.6</v>
      </c>
      <c r="AD18" s="336">
        <f t="shared" si="11"/>
        <v>1.4637</v>
      </c>
      <c r="AF18" s="345">
        <v>2017</v>
      </c>
      <c r="AG18" s="305">
        <f>VLOOKUP(AF18,'Basisreihen Destatis 2022'!$B$7:$I$90,6,FALSE)</f>
        <v>101.1</v>
      </c>
      <c r="AH18" s="301"/>
      <c r="AI18" s="306">
        <f t="shared" si="9"/>
        <v>101.1</v>
      </c>
      <c r="AJ18" s="336">
        <f t="shared" si="12"/>
        <v>1.5044999999999999</v>
      </c>
    </row>
    <row r="19" spans="2:36" ht="12.75" customHeight="1">
      <c r="B19" s="349">
        <v>2016</v>
      </c>
      <c r="C19" s="296">
        <f>VLOOKUP(B19,'Basisreihen Destatis 2022'!$B$7:$I$90,2,FALSE)</f>
        <v>102.1</v>
      </c>
      <c r="D19" s="292"/>
      <c r="E19" s="292">
        <f t="shared" si="0"/>
        <v>102.1</v>
      </c>
      <c r="F19" s="292"/>
      <c r="G19" s="297">
        <f>ROUND(IF(E19&gt;0,E19,F19*$E$77/$F$77),1)</f>
        <v>102.1</v>
      </c>
      <c r="H19" s="336">
        <f t="shared" si="13"/>
        <v>1.4750000000000001</v>
      </c>
      <c r="I19" s="175"/>
      <c r="J19" s="345">
        <v>2016</v>
      </c>
      <c r="K19" s="296">
        <f>VLOOKUP(J19,'Basisreihen Destatis 2022'!$B$7:$I$90,3,FALSE)</f>
        <v>101.7</v>
      </c>
      <c r="L19" s="292"/>
      <c r="M19" s="292">
        <f>ROUND(IF(K19&gt;0,K19,L19*$K$67/$L$67),1)</f>
        <v>101.7</v>
      </c>
      <c r="N19" s="292"/>
      <c r="O19" s="297">
        <f>ROUND(IF(M19&gt;0,M19,N19*$M$77/$N$77),1)</f>
        <v>101.7</v>
      </c>
      <c r="P19" s="336">
        <f t="shared" si="10"/>
        <v>1.4307000000000001</v>
      </c>
      <c r="R19" s="345">
        <v>2016</v>
      </c>
      <c r="S19" s="305">
        <f>VLOOKUP(R19,'Basisreihen Destatis 2022'!$B$7:$I$90,8,FALSE)</f>
        <v>95.9</v>
      </c>
      <c r="T19" s="301"/>
      <c r="U19" s="301">
        <f t="shared" si="14"/>
        <v>95.9</v>
      </c>
      <c r="V19" s="301"/>
      <c r="W19" s="301">
        <f>ROUND(IF(U19&gt;0,U19,V19*$U$67/$V$67),1)</f>
        <v>95.9</v>
      </c>
      <c r="X19" s="301">
        <f>VLOOKUP(R19,'Basisreihen Destatis 2022'!$B$7:$I$90,3,FALSE)</f>
        <v>101.7</v>
      </c>
      <c r="Y19" s="301"/>
      <c r="Z19" s="301">
        <f t="shared" si="6"/>
        <v>101.7</v>
      </c>
      <c r="AA19" s="301"/>
      <c r="AB19" s="301">
        <f t="shared" si="7"/>
        <v>101.7</v>
      </c>
      <c r="AC19" s="306">
        <f t="shared" si="8"/>
        <v>99.4</v>
      </c>
      <c r="AD19" s="336">
        <f t="shared" si="11"/>
        <v>1.5402</v>
      </c>
      <c r="AF19" s="345">
        <v>2016</v>
      </c>
      <c r="AG19" s="305">
        <f>VLOOKUP(AF19,'Basisreihen Destatis 2022'!$B$7:$I$90,6,FALSE)</f>
        <v>98.6</v>
      </c>
      <c r="AH19" s="301"/>
      <c r="AI19" s="306">
        <f t="shared" si="9"/>
        <v>98.6</v>
      </c>
      <c r="AJ19" s="336">
        <f t="shared" si="12"/>
        <v>1.5426</v>
      </c>
    </row>
    <row r="20" spans="2:36" ht="12.75" customHeight="1">
      <c r="B20" s="335">
        <v>2015</v>
      </c>
      <c r="C20" s="296">
        <f>VLOOKUP(B20,'Basisreihen Destatis 2022'!$B$7:$I$90,2,FALSE)</f>
        <v>100</v>
      </c>
      <c r="D20" s="292"/>
      <c r="E20" s="292">
        <f t="shared" si="0"/>
        <v>100</v>
      </c>
      <c r="F20" s="292"/>
      <c r="G20" s="297">
        <f>ROUND(IF(E20&gt;0,E20,F20*$E$77/$F$77),1)</f>
        <v>100</v>
      </c>
      <c r="H20" s="336">
        <f>ROUND($G$13/G20,4)</f>
        <v>1.506</v>
      </c>
      <c r="I20" s="175"/>
      <c r="J20" s="335">
        <v>2015</v>
      </c>
      <c r="K20" s="296">
        <f>VLOOKUP(J20,'Basisreihen Destatis 2022'!$B$7:$I$90,3,FALSE)</f>
        <v>100</v>
      </c>
      <c r="L20" s="292"/>
      <c r="M20" s="292">
        <f>ROUND(IF(K20&gt;0,K20,L20*$K$67/$L$67),1)</f>
        <v>100</v>
      </c>
      <c r="N20" s="292"/>
      <c r="O20" s="297">
        <f>ROUND(IF(M20&gt;0,M20,N20*$M$77/$N$77),1)</f>
        <v>100</v>
      </c>
      <c r="P20" s="336">
        <f t="shared" si="10"/>
        <v>1.4550000000000001</v>
      </c>
      <c r="R20" s="335">
        <v>2015</v>
      </c>
      <c r="S20" s="305">
        <f>VLOOKUP(R20,'Basisreihen Destatis 2022'!$B$7:$I$90,8,FALSE)</f>
        <v>100</v>
      </c>
      <c r="T20" s="301"/>
      <c r="U20" s="301">
        <f t="shared" si="14"/>
        <v>100</v>
      </c>
      <c r="V20" s="301"/>
      <c r="W20" s="301">
        <f>ROUND(IF(U20&gt;0,U20,V20*$U$67/$V$67),1)</f>
        <v>100</v>
      </c>
      <c r="X20" s="301">
        <f>VLOOKUP(R20,'Basisreihen Destatis 2022'!$B$7:$I$90,3,FALSE)</f>
        <v>100</v>
      </c>
      <c r="Y20" s="301"/>
      <c r="Z20" s="301">
        <f t="shared" si="6"/>
        <v>100</v>
      </c>
      <c r="AA20" s="301"/>
      <c r="AB20" s="301">
        <f t="shared" si="7"/>
        <v>100</v>
      </c>
      <c r="AC20" s="306">
        <f t="shared" si="8"/>
        <v>100</v>
      </c>
      <c r="AD20" s="336">
        <f t="shared" si="11"/>
        <v>1.5309999999999999</v>
      </c>
      <c r="AF20" s="335">
        <v>2015</v>
      </c>
      <c r="AG20" s="305">
        <f>VLOOKUP(AF20,'Basisreihen Destatis 2022'!$B$7:$I$90,6,FALSE)</f>
        <v>100</v>
      </c>
      <c r="AH20" s="301"/>
      <c r="AI20" s="306">
        <f t="shared" si="9"/>
        <v>100</v>
      </c>
      <c r="AJ20" s="336">
        <f t="shared" si="12"/>
        <v>1.5209999999999999</v>
      </c>
    </row>
    <row r="21" spans="2:36" ht="12.75" customHeight="1">
      <c r="B21" s="335">
        <v>2014</v>
      </c>
      <c r="C21" s="296">
        <f>VLOOKUP(B21,'Basisreihen Destatis 2022'!$B$7:$I$90,2,FALSE)</f>
        <v>98.4</v>
      </c>
      <c r="D21" s="292"/>
      <c r="E21" s="292">
        <f t="shared" si="0"/>
        <v>98.4</v>
      </c>
      <c r="F21" s="292"/>
      <c r="G21" s="297">
        <f t="shared" ref="G21:G84" si="15">ROUND(IF(E21&gt;0,E21,F21*$E$77/$F$77),1)</f>
        <v>98.4</v>
      </c>
      <c r="H21" s="336">
        <f t="shared" si="13"/>
        <v>1.5305</v>
      </c>
      <c r="I21" s="175"/>
      <c r="J21" s="335">
        <v>2014</v>
      </c>
      <c r="K21" s="296">
        <f>VLOOKUP(J21,'Basisreihen Destatis 2022'!$B$7:$I$90,3,FALSE)</f>
        <v>98.2</v>
      </c>
      <c r="L21" s="292"/>
      <c r="M21" s="292">
        <f t="shared" ref="M21:M77" si="16">ROUND(IF(K21&gt;0,K21,L21*$K$67/$L$67),1)</f>
        <v>98.2</v>
      </c>
      <c r="N21" s="292"/>
      <c r="O21" s="297">
        <f t="shared" ref="O21:O84" si="17">ROUND(IF(M21&gt;0,M21,N21*$M$77/$N$77),1)</f>
        <v>98.2</v>
      </c>
      <c r="P21" s="336">
        <f t="shared" si="10"/>
        <v>1.4817</v>
      </c>
      <c r="R21" s="335">
        <v>2014</v>
      </c>
      <c r="S21" s="305">
        <f>VLOOKUP(R21,'Basisreihen Destatis 2022'!$B$7:$I$90,8,FALSE)</f>
        <v>102.5</v>
      </c>
      <c r="T21" s="301"/>
      <c r="U21" s="301">
        <f t="shared" si="14"/>
        <v>102.5</v>
      </c>
      <c r="V21" s="301"/>
      <c r="W21" s="301">
        <f t="shared" ref="W21:W84" si="18">ROUND(IF(U21&gt;0,U21,V21*$U$67/$V$67),1)</f>
        <v>102.5</v>
      </c>
      <c r="X21" s="301">
        <f>VLOOKUP(R21,'Basisreihen Destatis 2022'!$B$7:$I$90,3,FALSE)</f>
        <v>98.2</v>
      </c>
      <c r="Y21" s="301"/>
      <c r="Z21" s="301">
        <f t="shared" si="6"/>
        <v>98.2</v>
      </c>
      <c r="AA21" s="301"/>
      <c r="AB21" s="301">
        <f t="shared" si="7"/>
        <v>98.2</v>
      </c>
      <c r="AC21" s="306">
        <f t="shared" si="8"/>
        <v>99.9</v>
      </c>
      <c r="AD21" s="336">
        <f t="shared" si="11"/>
        <v>1.5325</v>
      </c>
      <c r="AF21" s="335">
        <v>2014</v>
      </c>
      <c r="AG21" s="305">
        <f>VLOOKUP(AF21,'Basisreihen Destatis 2022'!$B$7:$I$90,6,FALSE)</f>
        <v>101.3</v>
      </c>
      <c r="AH21" s="301"/>
      <c r="AI21" s="306">
        <f t="shared" si="9"/>
        <v>101.3</v>
      </c>
      <c r="AJ21" s="336">
        <f t="shared" si="12"/>
        <v>1.5015000000000001</v>
      </c>
    </row>
    <row r="22" spans="2:36" ht="12.75" customHeight="1">
      <c r="B22" s="335">
        <v>2013</v>
      </c>
      <c r="C22" s="296">
        <f>VLOOKUP(B22,'Basisreihen Destatis 2022'!$B$7:$I$90,2,FALSE)</f>
        <v>96.6</v>
      </c>
      <c r="D22" s="292"/>
      <c r="E22" s="292">
        <f t="shared" si="0"/>
        <v>96.6</v>
      </c>
      <c r="F22" s="292"/>
      <c r="G22" s="297">
        <f t="shared" si="15"/>
        <v>96.6</v>
      </c>
      <c r="H22" s="336">
        <f t="shared" si="13"/>
        <v>1.5589999999999999</v>
      </c>
      <c r="I22" s="175"/>
      <c r="J22" s="335">
        <v>2013</v>
      </c>
      <c r="K22" s="296">
        <f>VLOOKUP(J22,'Basisreihen Destatis 2022'!$B$7:$I$90,3,FALSE)</f>
        <v>96.7</v>
      </c>
      <c r="L22" s="292"/>
      <c r="M22" s="292">
        <f t="shared" si="16"/>
        <v>96.7</v>
      </c>
      <c r="N22" s="292"/>
      <c r="O22" s="297">
        <f t="shared" si="17"/>
        <v>96.7</v>
      </c>
      <c r="P22" s="336">
        <f t="shared" si="10"/>
        <v>1.5046999999999999</v>
      </c>
      <c r="R22" s="335">
        <v>2013</v>
      </c>
      <c r="S22" s="305">
        <f>VLOOKUP(R22,'Basisreihen Destatis 2022'!$B$7:$I$90,8,FALSE)</f>
        <v>103.8</v>
      </c>
      <c r="T22" s="301"/>
      <c r="U22" s="301">
        <f t="shared" si="14"/>
        <v>103.8</v>
      </c>
      <c r="V22" s="301"/>
      <c r="W22" s="301">
        <f t="shared" si="18"/>
        <v>103.8</v>
      </c>
      <c r="X22" s="301">
        <f>VLOOKUP(R22,'Basisreihen Destatis 2022'!$B$7:$I$90,3,FALSE)</f>
        <v>96.7</v>
      </c>
      <c r="Y22" s="301"/>
      <c r="Z22" s="301">
        <f t="shared" si="6"/>
        <v>96.7</v>
      </c>
      <c r="AA22" s="301"/>
      <c r="AB22" s="301">
        <f t="shared" si="7"/>
        <v>96.7</v>
      </c>
      <c r="AC22" s="306">
        <f t="shared" si="8"/>
        <v>99.5</v>
      </c>
      <c r="AD22" s="336">
        <f t="shared" si="11"/>
        <v>1.5387</v>
      </c>
      <c r="AF22" s="335">
        <v>2013</v>
      </c>
      <c r="AG22" s="305">
        <f>VLOOKUP(AF22,'Basisreihen Destatis 2022'!$B$7:$I$90,6,FALSE)</f>
        <v>102</v>
      </c>
      <c r="AH22" s="301"/>
      <c r="AI22" s="306">
        <f t="shared" si="9"/>
        <v>102</v>
      </c>
      <c r="AJ22" s="336">
        <f t="shared" si="12"/>
        <v>1.4912000000000001</v>
      </c>
    </row>
    <row r="23" spans="2:36" ht="12.75" customHeight="1">
      <c r="B23" s="335">
        <v>2012</v>
      </c>
      <c r="C23" s="296">
        <f>VLOOKUP(B23,'Basisreihen Destatis 2022'!$B$7:$I$90,2,FALSE)</f>
        <v>94.8</v>
      </c>
      <c r="D23" s="292"/>
      <c r="E23" s="292">
        <f t="shared" si="0"/>
        <v>94.8</v>
      </c>
      <c r="F23" s="292"/>
      <c r="G23" s="297">
        <f t="shared" si="15"/>
        <v>94.8</v>
      </c>
      <c r="H23" s="336">
        <f t="shared" si="13"/>
        <v>1.5886</v>
      </c>
      <c r="I23" s="175"/>
      <c r="J23" s="335">
        <v>2012</v>
      </c>
      <c r="K23" s="296">
        <f>VLOOKUP(J23,'Basisreihen Destatis 2022'!$B$7:$I$90,3,FALSE)</f>
        <v>95.1</v>
      </c>
      <c r="L23" s="292"/>
      <c r="M23" s="292">
        <f t="shared" si="16"/>
        <v>95.1</v>
      </c>
      <c r="N23" s="292"/>
      <c r="O23" s="297">
        <f t="shared" si="17"/>
        <v>95.1</v>
      </c>
      <c r="P23" s="336">
        <f t="shared" si="10"/>
        <v>1.53</v>
      </c>
      <c r="R23" s="335">
        <v>2012</v>
      </c>
      <c r="S23" s="305">
        <f>VLOOKUP(R23,'Basisreihen Destatis 2022'!$B$7:$I$90,8,FALSE)</f>
        <v>108.6</v>
      </c>
      <c r="T23" s="301"/>
      <c r="U23" s="301">
        <f t="shared" si="14"/>
        <v>108.6</v>
      </c>
      <c r="V23" s="301"/>
      <c r="W23" s="301">
        <f t="shared" si="18"/>
        <v>108.6</v>
      </c>
      <c r="X23" s="301">
        <f>VLOOKUP(R23,'Basisreihen Destatis 2022'!$B$7:$I$90,3,FALSE)</f>
        <v>95.1</v>
      </c>
      <c r="Y23" s="301"/>
      <c r="Z23" s="301">
        <f t="shared" si="6"/>
        <v>95.1</v>
      </c>
      <c r="AA23" s="301"/>
      <c r="AB23" s="301">
        <f t="shared" si="7"/>
        <v>95.1</v>
      </c>
      <c r="AC23" s="306">
        <f t="shared" si="8"/>
        <v>100.5</v>
      </c>
      <c r="AD23" s="336">
        <f t="shared" si="11"/>
        <v>1.5234000000000001</v>
      </c>
      <c r="AF23" s="335">
        <v>2012</v>
      </c>
      <c r="AG23" s="305">
        <f>VLOOKUP(AF23,'Basisreihen Destatis 2022'!$B$7:$I$90,6,FALSE)</f>
        <v>101.9</v>
      </c>
      <c r="AH23" s="301"/>
      <c r="AI23" s="306">
        <f t="shared" si="9"/>
        <v>101.9</v>
      </c>
      <c r="AJ23" s="336">
        <f t="shared" si="12"/>
        <v>1.4925999999999999</v>
      </c>
    </row>
    <row r="24" spans="2:36" ht="12.75" customHeight="1">
      <c r="B24" s="335">
        <v>2011</v>
      </c>
      <c r="C24" s="296">
        <f>VLOOKUP(B24,'Basisreihen Destatis 2022'!$B$7:$I$90,2,FALSE)</f>
        <v>92.5</v>
      </c>
      <c r="D24" s="292"/>
      <c r="E24" s="292">
        <f t="shared" si="0"/>
        <v>92.5</v>
      </c>
      <c r="F24" s="292"/>
      <c r="G24" s="297">
        <f t="shared" si="15"/>
        <v>92.5</v>
      </c>
      <c r="H24" s="336">
        <f t="shared" si="13"/>
        <v>1.6281000000000001</v>
      </c>
      <c r="I24" s="175"/>
      <c r="J24" s="335">
        <v>2011</v>
      </c>
      <c r="K24" s="296">
        <f>VLOOKUP(J24,'Basisreihen Destatis 2022'!$B$7:$I$90,3,FALSE)</f>
        <v>92.7</v>
      </c>
      <c r="L24" s="292"/>
      <c r="M24" s="292">
        <f t="shared" si="16"/>
        <v>92.7</v>
      </c>
      <c r="N24" s="292"/>
      <c r="O24" s="297">
        <f t="shared" si="17"/>
        <v>92.7</v>
      </c>
      <c r="P24" s="336">
        <f t="shared" si="10"/>
        <v>1.5696000000000001</v>
      </c>
      <c r="R24" s="335">
        <v>2011</v>
      </c>
      <c r="S24" s="305">
        <f>VLOOKUP(R24,'Basisreihen Destatis 2022'!$B$7:$I$90,8,FALSE)</f>
        <v>108.1</v>
      </c>
      <c r="T24" s="301"/>
      <c r="U24" s="301">
        <f t="shared" si="14"/>
        <v>108.1</v>
      </c>
      <c r="V24" s="301"/>
      <c r="W24" s="301">
        <f t="shared" si="18"/>
        <v>108.1</v>
      </c>
      <c r="X24" s="301">
        <f>VLOOKUP(R24,'Basisreihen Destatis 2022'!$B$7:$I$90,3,FALSE)</f>
        <v>92.7</v>
      </c>
      <c r="Y24" s="301"/>
      <c r="Z24" s="301">
        <f t="shared" si="6"/>
        <v>92.7</v>
      </c>
      <c r="AA24" s="301"/>
      <c r="AB24" s="301">
        <f t="shared" si="7"/>
        <v>92.7</v>
      </c>
      <c r="AC24" s="306">
        <f t="shared" si="8"/>
        <v>98.9</v>
      </c>
      <c r="AD24" s="336">
        <f t="shared" si="11"/>
        <v>1.548</v>
      </c>
      <c r="AF24" s="335">
        <v>2011</v>
      </c>
      <c r="AG24" s="305">
        <f>VLOOKUP(AF24,'Basisreihen Destatis 2022'!$B$7:$I$90,6,FALSE)</f>
        <v>100.5</v>
      </c>
      <c r="AH24" s="301"/>
      <c r="AI24" s="306">
        <f t="shared" si="9"/>
        <v>100.5</v>
      </c>
      <c r="AJ24" s="336">
        <f t="shared" si="12"/>
        <v>1.5134000000000001</v>
      </c>
    </row>
    <row r="25" spans="2:36" ht="12.75" customHeight="1">
      <c r="B25" s="335">
        <v>2010</v>
      </c>
      <c r="C25" s="296">
        <f>VLOOKUP(B25,'Basisreihen Destatis 2022'!$B$7:$I$90,2,FALSE)</f>
        <v>89.7</v>
      </c>
      <c r="D25" s="292"/>
      <c r="E25" s="292">
        <f t="shared" si="0"/>
        <v>89.7</v>
      </c>
      <c r="F25" s="292"/>
      <c r="G25" s="297">
        <f t="shared" si="15"/>
        <v>89.7</v>
      </c>
      <c r="H25" s="336">
        <f t="shared" si="13"/>
        <v>1.6789000000000001</v>
      </c>
      <c r="J25" s="335">
        <v>2010</v>
      </c>
      <c r="K25" s="296">
        <f>VLOOKUP(J25,'Basisreihen Destatis 2022'!$B$7:$I$90,3,FALSE)</f>
        <v>91</v>
      </c>
      <c r="L25" s="292"/>
      <c r="M25" s="292">
        <f t="shared" si="16"/>
        <v>91</v>
      </c>
      <c r="N25" s="292"/>
      <c r="O25" s="297">
        <f t="shared" si="17"/>
        <v>91</v>
      </c>
      <c r="P25" s="336">
        <f t="shared" si="10"/>
        <v>1.5989</v>
      </c>
      <c r="Q25" s="176"/>
      <c r="R25" s="335">
        <v>2010</v>
      </c>
      <c r="S25" s="305">
        <f>VLOOKUP(R25,'Basisreihen Destatis 2022'!$B$7:$I$90,8,FALSE)</f>
        <v>99.3</v>
      </c>
      <c r="T25" s="301"/>
      <c r="U25" s="301">
        <f t="shared" si="14"/>
        <v>99.3</v>
      </c>
      <c r="V25" s="301"/>
      <c r="W25" s="301">
        <f t="shared" si="18"/>
        <v>99.3</v>
      </c>
      <c r="X25" s="301">
        <f>VLOOKUP(R25,'Basisreihen Destatis 2022'!$B$7:$I$90,3,FALSE)</f>
        <v>91</v>
      </c>
      <c r="Y25" s="301"/>
      <c r="Z25" s="301">
        <f t="shared" si="6"/>
        <v>91</v>
      </c>
      <c r="AA25" s="301"/>
      <c r="AB25" s="301">
        <f t="shared" si="7"/>
        <v>91</v>
      </c>
      <c r="AC25" s="306">
        <f t="shared" si="8"/>
        <v>94.3</v>
      </c>
      <c r="AD25" s="336">
        <f t="shared" si="11"/>
        <v>1.6234999999999999</v>
      </c>
      <c r="AF25" s="335">
        <v>2010</v>
      </c>
      <c r="AG25" s="305">
        <f>VLOOKUP(AF25,'Basisreihen Destatis 2022'!$B$7:$I$90,6,FALSE)</f>
        <v>95.9</v>
      </c>
      <c r="AH25" s="301"/>
      <c r="AI25" s="306">
        <f t="shared" si="9"/>
        <v>95.9</v>
      </c>
      <c r="AJ25" s="336">
        <f t="shared" si="12"/>
        <v>1.5860000000000001</v>
      </c>
    </row>
    <row r="26" spans="2:36" ht="12.75" customHeight="1">
      <c r="B26" s="335">
        <v>2009</v>
      </c>
      <c r="C26" s="296">
        <f>VLOOKUP(B26,'Basisreihen Destatis 2022'!$B$7:$I$90,2,FALSE)</f>
        <v>88.7</v>
      </c>
      <c r="D26" s="292"/>
      <c r="E26" s="292">
        <f t="shared" si="0"/>
        <v>88.7</v>
      </c>
      <c r="F26" s="292"/>
      <c r="G26" s="297">
        <f t="shared" si="15"/>
        <v>88.7</v>
      </c>
      <c r="H26" s="336">
        <f t="shared" si="13"/>
        <v>1.6979</v>
      </c>
      <c r="J26" s="335">
        <v>2009</v>
      </c>
      <c r="K26" s="296">
        <f>VLOOKUP(J26,'Basisreihen Destatis 2022'!$B$7:$I$90,3,FALSE)</f>
        <v>90.5</v>
      </c>
      <c r="L26" s="292"/>
      <c r="M26" s="292">
        <f t="shared" si="16"/>
        <v>90.5</v>
      </c>
      <c r="N26" s="292"/>
      <c r="O26" s="297">
        <f t="shared" si="17"/>
        <v>90.5</v>
      </c>
      <c r="P26" s="336">
        <f t="shared" si="10"/>
        <v>1.6076999999999999</v>
      </c>
      <c r="Q26" s="176"/>
      <c r="R26" s="335">
        <v>2009</v>
      </c>
      <c r="S26" s="305">
        <f>VLOOKUP(R26,'Basisreihen Destatis 2022'!$B$7:$I$90,8,FALSE)</f>
        <v>101.1</v>
      </c>
      <c r="T26" s="301"/>
      <c r="U26" s="301">
        <f t="shared" si="14"/>
        <v>101.1</v>
      </c>
      <c r="V26" s="301"/>
      <c r="W26" s="301">
        <f>ROUND(IF(U26&gt;0,U26,V26*$U$67/$V$67),1)</f>
        <v>101.1</v>
      </c>
      <c r="X26" s="301">
        <f>VLOOKUP(R26,'Basisreihen Destatis 2022'!$B$7:$I$90,3,FALSE)</f>
        <v>90.5</v>
      </c>
      <c r="Y26" s="301"/>
      <c r="Z26" s="301">
        <f t="shared" si="6"/>
        <v>90.5</v>
      </c>
      <c r="AA26" s="301"/>
      <c r="AB26" s="301">
        <f t="shared" si="7"/>
        <v>90.5</v>
      </c>
      <c r="AC26" s="306">
        <f t="shared" si="8"/>
        <v>94.7</v>
      </c>
      <c r="AD26" s="336">
        <f t="shared" si="11"/>
        <v>1.6167</v>
      </c>
      <c r="AF26" s="335">
        <v>2009</v>
      </c>
      <c r="AG26" s="305">
        <f>VLOOKUP(AF26,'Basisreihen Destatis 2022'!$B$7:$I$90,6,FALSE)</f>
        <v>95.1</v>
      </c>
      <c r="AH26" s="301"/>
      <c r="AI26" s="306">
        <f t="shared" si="9"/>
        <v>95.1</v>
      </c>
      <c r="AJ26" s="336">
        <f t="shared" si="12"/>
        <v>1.5993999999999999</v>
      </c>
    </row>
    <row r="27" spans="2:36" ht="12.75" customHeight="1">
      <c r="B27" s="335">
        <v>2008</v>
      </c>
      <c r="C27" s="296">
        <f>VLOOKUP(B27,'Basisreihen Destatis 2022'!$B$7:$I$90,2,FALSE)</f>
        <v>87.8</v>
      </c>
      <c r="D27" s="292"/>
      <c r="E27" s="292">
        <f t="shared" si="0"/>
        <v>87.8</v>
      </c>
      <c r="F27" s="292"/>
      <c r="G27" s="297">
        <f t="shared" si="15"/>
        <v>87.8</v>
      </c>
      <c r="H27" s="336">
        <f t="shared" si="13"/>
        <v>1.7153</v>
      </c>
      <c r="J27" s="335">
        <v>2008</v>
      </c>
      <c r="K27" s="296">
        <f>VLOOKUP(J27,'Basisreihen Destatis 2022'!$B$7:$I$90,3,FALSE)</f>
        <v>89</v>
      </c>
      <c r="L27" s="292"/>
      <c r="M27" s="292">
        <f t="shared" si="16"/>
        <v>89</v>
      </c>
      <c r="N27" s="292"/>
      <c r="O27" s="297">
        <f t="shared" si="17"/>
        <v>89</v>
      </c>
      <c r="P27" s="336">
        <f t="shared" si="10"/>
        <v>1.6348</v>
      </c>
      <c r="Q27" s="176"/>
      <c r="R27" s="335">
        <v>2008</v>
      </c>
      <c r="S27" s="305">
        <f>VLOOKUP(R27,'Basisreihen Destatis 2022'!$B$7:$I$90,8,FALSE)</f>
        <v>111.4</v>
      </c>
      <c r="T27" s="301"/>
      <c r="U27" s="301">
        <f t="shared" si="14"/>
        <v>111.4</v>
      </c>
      <c r="V27" s="301"/>
      <c r="W27" s="301">
        <f t="shared" si="18"/>
        <v>111.4</v>
      </c>
      <c r="X27" s="301">
        <f>VLOOKUP(R27,'Basisreihen Destatis 2022'!$B$7:$I$90,3,FALSE)</f>
        <v>89</v>
      </c>
      <c r="Y27" s="301"/>
      <c r="Z27" s="301">
        <f t="shared" si="6"/>
        <v>89</v>
      </c>
      <c r="AA27" s="301"/>
      <c r="AB27" s="301">
        <f t="shared" si="7"/>
        <v>89</v>
      </c>
      <c r="AC27" s="306">
        <f t="shared" si="8"/>
        <v>98</v>
      </c>
      <c r="AD27" s="336">
        <f t="shared" si="11"/>
        <v>1.5622</v>
      </c>
      <c r="AF27" s="335">
        <v>2008</v>
      </c>
      <c r="AG27" s="305">
        <f>VLOOKUP(AF27,'Basisreihen Destatis 2022'!$B$7:$I$90,6,FALSE)</f>
        <v>98.4</v>
      </c>
      <c r="AH27" s="301"/>
      <c r="AI27" s="306">
        <f t="shared" si="9"/>
        <v>98.4</v>
      </c>
      <c r="AJ27" s="336">
        <f t="shared" si="12"/>
        <v>1.5457000000000001</v>
      </c>
    </row>
    <row r="28" spans="2:36" ht="12.75" customHeight="1">
      <c r="B28" s="335">
        <v>2007</v>
      </c>
      <c r="C28" s="296">
        <f>VLOOKUP(B28,'Basisreihen Destatis 2022'!$B$7:$I$90,2,FALSE)</f>
        <v>84.6</v>
      </c>
      <c r="D28" s="292"/>
      <c r="E28" s="292">
        <f t="shared" si="0"/>
        <v>84.6</v>
      </c>
      <c r="F28" s="292"/>
      <c r="G28" s="297">
        <f t="shared" si="15"/>
        <v>84.6</v>
      </c>
      <c r="H28" s="336">
        <f t="shared" si="13"/>
        <v>1.7801</v>
      </c>
      <c r="J28" s="335">
        <v>2007</v>
      </c>
      <c r="K28" s="296">
        <f>VLOOKUP(J28,'Basisreihen Destatis 2022'!$B$7:$I$90,3,FALSE)</f>
        <v>86.4</v>
      </c>
      <c r="L28" s="292"/>
      <c r="M28" s="292">
        <f t="shared" si="16"/>
        <v>86.4</v>
      </c>
      <c r="N28" s="292"/>
      <c r="O28" s="297">
        <f t="shared" si="17"/>
        <v>86.4</v>
      </c>
      <c r="P28" s="336">
        <f t="shared" si="10"/>
        <v>1.6839999999999999</v>
      </c>
      <c r="Q28" s="176"/>
      <c r="R28" s="335">
        <v>2007</v>
      </c>
      <c r="S28" s="305">
        <f>VLOOKUP(R28,'Basisreihen Destatis 2022'!$B$7:$I$90,8,FALSE)</f>
        <v>103.2</v>
      </c>
      <c r="T28" s="301"/>
      <c r="U28" s="301">
        <f t="shared" si="14"/>
        <v>103.2</v>
      </c>
      <c r="V28" s="301"/>
      <c r="W28" s="301">
        <f t="shared" si="18"/>
        <v>103.2</v>
      </c>
      <c r="X28" s="301">
        <f>VLOOKUP(R28,'Basisreihen Destatis 2022'!$B$7:$I$90,3,FALSE)</f>
        <v>86.4</v>
      </c>
      <c r="Y28" s="301"/>
      <c r="Z28" s="301">
        <f t="shared" si="6"/>
        <v>86.4</v>
      </c>
      <c r="AA28" s="301"/>
      <c r="AB28" s="301">
        <f t="shared" si="7"/>
        <v>86.4</v>
      </c>
      <c r="AC28" s="306">
        <f t="shared" si="8"/>
        <v>93.1</v>
      </c>
      <c r="AD28" s="336">
        <f t="shared" si="11"/>
        <v>1.6445000000000001</v>
      </c>
      <c r="AF28" s="335">
        <v>2007</v>
      </c>
      <c r="AG28" s="305">
        <f>VLOOKUP(AF28,'Basisreihen Destatis 2022'!$B$7:$I$90,6,FALSE)</f>
        <v>93.6</v>
      </c>
      <c r="AH28" s="301"/>
      <c r="AI28" s="306">
        <f t="shared" si="9"/>
        <v>93.6</v>
      </c>
      <c r="AJ28" s="336">
        <f t="shared" si="12"/>
        <v>1.625</v>
      </c>
    </row>
    <row r="29" spans="2:36" ht="12.75" customHeight="1">
      <c r="B29" s="335">
        <v>2006</v>
      </c>
      <c r="C29" s="296">
        <f>VLOOKUP(B29,'Basisreihen Destatis 2022'!$B$7:$I$90,2,FALSE)</f>
        <v>81.099999999999994</v>
      </c>
      <c r="D29" s="292"/>
      <c r="E29" s="292">
        <f t="shared" si="0"/>
        <v>81.099999999999994</v>
      </c>
      <c r="F29" s="292"/>
      <c r="G29" s="297">
        <f t="shared" si="15"/>
        <v>81.099999999999994</v>
      </c>
      <c r="H29" s="336">
        <f t="shared" si="13"/>
        <v>1.857</v>
      </c>
      <c r="J29" s="335">
        <v>2006</v>
      </c>
      <c r="K29" s="296">
        <f>VLOOKUP(J29,'Basisreihen Destatis 2022'!$B$7:$I$90,3,FALSE)</f>
        <v>83.8</v>
      </c>
      <c r="L29" s="292"/>
      <c r="M29" s="292">
        <f t="shared" si="16"/>
        <v>83.8</v>
      </c>
      <c r="N29" s="292"/>
      <c r="O29" s="297">
        <f t="shared" si="17"/>
        <v>83.8</v>
      </c>
      <c r="P29" s="336">
        <f t="shared" si="10"/>
        <v>1.7363</v>
      </c>
      <c r="Q29" s="176"/>
      <c r="R29" s="335">
        <v>2006</v>
      </c>
      <c r="S29" s="305">
        <f>VLOOKUP(R29,'Basisreihen Destatis 2022'!$B$7:$I$90,8,FALSE)</f>
        <v>93.5</v>
      </c>
      <c r="T29" s="301"/>
      <c r="U29" s="301">
        <f t="shared" si="14"/>
        <v>93.5</v>
      </c>
      <c r="V29" s="301"/>
      <c r="W29" s="301">
        <f t="shared" si="18"/>
        <v>93.5</v>
      </c>
      <c r="X29" s="301">
        <f>VLOOKUP(R29,'Basisreihen Destatis 2022'!$B$7:$I$90,3,FALSE)</f>
        <v>83.8</v>
      </c>
      <c r="Y29" s="301"/>
      <c r="Z29" s="301">
        <f t="shared" si="6"/>
        <v>83.8</v>
      </c>
      <c r="AA29" s="301"/>
      <c r="AB29" s="301">
        <f t="shared" si="7"/>
        <v>83.8</v>
      </c>
      <c r="AC29" s="306">
        <f t="shared" si="8"/>
        <v>87.7</v>
      </c>
      <c r="AD29" s="336">
        <f t="shared" si="11"/>
        <v>1.7457</v>
      </c>
      <c r="AF29" s="335">
        <v>2006</v>
      </c>
      <c r="AG29" s="305">
        <f>VLOOKUP(AF29,'Basisreihen Destatis 2022'!$B$7:$I$90,6,FALSE)</f>
        <v>92.5</v>
      </c>
      <c r="AH29" s="301"/>
      <c r="AI29" s="306">
        <f t="shared" si="9"/>
        <v>92.5</v>
      </c>
      <c r="AJ29" s="336">
        <f t="shared" si="12"/>
        <v>1.6443000000000001</v>
      </c>
    </row>
    <row r="30" spans="2:36" ht="12.75" customHeight="1">
      <c r="B30" s="335">
        <v>2005</v>
      </c>
      <c r="C30" s="296">
        <f>VLOOKUP(B30,'Basisreihen Destatis 2022'!$B$7:$I$90,2,FALSE)</f>
        <v>79.2</v>
      </c>
      <c r="D30" s="292"/>
      <c r="E30" s="292">
        <f t="shared" si="0"/>
        <v>79.2</v>
      </c>
      <c r="F30" s="292"/>
      <c r="G30" s="297">
        <f t="shared" si="15"/>
        <v>79.2</v>
      </c>
      <c r="H30" s="336">
        <f t="shared" si="13"/>
        <v>1.9015</v>
      </c>
      <c r="J30" s="335">
        <v>2005</v>
      </c>
      <c r="K30" s="296">
        <f>VLOOKUP(J30,'Basisreihen Destatis 2022'!$B$7:$I$90,3,FALSE)</f>
        <v>81.8</v>
      </c>
      <c r="L30" s="292"/>
      <c r="M30" s="292">
        <f t="shared" si="16"/>
        <v>81.8</v>
      </c>
      <c r="N30" s="292"/>
      <c r="O30" s="297">
        <f t="shared" si="17"/>
        <v>81.8</v>
      </c>
      <c r="P30" s="336">
        <f t="shared" si="10"/>
        <v>1.7786999999999999</v>
      </c>
      <c r="Q30" s="176"/>
      <c r="R30" s="335">
        <v>2005</v>
      </c>
      <c r="S30" s="305">
        <f>VLOOKUP(R30,'Basisreihen Destatis 2022'!$B$7:$I$90,8,FALSE)</f>
        <v>91.6</v>
      </c>
      <c r="T30" s="301"/>
      <c r="U30" s="301">
        <f>ROUND(IF(S30&gt;0,S30,T30*$S$35/$T$35),1)</f>
        <v>91.6</v>
      </c>
      <c r="V30" s="301"/>
      <c r="W30" s="301">
        <f t="shared" si="18"/>
        <v>91.6</v>
      </c>
      <c r="X30" s="301">
        <f>VLOOKUP(R30,'Basisreihen Destatis 2022'!$B$7:$I$90,3,FALSE)</f>
        <v>81.8</v>
      </c>
      <c r="Y30" s="301"/>
      <c r="Z30" s="301">
        <f t="shared" si="6"/>
        <v>81.8</v>
      </c>
      <c r="AA30" s="301"/>
      <c r="AB30" s="301">
        <f t="shared" si="7"/>
        <v>81.8</v>
      </c>
      <c r="AC30" s="306">
        <f t="shared" si="8"/>
        <v>85.7</v>
      </c>
      <c r="AD30" s="336">
        <f t="shared" si="11"/>
        <v>1.7865</v>
      </c>
      <c r="AF30" s="335">
        <v>2005</v>
      </c>
      <c r="AG30" s="305">
        <f>VLOOKUP(AF30,'Basisreihen Destatis 2022'!$B$7:$I$90,6,FALSE)</f>
        <v>87.8</v>
      </c>
      <c r="AH30" s="301"/>
      <c r="AI30" s="306">
        <f t="shared" si="9"/>
        <v>87.8</v>
      </c>
      <c r="AJ30" s="336">
        <f t="shared" si="12"/>
        <v>1.7323</v>
      </c>
    </row>
    <row r="31" spans="2:36" ht="12.75" customHeight="1">
      <c r="B31" s="335">
        <v>2004</v>
      </c>
      <c r="C31" s="296">
        <f>VLOOKUP(B31,'Basisreihen Destatis 2022'!$B$7:$I$90,2,FALSE)</f>
        <v>77.599999999999994</v>
      </c>
      <c r="D31" s="292"/>
      <c r="E31" s="292">
        <f t="shared" si="0"/>
        <v>77.599999999999994</v>
      </c>
      <c r="F31" s="292"/>
      <c r="G31" s="297">
        <f t="shared" si="15"/>
        <v>77.599999999999994</v>
      </c>
      <c r="H31" s="336">
        <f t="shared" si="13"/>
        <v>1.9407000000000001</v>
      </c>
      <c r="J31" s="335">
        <v>2004</v>
      </c>
      <c r="K31" s="296">
        <f>VLOOKUP(J31,'Basisreihen Destatis 2022'!$B$7:$I$90,3,FALSE)</f>
        <v>81.7</v>
      </c>
      <c r="L31" s="292"/>
      <c r="M31" s="292">
        <f t="shared" si="16"/>
        <v>81.7</v>
      </c>
      <c r="N31" s="292"/>
      <c r="O31" s="297">
        <f t="shared" si="17"/>
        <v>81.7</v>
      </c>
      <c r="P31" s="336">
        <f t="shared" si="10"/>
        <v>1.7808999999999999</v>
      </c>
      <c r="Q31" s="176"/>
      <c r="R31" s="335">
        <v>2004</v>
      </c>
      <c r="S31" s="305">
        <f>VLOOKUP(R31,'Basisreihen Destatis 2022'!$B$7:$I$90,8,FALSE)</f>
        <v>81.5</v>
      </c>
      <c r="T31" s="301"/>
      <c r="U31" s="301">
        <f>ROUND(IF(S31&gt;0,S31,T31*$S$35/$T$35),1)</f>
        <v>81.5</v>
      </c>
      <c r="V31" s="301"/>
      <c r="W31" s="301">
        <f t="shared" si="18"/>
        <v>81.5</v>
      </c>
      <c r="X31" s="301">
        <f>VLOOKUP(R31,'Basisreihen Destatis 2022'!$B$7:$I$90,3,FALSE)</f>
        <v>81.7</v>
      </c>
      <c r="Y31" s="301"/>
      <c r="Z31" s="301">
        <f t="shared" si="6"/>
        <v>81.7</v>
      </c>
      <c r="AA31" s="301"/>
      <c r="AB31" s="301">
        <f t="shared" si="7"/>
        <v>81.7</v>
      </c>
      <c r="AC31" s="306">
        <f t="shared" si="8"/>
        <v>81.599999999999994</v>
      </c>
      <c r="AD31" s="336">
        <f t="shared" si="11"/>
        <v>1.8762000000000001</v>
      </c>
      <c r="AF31" s="335">
        <v>2004</v>
      </c>
      <c r="AG31" s="305">
        <f>VLOOKUP(AF31,'Basisreihen Destatis 2022'!$B$7:$I$90,6,FALSE)</f>
        <v>84.6</v>
      </c>
      <c r="AH31" s="301"/>
      <c r="AI31" s="306">
        <f t="shared" si="9"/>
        <v>84.6</v>
      </c>
      <c r="AJ31" s="336">
        <f t="shared" si="12"/>
        <v>1.7979000000000001</v>
      </c>
    </row>
    <row r="32" spans="2:36" ht="12.75" customHeight="1">
      <c r="B32" s="335">
        <v>2003</v>
      </c>
      <c r="C32" s="296">
        <f>VLOOKUP(B32,'Basisreihen Destatis 2022'!$B$7:$I$90,2,FALSE)</f>
        <v>76.5</v>
      </c>
      <c r="D32" s="292"/>
      <c r="E32" s="292">
        <f t="shared" si="0"/>
        <v>76.5</v>
      </c>
      <c r="F32" s="292"/>
      <c r="G32" s="297">
        <f t="shared" si="15"/>
        <v>76.5</v>
      </c>
      <c r="H32" s="336">
        <f t="shared" si="13"/>
        <v>1.9685999999999999</v>
      </c>
      <c r="J32" s="335">
        <v>2003</v>
      </c>
      <c r="K32" s="296">
        <f>VLOOKUP(J32,'Basisreihen Destatis 2022'!$B$7:$I$90,3,FALSE)</f>
        <v>81.7</v>
      </c>
      <c r="L32" s="292"/>
      <c r="M32" s="292">
        <f t="shared" si="16"/>
        <v>81.7</v>
      </c>
      <c r="N32" s="292"/>
      <c r="O32" s="297">
        <f t="shared" si="17"/>
        <v>81.7</v>
      </c>
      <c r="P32" s="336">
        <f t="shared" si="10"/>
        <v>1.7808999999999999</v>
      </c>
      <c r="Q32" s="176"/>
      <c r="R32" s="335">
        <v>2003</v>
      </c>
      <c r="S32" s="305">
        <f>VLOOKUP(R32,'Basisreihen Destatis 2022'!$B$7:$I$90,8,FALSE)</f>
        <v>71.5</v>
      </c>
      <c r="T32" s="301"/>
      <c r="U32" s="301">
        <f>ROUND(IF(S32&gt;0,S32,T32*$S$35/$T$35),1)</f>
        <v>71.5</v>
      </c>
      <c r="V32" s="301"/>
      <c r="W32" s="301">
        <f t="shared" si="18"/>
        <v>71.5</v>
      </c>
      <c r="X32" s="301">
        <f>VLOOKUP(R32,'Basisreihen Destatis 2022'!$B$7:$I$90,3,FALSE)</f>
        <v>81.7</v>
      </c>
      <c r="Y32" s="301"/>
      <c r="Z32" s="301">
        <f t="shared" si="6"/>
        <v>81.7</v>
      </c>
      <c r="AA32" s="301"/>
      <c r="AB32" s="301">
        <f t="shared" si="7"/>
        <v>81.7</v>
      </c>
      <c r="AC32" s="306">
        <f t="shared" si="8"/>
        <v>77.599999999999994</v>
      </c>
      <c r="AD32" s="336">
        <f t="shared" si="11"/>
        <v>1.9729000000000001</v>
      </c>
      <c r="AF32" s="335">
        <v>2003</v>
      </c>
      <c r="AG32" s="305">
        <f>VLOOKUP(AF32,'Basisreihen Destatis 2022'!$B$7:$I$90,6,FALSE)</f>
        <v>83.4</v>
      </c>
      <c r="AH32" s="301"/>
      <c r="AI32" s="306">
        <f t="shared" si="9"/>
        <v>83.4</v>
      </c>
      <c r="AJ32" s="336">
        <f t="shared" si="12"/>
        <v>1.8237000000000001</v>
      </c>
    </row>
    <row r="33" spans="2:36" ht="12.75" customHeight="1">
      <c r="B33" s="335">
        <v>2002</v>
      </c>
      <c r="C33" s="296">
        <f>VLOOKUP(B33,'Basisreihen Destatis 2022'!$B$7:$I$90,2,FALSE)</f>
        <v>76.3</v>
      </c>
      <c r="D33" s="292"/>
      <c r="E33" s="292">
        <f t="shared" si="0"/>
        <v>76.3</v>
      </c>
      <c r="F33" s="292"/>
      <c r="G33" s="297">
        <f t="shared" si="15"/>
        <v>76.3</v>
      </c>
      <c r="H33" s="336">
        <f t="shared" si="13"/>
        <v>1.9738</v>
      </c>
      <c r="J33" s="335">
        <v>2002</v>
      </c>
      <c r="K33" s="296">
        <f>VLOOKUP(J33,'Basisreihen Destatis 2022'!$B$7:$I$90,3,FALSE)</f>
        <v>82</v>
      </c>
      <c r="L33" s="292"/>
      <c r="M33" s="292">
        <f t="shared" si="16"/>
        <v>82</v>
      </c>
      <c r="N33" s="292"/>
      <c r="O33" s="297">
        <f t="shared" si="17"/>
        <v>82</v>
      </c>
      <c r="P33" s="336">
        <f t="shared" si="10"/>
        <v>1.7744</v>
      </c>
      <c r="Q33" s="176"/>
      <c r="R33" s="335">
        <v>2002</v>
      </c>
      <c r="S33" s="305">
        <f>VLOOKUP(R33,'Basisreihen Destatis 2022'!$B$7:$I$90,8,FALSE)</f>
        <v>69.5</v>
      </c>
      <c r="T33" s="301"/>
      <c r="U33" s="301">
        <f t="shared" si="14"/>
        <v>69.5</v>
      </c>
      <c r="V33" s="301"/>
      <c r="W33" s="301">
        <f t="shared" si="18"/>
        <v>69.5</v>
      </c>
      <c r="X33" s="301">
        <f>VLOOKUP(R33,'Basisreihen Destatis 2022'!$B$7:$I$90,3,FALSE)</f>
        <v>82</v>
      </c>
      <c r="Y33" s="301"/>
      <c r="Z33" s="301">
        <f t="shared" si="6"/>
        <v>82</v>
      </c>
      <c r="AA33" s="301"/>
      <c r="AB33" s="301">
        <f t="shared" si="7"/>
        <v>82</v>
      </c>
      <c r="AC33" s="306">
        <f t="shared" si="8"/>
        <v>77</v>
      </c>
      <c r="AD33" s="336">
        <f t="shared" si="11"/>
        <v>1.9883</v>
      </c>
      <c r="AF33" s="335">
        <v>2002</v>
      </c>
      <c r="AG33" s="305">
        <f>VLOOKUP(AF33,'Basisreihen Destatis 2022'!$B$7:$I$90,6,FALSE)</f>
        <v>82.2</v>
      </c>
      <c r="AH33" s="301"/>
      <c r="AI33" s="306">
        <f t="shared" si="9"/>
        <v>82.2</v>
      </c>
      <c r="AJ33" s="336">
        <f t="shared" si="12"/>
        <v>1.8504</v>
      </c>
    </row>
    <row r="34" spans="2:36" ht="12.75" customHeight="1">
      <c r="B34" s="335">
        <v>2001</v>
      </c>
      <c r="C34" s="296">
        <f>VLOOKUP(B34,'Basisreihen Destatis 2022'!$B$7:$I$90,2,FALSE)</f>
        <v>76.099999999999994</v>
      </c>
      <c r="D34" s="292"/>
      <c r="E34" s="292">
        <f t="shared" si="0"/>
        <v>76.099999999999994</v>
      </c>
      <c r="F34" s="292"/>
      <c r="G34" s="297">
        <f t="shared" si="15"/>
        <v>76.099999999999994</v>
      </c>
      <c r="H34" s="336">
        <f t="shared" si="13"/>
        <v>1.9790000000000001</v>
      </c>
      <c r="J34" s="335">
        <v>2001</v>
      </c>
      <c r="K34" s="296">
        <f>VLOOKUP(J34,'Basisreihen Destatis 2022'!$B$7:$I$90,3,FALSE)</f>
        <v>82.2</v>
      </c>
      <c r="L34" s="292"/>
      <c r="M34" s="292">
        <f t="shared" si="16"/>
        <v>82.2</v>
      </c>
      <c r="N34" s="292"/>
      <c r="O34" s="297">
        <f t="shared" si="17"/>
        <v>82.2</v>
      </c>
      <c r="P34" s="336">
        <f t="shared" si="10"/>
        <v>1.7701</v>
      </c>
      <c r="Q34" s="176"/>
      <c r="R34" s="335">
        <v>2001</v>
      </c>
      <c r="S34" s="305">
        <f>VLOOKUP(R34,'Basisreihen Destatis 2022'!$B$7:$I$90,8,FALSE)</f>
        <v>69.599999999999994</v>
      </c>
      <c r="T34" s="301"/>
      <c r="U34" s="301">
        <f t="shared" si="14"/>
        <v>69.599999999999994</v>
      </c>
      <c r="V34" s="301"/>
      <c r="W34" s="301">
        <f t="shared" si="18"/>
        <v>69.599999999999994</v>
      </c>
      <c r="X34" s="301">
        <f>VLOOKUP(R34,'Basisreihen Destatis 2022'!$B$7:$I$90,3,FALSE)</f>
        <v>82.2</v>
      </c>
      <c r="Y34" s="301"/>
      <c r="Z34" s="301">
        <f t="shared" si="6"/>
        <v>82.2</v>
      </c>
      <c r="AA34" s="301"/>
      <c r="AB34" s="301">
        <f t="shared" si="7"/>
        <v>82.2</v>
      </c>
      <c r="AC34" s="306">
        <f t="shared" si="8"/>
        <v>77.2</v>
      </c>
      <c r="AD34" s="336">
        <f t="shared" si="11"/>
        <v>1.9832000000000001</v>
      </c>
      <c r="AF34" s="335">
        <v>2001</v>
      </c>
      <c r="AG34" s="305">
        <f>VLOOKUP(AF34,'Basisreihen Destatis 2022'!$B$7:$I$90,6,FALSE)</f>
        <v>82.7</v>
      </c>
      <c r="AH34" s="301"/>
      <c r="AI34" s="306">
        <f t="shared" si="9"/>
        <v>82.7</v>
      </c>
      <c r="AJ34" s="336">
        <f t="shared" si="12"/>
        <v>1.8391999999999999</v>
      </c>
    </row>
    <row r="35" spans="2:36" ht="12.75" customHeight="1">
      <c r="B35" s="335">
        <v>2000</v>
      </c>
      <c r="C35" s="296">
        <f>VLOOKUP(B35,'Basisreihen Destatis 2022'!$B$7:$I$90,2,FALSE)</f>
        <v>75.8</v>
      </c>
      <c r="D35" s="292"/>
      <c r="E35" s="292">
        <f t="shared" si="0"/>
        <v>75.8</v>
      </c>
      <c r="F35" s="292"/>
      <c r="G35" s="297">
        <f t="shared" si="15"/>
        <v>75.8</v>
      </c>
      <c r="H35" s="336">
        <f t="shared" si="13"/>
        <v>1.9867999999999999</v>
      </c>
      <c r="J35" s="335">
        <v>2000</v>
      </c>
      <c r="K35" s="296">
        <f>VLOOKUP(J35,'Basisreihen Destatis 2022'!$B$7:$I$90,3,FALSE)</f>
        <v>82.4</v>
      </c>
      <c r="L35" s="292"/>
      <c r="M35" s="292">
        <f t="shared" si="16"/>
        <v>82.4</v>
      </c>
      <c r="N35" s="292"/>
      <c r="O35" s="297">
        <f t="shared" si="17"/>
        <v>82.4</v>
      </c>
      <c r="P35" s="336">
        <f t="shared" si="10"/>
        <v>1.7658</v>
      </c>
      <c r="Q35" s="176"/>
      <c r="R35" s="335">
        <v>2000</v>
      </c>
      <c r="S35" s="305">
        <f>VLOOKUP(R35,'Basisreihen Destatis 2022'!$B$7:$I$90,8,FALSE)</f>
        <v>66.7</v>
      </c>
      <c r="T35" s="301">
        <f>VLOOKUP(R35,'Basisreihen Destatis 2022'!$K$7:$R$86,3,FALSE)</f>
        <v>100</v>
      </c>
      <c r="U35" s="301">
        <f t="shared" si="14"/>
        <v>66.7</v>
      </c>
      <c r="V35" s="301"/>
      <c r="W35" s="301">
        <f t="shared" si="18"/>
        <v>66.7</v>
      </c>
      <c r="X35" s="301">
        <f>VLOOKUP(R35,'Basisreihen Destatis 2022'!$B$7:$I$90,3,FALSE)</f>
        <v>82.4</v>
      </c>
      <c r="Y35" s="301"/>
      <c r="Z35" s="301">
        <f t="shared" si="6"/>
        <v>82.4</v>
      </c>
      <c r="AA35" s="301"/>
      <c r="AB35" s="301">
        <f t="shared" si="7"/>
        <v>82.4</v>
      </c>
      <c r="AC35" s="306">
        <f t="shared" si="8"/>
        <v>76.099999999999994</v>
      </c>
      <c r="AD35" s="336">
        <f t="shared" si="11"/>
        <v>2.0118</v>
      </c>
      <c r="AF35" s="335">
        <v>2000</v>
      </c>
      <c r="AG35" s="305">
        <f>VLOOKUP(AF35,'Basisreihen Destatis 2022'!$B$7:$I$90,6,FALSE)</f>
        <v>80.099999999999994</v>
      </c>
      <c r="AH35" s="301"/>
      <c r="AI35" s="306">
        <f t="shared" si="9"/>
        <v>80.099999999999994</v>
      </c>
      <c r="AJ35" s="336">
        <f t="shared" si="12"/>
        <v>1.8989</v>
      </c>
    </row>
    <row r="36" spans="2:36" ht="12.75" customHeight="1">
      <c r="B36" s="335">
        <v>1999</v>
      </c>
      <c r="C36" s="296">
        <f>VLOOKUP(B36,'Basisreihen Destatis 2022'!$B$7:$I$90,2,FALSE)</f>
        <v>75.3</v>
      </c>
      <c r="D36" s="292"/>
      <c r="E36" s="292">
        <f t="shared" si="0"/>
        <v>75.3</v>
      </c>
      <c r="F36" s="292"/>
      <c r="G36" s="297">
        <f t="shared" si="15"/>
        <v>75.3</v>
      </c>
      <c r="H36" s="336">
        <f t="shared" si="13"/>
        <v>2</v>
      </c>
      <c r="J36" s="335">
        <v>1999</v>
      </c>
      <c r="K36" s="296">
        <f>VLOOKUP(J36,'Basisreihen Destatis 2022'!$B$7:$I$90,3,FALSE)</f>
        <v>82.2</v>
      </c>
      <c r="L36" s="292"/>
      <c r="M36" s="292">
        <f t="shared" si="16"/>
        <v>82.2</v>
      </c>
      <c r="N36" s="292"/>
      <c r="O36" s="297">
        <f t="shared" si="17"/>
        <v>82.2</v>
      </c>
      <c r="P36" s="336">
        <f t="shared" si="10"/>
        <v>1.7701</v>
      </c>
      <c r="Q36" s="176"/>
      <c r="R36" s="335">
        <v>1999</v>
      </c>
      <c r="S36" s="305"/>
      <c r="T36" s="301">
        <f>VLOOKUP(R36,'Basisreihen Destatis 2022'!$K$7:$R$86,3,FALSE)</f>
        <v>93.2</v>
      </c>
      <c r="U36" s="301">
        <f>ROUND(IF(S36&gt;0,S36,T36*$S$35/$T$35),1)</f>
        <v>62.2</v>
      </c>
      <c r="V36" s="301"/>
      <c r="W36" s="301">
        <f t="shared" si="18"/>
        <v>62.2</v>
      </c>
      <c r="X36" s="301">
        <f>VLOOKUP(R36,'Basisreihen Destatis 2022'!$B$7:$I$90,3,FALSE)</f>
        <v>82.2</v>
      </c>
      <c r="Y36" s="301"/>
      <c r="Z36" s="301">
        <f t="shared" si="6"/>
        <v>82.2</v>
      </c>
      <c r="AA36" s="301"/>
      <c r="AB36" s="301">
        <f t="shared" si="7"/>
        <v>82.2</v>
      </c>
      <c r="AC36" s="306">
        <f t="shared" si="8"/>
        <v>74.2</v>
      </c>
      <c r="AD36" s="336">
        <f t="shared" si="11"/>
        <v>2.0632999999999999</v>
      </c>
      <c r="AF36" s="335">
        <v>1999</v>
      </c>
      <c r="AG36" s="305">
        <f>VLOOKUP(AF36,'Basisreihen Destatis 2022'!$B$7:$I$90,6,FALSE)</f>
        <v>78.599999999999994</v>
      </c>
      <c r="AH36" s="301"/>
      <c r="AI36" s="306">
        <f t="shared" si="9"/>
        <v>78.599999999999994</v>
      </c>
      <c r="AJ36" s="336">
        <f t="shared" si="12"/>
        <v>1.9351</v>
      </c>
    </row>
    <row r="37" spans="2:36" ht="12.75" customHeight="1">
      <c r="B37" s="335">
        <v>1998</v>
      </c>
      <c r="C37" s="296">
        <f>VLOOKUP(B37,'Basisreihen Destatis 2022'!$B$7:$I$90,2,FALSE)</f>
        <v>75.7</v>
      </c>
      <c r="D37" s="292"/>
      <c r="E37" s="292">
        <f t="shared" si="0"/>
        <v>75.7</v>
      </c>
      <c r="F37" s="292"/>
      <c r="G37" s="297">
        <f t="shared" si="15"/>
        <v>75.7</v>
      </c>
      <c r="H37" s="336">
        <f t="shared" si="13"/>
        <v>1.9894000000000001</v>
      </c>
      <c r="J37" s="335">
        <v>1998</v>
      </c>
      <c r="K37" s="296">
        <f>VLOOKUP(J37,'Basisreihen Destatis 2022'!$B$7:$I$90,3,FALSE)</f>
        <v>82.6</v>
      </c>
      <c r="L37" s="292"/>
      <c r="M37" s="292">
        <f t="shared" si="16"/>
        <v>82.6</v>
      </c>
      <c r="N37" s="292"/>
      <c r="O37" s="297">
        <f t="shared" si="17"/>
        <v>82.6</v>
      </c>
      <c r="P37" s="336">
        <f t="shared" si="10"/>
        <v>1.7615000000000001</v>
      </c>
      <c r="Q37" s="176"/>
      <c r="R37" s="335">
        <v>1998</v>
      </c>
      <c r="S37" s="305"/>
      <c r="T37" s="301">
        <f>VLOOKUP(R37,'Basisreihen Destatis 2022'!$K$7:$R$86,3,FALSE)</f>
        <v>96.4</v>
      </c>
      <c r="U37" s="301">
        <f t="shared" si="14"/>
        <v>64.3</v>
      </c>
      <c r="V37" s="301"/>
      <c r="W37" s="301">
        <f t="shared" si="18"/>
        <v>64.3</v>
      </c>
      <c r="X37" s="301">
        <f>VLOOKUP(R37,'Basisreihen Destatis 2022'!$B$7:$I$90,3,FALSE)</f>
        <v>82.6</v>
      </c>
      <c r="Y37" s="301"/>
      <c r="Z37" s="301">
        <f t="shared" si="6"/>
        <v>82.6</v>
      </c>
      <c r="AA37" s="301"/>
      <c r="AB37" s="301">
        <f t="shared" si="7"/>
        <v>82.6</v>
      </c>
      <c r="AC37" s="306">
        <f t="shared" si="8"/>
        <v>75.3</v>
      </c>
      <c r="AD37" s="336">
        <f t="shared" si="11"/>
        <v>2.0331999999999999</v>
      </c>
      <c r="AF37" s="335">
        <v>1998</v>
      </c>
      <c r="AG37" s="305">
        <f>VLOOKUP(AF37,'Basisreihen Destatis 2022'!$B$7:$I$90,6,FALSE)</f>
        <v>79.8</v>
      </c>
      <c r="AH37" s="301"/>
      <c r="AI37" s="306">
        <f t="shared" si="9"/>
        <v>79.8</v>
      </c>
      <c r="AJ37" s="336">
        <f t="shared" si="12"/>
        <v>1.9059999999999999</v>
      </c>
    </row>
    <row r="38" spans="2:36">
      <c r="B38" s="335">
        <v>1997</v>
      </c>
      <c r="C38" s="296">
        <f>VLOOKUP(B38,'Basisreihen Destatis 2022'!$B$7:$I$90,2,FALSE)</f>
        <v>76.099999999999994</v>
      </c>
      <c r="D38" s="292"/>
      <c r="E38" s="292">
        <f t="shared" si="0"/>
        <v>76.099999999999994</v>
      </c>
      <c r="F38" s="292"/>
      <c r="G38" s="297">
        <f t="shared" si="15"/>
        <v>76.099999999999994</v>
      </c>
      <c r="H38" s="336">
        <f t="shared" si="13"/>
        <v>1.9790000000000001</v>
      </c>
      <c r="J38" s="335">
        <v>1997</v>
      </c>
      <c r="K38" s="296">
        <f>VLOOKUP(J38,'Basisreihen Destatis 2022'!$B$7:$I$90,3,FALSE)</f>
        <v>84.1</v>
      </c>
      <c r="L38" s="292"/>
      <c r="M38" s="292">
        <f t="shared" si="16"/>
        <v>84.1</v>
      </c>
      <c r="N38" s="292"/>
      <c r="O38" s="297">
        <f t="shared" si="17"/>
        <v>84.1</v>
      </c>
      <c r="P38" s="336">
        <f t="shared" si="10"/>
        <v>1.7301</v>
      </c>
      <c r="Q38" s="176"/>
      <c r="R38" s="335">
        <v>1997</v>
      </c>
      <c r="S38" s="305"/>
      <c r="T38" s="301">
        <f>VLOOKUP(R38,'Basisreihen Destatis 2022'!$K$7:$R$86,3,FALSE)</f>
        <v>94.5</v>
      </c>
      <c r="U38" s="301">
        <f t="shared" si="14"/>
        <v>63</v>
      </c>
      <c r="V38" s="301"/>
      <c r="W38" s="301">
        <f t="shared" si="18"/>
        <v>63</v>
      </c>
      <c r="X38" s="301">
        <f>VLOOKUP(R38,'Basisreihen Destatis 2022'!$B$7:$I$90,3,FALSE)</f>
        <v>84.1</v>
      </c>
      <c r="Y38" s="301"/>
      <c r="Z38" s="301">
        <f t="shared" si="6"/>
        <v>84.1</v>
      </c>
      <c r="AA38" s="301"/>
      <c r="AB38" s="301">
        <f t="shared" si="7"/>
        <v>84.1</v>
      </c>
      <c r="AC38" s="306">
        <f t="shared" si="8"/>
        <v>75.7</v>
      </c>
      <c r="AD38" s="336">
        <f t="shared" si="11"/>
        <v>2.0225</v>
      </c>
      <c r="AF38" s="335">
        <v>1997</v>
      </c>
      <c r="AG38" s="305">
        <f>VLOOKUP(AF38,'Basisreihen Destatis 2022'!$B$7:$I$90,6,FALSE)</f>
        <v>79.8</v>
      </c>
      <c r="AH38" s="301"/>
      <c r="AI38" s="306">
        <f t="shared" si="9"/>
        <v>79.8</v>
      </c>
      <c r="AJ38" s="336">
        <f t="shared" si="12"/>
        <v>1.9059999999999999</v>
      </c>
    </row>
    <row r="39" spans="2:36">
      <c r="B39" s="335">
        <v>1996</v>
      </c>
      <c r="C39" s="296">
        <f>VLOOKUP(B39,'Basisreihen Destatis 2022'!$B$7:$I$90,2,FALSE)</f>
        <v>76.5</v>
      </c>
      <c r="D39" s="292"/>
      <c r="E39" s="292">
        <f t="shared" si="0"/>
        <v>76.5</v>
      </c>
      <c r="F39" s="292"/>
      <c r="G39" s="297">
        <f t="shared" si="15"/>
        <v>76.5</v>
      </c>
      <c r="H39" s="336">
        <f t="shared" si="13"/>
        <v>1.9685999999999999</v>
      </c>
      <c r="J39" s="335">
        <v>1996</v>
      </c>
      <c r="K39" s="296">
        <f>VLOOKUP(J39,'Basisreihen Destatis 2022'!$B$7:$I$90,3,FALSE)</f>
        <v>85.6</v>
      </c>
      <c r="L39" s="292"/>
      <c r="M39" s="292">
        <f t="shared" si="16"/>
        <v>85.6</v>
      </c>
      <c r="N39" s="292"/>
      <c r="O39" s="297">
        <f t="shared" si="17"/>
        <v>85.6</v>
      </c>
      <c r="P39" s="336">
        <f t="shared" si="10"/>
        <v>1.6998</v>
      </c>
      <c r="Q39" s="176"/>
      <c r="R39" s="335">
        <v>1996</v>
      </c>
      <c r="S39" s="305"/>
      <c r="T39" s="301">
        <f>VLOOKUP(R39,'Basisreihen Destatis 2022'!$K$7:$R$86,3,FALSE)</f>
        <v>94.9</v>
      </c>
      <c r="U39" s="301">
        <f>ROUND(IF(S39&gt;0,S39,T39*$S$35/$T$35),1)</f>
        <v>63.3</v>
      </c>
      <c r="V39" s="301"/>
      <c r="W39" s="301">
        <f t="shared" si="18"/>
        <v>63.3</v>
      </c>
      <c r="X39" s="301">
        <f>VLOOKUP(R39,'Basisreihen Destatis 2022'!$B$7:$I$90,3,FALSE)</f>
        <v>85.6</v>
      </c>
      <c r="Y39" s="301"/>
      <c r="Z39" s="301">
        <f t="shared" si="6"/>
        <v>85.6</v>
      </c>
      <c r="AA39" s="301"/>
      <c r="AB39" s="301">
        <f t="shared" si="7"/>
        <v>85.6</v>
      </c>
      <c r="AC39" s="306">
        <f t="shared" si="8"/>
        <v>76.7</v>
      </c>
      <c r="AD39" s="336">
        <f t="shared" si="11"/>
        <v>1.9961</v>
      </c>
      <c r="AF39" s="335">
        <v>1996</v>
      </c>
      <c r="AG39" s="305">
        <f>VLOOKUP(AF39,'Basisreihen Destatis 2022'!$B$7:$I$90,6,FALSE)</f>
        <v>78.900000000000006</v>
      </c>
      <c r="AH39" s="301"/>
      <c r="AI39" s="306">
        <f t="shared" si="9"/>
        <v>78.900000000000006</v>
      </c>
      <c r="AJ39" s="336">
        <f t="shared" si="12"/>
        <v>1.9278</v>
      </c>
    </row>
    <row r="40" spans="2:36">
      <c r="B40" s="335">
        <v>1995</v>
      </c>
      <c r="C40" s="296">
        <f>VLOOKUP(B40,'Basisreihen Destatis 2022'!$B$7:$I$90,2,FALSE)</f>
        <v>76.3</v>
      </c>
      <c r="D40" s="292"/>
      <c r="E40" s="292">
        <f t="shared" si="0"/>
        <v>76.3</v>
      </c>
      <c r="F40" s="292"/>
      <c r="G40" s="297">
        <f t="shared" si="15"/>
        <v>76.3</v>
      </c>
      <c r="H40" s="336">
        <f t="shared" si="13"/>
        <v>1.9738</v>
      </c>
      <c r="J40" s="335">
        <v>1995</v>
      </c>
      <c r="K40" s="296">
        <f>VLOOKUP(J40,'Basisreihen Destatis 2022'!$B$7:$I$90,3,FALSE)</f>
        <v>87.1</v>
      </c>
      <c r="L40" s="292"/>
      <c r="M40" s="292">
        <f t="shared" si="16"/>
        <v>87.1</v>
      </c>
      <c r="N40" s="292"/>
      <c r="O40" s="297">
        <f t="shared" si="17"/>
        <v>87.1</v>
      </c>
      <c r="P40" s="336">
        <f t="shared" si="10"/>
        <v>1.6705000000000001</v>
      </c>
      <c r="Q40" s="176"/>
      <c r="R40" s="335">
        <v>1995</v>
      </c>
      <c r="S40" s="305"/>
      <c r="T40" s="301">
        <f>VLOOKUP(R40,'Basisreihen Destatis 2022'!$K$7:$R$86,3,FALSE)</f>
        <v>97.8</v>
      </c>
      <c r="U40" s="301">
        <f>ROUND(IF(S40&gt;0,S40,T40*$S$35/$T$35),1)</f>
        <v>65.2</v>
      </c>
      <c r="V40" s="301"/>
      <c r="W40" s="301">
        <f t="shared" si="18"/>
        <v>65.2</v>
      </c>
      <c r="X40" s="301">
        <f>VLOOKUP(R40,'Basisreihen Destatis 2022'!$B$7:$I$90,3,FALSE)</f>
        <v>87.1</v>
      </c>
      <c r="Y40" s="301"/>
      <c r="Z40" s="301">
        <f t="shared" si="6"/>
        <v>87.1</v>
      </c>
      <c r="AA40" s="301"/>
      <c r="AB40" s="301">
        <f t="shared" si="7"/>
        <v>87.1</v>
      </c>
      <c r="AC40" s="306">
        <f t="shared" si="8"/>
        <v>78.3</v>
      </c>
      <c r="AD40" s="336">
        <f t="shared" si="11"/>
        <v>1.9553</v>
      </c>
      <c r="AF40" s="335">
        <v>1995</v>
      </c>
      <c r="AG40" s="305">
        <f>VLOOKUP(AF40,'Basisreihen Destatis 2022'!$B$7:$I$90,6,FALSE)</f>
        <v>80.2</v>
      </c>
      <c r="AH40" s="301"/>
      <c r="AI40" s="306">
        <f t="shared" si="9"/>
        <v>80.2</v>
      </c>
      <c r="AJ40" s="336">
        <f t="shared" si="12"/>
        <v>1.8965000000000001</v>
      </c>
    </row>
    <row r="41" spans="2:36">
      <c r="B41" s="335">
        <v>1994</v>
      </c>
      <c r="C41" s="296">
        <f>VLOOKUP(B41,'Basisreihen Destatis 2022'!$B$7:$I$90,2,FALSE)</f>
        <v>74.599999999999994</v>
      </c>
      <c r="D41" s="292"/>
      <c r="E41" s="292">
        <f t="shared" si="0"/>
        <v>74.599999999999994</v>
      </c>
      <c r="F41" s="292"/>
      <c r="G41" s="297">
        <f t="shared" si="15"/>
        <v>74.599999999999994</v>
      </c>
      <c r="H41" s="336">
        <f t="shared" si="13"/>
        <v>2.0188000000000001</v>
      </c>
      <c r="J41" s="335">
        <v>1994</v>
      </c>
      <c r="K41" s="296">
        <f>VLOOKUP(J41,'Basisreihen Destatis 2022'!$B$7:$I$90,3,FALSE)</f>
        <v>86.3</v>
      </c>
      <c r="L41" s="292"/>
      <c r="M41" s="292">
        <f t="shared" si="16"/>
        <v>86.3</v>
      </c>
      <c r="N41" s="292"/>
      <c r="O41" s="297">
        <f t="shared" si="17"/>
        <v>86.3</v>
      </c>
      <c r="P41" s="336">
        <f t="shared" si="10"/>
        <v>1.6859999999999999</v>
      </c>
      <c r="Q41" s="176"/>
      <c r="R41" s="335">
        <v>1994</v>
      </c>
      <c r="S41" s="305"/>
      <c r="T41" s="301">
        <f>VLOOKUP(R41,'Basisreihen Destatis 2022'!$K$7:$R$86,3,FALSE)</f>
        <v>88.7</v>
      </c>
      <c r="U41" s="301">
        <f>ROUND(IF(S41&gt;0,S41,T41*$S$35/$T$35),1)</f>
        <v>59.2</v>
      </c>
      <c r="V41" s="301"/>
      <c r="W41" s="301">
        <f t="shared" si="18"/>
        <v>59.2</v>
      </c>
      <c r="X41" s="301">
        <f>VLOOKUP(R41,'Basisreihen Destatis 2022'!$B$7:$I$90,3,FALSE)</f>
        <v>86.3</v>
      </c>
      <c r="Y41" s="301"/>
      <c r="Z41" s="301">
        <f t="shared" si="6"/>
        <v>86.3</v>
      </c>
      <c r="AA41" s="301"/>
      <c r="AB41" s="301">
        <f t="shared" si="7"/>
        <v>86.3</v>
      </c>
      <c r="AC41" s="306">
        <f t="shared" si="8"/>
        <v>75.5</v>
      </c>
      <c r="AD41" s="336">
        <f t="shared" si="11"/>
        <v>2.0278</v>
      </c>
      <c r="AF41" s="335">
        <v>1994</v>
      </c>
      <c r="AG41" s="305">
        <f>VLOOKUP(AF41,'Basisreihen Destatis 2022'!$B$7:$I$90,6,FALSE)</f>
        <v>78.8</v>
      </c>
      <c r="AH41" s="301"/>
      <c r="AI41" s="306">
        <f t="shared" si="9"/>
        <v>78.8</v>
      </c>
      <c r="AJ41" s="336">
        <f t="shared" si="12"/>
        <v>1.9301999999999999</v>
      </c>
    </row>
    <row r="42" spans="2:36">
      <c r="B42" s="335">
        <v>1993</v>
      </c>
      <c r="C42" s="296">
        <f>VLOOKUP(B42,'Basisreihen Destatis 2022'!$B$7:$I$90,2,FALSE)</f>
        <v>73.099999999999994</v>
      </c>
      <c r="D42" s="292"/>
      <c r="E42" s="292">
        <f t="shared" si="0"/>
        <v>73.099999999999994</v>
      </c>
      <c r="F42" s="292"/>
      <c r="G42" s="297">
        <f t="shared" si="15"/>
        <v>73.099999999999994</v>
      </c>
      <c r="H42" s="336">
        <f t="shared" si="13"/>
        <v>2.0602</v>
      </c>
      <c r="J42" s="335">
        <v>1993</v>
      </c>
      <c r="K42" s="296">
        <f>VLOOKUP(J42,'Basisreihen Destatis 2022'!$B$7:$I$90,3,FALSE)</f>
        <v>85.3</v>
      </c>
      <c r="L42" s="292"/>
      <c r="M42" s="292">
        <f t="shared" si="16"/>
        <v>85.3</v>
      </c>
      <c r="N42" s="292"/>
      <c r="O42" s="297">
        <f t="shared" si="17"/>
        <v>85.3</v>
      </c>
      <c r="P42" s="336">
        <f t="shared" si="10"/>
        <v>1.7057</v>
      </c>
      <c r="Q42" s="176"/>
      <c r="R42" s="335">
        <v>1993</v>
      </c>
      <c r="S42" s="305"/>
      <c r="T42" s="301">
        <f>VLOOKUP(R42,'Basisreihen Destatis 2022'!$K$7:$R$86,3,FALSE)</f>
        <v>87.7</v>
      </c>
      <c r="U42" s="301">
        <f t="shared" ref="U42:U67" si="19">ROUND(IF(S42&gt;0,S42,T42*$S$35/$T$35),1)</f>
        <v>58.5</v>
      </c>
      <c r="V42" s="301"/>
      <c r="W42" s="301">
        <f t="shared" si="18"/>
        <v>58.5</v>
      </c>
      <c r="X42" s="301">
        <f>VLOOKUP(R42,'Basisreihen Destatis 2022'!$B$7:$I$90,3,FALSE)</f>
        <v>85.3</v>
      </c>
      <c r="Y42" s="301"/>
      <c r="Z42" s="301">
        <f t="shared" si="6"/>
        <v>85.3</v>
      </c>
      <c r="AA42" s="301"/>
      <c r="AB42" s="301">
        <f t="shared" si="7"/>
        <v>85.3</v>
      </c>
      <c r="AC42" s="306">
        <f t="shared" si="8"/>
        <v>74.599999999999994</v>
      </c>
      <c r="AD42" s="336">
        <f t="shared" si="11"/>
        <v>2.0522999999999998</v>
      </c>
      <c r="AF42" s="335">
        <v>1993</v>
      </c>
      <c r="AG42" s="305">
        <f>VLOOKUP(AF42,'Basisreihen Destatis 2022'!$B$7:$I$90,6,FALSE)</f>
        <v>78.599999999999994</v>
      </c>
      <c r="AH42" s="301"/>
      <c r="AI42" s="306">
        <f t="shared" si="9"/>
        <v>78.599999999999994</v>
      </c>
      <c r="AJ42" s="336">
        <f t="shared" si="12"/>
        <v>1.9351</v>
      </c>
    </row>
    <row r="43" spans="2:36">
      <c r="B43" s="335">
        <v>1992</v>
      </c>
      <c r="C43" s="296">
        <f>VLOOKUP(B43,'Basisreihen Destatis 2022'!$B$7:$I$90,2,FALSE)</f>
        <v>70.7</v>
      </c>
      <c r="D43" s="292"/>
      <c r="E43" s="292">
        <f t="shared" si="0"/>
        <v>70.7</v>
      </c>
      <c r="F43" s="292"/>
      <c r="G43" s="297">
        <f t="shared" si="15"/>
        <v>70.7</v>
      </c>
      <c r="H43" s="336">
        <f t="shared" si="13"/>
        <v>2.1301000000000001</v>
      </c>
      <c r="J43" s="335">
        <v>1992</v>
      </c>
      <c r="K43" s="296">
        <f>VLOOKUP(J43,'Basisreihen Destatis 2022'!$B$7:$I$90,3,FALSE)</f>
        <v>82.9</v>
      </c>
      <c r="L43" s="292"/>
      <c r="M43" s="292">
        <f t="shared" si="16"/>
        <v>82.9</v>
      </c>
      <c r="N43" s="292"/>
      <c r="O43" s="297">
        <f t="shared" si="17"/>
        <v>82.9</v>
      </c>
      <c r="P43" s="336">
        <f t="shared" si="10"/>
        <v>1.7551000000000001</v>
      </c>
      <c r="Q43" s="176"/>
      <c r="R43" s="335">
        <v>1992</v>
      </c>
      <c r="S43" s="305"/>
      <c r="T43" s="301">
        <f>VLOOKUP(R43,'Basisreihen Destatis 2022'!$K$7:$R$86,3,FALSE)</f>
        <v>97.2</v>
      </c>
      <c r="U43" s="301">
        <f t="shared" si="19"/>
        <v>64.8</v>
      </c>
      <c r="V43" s="301"/>
      <c r="W43" s="301">
        <f t="shared" si="18"/>
        <v>64.8</v>
      </c>
      <c r="X43" s="301">
        <f>VLOOKUP(R43,'Basisreihen Destatis 2022'!$B$7:$I$90,3,FALSE)</f>
        <v>82.9</v>
      </c>
      <c r="Y43" s="301"/>
      <c r="Z43" s="301">
        <f t="shared" si="6"/>
        <v>82.9</v>
      </c>
      <c r="AA43" s="301"/>
      <c r="AB43" s="301">
        <f t="shared" si="7"/>
        <v>82.9</v>
      </c>
      <c r="AC43" s="306">
        <f t="shared" si="8"/>
        <v>75.7</v>
      </c>
      <c r="AD43" s="336">
        <f t="shared" si="11"/>
        <v>2.0225</v>
      </c>
      <c r="AF43" s="335">
        <v>1992</v>
      </c>
      <c r="AG43" s="305">
        <f>VLOOKUP(AF43,'Basisreihen Destatis 2022'!$B$7:$I$90,6,FALSE)</f>
        <v>78.5</v>
      </c>
      <c r="AH43" s="301"/>
      <c r="AI43" s="306">
        <f t="shared" si="9"/>
        <v>78.5</v>
      </c>
      <c r="AJ43" s="336">
        <f t="shared" si="12"/>
        <v>1.9376</v>
      </c>
    </row>
    <row r="44" spans="2:36">
      <c r="B44" s="335">
        <v>1991</v>
      </c>
      <c r="C44" s="296">
        <f>VLOOKUP(B44,'Basisreihen Destatis 2022'!$B$7:$I$90,2,FALSE)</f>
        <v>66.5</v>
      </c>
      <c r="D44" s="292"/>
      <c r="E44" s="292">
        <f t="shared" si="0"/>
        <v>66.5</v>
      </c>
      <c r="F44" s="292"/>
      <c r="G44" s="297">
        <f t="shared" si="15"/>
        <v>66.5</v>
      </c>
      <c r="H44" s="336">
        <f t="shared" si="13"/>
        <v>2.2646999999999999</v>
      </c>
      <c r="J44" s="335">
        <v>1991</v>
      </c>
      <c r="K44" s="296">
        <f>VLOOKUP(J44,'Basisreihen Destatis 2022'!$B$7:$I$90,3,FALSE)</f>
        <v>77.900000000000006</v>
      </c>
      <c r="L44" s="292"/>
      <c r="M44" s="292">
        <f t="shared" si="16"/>
        <v>77.900000000000006</v>
      </c>
      <c r="N44" s="292"/>
      <c r="O44" s="297">
        <f t="shared" si="17"/>
        <v>77.900000000000006</v>
      </c>
      <c r="P44" s="336">
        <f t="shared" si="10"/>
        <v>1.8677999999999999</v>
      </c>
      <c r="Q44" s="176"/>
      <c r="R44" s="335">
        <v>1991</v>
      </c>
      <c r="S44" s="305"/>
      <c r="T44" s="301">
        <f>VLOOKUP(R44,'Basisreihen Destatis 2022'!$K$7:$R$86,3,FALSE)</f>
        <v>97.5</v>
      </c>
      <c r="U44" s="301">
        <f t="shared" si="19"/>
        <v>65</v>
      </c>
      <c r="V44" s="301"/>
      <c r="W44" s="301">
        <f t="shared" si="18"/>
        <v>65</v>
      </c>
      <c r="X44" s="301">
        <f>VLOOKUP(R44,'Basisreihen Destatis 2022'!$B$7:$I$90,3,FALSE)</f>
        <v>77.900000000000006</v>
      </c>
      <c r="Y44" s="301"/>
      <c r="Z44" s="301">
        <f t="shared" si="6"/>
        <v>77.900000000000006</v>
      </c>
      <c r="AA44" s="301"/>
      <c r="AB44" s="301">
        <f t="shared" si="7"/>
        <v>77.900000000000006</v>
      </c>
      <c r="AC44" s="306">
        <f t="shared" si="8"/>
        <v>72.7</v>
      </c>
      <c r="AD44" s="336">
        <f t="shared" si="11"/>
        <v>2.1059000000000001</v>
      </c>
      <c r="AF44" s="335">
        <v>1991</v>
      </c>
      <c r="AG44" s="305">
        <f>VLOOKUP(AF44,'Basisreihen Destatis 2022'!$B$7:$I$90,6,FALSE)</f>
        <v>77.400000000000006</v>
      </c>
      <c r="AH44" s="301"/>
      <c r="AI44" s="306">
        <f t="shared" si="9"/>
        <v>77.400000000000006</v>
      </c>
      <c r="AJ44" s="336">
        <f t="shared" si="12"/>
        <v>1.9651000000000001</v>
      </c>
    </row>
    <row r="45" spans="2:36">
      <c r="B45" s="335">
        <v>1990</v>
      </c>
      <c r="C45" s="296">
        <f>VLOOKUP(B45,'Basisreihen Destatis 2022'!$B$7:$I$90,2,FALSE)</f>
        <v>62.7</v>
      </c>
      <c r="D45" s="292"/>
      <c r="E45" s="292">
        <f t="shared" si="0"/>
        <v>62.7</v>
      </c>
      <c r="F45" s="292"/>
      <c r="G45" s="297">
        <f t="shared" si="15"/>
        <v>62.7</v>
      </c>
      <c r="H45" s="336">
        <f t="shared" si="13"/>
        <v>2.4018999999999999</v>
      </c>
      <c r="J45" s="335">
        <v>1990</v>
      </c>
      <c r="K45" s="296">
        <f>VLOOKUP(J45,'Basisreihen Destatis 2022'!$B$7:$I$90,3,FALSE)</f>
        <v>72.599999999999994</v>
      </c>
      <c r="L45" s="292"/>
      <c r="M45" s="292">
        <f t="shared" si="16"/>
        <v>72.599999999999994</v>
      </c>
      <c r="N45" s="292"/>
      <c r="O45" s="297">
        <f t="shared" si="17"/>
        <v>72.599999999999994</v>
      </c>
      <c r="P45" s="336">
        <f t="shared" si="10"/>
        <v>2.0041000000000002</v>
      </c>
      <c r="Q45" s="176"/>
      <c r="R45" s="335">
        <v>1990</v>
      </c>
      <c r="S45" s="305"/>
      <c r="T45" s="301">
        <f>VLOOKUP(R45,'Basisreihen Destatis 2022'!$K$7:$R$86,3,FALSE)</f>
        <v>98.2</v>
      </c>
      <c r="U45" s="301">
        <f t="shared" si="19"/>
        <v>65.5</v>
      </c>
      <c r="V45" s="301"/>
      <c r="W45" s="301">
        <f t="shared" si="18"/>
        <v>65.5</v>
      </c>
      <c r="X45" s="301">
        <f>VLOOKUP(R45,'Basisreihen Destatis 2022'!$B$7:$I$90,3,FALSE)</f>
        <v>72.599999999999994</v>
      </c>
      <c r="Y45" s="301"/>
      <c r="Z45" s="301">
        <f t="shared" si="6"/>
        <v>72.599999999999994</v>
      </c>
      <c r="AA45" s="301"/>
      <c r="AB45" s="301">
        <f t="shared" si="7"/>
        <v>72.599999999999994</v>
      </c>
      <c r="AC45" s="306">
        <f t="shared" si="8"/>
        <v>69.8</v>
      </c>
      <c r="AD45" s="336">
        <f t="shared" si="11"/>
        <v>2.1934</v>
      </c>
      <c r="AF45" s="335">
        <v>1990</v>
      </c>
      <c r="AG45" s="305">
        <f>VLOOKUP(AF45,'Basisreihen Destatis 2022'!$B$7:$I$90,6,FALSE)</f>
        <v>75.8</v>
      </c>
      <c r="AH45" s="301"/>
      <c r="AI45" s="306">
        <f t="shared" si="9"/>
        <v>75.8</v>
      </c>
      <c r="AJ45" s="336">
        <f t="shared" si="12"/>
        <v>2.0066000000000002</v>
      </c>
    </row>
    <row r="46" spans="2:36">
      <c r="B46" s="335">
        <v>1989</v>
      </c>
      <c r="C46" s="296">
        <f>VLOOKUP(B46,'Basisreihen Destatis 2022'!$B$7:$I$90,2,FALSE)</f>
        <v>59.1</v>
      </c>
      <c r="D46" s="292"/>
      <c r="E46" s="292">
        <f t="shared" si="0"/>
        <v>59.1</v>
      </c>
      <c r="F46" s="292"/>
      <c r="G46" s="297">
        <f t="shared" si="15"/>
        <v>59.1</v>
      </c>
      <c r="H46" s="336">
        <f t="shared" si="13"/>
        <v>2.5482</v>
      </c>
      <c r="J46" s="335">
        <v>1989</v>
      </c>
      <c r="K46" s="296">
        <f>VLOOKUP(J46,'Basisreihen Destatis 2022'!$B$7:$I$90,3,FALSE)</f>
        <v>68</v>
      </c>
      <c r="L46" s="292"/>
      <c r="M46" s="292">
        <f t="shared" si="16"/>
        <v>68</v>
      </c>
      <c r="N46" s="292"/>
      <c r="O46" s="297">
        <f t="shared" si="17"/>
        <v>68</v>
      </c>
      <c r="P46" s="336">
        <f t="shared" si="10"/>
        <v>2.1396999999999999</v>
      </c>
      <c r="Q46" s="176"/>
      <c r="R46" s="335">
        <v>1989</v>
      </c>
      <c r="S46" s="305"/>
      <c r="T46" s="301">
        <f>VLOOKUP(R46,'Basisreihen Destatis 2022'!$K$7:$R$86,3,FALSE)</f>
        <v>97.1</v>
      </c>
      <c r="U46" s="301">
        <f t="shared" si="19"/>
        <v>64.8</v>
      </c>
      <c r="V46" s="301"/>
      <c r="W46" s="301">
        <f t="shared" si="18"/>
        <v>64.8</v>
      </c>
      <c r="X46" s="301">
        <f>VLOOKUP(R46,'Basisreihen Destatis 2022'!$B$7:$I$90,3,FALSE)</f>
        <v>68</v>
      </c>
      <c r="Y46" s="301"/>
      <c r="Z46" s="301">
        <f t="shared" si="6"/>
        <v>68</v>
      </c>
      <c r="AA46" s="301"/>
      <c r="AB46" s="301">
        <f t="shared" si="7"/>
        <v>68</v>
      </c>
      <c r="AC46" s="306">
        <f t="shared" si="8"/>
        <v>66.7</v>
      </c>
      <c r="AD46" s="336">
        <f t="shared" si="11"/>
        <v>2.2953999999999999</v>
      </c>
      <c r="AF46" s="335">
        <v>1989</v>
      </c>
      <c r="AG46" s="305">
        <f>VLOOKUP(AF46,'Basisreihen Destatis 2022'!$B$7:$I$90,6,FALSE)</f>
        <v>74.599999999999994</v>
      </c>
      <c r="AH46" s="301"/>
      <c r="AI46" s="306">
        <f t="shared" si="9"/>
        <v>74.599999999999994</v>
      </c>
      <c r="AJ46" s="336">
        <f t="shared" si="12"/>
        <v>2.0388999999999999</v>
      </c>
    </row>
    <row r="47" spans="2:36">
      <c r="B47" s="335">
        <v>1988</v>
      </c>
      <c r="C47" s="296">
        <f>VLOOKUP(B47,'Basisreihen Destatis 2022'!$B$7:$I$90,2,FALSE)</f>
        <v>57.1</v>
      </c>
      <c r="D47" s="292"/>
      <c r="E47" s="292">
        <f t="shared" si="0"/>
        <v>57.1</v>
      </c>
      <c r="F47" s="292"/>
      <c r="G47" s="297">
        <f t="shared" si="15"/>
        <v>57.1</v>
      </c>
      <c r="H47" s="336">
        <f t="shared" si="13"/>
        <v>2.6375000000000002</v>
      </c>
      <c r="J47" s="335">
        <v>1988</v>
      </c>
      <c r="K47" s="296">
        <f>VLOOKUP(J47,'Basisreihen Destatis 2022'!$B$7:$I$90,3,FALSE)</f>
        <v>66</v>
      </c>
      <c r="L47" s="292"/>
      <c r="M47" s="292">
        <f t="shared" si="16"/>
        <v>66</v>
      </c>
      <c r="N47" s="292"/>
      <c r="O47" s="297">
        <f t="shared" si="17"/>
        <v>66</v>
      </c>
      <c r="P47" s="336">
        <f t="shared" si="10"/>
        <v>2.2044999999999999</v>
      </c>
      <c r="Q47" s="176"/>
      <c r="R47" s="335">
        <v>1988</v>
      </c>
      <c r="S47" s="305"/>
      <c r="T47" s="301">
        <f>VLOOKUP(R47,'Basisreihen Destatis 2022'!$K$7:$R$86,3,FALSE)</f>
        <v>92.7</v>
      </c>
      <c r="U47" s="301">
        <f t="shared" si="19"/>
        <v>61.8</v>
      </c>
      <c r="V47" s="301"/>
      <c r="W47" s="301">
        <f t="shared" si="18"/>
        <v>61.8</v>
      </c>
      <c r="X47" s="301">
        <f>VLOOKUP(R47,'Basisreihen Destatis 2022'!$B$7:$I$90,3,FALSE)</f>
        <v>66</v>
      </c>
      <c r="Y47" s="301"/>
      <c r="Z47" s="301">
        <f t="shared" si="6"/>
        <v>66</v>
      </c>
      <c r="AA47" s="301"/>
      <c r="AB47" s="301">
        <f t="shared" si="7"/>
        <v>66</v>
      </c>
      <c r="AC47" s="306">
        <f t="shared" si="8"/>
        <v>64.3</v>
      </c>
      <c r="AD47" s="336">
        <f t="shared" si="11"/>
        <v>2.3809999999999998</v>
      </c>
      <c r="AF47" s="335">
        <v>1988</v>
      </c>
      <c r="AG47" s="305">
        <f>VLOOKUP(AF47,'Basisreihen Destatis 2022'!$B$7:$I$90,6,FALSE)</f>
        <v>72.7</v>
      </c>
      <c r="AH47" s="301"/>
      <c r="AI47" s="306">
        <f t="shared" si="9"/>
        <v>72.7</v>
      </c>
      <c r="AJ47" s="336">
        <f t="shared" si="12"/>
        <v>2.0922000000000001</v>
      </c>
    </row>
    <row r="48" spans="2:36">
      <c r="B48" s="335">
        <v>1987</v>
      </c>
      <c r="C48" s="296">
        <f>VLOOKUP(B48,'Basisreihen Destatis 2022'!$B$7:$I$90,2,FALSE)</f>
        <v>55.8</v>
      </c>
      <c r="D48" s="292"/>
      <c r="E48" s="292">
        <f t="shared" si="0"/>
        <v>55.8</v>
      </c>
      <c r="F48" s="292"/>
      <c r="G48" s="297">
        <f t="shared" si="15"/>
        <v>55.8</v>
      </c>
      <c r="H48" s="336">
        <f t="shared" si="13"/>
        <v>2.6989000000000001</v>
      </c>
      <c r="J48" s="335">
        <v>1987</v>
      </c>
      <c r="K48" s="296">
        <f>VLOOKUP(J48,'Basisreihen Destatis 2022'!$B$7:$I$90,3,FALSE)</f>
        <v>65.099999999999994</v>
      </c>
      <c r="L48" s="292"/>
      <c r="M48" s="292">
        <f t="shared" si="16"/>
        <v>65.099999999999994</v>
      </c>
      <c r="N48" s="292"/>
      <c r="O48" s="297">
        <f t="shared" si="17"/>
        <v>65.099999999999994</v>
      </c>
      <c r="P48" s="336">
        <f t="shared" si="10"/>
        <v>2.2349999999999999</v>
      </c>
      <c r="Q48" s="176"/>
      <c r="R48" s="335">
        <v>1987</v>
      </c>
      <c r="S48" s="305"/>
      <c r="T48" s="301">
        <f>VLOOKUP(R48,'Basisreihen Destatis 2022'!$K$7:$R$86,3,FALSE)</f>
        <v>91.2</v>
      </c>
      <c r="U48" s="301">
        <f t="shared" si="19"/>
        <v>60.8</v>
      </c>
      <c r="V48" s="301"/>
      <c r="W48" s="301">
        <f t="shared" si="18"/>
        <v>60.8</v>
      </c>
      <c r="X48" s="301">
        <f>VLOOKUP(R48,'Basisreihen Destatis 2022'!$B$7:$I$90,3,FALSE)</f>
        <v>65.099999999999994</v>
      </c>
      <c r="Y48" s="301"/>
      <c r="Z48" s="301">
        <f t="shared" si="6"/>
        <v>65.099999999999994</v>
      </c>
      <c r="AA48" s="301"/>
      <c r="AB48" s="301">
        <f t="shared" si="7"/>
        <v>65.099999999999994</v>
      </c>
      <c r="AC48" s="306">
        <f t="shared" si="8"/>
        <v>63.4</v>
      </c>
      <c r="AD48" s="336">
        <f t="shared" si="11"/>
        <v>2.4148000000000001</v>
      </c>
      <c r="AF48" s="335">
        <v>1987</v>
      </c>
      <c r="AG48" s="305">
        <f>VLOOKUP(AF48,'Basisreihen Destatis 2022'!$B$7:$I$90,6,FALSE)</f>
        <v>71.599999999999994</v>
      </c>
      <c r="AH48" s="301"/>
      <c r="AI48" s="306">
        <f t="shared" si="9"/>
        <v>71.599999999999994</v>
      </c>
      <c r="AJ48" s="336">
        <f t="shared" si="12"/>
        <v>2.1242999999999999</v>
      </c>
    </row>
    <row r="49" spans="2:36">
      <c r="B49" s="335">
        <v>1986</v>
      </c>
      <c r="C49" s="296">
        <f>VLOOKUP(B49,'Basisreihen Destatis 2022'!$B$7:$I$90,2,FALSE)</f>
        <v>54.6</v>
      </c>
      <c r="D49" s="292"/>
      <c r="E49" s="292">
        <f t="shared" si="0"/>
        <v>54.6</v>
      </c>
      <c r="F49" s="292"/>
      <c r="G49" s="297">
        <f t="shared" si="15"/>
        <v>54.6</v>
      </c>
      <c r="H49" s="336">
        <f t="shared" si="13"/>
        <v>2.7582</v>
      </c>
      <c r="J49" s="335">
        <v>1986</v>
      </c>
      <c r="K49" s="296">
        <f>VLOOKUP(J49,'Basisreihen Destatis 2022'!$B$7:$I$90,3,FALSE)</f>
        <v>63.9</v>
      </c>
      <c r="L49" s="292"/>
      <c r="M49" s="292">
        <f t="shared" si="16"/>
        <v>63.9</v>
      </c>
      <c r="N49" s="292"/>
      <c r="O49" s="297">
        <f t="shared" si="17"/>
        <v>63.9</v>
      </c>
      <c r="P49" s="336">
        <f t="shared" si="10"/>
        <v>2.2770000000000001</v>
      </c>
      <c r="Q49" s="176"/>
      <c r="R49" s="335">
        <v>1986</v>
      </c>
      <c r="S49" s="305"/>
      <c r="T49" s="301">
        <f>VLOOKUP(R49,'Basisreihen Destatis 2022'!$K$7:$R$86,3,FALSE)</f>
        <v>95.9</v>
      </c>
      <c r="U49" s="301">
        <f t="shared" si="19"/>
        <v>64</v>
      </c>
      <c r="V49" s="301"/>
      <c r="W49" s="301">
        <f t="shared" si="18"/>
        <v>64</v>
      </c>
      <c r="X49" s="301">
        <f>VLOOKUP(R49,'Basisreihen Destatis 2022'!$B$7:$I$90,3,FALSE)</f>
        <v>63.9</v>
      </c>
      <c r="Y49" s="301"/>
      <c r="Z49" s="301">
        <f t="shared" si="6"/>
        <v>63.9</v>
      </c>
      <c r="AA49" s="301"/>
      <c r="AB49" s="301">
        <f t="shared" si="7"/>
        <v>63.9</v>
      </c>
      <c r="AC49" s="306">
        <f t="shared" si="8"/>
        <v>63.9</v>
      </c>
      <c r="AD49" s="336">
        <f t="shared" si="11"/>
        <v>2.3959000000000001</v>
      </c>
      <c r="AF49" s="335">
        <v>1986</v>
      </c>
      <c r="AG49" s="305">
        <f>VLOOKUP(AF49,'Basisreihen Destatis 2022'!$B$7:$I$90,6,FALSE)</f>
        <v>73.3</v>
      </c>
      <c r="AH49" s="301"/>
      <c r="AI49" s="306">
        <f t="shared" si="9"/>
        <v>73.3</v>
      </c>
      <c r="AJ49" s="336">
        <f t="shared" si="12"/>
        <v>2.0750000000000002</v>
      </c>
    </row>
    <row r="50" spans="2:36">
      <c r="B50" s="335">
        <v>1985</v>
      </c>
      <c r="C50" s="296">
        <f>VLOOKUP(B50,'Basisreihen Destatis 2022'!$B$7:$I$90,2,FALSE)</f>
        <v>53.5</v>
      </c>
      <c r="D50" s="292"/>
      <c r="E50" s="292">
        <f t="shared" si="0"/>
        <v>53.5</v>
      </c>
      <c r="F50" s="292"/>
      <c r="G50" s="297">
        <f t="shared" si="15"/>
        <v>53.5</v>
      </c>
      <c r="H50" s="336">
        <f t="shared" si="13"/>
        <v>2.8149999999999999</v>
      </c>
      <c r="J50" s="335">
        <v>1985</v>
      </c>
      <c r="K50" s="296">
        <f>VLOOKUP(J50,'Basisreihen Destatis 2022'!$B$7:$I$90,3,FALSE)</f>
        <v>62.5</v>
      </c>
      <c r="L50" s="292"/>
      <c r="M50" s="292">
        <f t="shared" si="16"/>
        <v>62.5</v>
      </c>
      <c r="N50" s="292"/>
      <c r="O50" s="297">
        <f t="shared" si="17"/>
        <v>62.5</v>
      </c>
      <c r="P50" s="336">
        <f t="shared" si="10"/>
        <v>2.3279999999999998</v>
      </c>
      <c r="Q50" s="176"/>
      <c r="R50" s="335">
        <v>1985</v>
      </c>
      <c r="S50" s="305"/>
      <c r="T50" s="301">
        <f>VLOOKUP(R50,'Basisreihen Destatis 2022'!$K$7:$R$86,3,FALSE)</f>
        <v>94.1</v>
      </c>
      <c r="U50" s="301">
        <f t="shared" si="19"/>
        <v>62.8</v>
      </c>
      <c r="V50" s="301"/>
      <c r="W50" s="301">
        <f t="shared" si="18"/>
        <v>62.8</v>
      </c>
      <c r="X50" s="301">
        <f>VLOOKUP(R50,'Basisreihen Destatis 2022'!$B$7:$I$90,3,FALSE)</f>
        <v>62.5</v>
      </c>
      <c r="Y50" s="301"/>
      <c r="Z50" s="301">
        <f t="shared" si="6"/>
        <v>62.5</v>
      </c>
      <c r="AA50" s="301"/>
      <c r="AB50" s="301">
        <f t="shared" si="7"/>
        <v>62.5</v>
      </c>
      <c r="AC50" s="306">
        <f t="shared" si="8"/>
        <v>62.6</v>
      </c>
      <c r="AD50" s="336">
        <f t="shared" si="11"/>
        <v>2.4457</v>
      </c>
      <c r="AF50" s="335">
        <v>1985</v>
      </c>
      <c r="AG50" s="305">
        <f>VLOOKUP(AF50,'Basisreihen Destatis 2022'!$B$7:$I$90,6,FALSE)</f>
        <v>73.900000000000006</v>
      </c>
      <c r="AH50" s="301"/>
      <c r="AI50" s="306">
        <f t="shared" si="9"/>
        <v>73.900000000000006</v>
      </c>
      <c r="AJ50" s="336">
        <f t="shared" si="12"/>
        <v>2.0581999999999998</v>
      </c>
    </row>
    <row r="51" spans="2:36">
      <c r="B51" s="335">
        <v>1984</v>
      </c>
      <c r="C51" s="296">
        <f>VLOOKUP(B51,'Basisreihen Destatis 2022'!$B$7:$I$90,2,FALSE)</f>
        <v>53.2</v>
      </c>
      <c r="D51" s="292"/>
      <c r="E51" s="292">
        <f t="shared" si="0"/>
        <v>53.2</v>
      </c>
      <c r="F51" s="292"/>
      <c r="G51" s="297">
        <f t="shared" si="15"/>
        <v>53.2</v>
      </c>
      <c r="H51" s="336">
        <f t="shared" si="13"/>
        <v>2.8308</v>
      </c>
      <c r="J51" s="335">
        <v>1984</v>
      </c>
      <c r="K51" s="296">
        <f>VLOOKUP(J51,'Basisreihen Destatis 2022'!$B$7:$I$90,3,FALSE)</f>
        <v>62.4</v>
      </c>
      <c r="L51" s="292"/>
      <c r="M51" s="292">
        <f t="shared" si="16"/>
        <v>62.4</v>
      </c>
      <c r="N51" s="292"/>
      <c r="O51" s="297">
        <f t="shared" si="17"/>
        <v>62.4</v>
      </c>
      <c r="P51" s="336">
        <f t="shared" si="10"/>
        <v>2.3317000000000001</v>
      </c>
      <c r="Q51" s="176"/>
      <c r="R51" s="335">
        <v>1984</v>
      </c>
      <c r="S51" s="305"/>
      <c r="T51" s="301">
        <f>VLOOKUP(R51,'Basisreihen Destatis 2022'!$K$7:$R$86,3,FALSE)</f>
        <v>88</v>
      </c>
      <c r="U51" s="301">
        <f t="shared" si="19"/>
        <v>58.7</v>
      </c>
      <c r="V51" s="301"/>
      <c r="W51" s="301">
        <f t="shared" si="18"/>
        <v>58.7</v>
      </c>
      <c r="X51" s="301">
        <f>VLOOKUP(R51,'Basisreihen Destatis 2022'!$B$7:$I$90,3,FALSE)</f>
        <v>62.4</v>
      </c>
      <c r="Y51" s="301"/>
      <c r="Z51" s="301">
        <f t="shared" si="6"/>
        <v>62.4</v>
      </c>
      <c r="AA51" s="301"/>
      <c r="AB51" s="301">
        <f t="shared" si="7"/>
        <v>62.4</v>
      </c>
      <c r="AC51" s="306">
        <f t="shared" si="8"/>
        <v>60.9</v>
      </c>
      <c r="AD51" s="336">
        <f t="shared" si="11"/>
        <v>2.5139999999999998</v>
      </c>
      <c r="AF51" s="335">
        <v>1984</v>
      </c>
      <c r="AG51" s="305">
        <f>VLOOKUP(AF51,'Basisreihen Destatis 2022'!$B$7:$I$90,6,FALSE)</f>
        <v>72.3</v>
      </c>
      <c r="AH51" s="301"/>
      <c r="AI51" s="306">
        <f t="shared" si="9"/>
        <v>72.3</v>
      </c>
      <c r="AJ51" s="336">
        <f t="shared" si="12"/>
        <v>2.1036999999999999</v>
      </c>
    </row>
    <row r="52" spans="2:36">
      <c r="B52" s="335">
        <v>1983</v>
      </c>
      <c r="C52" s="296">
        <f>VLOOKUP(B52,'Basisreihen Destatis 2022'!$B$7:$I$90,2,FALSE)</f>
        <v>52.1</v>
      </c>
      <c r="D52" s="292"/>
      <c r="E52" s="292">
        <f t="shared" si="0"/>
        <v>52.1</v>
      </c>
      <c r="F52" s="292"/>
      <c r="G52" s="297">
        <f t="shared" si="15"/>
        <v>52.1</v>
      </c>
      <c r="H52" s="336">
        <f t="shared" si="13"/>
        <v>2.8906000000000001</v>
      </c>
      <c r="J52" s="335">
        <v>1983</v>
      </c>
      <c r="K52" s="296">
        <f>VLOOKUP(J52,'Basisreihen Destatis 2022'!$B$7:$I$90,3,FALSE)</f>
        <v>61.6</v>
      </c>
      <c r="L52" s="292"/>
      <c r="M52" s="292">
        <f t="shared" si="16"/>
        <v>61.6</v>
      </c>
      <c r="N52" s="292"/>
      <c r="O52" s="297">
        <f t="shared" si="17"/>
        <v>61.6</v>
      </c>
      <c r="P52" s="336">
        <f t="shared" si="10"/>
        <v>2.3620000000000001</v>
      </c>
      <c r="Q52" s="176"/>
      <c r="R52" s="335">
        <v>1983</v>
      </c>
      <c r="S52" s="305"/>
      <c r="T52" s="301">
        <f>VLOOKUP(R52,'Basisreihen Destatis 2022'!$K$7:$R$86,3,FALSE)</f>
        <v>86.3</v>
      </c>
      <c r="U52" s="301">
        <f t="shared" si="19"/>
        <v>57.6</v>
      </c>
      <c r="V52" s="301"/>
      <c r="W52" s="301">
        <f t="shared" si="18"/>
        <v>57.6</v>
      </c>
      <c r="X52" s="301">
        <f>VLOOKUP(R52,'Basisreihen Destatis 2022'!$B$7:$I$90,3,FALSE)</f>
        <v>61.6</v>
      </c>
      <c r="Y52" s="301"/>
      <c r="Z52" s="301">
        <f t="shared" si="6"/>
        <v>61.6</v>
      </c>
      <c r="AA52" s="301"/>
      <c r="AB52" s="301">
        <f t="shared" si="7"/>
        <v>61.6</v>
      </c>
      <c r="AC52" s="306">
        <f t="shared" si="8"/>
        <v>60</v>
      </c>
      <c r="AD52" s="336">
        <f t="shared" si="11"/>
        <v>2.5516999999999999</v>
      </c>
      <c r="AF52" s="335">
        <v>1983</v>
      </c>
      <c r="AG52" s="305">
        <f>VLOOKUP(AF52,'Basisreihen Destatis 2022'!$B$7:$I$90,6,FALSE)</f>
        <v>70.3</v>
      </c>
      <c r="AH52" s="301"/>
      <c r="AI52" s="306">
        <f t="shared" si="9"/>
        <v>70.3</v>
      </c>
      <c r="AJ52" s="336">
        <f t="shared" si="12"/>
        <v>2.1636000000000002</v>
      </c>
    </row>
    <row r="53" spans="2:36">
      <c r="B53" s="335">
        <v>1982</v>
      </c>
      <c r="C53" s="296">
        <f>VLOOKUP(B53,'Basisreihen Destatis 2022'!$B$7:$I$90,2,FALSE)</f>
        <v>51.2</v>
      </c>
      <c r="D53" s="292"/>
      <c r="E53" s="292">
        <f t="shared" si="0"/>
        <v>51.2</v>
      </c>
      <c r="F53" s="292"/>
      <c r="G53" s="297">
        <f t="shared" si="15"/>
        <v>51.2</v>
      </c>
      <c r="H53" s="336">
        <f t="shared" si="13"/>
        <v>2.9413999999999998</v>
      </c>
      <c r="J53" s="335">
        <v>1982</v>
      </c>
      <c r="K53" s="296">
        <f>VLOOKUP(J53,'Basisreihen Destatis 2022'!$B$7:$I$90,3,FALSE)</f>
        <v>61.9</v>
      </c>
      <c r="L53" s="292"/>
      <c r="M53" s="292">
        <f t="shared" si="16"/>
        <v>61.9</v>
      </c>
      <c r="N53" s="292"/>
      <c r="O53" s="297">
        <f t="shared" si="17"/>
        <v>61.9</v>
      </c>
      <c r="P53" s="336">
        <f t="shared" si="10"/>
        <v>2.3506</v>
      </c>
      <c r="Q53" s="176"/>
      <c r="R53" s="335">
        <v>1982</v>
      </c>
      <c r="S53" s="305"/>
      <c r="T53" s="301">
        <f>VLOOKUP(R53,'Basisreihen Destatis 2022'!$K$7:$R$86,3,FALSE)</f>
        <v>90.1</v>
      </c>
      <c r="U53" s="301">
        <f t="shared" si="19"/>
        <v>60.1</v>
      </c>
      <c r="V53" s="301"/>
      <c r="W53" s="301">
        <f t="shared" si="18"/>
        <v>60.1</v>
      </c>
      <c r="X53" s="301">
        <f>VLOOKUP(R53,'Basisreihen Destatis 2022'!$B$7:$I$90,3,FALSE)</f>
        <v>61.9</v>
      </c>
      <c r="Y53" s="301"/>
      <c r="Z53" s="301">
        <f t="shared" si="6"/>
        <v>61.9</v>
      </c>
      <c r="AA53" s="301"/>
      <c r="AB53" s="301">
        <f t="shared" si="7"/>
        <v>61.9</v>
      </c>
      <c r="AC53" s="306">
        <f t="shared" si="8"/>
        <v>61.2</v>
      </c>
      <c r="AD53" s="336">
        <f t="shared" si="11"/>
        <v>2.5015999999999998</v>
      </c>
      <c r="AF53" s="335">
        <v>1982</v>
      </c>
      <c r="AG53" s="305">
        <f>VLOOKUP(AF53,'Basisreihen Destatis 2022'!$B$7:$I$90,6,FALSE)</f>
        <v>69.099999999999994</v>
      </c>
      <c r="AH53" s="301"/>
      <c r="AI53" s="306">
        <f t="shared" si="9"/>
        <v>69.099999999999994</v>
      </c>
      <c r="AJ53" s="336">
        <f t="shared" si="12"/>
        <v>2.2012</v>
      </c>
    </row>
    <row r="54" spans="2:36">
      <c r="B54" s="335">
        <v>1981</v>
      </c>
      <c r="C54" s="296">
        <f>VLOOKUP(B54,'Basisreihen Destatis 2022'!$B$7:$I$90,2,FALSE)</f>
        <v>49.2</v>
      </c>
      <c r="D54" s="292"/>
      <c r="E54" s="292">
        <f t="shared" si="0"/>
        <v>49.2</v>
      </c>
      <c r="F54" s="292"/>
      <c r="G54" s="297">
        <f t="shared" si="15"/>
        <v>49.2</v>
      </c>
      <c r="H54" s="336">
        <f t="shared" si="13"/>
        <v>3.0609999999999999</v>
      </c>
      <c r="J54" s="335">
        <v>1981</v>
      </c>
      <c r="K54" s="296">
        <f>VLOOKUP(J54,'Basisreihen Destatis 2022'!$B$7:$I$90,3,FALSE)</f>
        <v>63.1</v>
      </c>
      <c r="L54" s="292"/>
      <c r="M54" s="292">
        <f t="shared" si="16"/>
        <v>63.1</v>
      </c>
      <c r="N54" s="292"/>
      <c r="O54" s="297">
        <f t="shared" si="17"/>
        <v>63.1</v>
      </c>
      <c r="P54" s="336">
        <f t="shared" si="10"/>
        <v>2.3058999999999998</v>
      </c>
      <c r="Q54" s="176"/>
      <c r="R54" s="335">
        <v>1981</v>
      </c>
      <c r="S54" s="305"/>
      <c r="T54" s="301">
        <f>VLOOKUP(R54,'Basisreihen Destatis 2022'!$K$7:$R$86,3,FALSE)</f>
        <v>78.5</v>
      </c>
      <c r="U54" s="301">
        <f t="shared" si="19"/>
        <v>52.4</v>
      </c>
      <c r="V54" s="301"/>
      <c r="W54" s="301">
        <f t="shared" si="18"/>
        <v>52.4</v>
      </c>
      <c r="X54" s="301">
        <f>VLOOKUP(R54,'Basisreihen Destatis 2022'!$B$7:$I$90,3,FALSE)</f>
        <v>63.1</v>
      </c>
      <c r="Y54" s="301"/>
      <c r="Z54" s="301">
        <f t="shared" si="6"/>
        <v>63.1</v>
      </c>
      <c r="AA54" s="301"/>
      <c r="AB54" s="301">
        <f t="shared" si="7"/>
        <v>63.1</v>
      </c>
      <c r="AC54" s="306">
        <f t="shared" si="8"/>
        <v>58.8</v>
      </c>
      <c r="AD54" s="336">
        <f t="shared" si="11"/>
        <v>2.6036999999999999</v>
      </c>
      <c r="AF54" s="335">
        <v>1981</v>
      </c>
      <c r="AG54" s="305">
        <f>VLOOKUP(AF54,'Basisreihen Destatis 2022'!$B$7:$I$90,6,FALSE)</f>
        <v>65</v>
      </c>
      <c r="AH54" s="301"/>
      <c r="AI54" s="306">
        <f t="shared" si="9"/>
        <v>65</v>
      </c>
      <c r="AJ54" s="336">
        <f t="shared" si="12"/>
        <v>2.34</v>
      </c>
    </row>
    <row r="55" spans="2:36">
      <c r="B55" s="335">
        <v>1980</v>
      </c>
      <c r="C55" s="296">
        <f>VLOOKUP(B55,'Basisreihen Destatis 2022'!$B$7:$I$90,2,FALSE)</f>
        <v>46.4</v>
      </c>
      <c r="D55" s="292"/>
      <c r="E55" s="292">
        <f t="shared" si="0"/>
        <v>46.4</v>
      </c>
      <c r="F55" s="292"/>
      <c r="G55" s="297">
        <f t="shared" si="15"/>
        <v>46.4</v>
      </c>
      <c r="H55" s="336">
        <f t="shared" si="13"/>
        <v>3.2456999999999998</v>
      </c>
      <c r="J55" s="335">
        <v>1980</v>
      </c>
      <c r="K55" s="296">
        <f>VLOOKUP(J55,'Basisreihen Destatis 2022'!$B$7:$I$90,3,FALSE)</f>
        <v>61.4</v>
      </c>
      <c r="L55" s="292"/>
      <c r="M55" s="292">
        <f t="shared" si="16"/>
        <v>61.4</v>
      </c>
      <c r="N55" s="292"/>
      <c r="O55" s="297">
        <f t="shared" si="17"/>
        <v>61.4</v>
      </c>
      <c r="P55" s="336">
        <f t="shared" si="10"/>
        <v>2.3696999999999999</v>
      </c>
      <c r="Q55" s="176"/>
      <c r="R55" s="335">
        <v>1980</v>
      </c>
      <c r="S55" s="305"/>
      <c r="T55" s="301">
        <f>VLOOKUP(R55,'Basisreihen Destatis 2022'!$K$7:$R$86,3,FALSE)</f>
        <v>77.099999999999994</v>
      </c>
      <c r="U55" s="301">
        <f t="shared" si="19"/>
        <v>51.4</v>
      </c>
      <c r="V55" s="301"/>
      <c r="W55" s="301">
        <f t="shared" si="18"/>
        <v>51.4</v>
      </c>
      <c r="X55" s="301">
        <f>VLOOKUP(R55,'Basisreihen Destatis 2022'!$B$7:$I$90,3,FALSE)</f>
        <v>61.4</v>
      </c>
      <c r="Y55" s="301"/>
      <c r="Z55" s="301">
        <f t="shared" si="6"/>
        <v>61.4</v>
      </c>
      <c r="AA55" s="301"/>
      <c r="AB55" s="301">
        <f t="shared" si="7"/>
        <v>61.4</v>
      </c>
      <c r="AC55" s="306">
        <f t="shared" si="8"/>
        <v>57.4</v>
      </c>
      <c r="AD55" s="336">
        <f t="shared" si="11"/>
        <v>2.6671999999999998</v>
      </c>
      <c r="AF55" s="335">
        <v>1980</v>
      </c>
      <c r="AG55" s="305">
        <f>VLOOKUP(AF55,'Basisreihen Destatis 2022'!$B$7:$I$90,6,FALSE)</f>
        <v>60.9</v>
      </c>
      <c r="AH55" s="301"/>
      <c r="AI55" s="306">
        <f t="shared" si="9"/>
        <v>60.9</v>
      </c>
      <c r="AJ55" s="336">
        <f t="shared" si="12"/>
        <v>2.4975000000000001</v>
      </c>
    </row>
    <row r="56" spans="2:36">
      <c r="B56" s="335">
        <v>1979</v>
      </c>
      <c r="C56" s="296">
        <f>VLOOKUP(B56,'Basisreihen Destatis 2022'!$B$7:$I$90,2,FALSE)</f>
        <v>42.1</v>
      </c>
      <c r="D56" s="292"/>
      <c r="E56" s="292">
        <f t="shared" si="0"/>
        <v>42.1</v>
      </c>
      <c r="F56" s="292"/>
      <c r="G56" s="297">
        <f t="shared" si="15"/>
        <v>42.1</v>
      </c>
      <c r="H56" s="336">
        <f t="shared" si="13"/>
        <v>3.5771999999999999</v>
      </c>
      <c r="J56" s="335">
        <v>1979</v>
      </c>
      <c r="K56" s="296">
        <f>VLOOKUP(J56,'Basisreihen Destatis 2022'!$B$7:$I$90,3,FALSE)</f>
        <v>55.5</v>
      </c>
      <c r="L56" s="292"/>
      <c r="M56" s="292">
        <f t="shared" si="16"/>
        <v>55.5</v>
      </c>
      <c r="N56" s="292"/>
      <c r="O56" s="297">
        <f t="shared" si="17"/>
        <v>55.5</v>
      </c>
      <c r="P56" s="336">
        <f t="shared" si="10"/>
        <v>2.6215999999999999</v>
      </c>
      <c r="Q56" s="176"/>
      <c r="R56" s="335">
        <v>1979</v>
      </c>
      <c r="S56" s="305"/>
      <c r="T56" s="301">
        <f>VLOOKUP(R56,'Basisreihen Destatis 2022'!$K$7:$R$86,3,FALSE)</f>
        <v>76.5</v>
      </c>
      <c r="U56" s="301">
        <f t="shared" si="19"/>
        <v>51</v>
      </c>
      <c r="V56" s="301"/>
      <c r="W56" s="301">
        <f t="shared" si="18"/>
        <v>51</v>
      </c>
      <c r="X56" s="301">
        <f>VLOOKUP(R56,'Basisreihen Destatis 2022'!$B$7:$I$90,3,FALSE)</f>
        <v>55.5</v>
      </c>
      <c r="Y56" s="301"/>
      <c r="Z56" s="301">
        <f t="shared" si="6"/>
        <v>55.5</v>
      </c>
      <c r="AA56" s="301"/>
      <c r="AB56" s="301">
        <f t="shared" si="7"/>
        <v>55.5</v>
      </c>
      <c r="AC56" s="306">
        <f t="shared" si="8"/>
        <v>53.7</v>
      </c>
      <c r="AD56" s="336">
        <f t="shared" si="11"/>
        <v>2.851</v>
      </c>
      <c r="AF56" s="335">
        <v>1979</v>
      </c>
      <c r="AG56" s="305">
        <f>VLOOKUP(AF56,'Basisreihen Destatis 2022'!$B$7:$I$90,6,FALSE)</f>
        <v>57.1</v>
      </c>
      <c r="AH56" s="301"/>
      <c r="AI56" s="306">
        <f t="shared" si="9"/>
        <v>57.1</v>
      </c>
      <c r="AJ56" s="336">
        <f t="shared" si="12"/>
        <v>2.6637</v>
      </c>
    </row>
    <row r="57" spans="2:36">
      <c r="B57" s="335">
        <v>1978</v>
      </c>
      <c r="C57" s="296">
        <f>VLOOKUP(B57,'Basisreihen Destatis 2022'!$B$7:$I$90,2,FALSE)</f>
        <v>39.200000000000003</v>
      </c>
      <c r="D57" s="292"/>
      <c r="E57" s="292">
        <f t="shared" si="0"/>
        <v>39.200000000000003</v>
      </c>
      <c r="F57" s="292"/>
      <c r="G57" s="297">
        <f t="shared" si="15"/>
        <v>39.200000000000003</v>
      </c>
      <c r="H57" s="336">
        <f t="shared" si="13"/>
        <v>3.8418000000000001</v>
      </c>
      <c r="J57" s="335">
        <v>1978</v>
      </c>
      <c r="K57" s="296">
        <f>VLOOKUP(J57,'Basisreihen Destatis 2022'!$B$7:$I$90,3,FALSE)</f>
        <v>50.5</v>
      </c>
      <c r="L57" s="292"/>
      <c r="M57" s="292">
        <f t="shared" si="16"/>
        <v>50.5</v>
      </c>
      <c r="N57" s="292"/>
      <c r="O57" s="297">
        <f t="shared" si="17"/>
        <v>50.5</v>
      </c>
      <c r="P57" s="336">
        <f t="shared" si="10"/>
        <v>2.8812000000000002</v>
      </c>
      <c r="Q57" s="176"/>
      <c r="R57" s="335">
        <v>1978</v>
      </c>
      <c r="S57" s="305"/>
      <c r="T57" s="301">
        <f>VLOOKUP(R57,'Basisreihen Destatis 2022'!$K$7:$R$86,3,FALSE)</f>
        <v>75.599999999999994</v>
      </c>
      <c r="U57" s="301">
        <f t="shared" si="19"/>
        <v>50.4</v>
      </c>
      <c r="V57" s="301"/>
      <c r="W57" s="301">
        <f t="shared" si="18"/>
        <v>50.4</v>
      </c>
      <c r="X57" s="301">
        <f>VLOOKUP(R57,'Basisreihen Destatis 2022'!$B$7:$I$90,3,FALSE)</f>
        <v>50.5</v>
      </c>
      <c r="Y57" s="301"/>
      <c r="Z57" s="301">
        <f t="shared" si="6"/>
        <v>50.5</v>
      </c>
      <c r="AA57" s="301"/>
      <c r="AB57" s="301">
        <f t="shared" si="7"/>
        <v>50.5</v>
      </c>
      <c r="AC57" s="306">
        <f t="shared" si="8"/>
        <v>50.5</v>
      </c>
      <c r="AD57" s="336">
        <f t="shared" si="11"/>
        <v>3.0316999999999998</v>
      </c>
      <c r="AF57" s="335">
        <v>1978</v>
      </c>
      <c r="AG57" s="305">
        <f>VLOOKUP(AF57,'Basisreihen Destatis 2022'!$B$7:$I$90,6,FALSE)</f>
        <v>55.1</v>
      </c>
      <c r="AH57" s="301"/>
      <c r="AI57" s="306">
        <f t="shared" si="9"/>
        <v>55.1</v>
      </c>
      <c r="AJ57" s="336">
        <f t="shared" si="12"/>
        <v>2.7604000000000002</v>
      </c>
    </row>
    <row r="58" spans="2:36">
      <c r="B58" s="335">
        <v>1977</v>
      </c>
      <c r="C58" s="296">
        <f>VLOOKUP(B58,'Basisreihen Destatis 2022'!$B$7:$I$90,2,FALSE)</f>
        <v>37.5</v>
      </c>
      <c r="D58" s="292"/>
      <c r="E58" s="292">
        <f t="shared" si="0"/>
        <v>37.5</v>
      </c>
      <c r="F58" s="292"/>
      <c r="G58" s="297">
        <f t="shared" si="15"/>
        <v>37.5</v>
      </c>
      <c r="H58" s="336">
        <f t="shared" si="13"/>
        <v>4.016</v>
      </c>
      <c r="J58" s="335">
        <v>1977</v>
      </c>
      <c r="K58" s="296">
        <f>VLOOKUP(J58,'Basisreihen Destatis 2022'!$B$7:$I$90,3,FALSE)</f>
        <v>47.8</v>
      </c>
      <c r="L58" s="292"/>
      <c r="M58" s="292">
        <f t="shared" si="16"/>
        <v>47.8</v>
      </c>
      <c r="N58" s="292"/>
      <c r="O58" s="297">
        <f t="shared" si="17"/>
        <v>47.8</v>
      </c>
      <c r="P58" s="336">
        <f t="shared" si="10"/>
        <v>3.0438999999999998</v>
      </c>
      <c r="Q58" s="176"/>
      <c r="R58" s="335">
        <v>1977</v>
      </c>
      <c r="S58" s="305"/>
      <c r="T58" s="301">
        <f>VLOOKUP(R58,'Basisreihen Destatis 2022'!$K$7:$R$86,3,FALSE)</f>
        <v>73.599999999999994</v>
      </c>
      <c r="U58" s="301">
        <f t="shared" si="19"/>
        <v>49.1</v>
      </c>
      <c r="V58" s="301"/>
      <c r="W58" s="301">
        <f t="shared" si="18"/>
        <v>49.1</v>
      </c>
      <c r="X58" s="301">
        <f>VLOOKUP(R58,'Basisreihen Destatis 2022'!$B$7:$I$90,3,FALSE)</f>
        <v>47.8</v>
      </c>
      <c r="Y58" s="301"/>
      <c r="Z58" s="301">
        <f t="shared" si="6"/>
        <v>47.8</v>
      </c>
      <c r="AA58" s="301"/>
      <c r="AB58" s="301">
        <f t="shared" si="7"/>
        <v>47.8</v>
      </c>
      <c r="AC58" s="306">
        <f t="shared" si="8"/>
        <v>48.3</v>
      </c>
      <c r="AD58" s="336">
        <f t="shared" si="11"/>
        <v>3.1698</v>
      </c>
      <c r="AF58" s="335">
        <v>1977</v>
      </c>
      <c r="AG58" s="305">
        <f>VLOOKUP(AF58,'Basisreihen Destatis 2022'!$B$7:$I$90,6,FALSE)</f>
        <v>54.5</v>
      </c>
      <c r="AH58" s="301"/>
      <c r="AI58" s="306">
        <f>ROUND(IF(AG58&gt;0,AG58,AH58*$AG$59/$AH$59),1)</f>
        <v>54.5</v>
      </c>
      <c r="AJ58" s="336">
        <f t="shared" si="12"/>
        <v>2.7907999999999999</v>
      </c>
    </row>
    <row r="59" spans="2:36">
      <c r="B59" s="335">
        <v>1976</v>
      </c>
      <c r="C59" s="296">
        <f>VLOOKUP(B59,'Basisreihen Destatis 2022'!$B$7:$I$90,2,FALSE)</f>
        <v>36</v>
      </c>
      <c r="D59" s="292"/>
      <c r="E59" s="292">
        <f t="shared" si="0"/>
        <v>36</v>
      </c>
      <c r="F59" s="292"/>
      <c r="G59" s="297">
        <f t="shared" si="15"/>
        <v>36</v>
      </c>
      <c r="H59" s="336">
        <f t="shared" si="13"/>
        <v>4.1833</v>
      </c>
      <c r="J59" s="335">
        <v>1976</v>
      </c>
      <c r="K59" s="296">
        <f>VLOOKUP(J59,'Basisreihen Destatis 2022'!$B$7:$I$90,3,FALSE)</f>
        <v>46.2</v>
      </c>
      <c r="L59" s="292"/>
      <c r="M59" s="292">
        <f t="shared" si="16"/>
        <v>46.2</v>
      </c>
      <c r="N59" s="292"/>
      <c r="O59" s="297">
        <f t="shared" si="17"/>
        <v>46.2</v>
      </c>
      <c r="P59" s="336">
        <f t="shared" si="10"/>
        <v>3.1494</v>
      </c>
      <c r="Q59" s="176"/>
      <c r="R59" s="335">
        <v>1976</v>
      </c>
      <c r="S59" s="305"/>
      <c r="T59" s="301">
        <f>VLOOKUP(R59,'Basisreihen Destatis 2022'!$K$7:$R$86,3,FALSE)</f>
        <v>75.5</v>
      </c>
      <c r="U59" s="301">
        <f t="shared" si="19"/>
        <v>50.4</v>
      </c>
      <c r="V59" s="301"/>
      <c r="W59" s="301">
        <f t="shared" si="18"/>
        <v>50.4</v>
      </c>
      <c r="X59" s="301">
        <f>VLOOKUP(R59,'Basisreihen Destatis 2022'!$B$7:$I$90,3,FALSE)</f>
        <v>46.2</v>
      </c>
      <c r="Y59" s="301"/>
      <c r="Z59" s="301">
        <f t="shared" si="6"/>
        <v>46.2</v>
      </c>
      <c r="AA59" s="301"/>
      <c r="AB59" s="301">
        <f t="shared" si="7"/>
        <v>46.2</v>
      </c>
      <c r="AC59" s="306">
        <f t="shared" si="8"/>
        <v>47.9</v>
      </c>
      <c r="AD59" s="336">
        <f t="shared" si="11"/>
        <v>3.1962000000000002</v>
      </c>
      <c r="AF59" s="335">
        <v>1976</v>
      </c>
      <c r="AG59" s="305">
        <f>VLOOKUP(AF59,'Basisreihen Destatis 2022'!$B$7:$I$90,6,FALSE)</f>
        <v>52.9</v>
      </c>
      <c r="AH59" s="301">
        <f>VLOOKUP(AF59,'Basisreihen Destatis 2022'!$K$7:$R$86,8,FALSE)</f>
        <v>51.1</v>
      </c>
      <c r="AI59" s="306">
        <f>ROUND(IF(AG59&gt;0,AG59,AH59*$AG$59/$AH$59),1)</f>
        <v>52.9</v>
      </c>
      <c r="AJ59" s="336">
        <f t="shared" si="12"/>
        <v>2.8752</v>
      </c>
    </row>
    <row r="60" spans="2:36">
      <c r="B60" s="335">
        <v>1975</v>
      </c>
      <c r="C60" s="296">
        <f>VLOOKUP(B60,'Basisreihen Destatis 2022'!$B$7:$I$90,2,FALSE)</f>
        <v>34.700000000000003</v>
      </c>
      <c r="D60" s="292"/>
      <c r="E60" s="292">
        <f t="shared" si="0"/>
        <v>34.700000000000003</v>
      </c>
      <c r="F60" s="292"/>
      <c r="G60" s="297">
        <f t="shared" si="15"/>
        <v>34.700000000000003</v>
      </c>
      <c r="H60" s="336">
        <f t="shared" si="13"/>
        <v>4.3400999999999996</v>
      </c>
      <c r="J60" s="335">
        <v>1975</v>
      </c>
      <c r="K60" s="296">
        <f>VLOOKUP(J60,'Basisreihen Destatis 2022'!$B$7:$I$90,3,FALSE)</f>
        <v>45.2</v>
      </c>
      <c r="L60" s="292"/>
      <c r="M60" s="292">
        <f t="shared" si="16"/>
        <v>45.2</v>
      </c>
      <c r="N60" s="292"/>
      <c r="O60" s="297">
        <f t="shared" si="17"/>
        <v>45.2</v>
      </c>
      <c r="P60" s="336">
        <f t="shared" si="10"/>
        <v>3.2189999999999999</v>
      </c>
      <c r="Q60" s="176"/>
      <c r="R60" s="335">
        <v>1975</v>
      </c>
      <c r="S60" s="305"/>
      <c r="T60" s="301">
        <f>VLOOKUP(R60,'Basisreihen Destatis 2022'!$K$7:$R$86,3,FALSE)</f>
        <v>73.5</v>
      </c>
      <c r="U60" s="301">
        <f t="shared" si="19"/>
        <v>49</v>
      </c>
      <c r="V60" s="301"/>
      <c r="W60" s="301">
        <f t="shared" si="18"/>
        <v>49</v>
      </c>
      <c r="X60" s="301">
        <f>VLOOKUP(R60,'Basisreihen Destatis 2022'!$B$7:$I$90,3,FALSE)</f>
        <v>45.2</v>
      </c>
      <c r="Y60" s="301"/>
      <c r="Z60" s="301">
        <f t="shared" si="6"/>
        <v>45.2</v>
      </c>
      <c r="AA60" s="301"/>
      <c r="AB60" s="301">
        <f t="shared" si="7"/>
        <v>45.2</v>
      </c>
      <c r="AC60" s="306">
        <f t="shared" si="8"/>
        <v>46.7</v>
      </c>
      <c r="AD60" s="336">
        <f t="shared" si="11"/>
        <v>3.2784</v>
      </c>
      <c r="AF60" s="335">
        <v>1975</v>
      </c>
      <c r="AG60" s="305"/>
      <c r="AH60" s="301">
        <f>VLOOKUP(AF60,'Basisreihen Destatis 2022'!$K$7:$R$86,8,FALSE)</f>
        <v>49.3</v>
      </c>
      <c r="AI60" s="306">
        <f>ROUND(IF(AG60&gt;0,AG60,AH60*$AG$59/$AH$59),1)</f>
        <v>51</v>
      </c>
      <c r="AJ60" s="336">
        <f t="shared" si="12"/>
        <v>2.9824000000000002</v>
      </c>
    </row>
    <row r="61" spans="2:36">
      <c r="B61" s="335">
        <v>1974</v>
      </c>
      <c r="C61" s="296">
        <f>VLOOKUP(B61,'Basisreihen Destatis 2022'!$B$7:$I$90,2,FALSE)</f>
        <v>33.799999999999997</v>
      </c>
      <c r="D61" s="292"/>
      <c r="E61" s="292">
        <f t="shared" si="0"/>
        <v>33.799999999999997</v>
      </c>
      <c r="F61" s="292"/>
      <c r="G61" s="297">
        <f t="shared" si="15"/>
        <v>33.799999999999997</v>
      </c>
      <c r="H61" s="336">
        <f t="shared" si="13"/>
        <v>4.4555999999999996</v>
      </c>
      <c r="J61" s="335">
        <v>1974</v>
      </c>
      <c r="K61" s="296">
        <f>VLOOKUP(J61,'Basisreihen Destatis 2022'!$B$7:$I$90,3,FALSE)</f>
        <v>44.4</v>
      </c>
      <c r="L61" s="292"/>
      <c r="M61" s="292">
        <f t="shared" si="16"/>
        <v>44.4</v>
      </c>
      <c r="N61" s="292"/>
      <c r="O61" s="297">
        <f t="shared" si="17"/>
        <v>44.4</v>
      </c>
      <c r="P61" s="336">
        <f t="shared" si="10"/>
        <v>3.2770000000000001</v>
      </c>
      <c r="Q61" s="176"/>
      <c r="R61" s="335">
        <v>1974</v>
      </c>
      <c r="S61" s="305"/>
      <c r="T61" s="301">
        <f>VLOOKUP(R61,'Basisreihen Destatis 2022'!$K$7:$R$86,3,FALSE)</f>
        <v>76.2</v>
      </c>
      <c r="U61" s="301">
        <f t="shared" si="19"/>
        <v>50.8</v>
      </c>
      <c r="V61" s="301"/>
      <c r="W61" s="301">
        <f t="shared" si="18"/>
        <v>50.8</v>
      </c>
      <c r="X61" s="301">
        <f>VLOOKUP(R61,'Basisreihen Destatis 2022'!$B$7:$I$90,3,FALSE)</f>
        <v>44.4</v>
      </c>
      <c r="Y61" s="301"/>
      <c r="Z61" s="301">
        <f t="shared" si="6"/>
        <v>44.4</v>
      </c>
      <c r="AA61" s="301"/>
      <c r="AB61" s="301">
        <f t="shared" si="7"/>
        <v>44.4</v>
      </c>
      <c r="AC61" s="306">
        <f t="shared" si="8"/>
        <v>47</v>
      </c>
      <c r="AD61" s="336">
        <f t="shared" si="11"/>
        <v>3.2574000000000001</v>
      </c>
      <c r="AF61" s="335">
        <v>1974</v>
      </c>
      <c r="AG61" s="305"/>
      <c r="AH61" s="301">
        <f>VLOOKUP(AF61,'Basisreihen Destatis 2022'!$K$7:$R$86,8,FALSE)</f>
        <v>47.1</v>
      </c>
      <c r="AI61" s="306">
        <f>ROUND(IF(AG61&gt;0,AG61,AH61*$AG$59/$AH$59),1)</f>
        <v>48.8</v>
      </c>
      <c r="AJ61" s="336">
        <f t="shared" si="12"/>
        <v>3.1168</v>
      </c>
    </row>
    <row r="62" spans="2:36">
      <c r="B62" s="335">
        <v>1973</v>
      </c>
      <c r="C62" s="296">
        <f>VLOOKUP(B62,'Basisreihen Destatis 2022'!$B$7:$I$90,2,FALSE)</f>
        <v>31.9</v>
      </c>
      <c r="D62" s="292"/>
      <c r="E62" s="292">
        <f t="shared" si="0"/>
        <v>31.9</v>
      </c>
      <c r="F62" s="292"/>
      <c r="G62" s="297">
        <f t="shared" si="15"/>
        <v>31.9</v>
      </c>
      <c r="H62" s="336">
        <f t="shared" si="13"/>
        <v>4.7210000000000001</v>
      </c>
      <c r="J62" s="335">
        <v>1973</v>
      </c>
      <c r="K62" s="296">
        <f>VLOOKUP(J62,'Basisreihen Destatis 2022'!$B$7:$I$90,3,FALSE)</f>
        <v>41.6</v>
      </c>
      <c r="L62" s="292"/>
      <c r="M62" s="292">
        <f t="shared" si="16"/>
        <v>41.6</v>
      </c>
      <c r="N62" s="292"/>
      <c r="O62" s="297">
        <f t="shared" si="17"/>
        <v>41.6</v>
      </c>
      <c r="P62" s="336">
        <f t="shared" si="10"/>
        <v>3.4975999999999998</v>
      </c>
      <c r="Q62" s="176"/>
      <c r="R62" s="335">
        <v>1973</v>
      </c>
      <c r="S62" s="305"/>
      <c r="T62" s="301">
        <f>VLOOKUP(R62,'Basisreihen Destatis 2022'!$K$7:$R$86,3,FALSE)</f>
        <v>67</v>
      </c>
      <c r="U62" s="301">
        <f t="shared" si="19"/>
        <v>44.7</v>
      </c>
      <c r="V62" s="301"/>
      <c r="W62" s="301">
        <f t="shared" si="18"/>
        <v>44.7</v>
      </c>
      <c r="X62" s="301">
        <f>VLOOKUP(R62,'Basisreihen Destatis 2022'!$B$7:$I$90,3,FALSE)</f>
        <v>41.6</v>
      </c>
      <c r="Y62" s="301"/>
      <c r="Z62" s="301">
        <f t="shared" si="6"/>
        <v>41.6</v>
      </c>
      <c r="AA62" s="301"/>
      <c r="AB62" s="301">
        <f t="shared" si="7"/>
        <v>41.6</v>
      </c>
      <c r="AC62" s="306">
        <f t="shared" si="8"/>
        <v>42.8</v>
      </c>
      <c r="AD62" s="336">
        <f t="shared" si="11"/>
        <v>3.5771000000000002</v>
      </c>
      <c r="AF62" s="335">
        <v>1973</v>
      </c>
      <c r="AG62" s="305"/>
      <c r="AH62" s="301">
        <f>VLOOKUP(AF62,'Basisreihen Destatis 2022'!$K$7:$R$86,8,FALSE)</f>
        <v>41.5</v>
      </c>
      <c r="AI62" s="306">
        <f t="shared" si="9"/>
        <v>43</v>
      </c>
      <c r="AJ62" s="336">
        <f t="shared" si="12"/>
        <v>3.5371999999999999</v>
      </c>
    </row>
    <row r="63" spans="2:36">
      <c r="B63" s="335">
        <v>1972</v>
      </c>
      <c r="C63" s="296">
        <f>VLOOKUP(B63,'Basisreihen Destatis 2022'!$B$7:$I$90,2,FALSE)</f>
        <v>30</v>
      </c>
      <c r="D63" s="292"/>
      <c r="E63" s="292">
        <f t="shared" si="0"/>
        <v>30</v>
      </c>
      <c r="F63" s="292"/>
      <c r="G63" s="297">
        <f t="shared" si="15"/>
        <v>30</v>
      </c>
      <c r="H63" s="336">
        <f t="shared" si="13"/>
        <v>5.0199999999999996</v>
      </c>
      <c r="J63" s="335">
        <v>1972</v>
      </c>
      <c r="K63" s="296">
        <f>VLOOKUP(J63,'Basisreihen Destatis 2022'!$B$7:$I$90,3,FALSE)</f>
        <v>40</v>
      </c>
      <c r="L63" s="292"/>
      <c r="M63" s="292">
        <f t="shared" si="16"/>
        <v>40</v>
      </c>
      <c r="N63" s="292"/>
      <c r="O63" s="297">
        <f t="shared" si="17"/>
        <v>40</v>
      </c>
      <c r="P63" s="336">
        <f t="shared" si="10"/>
        <v>3.6375000000000002</v>
      </c>
      <c r="Q63" s="176"/>
      <c r="R63" s="335">
        <v>1972</v>
      </c>
      <c r="S63" s="305"/>
      <c r="T63" s="301">
        <f>VLOOKUP(R63,'Basisreihen Destatis 2022'!$K$7:$R$86,3,FALSE)</f>
        <v>61.6</v>
      </c>
      <c r="U63" s="301">
        <f t="shared" si="19"/>
        <v>41.1</v>
      </c>
      <c r="V63" s="301"/>
      <c r="W63" s="301">
        <f t="shared" si="18"/>
        <v>41.1</v>
      </c>
      <c r="X63" s="301">
        <f>VLOOKUP(R63,'Basisreihen Destatis 2022'!$B$7:$I$90,3,FALSE)</f>
        <v>40</v>
      </c>
      <c r="Y63" s="301"/>
      <c r="Z63" s="301">
        <f t="shared" si="6"/>
        <v>40</v>
      </c>
      <c r="AA63" s="301"/>
      <c r="AB63" s="301">
        <f t="shared" si="7"/>
        <v>40</v>
      </c>
      <c r="AC63" s="306">
        <f t="shared" si="8"/>
        <v>40.4</v>
      </c>
      <c r="AD63" s="336">
        <f t="shared" si="11"/>
        <v>3.7896000000000001</v>
      </c>
      <c r="AF63" s="335">
        <v>1972</v>
      </c>
      <c r="AG63" s="305"/>
      <c r="AH63" s="301">
        <f>VLOOKUP(AF63,'Basisreihen Destatis 2022'!$K$7:$R$86,8,FALSE)</f>
        <v>39</v>
      </c>
      <c r="AI63" s="306">
        <f t="shared" si="9"/>
        <v>40.4</v>
      </c>
      <c r="AJ63" s="336">
        <f t="shared" si="12"/>
        <v>3.7648999999999999</v>
      </c>
    </row>
    <row r="64" spans="2:36">
      <c r="B64" s="335">
        <v>1971</v>
      </c>
      <c r="C64" s="296">
        <f>VLOOKUP(B64,'Basisreihen Destatis 2022'!$B$7:$I$90,2,FALSE)</f>
        <v>28.6</v>
      </c>
      <c r="D64" s="292"/>
      <c r="E64" s="292">
        <f t="shared" si="0"/>
        <v>28.6</v>
      </c>
      <c r="F64" s="292"/>
      <c r="G64" s="297">
        <f t="shared" si="15"/>
        <v>28.6</v>
      </c>
      <c r="H64" s="336">
        <f t="shared" si="13"/>
        <v>5.2656999999999998</v>
      </c>
      <c r="J64" s="335">
        <v>1971</v>
      </c>
      <c r="K64" s="296">
        <f>VLOOKUP(J64,'Basisreihen Destatis 2022'!$B$7:$I$90,3,FALSE)</f>
        <v>38.700000000000003</v>
      </c>
      <c r="L64" s="292"/>
      <c r="M64" s="292">
        <f t="shared" si="16"/>
        <v>38.700000000000003</v>
      </c>
      <c r="N64" s="292"/>
      <c r="O64" s="297">
        <f t="shared" si="17"/>
        <v>38.700000000000003</v>
      </c>
      <c r="P64" s="336">
        <f t="shared" si="10"/>
        <v>3.7597</v>
      </c>
      <c r="Q64" s="176"/>
      <c r="R64" s="335">
        <v>1971</v>
      </c>
      <c r="S64" s="305"/>
      <c r="T64" s="301">
        <f>VLOOKUP(R64,'Basisreihen Destatis 2022'!$K$7:$R$86,3,FALSE)</f>
        <v>61.6</v>
      </c>
      <c r="U64" s="301">
        <f t="shared" si="19"/>
        <v>41.1</v>
      </c>
      <c r="V64" s="301"/>
      <c r="W64" s="301">
        <f t="shared" si="18"/>
        <v>41.1</v>
      </c>
      <c r="X64" s="301">
        <f>VLOOKUP(R64,'Basisreihen Destatis 2022'!$B$7:$I$90,3,FALSE)</f>
        <v>38.700000000000003</v>
      </c>
      <c r="Y64" s="301"/>
      <c r="Z64" s="301">
        <f t="shared" si="6"/>
        <v>38.700000000000003</v>
      </c>
      <c r="AA64" s="301"/>
      <c r="AB64" s="301">
        <f t="shared" si="7"/>
        <v>38.700000000000003</v>
      </c>
      <c r="AC64" s="306">
        <f t="shared" si="8"/>
        <v>39.700000000000003</v>
      </c>
      <c r="AD64" s="336">
        <f t="shared" si="11"/>
        <v>3.8563999999999998</v>
      </c>
      <c r="AF64" s="335">
        <v>1971</v>
      </c>
      <c r="AG64" s="305"/>
      <c r="AH64" s="301">
        <f>VLOOKUP(AF64,'Basisreihen Destatis 2022'!$K$7:$R$86,8,FALSE)</f>
        <v>37.9</v>
      </c>
      <c r="AI64" s="306">
        <f t="shared" si="9"/>
        <v>39.200000000000003</v>
      </c>
      <c r="AJ64" s="336">
        <f t="shared" si="12"/>
        <v>3.8801000000000001</v>
      </c>
    </row>
    <row r="65" spans="2:36">
      <c r="B65" s="335">
        <v>1970</v>
      </c>
      <c r="C65" s="296">
        <f>VLOOKUP(B65,'Basisreihen Destatis 2022'!$B$7:$I$90,2,FALSE)</f>
        <v>25.8</v>
      </c>
      <c r="D65" s="292"/>
      <c r="E65" s="292">
        <f t="shared" si="0"/>
        <v>25.8</v>
      </c>
      <c r="F65" s="292"/>
      <c r="G65" s="297">
        <f t="shared" si="15"/>
        <v>25.8</v>
      </c>
      <c r="H65" s="336">
        <f t="shared" si="13"/>
        <v>5.8372000000000002</v>
      </c>
      <c r="J65" s="335">
        <v>1970</v>
      </c>
      <c r="K65" s="296">
        <f>VLOOKUP(J65,'Basisreihen Destatis 2022'!$B$7:$I$90,3,FALSE)</f>
        <v>35.799999999999997</v>
      </c>
      <c r="L65" s="292"/>
      <c r="M65" s="292">
        <f t="shared" si="16"/>
        <v>35.799999999999997</v>
      </c>
      <c r="N65" s="292"/>
      <c r="O65" s="297">
        <f t="shared" si="17"/>
        <v>35.799999999999997</v>
      </c>
      <c r="P65" s="336">
        <f t="shared" si="10"/>
        <v>4.0641999999999996</v>
      </c>
      <c r="Q65" s="176"/>
      <c r="R65" s="335">
        <v>1970</v>
      </c>
      <c r="S65" s="305"/>
      <c r="T65" s="301">
        <f>VLOOKUP(R65,'Basisreihen Destatis 2022'!$K$7:$R$86,3,FALSE)</f>
        <v>60.6</v>
      </c>
      <c r="U65" s="301">
        <f t="shared" si="19"/>
        <v>40.4</v>
      </c>
      <c r="V65" s="301"/>
      <c r="W65" s="301">
        <f t="shared" si="18"/>
        <v>40.4</v>
      </c>
      <c r="X65" s="301">
        <f>VLOOKUP(R65,'Basisreihen Destatis 2022'!$B$7:$I$90,3,FALSE)</f>
        <v>35.799999999999997</v>
      </c>
      <c r="Y65" s="301"/>
      <c r="Z65" s="301">
        <f t="shared" si="6"/>
        <v>35.799999999999997</v>
      </c>
      <c r="AA65" s="301"/>
      <c r="AB65" s="301">
        <f t="shared" si="7"/>
        <v>35.799999999999997</v>
      </c>
      <c r="AC65" s="306">
        <f t="shared" si="8"/>
        <v>37.6</v>
      </c>
      <c r="AD65" s="336">
        <f t="shared" si="11"/>
        <v>4.0717999999999996</v>
      </c>
      <c r="AF65" s="335">
        <v>1970</v>
      </c>
      <c r="AG65" s="305"/>
      <c r="AH65" s="301">
        <f>VLOOKUP(AF65,'Basisreihen Destatis 2022'!$K$7:$R$86,8,FALSE)</f>
        <v>36.4</v>
      </c>
      <c r="AI65" s="306">
        <f t="shared" si="9"/>
        <v>37.700000000000003</v>
      </c>
      <c r="AJ65" s="336">
        <f t="shared" si="12"/>
        <v>4.0345000000000004</v>
      </c>
    </row>
    <row r="66" spans="2:36">
      <c r="B66" s="335">
        <v>1969</v>
      </c>
      <c r="C66" s="296">
        <f>VLOOKUP(B66,'Basisreihen Destatis 2022'!$B$7:$I$90,2,FALSE)</f>
        <v>21.8</v>
      </c>
      <c r="D66" s="292"/>
      <c r="E66" s="292">
        <f t="shared" si="0"/>
        <v>21.8</v>
      </c>
      <c r="F66" s="292"/>
      <c r="G66" s="297">
        <f t="shared" si="15"/>
        <v>21.8</v>
      </c>
      <c r="H66" s="336">
        <f t="shared" si="13"/>
        <v>6.9082999999999997</v>
      </c>
      <c r="J66" s="335">
        <v>1969</v>
      </c>
      <c r="K66" s="296">
        <f>VLOOKUP(J66,'Basisreihen Destatis 2022'!$B$7:$I$90,3,FALSE)</f>
        <v>30.6</v>
      </c>
      <c r="L66" s="292"/>
      <c r="M66" s="292">
        <f t="shared" si="16"/>
        <v>30.6</v>
      </c>
      <c r="N66" s="292"/>
      <c r="O66" s="297">
        <f t="shared" si="17"/>
        <v>30.6</v>
      </c>
      <c r="P66" s="336">
        <f t="shared" si="10"/>
        <v>4.7549000000000001</v>
      </c>
      <c r="Q66" s="176"/>
      <c r="R66" s="335">
        <v>1969</v>
      </c>
      <c r="S66" s="305"/>
      <c r="T66" s="301">
        <f>VLOOKUP(R66,'Basisreihen Destatis 2022'!$K$7:$R$86,3,FALSE)</f>
        <v>56.7</v>
      </c>
      <c r="U66" s="301">
        <f t="shared" si="19"/>
        <v>37.799999999999997</v>
      </c>
      <c r="V66" s="301"/>
      <c r="W66" s="301">
        <f t="shared" si="18"/>
        <v>37.799999999999997</v>
      </c>
      <c r="X66" s="301">
        <f>VLOOKUP(R66,'Basisreihen Destatis 2022'!$B$7:$I$90,3,FALSE)</f>
        <v>30.6</v>
      </c>
      <c r="Y66" s="301"/>
      <c r="Z66" s="301">
        <f t="shared" si="6"/>
        <v>30.6</v>
      </c>
      <c r="AA66" s="301"/>
      <c r="AB66" s="301">
        <f t="shared" si="7"/>
        <v>30.6</v>
      </c>
      <c r="AC66" s="306">
        <f t="shared" si="8"/>
        <v>33.5</v>
      </c>
      <c r="AD66" s="336">
        <f t="shared" si="11"/>
        <v>4.5701000000000001</v>
      </c>
      <c r="AF66" s="335">
        <v>1969</v>
      </c>
      <c r="AG66" s="305"/>
      <c r="AH66" s="301">
        <f>VLOOKUP(AF66,'Basisreihen Destatis 2022'!$K$7:$R$86,8,FALSE)</f>
        <v>34.700000000000003</v>
      </c>
      <c r="AI66" s="306">
        <f t="shared" si="9"/>
        <v>35.9</v>
      </c>
      <c r="AJ66" s="336">
        <f t="shared" si="12"/>
        <v>4.2367999999999997</v>
      </c>
    </row>
    <row r="67" spans="2:36">
      <c r="B67" s="335">
        <v>1968</v>
      </c>
      <c r="C67" s="296">
        <f>VLOOKUP(B67,'Basisreihen Destatis 2022'!$B$7:$I$90,2,FALSE)</f>
        <v>20.3</v>
      </c>
      <c r="D67" s="292">
        <f>VLOOKUP(B67,'Basisreihen Destatis 2022'!$T$7:$W$120,2,FALSE)</f>
        <v>18.7</v>
      </c>
      <c r="E67" s="292">
        <f t="shared" si="0"/>
        <v>20.3</v>
      </c>
      <c r="F67" s="292"/>
      <c r="G67" s="297">
        <f t="shared" si="15"/>
        <v>20.3</v>
      </c>
      <c r="H67" s="336">
        <f t="shared" si="13"/>
        <v>7.4187000000000003</v>
      </c>
      <c r="J67" s="335">
        <v>1968</v>
      </c>
      <c r="K67" s="296">
        <f>VLOOKUP(J67,'Basisreihen Destatis 2022'!$B$7:$I$90,3,FALSE)</f>
        <v>29.3</v>
      </c>
      <c r="L67" s="292">
        <f>VLOOKUP(J67,'Basisreihen Destatis 2022'!$T$7:$W$120,3,FALSE)</f>
        <v>27.2</v>
      </c>
      <c r="M67" s="292">
        <f t="shared" si="16"/>
        <v>29.3</v>
      </c>
      <c r="N67" s="292"/>
      <c r="O67" s="297">
        <f t="shared" si="17"/>
        <v>29.3</v>
      </c>
      <c r="P67" s="336">
        <f t="shared" si="10"/>
        <v>4.9659000000000004</v>
      </c>
      <c r="Q67" s="176"/>
      <c r="R67" s="335">
        <v>1968</v>
      </c>
      <c r="S67" s="305"/>
      <c r="T67" s="301">
        <f>VLOOKUP(R67,'Basisreihen Destatis 2022'!$K$7:$R$86,3,FALSE)</f>
        <v>55</v>
      </c>
      <c r="U67" s="301">
        <f t="shared" si="19"/>
        <v>36.700000000000003</v>
      </c>
      <c r="V67" s="301">
        <f>VLOOKUP(R67,'Basisreihen Destatis 2022'!$K$7:$R$86,4,FALSE)</f>
        <v>56.9</v>
      </c>
      <c r="W67" s="301">
        <f t="shared" si="18"/>
        <v>36.700000000000003</v>
      </c>
      <c r="X67" s="301">
        <f>VLOOKUP(R67,'Basisreihen Destatis 2022'!$B$7:$I$90,3,FALSE)</f>
        <v>29.3</v>
      </c>
      <c r="Y67" s="301">
        <f>VLOOKUP(R67,'Basisreihen Destatis 2022'!$T$7:$W$120,3,FALSE)</f>
        <v>27.2</v>
      </c>
      <c r="Z67" s="301">
        <f t="shared" si="6"/>
        <v>29.3</v>
      </c>
      <c r="AA67" s="301"/>
      <c r="AB67" s="301">
        <f t="shared" si="7"/>
        <v>29.3</v>
      </c>
      <c r="AC67" s="306">
        <f t="shared" si="8"/>
        <v>32.299999999999997</v>
      </c>
      <c r="AD67" s="336">
        <f t="shared" si="11"/>
        <v>4.7398999999999996</v>
      </c>
      <c r="AF67" s="335">
        <v>1968</v>
      </c>
      <c r="AG67" s="305"/>
      <c r="AH67" s="301">
        <f>VLOOKUP(AF67,'Basisreihen Destatis 2022'!$K$7:$R$86,8,FALSE)</f>
        <v>34.1</v>
      </c>
      <c r="AI67" s="306">
        <f t="shared" si="9"/>
        <v>35.299999999999997</v>
      </c>
      <c r="AJ67" s="336">
        <f t="shared" si="12"/>
        <v>4.3087999999999997</v>
      </c>
    </row>
    <row r="68" spans="2:36">
      <c r="B68" s="335">
        <v>1967</v>
      </c>
      <c r="C68" s="296"/>
      <c r="D68" s="292">
        <f>VLOOKUP(B68,'Basisreihen Destatis 2022'!$T$7:$W$120,2,FALSE)</f>
        <v>17.8</v>
      </c>
      <c r="E68" s="292">
        <f t="shared" si="0"/>
        <v>19.3</v>
      </c>
      <c r="F68" s="292"/>
      <c r="G68" s="297">
        <f t="shared" si="15"/>
        <v>19.3</v>
      </c>
      <c r="H68" s="336">
        <f t="shared" si="13"/>
        <v>7.8030999999999997</v>
      </c>
      <c r="J68" s="335">
        <v>1967</v>
      </c>
      <c r="K68" s="296"/>
      <c r="L68" s="292">
        <f>VLOOKUP(J68,'Basisreihen Destatis 2022'!$T$7:$W$120,3,FALSE)</f>
        <v>25.8</v>
      </c>
      <c r="M68" s="292">
        <f t="shared" si="16"/>
        <v>27.8</v>
      </c>
      <c r="N68" s="292"/>
      <c r="O68" s="297">
        <f t="shared" si="17"/>
        <v>27.8</v>
      </c>
      <c r="P68" s="336">
        <f t="shared" si="10"/>
        <v>5.2337999999999996</v>
      </c>
      <c r="Q68" s="176"/>
      <c r="R68" s="335">
        <v>1967</v>
      </c>
      <c r="S68" s="305"/>
      <c r="T68" s="301"/>
      <c r="U68" s="301"/>
      <c r="V68" s="301">
        <f>VLOOKUP(R68,'Basisreihen Destatis 2022'!$K$7:$R$86,4,FALSE)</f>
        <v>57.8</v>
      </c>
      <c r="W68" s="301">
        <f t="shared" si="18"/>
        <v>37.299999999999997</v>
      </c>
      <c r="X68" s="301"/>
      <c r="Y68" s="301">
        <f>VLOOKUP(R68,'Basisreihen Destatis 2022'!$T$7:$W$120,3,FALSE)</f>
        <v>25.8</v>
      </c>
      <c r="Z68" s="301">
        <f t="shared" si="6"/>
        <v>27.8</v>
      </c>
      <c r="AA68" s="301"/>
      <c r="AB68" s="301">
        <f t="shared" si="7"/>
        <v>27.8</v>
      </c>
      <c r="AC68" s="306">
        <f t="shared" si="8"/>
        <v>31.6</v>
      </c>
      <c r="AD68" s="336">
        <f t="shared" si="11"/>
        <v>4.8449</v>
      </c>
      <c r="AF68" s="335">
        <v>1967</v>
      </c>
      <c r="AG68" s="305"/>
      <c r="AH68" s="301">
        <f>VLOOKUP(AF68,'Basisreihen Destatis 2022'!$K$7:$R$86,8,FALSE)</f>
        <v>34.200000000000003</v>
      </c>
      <c r="AI68" s="306">
        <f t="shared" si="9"/>
        <v>35.4</v>
      </c>
      <c r="AJ68" s="336">
        <f t="shared" si="12"/>
        <v>4.2965999999999998</v>
      </c>
    </row>
    <row r="69" spans="2:36">
      <c r="B69" s="335">
        <v>1966</v>
      </c>
      <c r="C69" s="296"/>
      <c r="D69" s="292">
        <f>VLOOKUP(B69,'Basisreihen Destatis 2022'!$T$7:$W$120,2,FALSE)</f>
        <v>18.7</v>
      </c>
      <c r="E69" s="292">
        <f>ROUND(IF(C69&gt;0,C69,D69*$C$67/$D$67),1)</f>
        <v>20.3</v>
      </c>
      <c r="F69" s="292"/>
      <c r="G69" s="297">
        <f t="shared" si="15"/>
        <v>20.3</v>
      </c>
      <c r="H69" s="336">
        <f t="shared" si="13"/>
        <v>7.4187000000000003</v>
      </c>
      <c r="J69" s="335">
        <v>1966</v>
      </c>
      <c r="K69" s="296"/>
      <c r="L69" s="292">
        <f>VLOOKUP(J69,'Basisreihen Destatis 2022'!$T$7:$W$120,3,FALSE)</f>
        <v>26.9</v>
      </c>
      <c r="M69" s="292">
        <f t="shared" si="16"/>
        <v>29</v>
      </c>
      <c r="N69" s="292"/>
      <c r="O69" s="297">
        <f t="shared" si="17"/>
        <v>29</v>
      </c>
      <c r="P69" s="336">
        <f t="shared" si="10"/>
        <v>5.0171999999999999</v>
      </c>
      <c r="Q69" s="176"/>
      <c r="R69" s="335">
        <v>1966</v>
      </c>
      <c r="S69" s="305"/>
      <c r="T69" s="301"/>
      <c r="U69" s="301"/>
      <c r="V69" s="301">
        <f>VLOOKUP(R69,'Basisreihen Destatis 2022'!$K$7:$R$86,4,FALSE)</f>
        <v>61.7</v>
      </c>
      <c r="W69" s="301">
        <f t="shared" si="18"/>
        <v>39.799999999999997</v>
      </c>
      <c r="X69" s="301"/>
      <c r="Y69" s="301">
        <f>VLOOKUP(R69,'Basisreihen Destatis 2022'!$T$7:$W$120,3,FALSE)</f>
        <v>26.9</v>
      </c>
      <c r="Z69" s="301">
        <f t="shared" si="6"/>
        <v>29</v>
      </c>
      <c r="AA69" s="301"/>
      <c r="AB69" s="301">
        <f t="shared" si="7"/>
        <v>29</v>
      </c>
      <c r="AC69" s="306">
        <f t="shared" si="8"/>
        <v>33.299999999999997</v>
      </c>
      <c r="AD69" s="336">
        <f t="shared" si="11"/>
        <v>4.5975999999999999</v>
      </c>
      <c r="AF69" s="335">
        <v>1966</v>
      </c>
      <c r="AG69" s="305"/>
      <c r="AH69" s="301">
        <f>VLOOKUP(AF69,'Basisreihen Destatis 2022'!$K$7:$R$86,8,FALSE)</f>
        <v>34.6</v>
      </c>
      <c r="AI69" s="306">
        <f t="shared" si="9"/>
        <v>35.799999999999997</v>
      </c>
      <c r="AJ69" s="336">
        <f t="shared" si="12"/>
        <v>4.2485999999999997</v>
      </c>
    </row>
    <row r="70" spans="2:36">
      <c r="B70" s="335">
        <v>1965</v>
      </c>
      <c r="C70" s="296"/>
      <c r="D70" s="292">
        <f>VLOOKUP(B70,'Basisreihen Destatis 2022'!$T$7:$W$120,2,FALSE)</f>
        <v>18.2</v>
      </c>
      <c r="E70" s="292">
        <f t="shared" si="0"/>
        <v>19.8</v>
      </c>
      <c r="F70" s="292"/>
      <c r="G70" s="297">
        <f t="shared" si="15"/>
        <v>19.8</v>
      </c>
      <c r="H70" s="336">
        <f t="shared" si="13"/>
        <v>7.6060999999999996</v>
      </c>
      <c r="J70" s="335">
        <v>1965</v>
      </c>
      <c r="K70" s="296"/>
      <c r="L70" s="292">
        <f>VLOOKUP(J70,'Basisreihen Destatis 2022'!$T$7:$W$120,3,FALSE)</f>
        <v>26.7</v>
      </c>
      <c r="M70" s="292">
        <f>ROUND(IF(K70&gt;0,K70,L70*$K$67/$L$67),1)</f>
        <v>28.8</v>
      </c>
      <c r="N70" s="292"/>
      <c r="O70" s="297">
        <f>ROUND(IF(M70&gt;0,M70,N70*$M$77/$N$77),1)</f>
        <v>28.8</v>
      </c>
      <c r="P70" s="336">
        <f t="shared" si="10"/>
        <v>5.0521000000000003</v>
      </c>
      <c r="Q70" s="176"/>
      <c r="R70" s="335">
        <v>1965</v>
      </c>
      <c r="S70" s="305"/>
      <c r="T70" s="301"/>
      <c r="U70" s="301"/>
      <c r="V70" s="301">
        <f>VLOOKUP(R70,'Basisreihen Destatis 2022'!$K$7:$R$86,4,FALSE)</f>
        <v>61.6</v>
      </c>
      <c r="W70" s="301">
        <f t="shared" si="18"/>
        <v>39.700000000000003</v>
      </c>
      <c r="X70" s="301"/>
      <c r="Y70" s="301">
        <f>VLOOKUP(R70,'Basisreihen Destatis 2022'!$T$7:$W$120,3,FALSE)</f>
        <v>26.7</v>
      </c>
      <c r="Z70" s="301">
        <f t="shared" si="6"/>
        <v>28.8</v>
      </c>
      <c r="AA70" s="301"/>
      <c r="AB70" s="301">
        <f t="shared" si="7"/>
        <v>28.8</v>
      </c>
      <c r="AC70" s="306">
        <f t="shared" si="8"/>
        <v>33.200000000000003</v>
      </c>
      <c r="AD70" s="336">
        <f t="shared" si="11"/>
        <v>4.6113999999999997</v>
      </c>
      <c r="AF70" s="335">
        <v>1965</v>
      </c>
      <c r="AG70" s="305"/>
      <c r="AH70" s="301">
        <f>VLOOKUP(AF70,'Basisreihen Destatis 2022'!$K$7:$R$86,8,FALSE)</f>
        <v>34.1</v>
      </c>
      <c r="AI70" s="306">
        <f t="shared" si="9"/>
        <v>35.299999999999997</v>
      </c>
      <c r="AJ70" s="336">
        <f t="shared" si="12"/>
        <v>4.3087999999999997</v>
      </c>
    </row>
    <row r="71" spans="2:36">
      <c r="B71" s="335">
        <v>1964</v>
      </c>
      <c r="C71" s="296"/>
      <c r="D71" s="292">
        <f>VLOOKUP(B71,'Basisreihen Destatis 2022'!$T$7:$W$120,2,FALSE)</f>
        <v>17.5</v>
      </c>
      <c r="E71" s="292">
        <f t="shared" si="0"/>
        <v>19</v>
      </c>
      <c r="F71" s="292"/>
      <c r="G71" s="297">
        <f t="shared" si="15"/>
        <v>19</v>
      </c>
      <c r="H71" s="336">
        <f t="shared" si="13"/>
        <v>7.9263000000000003</v>
      </c>
      <c r="J71" s="335">
        <v>1964</v>
      </c>
      <c r="K71" s="296"/>
      <c r="L71" s="292">
        <f>VLOOKUP(J71,'Basisreihen Destatis 2022'!$T$7:$W$120,3,FALSE)</f>
        <v>27.4</v>
      </c>
      <c r="M71" s="292">
        <f>ROUND(IF(K71&gt;0,K71,L71*$K$67/$L$67),1)</f>
        <v>29.5</v>
      </c>
      <c r="N71" s="292"/>
      <c r="O71" s="297">
        <f>ROUND(IF(M71&gt;0,M71,N71*$M$77/$N$77),1)</f>
        <v>29.5</v>
      </c>
      <c r="P71" s="336">
        <f t="shared" si="10"/>
        <v>4.9321999999999999</v>
      </c>
      <c r="Q71" s="176"/>
      <c r="R71" s="335">
        <v>1964</v>
      </c>
      <c r="S71" s="305"/>
      <c r="T71" s="301"/>
      <c r="U71" s="301"/>
      <c r="V71" s="301">
        <f>VLOOKUP(R71,'Basisreihen Destatis 2022'!$K$7:$R$86,4,FALSE)</f>
        <v>61.9</v>
      </c>
      <c r="W71" s="301">
        <f t="shared" si="18"/>
        <v>39.9</v>
      </c>
      <c r="X71" s="301"/>
      <c r="Y71" s="301">
        <f>VLOOKUP(R71,'Basisreihen Destatis 2022'!$T$7:$W$120,3,FALSE)</f>
        <v>27.4</v>
      </c>
      <c r="Z71" s="301">
        <f t="shared" si="6"/>
        <v>29.5</v>
      </c>
      <c r="AA71" s="301"/>
      <c r="AB71" s="301">
        <f t="shared" si="7"/>
        <v>29.5</v>
      </c>
      <c r="AC71" s="306">
        <f t="shared" si="8"/>
        <v>33.700000000000003</v>
      </c>
      <c r="AD71" s="336">
        <f t="shared" si="11"/>
        <v>4.5430000000000001</v>
      </c>
      <c r="AF71" s="335">
        <v>1964</v>
      </c>
      <c r="AG71" s="305"/>
      <c r="AH71" s="301">
        <f>VLOOKUP(AF71,'Basisreihen Destatis 2022'!$K$7:$R$86,8,FALSE)</f>
        <v>33.299999999999997</v>
      </c>
      <c r="AI71" s="306">
        <f t="shared" si="9"/>
        <v>34.5</v>
      </c>
      <c r="AJ71" s="336">
        <f t="shared" si="12"/>
        <v>4.4086999999999996</v>
      </c>
    </row>
    <row r="72" spans="2:36">
      <c r="B72" s="335">
        <v>1963</v>
      </c>
      <c r="C72" s="296"/>
      <c r="D72" s="292">
        <f>VLOOKUP(B72,'Basisreihen Destatis 2022'!$T$7:$W$120,2,FALSE)</f>
        <v>16.8</v>
      </c>
      <c r="E72" s="292">
        <f t="shared" si="0"/>
        <v>18.2</v>
      </c>
      <c r="F72" s="292"/>
      <c r="G72" s="297">
        <f t="shared" si="15"/>
        <v>18.2</v>
      </c>
      <c r="H72" s="336">
        <f t="shared" si="13"/>
        <v>8.2746999999999993</v>
      </c>
      <c r="J72" s="335">
        <v>1963</v>
      </c>
      <c r="K72" s="296"/>
      <c r="L72" s="292">
        <f>VLOOKUP(J72,'Basisreihen Destatis 2022'!$T$7:$W$120,3,FALSE)</f>
        <v>27</v>
      </c>
      <c r="M72" s="292">
        <f>ROUND(IF(K72&gt;0,K72,L72*$K$67/$L$67),1)</f>
        <v>29.1</v>
      </c>
      <c r="N72" s="292"/>
      <c r="O72" s="297">
        <f t="shared" si="17"/>
        <v>29.1</v>
      </c>
      <c r="P72" s="336">
        <f t="shared" si="10"/>
        <v>5</v>
      </c>
      <c r="Q72" s="176"/>
      <c r="R72" s="335">
        <v>1963</v>
      </c>
      <c r="S72" s="305"/>
      <c r="T72" s="301"/>
      <c r="U72" s="301"/>
      <c r="V72" s="301">
        <f>VLOOKUP(R72,'Basisreihen Destatis 2022'!$K$7:$R$86,4,FALSE)</f>
        <v>61.9</v>
      </c>
      <c r="W72" s="301">
        <f t="shared" si="18"/>
        <v>39.9</v>
      </c>
      <c r="X72" s="301"/>
      <c r="Y72" s="301">
        <f>VLOOKUP(R72,'Basisreihen Destatis 2022'!$T$7:$W$120,3,FALSE)</f>
        <v>27</v>
      </c>
      <c r="Z72" s="301">
        <f t="shared" si="6"/>
        <v>29.1</v>
      </c>
      <c r="AA72" s="301"/>
      <c r="AB72" s="301">
        <f t="shared" si="7"/>
        <v>29.1</v>
      </c>
      <c r="AC72" s="306">
        <f t="shared" si="8"/>
        <v>33.4</v>
      </c>
      <c r="AD72" s="336">
        <f t="shared" si="11"/>
        <v>4.5838000000000001</v>
      </c>
      <c r="AF72" s="335">
        <v>1963</v>
      </c>
      <c r="AG72" s="305"/>
      <c r="AH72" s="301">
        <f>VLOOKUP(AF72,'Basisreihen Destatis 2022'!$K$7:$R$86,8,FALSE)</f>
        <v>32.799999999999997</v>
      </c>
      <c r="AI72" s="306">
        <f t="shared" si="9"/>
        <v>34</v>
      </c>
      <c r="AJ72" s="336">
        <f t="shared" si="12"/>
        <v>4.4734999999999996</v>
      </c>
    </row>
    <row r="73" spans="2:36">
      <c r="B73" s="335">
        <v>1962</v>
      </c>
      <c r="C73" s="296"/>
      <c r="D73" s="292">
        <f>VLOOKUP(B73,'Basisreihen Destatis 2022'!$T$7:$W$120,2,FALSE)</f>
        <v>16.100000000000001</v>
      </c>
      <c r="E73" s="292">
        <f t="shared" ref="E73:E77" si="20">ROUND(IF(C73&gt;0,C73,D73*$C$67/$D$67),1)</f>
        <v>17.5</v>
      </c>
      <c r="F73" s="292"/>
      <c r="G73" s="297">
        <f t="shared" si="15"/>
        <v>17.5</v>
      </c>
      <c r="H73" s="336">
        <f t="shared" si="13"/>
        <v>8.6057000000000006</v>
      </c>
      <c r="J73" s="335">
        <v>1962</v>
      </c>
      <c r="K73" s="296"/>
      <c r="L73" s="292">
        <f>VLOOKUP(J73,'Basisreihen Destatis 2022'!$T$7:$W$120,3,FALSE)</f>
        <v>25.8</v>
      </c>
      <c r="M73" s="292">
        <f>ROUND(IF(K73&gt;0,K73,L73*$K$67/$L$67),1)</f>
        <v>27.8</v>
      </c>
      <c r="N73" s="292"/>
      <c r="O73" s="297">
        <f t="shared" si="17"/>
        <v>27.8</v>
      </c>
      <c r="P73" s="336">
        <f t="shared" si="10"/>
        <v>5.2337999999999996</v>
      </c>
      <c r="Q73" s="176"/>
      <c r="R73" s="335">
        <v>1962</v>
      </c>
      <c r="S73" s="305"/>
      <c r="T73" s="301"/>
      <c r="U73" s="301"/>
      <c r="V73" s="301">
        <f>VLOOKUP(R73,'Basisreihen Destatis 2022'!$K$7:$R$86,4,FALSE)</f>
        <v>62.8</v>
      </c>
      <c r="W73" s="301">
        <f t="shared" si="18"/>
        <v>40.5</v>
      </c>
      <c r="X73" s="301"/>
      <c r="Y73" s="301">
        <f>VLOOKUP(R73,'Basisreihen Destatis 2022'!$T$7:$W$120,3,FALSE)</f>
        <v>25.8</v>
      </c>
      <c r="Z73" s="301">
        <f t="shared" ref="Z73:Z77" si="21">ROUND(IF(X73&gt;0,X73,Y73*$X$67/$Y$67),1)</f>
        <v>27.8</v>
      </c>
      <c r="AA73" s="301"/>
      <c r="AB73" s="301">
        <f t="shared" ref="AB73:AB86" si="22">ROUND(IF(Z73&gt;0,Z73,AA73*$Z$77/$AA$77),1)</f>
        <v>27.8</v>
      </c>
      <c r="AC73" s="306">
        <f t="shared" ref="AC73:AC86" si="23">ROUND(0.4*W73+0.6*AB73,1)</f>
        <v>32.9</v>
      </c>
      <c r="AD73" s="336">
        <f t="shared" si="11"/>
        <v>4.6535000000000002</v>
      </c>
      <c r="AF73" s="335">
        <v>1962</v>
      </c>
      <c r="AG73" s="305"/>
      <c r="AH73" s="301">
        <f>VLOOKUP(AF73,'Basisreihen Destatis 2022'!$K$7:$R$86,8,FALSE)</f>
        <v>32.6</v>
      </c>
      <c r="AI73" s="306">
        <f t="shared" ref="AI73:AI86" si="24">ROUND(IF(AG73&gt;0,AG73,AH73*$AG$59/$AH$59),1)</f>
        <v>33.700000000000003</v>
      </c>
      <c r="AJ73" s="336">
        <f t="shared" si="12"/>
        <v>4.5133999999999999</v>
      </c>
    </row>
    <row r="74" spans="2:36">
      <c r="B74" s="335">
        <v>1961</v>
      </c>
      <c r="C74" s="296"/>
      <c r="D74" s="292">
        <f>VLOOKUP(B74,'Basisreihen Destatis 2022'!$T$7:$W$120,2,FALSE)</f>
        <v>15</v>
      </c>
      <c r="E74" s="292">
        <f t="shared" si="20"/>
        <v>16.3</v>
      </c>
      <c r="F74" s="292"/>
      <c r="G74" s="297">
        <f t="shared" si="15"/>
        <v>16.3</v>
      </c>
      <c r="H74" s="336">
        <f t="shared" si="13"/>
        <v>9.2393000000000001</v>
      </c>
      <c r="J74" s="335">
        <v>1961</v>
      </c>
      <c r="K74" s="296"/>
      <c r="L74" s="292">
        <f>VLOOKUP(J74,'Basisreihen Destatis 2022'!$T$7:$W$120,3,FALSE)</f>
        <v>24.2</v>
      </c>
      <c r="M74" s="292">
        <f t="shared" si="16"/>
        <v>26.1</v>
      </c>
      <c r="N74" s="292"/>
      <c r="O74" s="297">
        <f t="shared" si="17"/>
        <v>26.1</v>
      </c>
      <c r="P74" s="336">
        <f t="shared" si="10"/>
        <v>5.5747</v>
      </c>
      <c r="Q74" s="176"/>
      <c r="R74" s="335">
        <v>1961</v>
      </c>
      <c r="S74" s="305"/>
      <c r="T74" s="301"/>
      <c r="U74" s="301"/>
      <c r="V74" s="301">
        <f>VLOOKUP(R74,'Basisreihen Destatis 2022'!$K$7:$R$86,4,FALSE)</f>
        <v>63.5</v>
      </c>
      <c r="W74" s="301">
        <f t="shared" si="18"/>
        <v>41</v>
      </c>
      <c r="X74" s="301"/>
      <c r="Y74" s="301">
        <f>VLOOKUP(R74,'Basisreihen Destatis 2022'!$T$7:$W$120,3,FALSE)</f>
        <v>24.2</v>
      </c>
      <c r="Z74" s="301">
        <f t="shared" si="21"/>
        <v>26.1</v>
      </c>
      <c r="AA74" s="301"/>
      <c r="AB74" s="301">
        <f t="shared" si="22"/>
        <v>26.1</v>
      </c>
      <c r="AC74" s="306">
        <f t="shared" si="23"/>
        <v>32.1</v>
      </c>
      <c r="AD74" s="336">
        <f t="shared" si="11"/>
        <v>4.7694999999999999</v>
      </c>
      <c r="AF74" s="335">
        <v>1961</v>
      </c>
      <c r="AG74" s="305"/>
      <c r="AH74" s="301">
        <f>VLOOKUP(AF74,'Basisreihen Destatis 2022'!$K$7:$R$86,8,FALSE)</f>
        <v>32.4</v>
      </c>
      <c r="AI74" s="306">
        <f t="shared" si="24"/>
        <v>33.5</v>
      </c>
      <c r="AJ74" s="336">
        <f t="shared" si="12"/>
        <v>4.5403000000000002</v>
      </c>
    </row>
    <row r="75" spans="2:36">
      <c r="B75" s="335">
        <v>1960</v>
      </c>
      <c r="C75" s="296"/>
      <c r="D75" s="292">
        <f>VLOOKUP(B75,'Basisreihen Destatis 2022'!$T$7:$W$120,2,FALSE)</f>
        <v>14.1</v>
      </c>
      <c r="E75" s="292">
        <f t="shared" si="20"/>
        <v>15.3</v>
      </c>
      <c r="F75" s="292"/>
      <c r="G75" s="297">
        <f t="shared" si="15"/>
        <v>15.3</v>
      </c>
      <c r="H75" s="336">
        <f t="shared" si="13"/>
        <v>9.8430999999999997</v>
      </c>
      <c r="J75" s="335">
        <v>1960</v>
      </c>
      <c r="K75" s="296"/>
      <c r="L75" s="292">
        <f>VLOOKUP(J75,'Basisreihen Destatis 2022'!$T$7:$W$120,3,FALSE)</f>
        <v>22.5</v>
      </c>
      <c r="M75" s="292">
        <f t="shared" si="16"/>
        <v>24.2</v>
      </c>
      <c r="N75" s="292"/>
      <c r="O75" s="297">
        <f t="shared" si="17"/>
        <v>24.2</v>
      </c>
      <c r="P75" s="336">
        <f t="shared" si="10"/>
        <v>6.0124000000000004</v>
      </c>
      <c r="Q75" s="176"/>
      <c r="R75" s="335">
        <v>1960</v>
      </c>
      <c r="S75" s="305"/>
      <c r="T75" s="301"/>
      <c r="U75" s="301"/>
      <c r="V75" s="301">
        <f>VLOOKUP(R75,'Basisreihen Destatis 2022'!$K$7:$R$86,4,FALSE)</f>
        <v>64.099999999999994</v>
      </c>
      <c r="W75" s="301">
        <f t="shared" si="18"/>
        <v>41.3</v>
      </c>
      <c r="X75" s="301"/>
      <c r="Y75" s="301">
        <f>VLOOKUP(R75,'Basisreihen Destatis 2022'!$T$7:$W$120,3,FALSE)</f>
        <v>22.5</v>
      </c>
      <c r="Z75" s="301">
        <f t="shared" si="21"/>
        <v>24.2</v>
      </c>
      <c r="AA75" s="301"/>
      <c r="AB75" s="301">
        <f t="shared" si="22"/>
        <v>24.2</v>
      </c>
      <c r="AC75" s="306">
        <f t="shared" si="23"/>
        <v>31</v>
      </c>
      <c r="AD75" s="336">
        <f t="shared" si="11"/>
        <v>4.9386999999999999</v>
      </c>
      <c r="AF75" s="335">
        <v>1960</v>
      </c>
      <c r="AG75" s="305"/>
      <c r="AH75" s="301">
        <f>VLOOKUP(AF75,'Basisreihen Destatis 2022'!$K$7:$R$86,8,FALSE)</f>
        <v>32</v>
      </c>
      <c r="AI75" s="306">
        <f t="shared" si="24"/>
        <v>33.1</v>
      </c>
      <c r="AJ75" s="336">
        <f t="shared" si="12"/>
        <v>4.5952000000000002</v>
      </c>
    </row>
    <row r="76" spans="2:36">
      <c r="B76" s="335">
        <v>1959</v>
      </c>
      <c r="C76" s="296"/>
      <c r="D76" s="292">
        <f>VLOOKUP(B76,'Basisreihen Destatis 2022'!$T$7:$W$120,2,FALSE)</f>
        <v>13.2</v>
      </c>
      <c r="E76" s="292">
        <f t="shared" si="20"/>
        <v>14.3</v>
      </c>
      <c r="F76" s="292"/>
      <c r="G76" s="297">
        <f t="shared" si="15"/>
        <v>14.3</v>
      </c>
      <c r="H76" s="336">
        <f t="shared" si="13"/>
        <v>10.531499999999999</v>
      </c>
      <c r="J76" s="335">
        <v>1959</v>
      </c>
      <c r="K76" s="296"/>
      <c r="L76" s="292">
        <f>VLOOKUP(J76,'Basisreihen Destatis 2022'!$T$7:$W$120,3,FALSE)</f>
        <v>20.9</v>
      </c>
      <c r="M76" s="292">
        <f>ROUND(IF(K76&gt;0,K76,L76*$K$67/$L$67),1)</f>
        <v>22.5</v>
      </c>
      <c r="N76" s="292"/>
      <c r="O76" s="297">
        <f t="shared" si="17"/>
        <v>22.5</v>
      </c>
      <c r="P76" s="336">
        <f t="shared" si="10"/>
        <v>6.4667000000000003</v>
      </c>
      <c r="Q76" s="176"/>
      <c r="R76" s="335">
        <v>1959</v>
      </c>
      <c r="S76" s="305"/>
      <c r="T76" s="301"/>
      <c r="U76" s="301"/>
      <c r="V76" s="301">
        <f>VLOOKUP(R76,'Basisreihen Destatis 2022'!$K$7:$R$86,4,FALSE)</f>
        <v>64.099999999999994</v>
      </c>
      <c r="W76" s="301">
        <f t="shared" si="18"/>
        <v>41.3</v>
      </c>
      <c r="X76" s="301"/>
      <c r="Y76" s="301">
        <f>VLOOKUP(R76,'Basisreihen Destatis 2022'!$T$7:$W$120,3,FALSE)</f>
        <v>20.9</v>
      </c>
      <c r="Z76" s="301">
        <f t="shared" si="21"/>
        <v>22.5</v>
      </c>
      <c r="AA76" s="301"/>
      <c r="AB76" s="301">
        <f t="shared" si="22"/>
        <v>22.5</v>
      </c>
      <c r="AC76" s="306">
        <f t="shared" si="23"/>
        <v>30</v>
      </c>
      <c r="AD76" s="336">
        <f t="shared" si="11"/>
        <v>5.1032999999999999</v>
      </c>
      <c r="AF76" s="335">
        <v>1959</v>
      </c>
      <c r="AG76" s="305"/>
      <c r="AH76" s="301">
        <f>VLOOKUP(AF76,'Basisreihen Destatis 2022'!$K$7:$R$86,8,FALSE)</f>
        <v>31.6</v>
      </c>
      <c r="AI76" s="306">
        <f t="shared" si="24"/>
        <v>32.700000000000003</v>
      </c>
      <c r="AJ76" s="336">
        <f t="shared" si="12"/>
        <v>4.6513999999999998</v>
      </c>
    </row>
    <row r="77" spans="2:36">
      <c r="B77" s="335">
        <v>1958</v>
      </c>
      <c r="C77" s="296"/>
      <c r="D77" s="292">
        <f>VLOOKUP(B77,'Basisreihen Destatis 2022'!$T$7:$W$120,2,FALSE)</f>
        <v>12.7</v>
      </c>
      <c r="E77" s="292">
        <f t="shared" si="20"/>
        <v>13.8</v>
      </c>
      <c r="F77" s="293">
        <f>VLOOKUP(B77,'Basisreihen Destatis 2022'!$T$7:$W$120,4,FALSE)</f>
        <v>3.4689999999999999</v>
      </c>
      <c r="G77" s="297">
        <f t="shared" si="15"/>
        <v>13.8</v>
      </c>
      <c r="H77" s="336">
        <f t="shared" si="13"/>
        <v>10.913</v>
      </c>
      <c r="J77" s="335">
        <v>1958</v>
      </c>
      <c r="K77" s="296"/>
      <c r="L77" s="292">
        <f>VLOOKUP(J77,'Basisreihen Destatis 2022'!$T$7:$W$120,3,FALSE)</f>
        <v>19.399999999999999</v>
      </c>
      <c r="M77" s="292">
        <f t="shared" si="16"/>
        <v>20.9</v>
      </c>
      <c r="N77" s="293">
        <f>VLOOKUP(J77,'Basisreihen Destatis 2022'!$T$7:$W$120,4,FALSE)</f>
        <v>3.4689999999999999</v>
      </c>
      <c r="O77" s="297">
        <f>ROUND(IF(M77&gt;0,M77,N77*$M$77/$N$77),1)</f>
        <v>20.9</v>
      </c>
      <c r="P77" s="336">
        <f t="shared" si="10"/>
        <v>6.9617000000000004</v>
      </c>
      <c r="Q77" s="176"/>
      <c r="R77" s="335">
        <v>1958</v>
      </c>
      <c r="S77" s="305"/>
      <c r="T77" s="301"/>
      <c r="U77" s="301"/>
      <c r="V77" s="301">
        <f>VLOOKUP(R77,'Basisreihen Destatis 2022'!$K$7:$R$86,4,FALSE)</f>
        <v>64.5</v>
      </c>
      <c r="W77" s="301">
        <f t="shared" si="18"/>
        <v>41.6</v>
      </c>
      <c r="X77" s="301"/>
      <c r="Y77" s="301">
        <f>VLOOKUP(R77,'Basisreihen Destatis 2022'!$T$7:$W$120,3,FALSE)</f>
        <v>19.399999999999999</v>
      </c>
      <c r="Z77" s="301">
        <f t="shared" si="21"/>
        <v>20.9</v>
      </c>
      <c r="AA77" s="302">
        <f>VLOOKUP(R77,'Basisreihen Destatis 2022'!$T$7:$W$120,4,FALSE)</f>
        <v>3.4689999999999999</v>
      </c>
      <c r="AB77" s="301">
        <f t="shared" si="22"/>
        <v>20.9</v>
      </c>
      <c r="AC77" s="306">
        <f t="shared" si="23"/>
        <v>29.2</v>
      </c>
      <c r="AD77" s="336">
        <f t="shared" si="11"/>
        <v>5.2431999999999999</v>
      </c>
      <c r="AF77" s="335">
        <v>1958</v>
      </c>
      <c r="AG77" s="305"/>
      <c r="AH77" s="301">
        <f>VLOOKUP(AF77,'Basisreihen Destatis 2022'!$K$7:$R$86,8,FALSE)</f>
        <v>31.8</v>
      </c>
      <c r="AI77" s="306">
        <f t="shared" si="24"/>
        <v>32.9</v>
      </c>
      <c r="AJ77" s="336">
        <f t="shared" si="12"/>
        <v>4.6231</v>
      </c>
    </row>
    <row r="78" spans="2:36">
      <c r="B78" s="335">
        <v>1957</v>
      </c>
      <c r="C78" s="296"/>
      <c r="D78" s="292"/>
      <c r="E78" s="292"/>
      <c r="F78" s="293">
        <f>VLOOKUP(B78,'Basisreihen Destatis 2022'!$T$7:$W$120,4,FALSE)</f>
        <v>3.3610000000000002</v>
      </c>
      <c r="G78" s="297">
        <f t="shared" si="15"/>
        <v>13.4</v>
      </c>
      <c r="H78" s="336">
        <f t="shared" ref="H78:H93" si="25">ROUND($G$13/G78,4)</f>
        <v>11.238799999999999</v>
      </c>
      <c r="J78" s="335">
        <v>1957</v>
      </c>
      <c r="K78" s="296"/>
      <c r="L78" s="292"/>
      <c r="M78" s="292"/>
      <c r="N78" s="293">
        <f>VLOOKUP(J78,'Basisreihen Destatis 2022'!$T$7:$W$120,4,FALSE)</f>
        <v>3.3610000000000002</v>
      </c>
      <c r="O78" s="297">
        <f>ROUND(IF(M78&gt;0,M78,N78*$M$77/$N$77),1)</f>
        <v>20.2</v>
      </c>
      <c r="P78" s="336">
        <f t="shared" ref="P78:P93" si="26">ROUND($O$13/O78,4)</f>
        <v>7.2030000000000003</v>
      </c>
      <c r="R78" s="335">
        <v>1957</v>
      </c>
      <c r="S78" s="305"/>
      <c r="T78" s="301"/>
      <c r="U78" s="301"/>
      <c r="V78" s="301">
        <f>VLOOKUP(R78,'Basisreihen Destatis 2022'!$K$7:$R$86,4,FALSE)</f>
        <v>63.4</v>
      </c>
      <c r="W78" s="301">
        <f t="shared" si="18"/>
        <v>40.9</v>
      </c>
      <c r="X78" s="301"/>
      <c r="Y78" s="301"/>
      <c r="Z78" s="301"/>
      <c r="AA78" s="302">
        <f>VLOOKUP(R78,'Basisreihen Destatis 2022'!$T$7:$W$120,4,FALSE)</f>
        <v>3.3610000000000002</v>
      </c>
      <c r="AB78" s="301">
        <f t="shared" si="22"/>
        <v>20.2</v>
      </c>
      <c r="AC78" s="306">
        <f t="shared" si="23"/>
        <v>28.5</v>
      </c>
      <c r="AD78" s="336">
        <f t="shared" ref="AD78:AD86" si="27">ROUND($AC$13/AC78,4)</f>
        <v>5.3719000000000001</v>
      </c>
      <c r="AF78" s="335">
        <v>1957</v>
      </c>
      <c r="AG78" s="305"/>
      <c r="AH78" s="301">
        <f>VLOOKUP(AF78,'Basisreihen Destatis 2022'!$K$7:$R$86,8,FALSE)</f>
        <v>32</v>
      </c>
      <c r="AI78" s="306">
        <f t="shared" si="24"/>
        <v>33.1</v>
      </c>
      <c r="AJ78" s="336">
        <f t="shared" ref="AJ78:AJ86" si="28">ROUND($AI$13/AI78,4)</f>
        <v>4.5952000000000002</v>
      </c>
    </row>
    <row r="79" spans="2:36">
      <c r="B79" s="335">
        <v>1956</v>
      </c>
      <c r="C79" s="296"/>
      <c r="D79" s="292"/>
      <c r="E79" s="292"/>
      <c r="F79" s="293">
        <f>VLOOKUP(B79,'Basisreihen Destatis 2022'!$T$7:$W$120,4,FALSE)</f>
        <v>3.2450000000000001</v>
      </c>
      <c r="G79" s="297">
        <f>ROUND(IF(E79&gt;0,E79,F79*$E$77/$F$77),1)</f>
        <v>12.9</v>
      </c>
      <c r="H79" s="336">
        <f t="shared" si="25"/>
        <v>11.6744</v>
      </c>
      <c r="J79" s="335">
        <v>1956</v>
      </c>
      <c r="K79" s="296"/>
      <c r="L79" s="292"/>
      <c r="M79" s="292"/>
      <c r="N79" s="293">
        <f>VLOOKUP(J79,'Basisreihen Destatis 2022'!$T$7:$W$120,4,FALSE)</f>
        <v>3.2450000000000001</v>
      </c>
      <c r="O79" s="297">
        <f>ROUND(IF(M79&gt;0,M79,N79*$M$77/$N$77),1)</f>
        <v>19.600000000000001</v>
      </c>
      <c r="P79" s="336">
        <f t="shared" si="26"/>
        <v>7.4234999999999998</v>
      </c>
      <c r="R79" s="335">
        <v>1956</v>
      </c>
      <c r="S79" s="305"/>
      <c r="T79" s="301"/>
      <c r="U79" s="301"/>
      <c r="V79" s="301">
        <f>VLOOKUP(R79,'Basisreihen Destatis 2022'!$K$7:$R$86,4,FALSE)</f>
        <v>59.9</v>
      </c>
      <c r="W79" s="301">
        <f t="shared" si="18"/>
        <v>38.6</v>
      </c>
      <c r="X79" s="301"/>
      <c r="Y79" s="301"/>
      <c r="Z79" s="301"/>
      <c r="AA79" s="302">
        <f>VLOOKUP(R79,'Basisreihen Destatis 2022'!$T$7:$W$120,4,FALSE)</f>
        <v>3.2450000000000001</v>
      </c>
      <c r="AB79" s="301">
        <f t="shared" si="22"/>
        <v>19.600000000000001</v>
      </c>
      <c r="AC79" s="306">
        <f t="shared" si="23"/>
        <v>27.2</v>
      </c>
      <c r="AD79" s="336">
        <f t="shared" si="27"/>
        <v>5.6287000000000003</v>
      </c>
      <c r="AF79" s="335">
        <v>1956</v>
      </c>
      <c r="AG79" s="305"/>
      <c r="AH79" s="301">
        <f>VLOOKUP(AF79,'Basisreihen Destatis 2022'!$K$7:$R$86,8,FALSE)</f>
        <v>31.4</v>
      </c>
      <c r="AI79" s="306">
        <f t="shared" si="24"/>
        <v>32.5</v>
      </c>
      <c r="AJ79" s="336">
        <f t="shared" si="28"/>
        <v>4.68</v>
      </c>
    </row>
    <row r="80" spans="2:36">
      <c r="B80" s="335">
        <v>1955</v>
      </c>
      <c r="C80" s="296"/>
      <c r="D80" s="292"/>
      <c r="E80" s="292"/>
      <c r="F80" s="293">
        <f>VLOOKUP(B80,'Basisreihen Destatis 2022'!$T$7:$W$120,4,FALSE)</f>
        <v>3.1629999999999998</v>
      </c>
      <c r="G80" s="297">
        <f>ROUND(IF(E80&gt;0,E80,F80*$E$77/$F$77),1)</f>
        <v>12.6</v>
      </c>
      <c r="H80" s="336">
        <f t="shared" si="25"/>
        <v>11.952400000000001</v>
      </c>
      <c r="J80" s="335">
        <v>1955</v>
      </c>
      <c r="K80" s="296"/>
      <c r="L80" s="292"/>
      <c r="M80" s="292"/>
      <c r="N80" s="293">
        <f>VLOOKUP(J80,'Basisreihen Destatis 2022'!$T$7:$W$120,4,FALSE)</f>
        <v>3.1629999999999998</v>
      </c>
      <c r="O80" s="297">
        <f>ROUND(IF(M80&gt;0,M80,N80*$M$77/$N$77),1)</f>
        <v>19.100000000000001</v>
      </c>
      <c r="P80" s="336">
        <f t="shared" si="26"/>
        <v>7.6177999999999999</v>
      </c>
      <c r="R80" s="335">
        <v>1955</v>
      </c>
      <c r="S80" s="305"/>
      <c r="T80" s="301"/>
      <c r="U80" s="301"/>
      <c r="V80" s="301">
        <f>VLOOKUP(R80,'Basisreihen Destatis 2022'!$K$7:$R$86,4,FALSE)</f>
        <v>58.3</v>
      </c>
      <c r="W80" s="301">
        <f t="shared" si="18"/>
        <v>37.6</v>
      </c>
      <c r="X80" s="301"/>
      <c r="Y80" s="301"/>
      <c r="Z80" s="301"/>
      <c r="AA80" s="302">
        <f>VLOOKUP(R80,'Basisreihen Destatis 2022'!$T$7:$W$120,4,FALSE)</f>
        <v>3.1629999999999998</v>
      </c>
      <c r="AB80" s="301">
        <f t="shared" si="22"/>
        <v>19.100000000000001</v>
      </c>
      <c r="AC80" s="306">
        <f t="shared" si="23"/>
        <v>26.5</v>
      </c>
      <c r="AD80" s="336">
        <f t="shared" si="27"/>
        <v>5.7774000000000001</v>
      </c>
      <c r="AF80" s="335">
        <v>1955</v>
      </c>
      <c r="AG80" s="305"/>
      <c r="AH80" s="301">
        <f>VLOOKUP(AF80,'Basisreihen Destatis 2022'!$K$7:$R$86,8,FALSE)</f>
        <v>30.9</v>
      </c>
      <c r="AI80" s="306">
        <f t="shared" si="24"/>
        <v>32</v>
      </c>
      <c r="AJ80" s="336">
        <f t="shared" si="28"/>
        <v>4.7530999999999999</v>
      </c>
    </row>
    <row r="81" spans="2:36">
      <c r="B81" s="335">
        <v>1954</v>
      </c>
      <c r="C81" s="296"/>
      <c r="D81" s="292"/>
      <c r="E81" s="292"/>
      <c r="F81" s="293">
        <f>VLOOKUP(B81,'Basisreihen Destatis 2022'!$T$7:$W$120,4,FALSE)</f>
        <v>3</v>
      </c>
      <c r="G81" s="297">
        <f>ROUND(IF(E81&gt;0,E81,F81*$E$77/$F$77),1)</f>
        <v>11.9</v>
      </c>
      <c r="H81" s="336">
        <f t="shared" si="25"/>
        <v>12.6555</v>
      </c>
      <c r="J81" s="335">
        <v>1954</v>
      </c>
      <c r="K81" s="296"/>
      <c r="L81" s="292"/>
      <c r="M81" s="292"/>
      <c r="N81" s="293">
        <f>VLOOKUP(J81,'Basisreihen Destatis 2022'!$T$7:$W$120,4,FALSE)</f>
        <v>3</v>
      </c>
      <c r="O81" s="297">
        <f t="shared" si="17"/>
        <v>18.100000000000001</v>
      </c>
      <c r="P81" s="336">
        <f t="shared" si="26"/>
        <v>8.0387000000000004</v>
      </c>
      <c r="R81" s="335">
        <v>1954</v>
      </c>
      <c r="S81" s="305"/>
      <c r="T81" s="301"/>
      <c r="U81" s="301"/>
      <c r="V81" s="301">
        <f>VLOOKUP(R81,'Basisreihen Destatis 2022'!$K$7:$R$86,4,FALSE)</f>
        <v>56.5</v>
      </c>
      <c r="W81" s="301">
        <f t="shared" si="18"/>
        <v>36.4</v>
      </c>
      <c r="X81" s="301"/>
      <c r="Y81" s="301"/>
      <c r="Z81" s="301"/>
      <c r="AA81" s="302">
        <f>VLOOKUP(R81,'Basisreihen Destatis 2022'!$T$7:$W$120,4,FALSE)</f>
        <v>3</v>
      </c>
      <c r="AB81" s="301">
        <f t="shared" si="22"/>
        <v>18.100000000000001</v>
      </c>
      <c r="AC81" s="306">
        <f t="shared" si="23"/>
        <v>25.4</v>
      </c>
      <c r="AD81" s="336">
        <f t="shared" si="27"/>
        <v>6.0275999999999996</v>
      </c>
      <c r="AF81" s="335">
        <v>1954</v>
      </c>
      <c r="AG81" s="305"/>
      <c r="AH81" s="301">
        <f>VLOOKUP(AF81,'Basisreihen Destatis 2022'!$K$7:$R$86,8,FALSE)</f>
        <v>30.3</v>
      </c>
      <c r="AI81" s="306">
        <f t="shared" si="24"/>
        <v>31.4</v>
      </c>
      <c r="AJ81" s="336">
        <f t="shared" si="28"/>
        <v>4.8438999999999997</v>
      </c>
    </row>
    <row r="82" spans="2:36">
      <c r="B82" s="335">
        <v>1953</v>
      </c>
      <c r="C82" s="296"/>
      <c r="D82" s="292"/>
      <c r="E82" s="292"/>
      <c r="F82" s="293">
        <f>VLOOKUP(B82,'Basisreihen Destatis 2022'!$T$7:$W$120,4,FALSE)</f>
        <v>2.9860000000000002</v>
      </c>
      <c r="G82" s="297">
        <f>ROUND(IF(E82&gt;0,E82,F82*$E$77/$F$77),1)</f>
        <v>11.9</v>
      </c>
      <c r="H82" s="336">
        <f t="shared" si="25"/>
        <v>12.6555</v>
      </c>
      <c r="J82" s="335">
        <v>1953</v>
      </c>
      <c r="K82" s="296"/>
      <c r="L82" s="292"/>
      <c r="M82" s="292"/>
      <c r="N82" s="293">
        <f>VLOOKUP(J82,'Basisreihen Destatis 2022'!$T$7:$W$120,4,FALSE)</f>
        <v>2.9860000000000002</v>
      </c>
      <c r="O82" s="297">
        <f t="shared" si="17"/>
        <v>18</v>
      </c>
      <c r="P82" s="336">
        <f t="shared" si="26"/>
        <v>8.0832999999999995</v>
      </c>
      <c r="R82" s="335">
        <v>1953</v>
      </c>
      <c r="S82" s="305"/>
      <c r="T82" s="301"/>
      <c r="U82" s="301"/>
      <c r="V82" s="301">
        <f>VLOOKUP(R82,'Basisreihen Destatis 2022'!$K$7:$R$86,4,FALSE)</f>
        <v>58.3</v>
      </c>
      <c r="W82" s="301">
        <f t="shared" si="18"/>
        <v>37.6</v>
      </c>
      <c r="X82" s="301"/>
      <c r="Y82" s="301"/>
      <c r="Z82" s="301"/>
      <c r="AA82" s="302">
        <f>VLOOKUP(R82,'Basisreihen Destatis 2022'!$T$7:$W$120,4,FALSE)</f>
        <v>2.9860000000000002</v>
      </c>
      <c r="AB82" s="301">
        <f t="shared" si="22"/>
        <v>18</v>
      </c>
      <c r="AC82" s="306">
        <f t="shared" si="23"/>
        <v>25.8</v>
      </c>
      <c r="AD82" s="336">
        <f t="shared" si="27"/>
        <v>5.9340999999999999</v>
      </c>
      <c r="AF82" s="335">
        <v>1953</v>
      </c>
      <c r="AG82" s="305"/>
      <c r="AH82" s="301">
        <f>VLOOKUP(AF82,'Basisreihen Destatis 2022'!$K$7:$R$86,8,FALSE)</f>
        <v>30.8</v>
      </c>
      <c r="AI82" s="306">
        <f t="shared" si="24"/>
        <v>31.9</v>
      </c>
      <c r="AJ82" s="336">
        <f t="shared" si="28"/>
        <v>4.7679999999999998</v>
      </c>
    </row>
    <row r="83" spans="2:36">
      <c r="B83" s="335">
        <v>1952</v>
      </c>
      <c r="C83" s="296"/>
      <c r="D83" s="292"/>
      <c r="E83" s="292"/>
      <c r="F83" s="293">
        <f>VLOOKUP(B83,'Basisreihen Destatis 2022'!$T$7:$W$120,4,FALSE)</f>
        <v>3.0880000000000001</v>
      </c>
      <c r="G83" s="297">
        <f t="shared" si="15"/>
        <v>12.3</v>
      </c>
      <c r="H83" s="336">
        <f t="shared" si="25"/>
        <v>12.2439</v>
      </c>
      <c r="J83" s="335">
        <v>1952</v>
      </c>
      <c r="K83" s="296"/>
      <c r="L83" s="292"/>
      <c r="M83" s="292"/>
      <c r="N83" s="293">
        <f>VLOOKUP(J83,'Basisreihen Destatis 2022'!$T$7:$W$120,4,FALSE)</f>
        <v>3.0880000000000001</v>
      </c>
      <c r="O83" s="297">
        <f t="shared" si="17"/>
        <v>18.600000000000001</v>
      </c>
      <c r="P83" s="336">
        <f t="shared" si="26"/>
        <v>7.8226000000000004</v>
      </c>
      <c r="R83" s="335">
        <v>1952</v>
      </c>
      <c r="S83" s="305"/>
      <c r="T83" s="301"/>
      <c r="U83" s="301"/>
      <c r="V83" s="301">
        <f>VLOOKUP(R83,'Basisreihen Destatis 2022'!$K$7:$R$86,4,FALSE)</f>
        <v>56</v>
      </c>
      <c r="W83" s="301">
        <f t="shared" si="18"/>
        <v>36.1</v>
      </c>
      <c r="X83" s="301"/>
      <c r="Y83" s="301"/>
      <c r="Z83" s="301"/>
      <c r="AA83" s="302">
        <f>VLOOKUP(R83,'Basisreihen Destatis 2022'!$T$7:$W$120,4,FALSE)</f>
        <v>3.0880000000000001</v>
      </c>
      <c r="AB83" s="301">
        <f t="shared" si="22"/>
        <v>18.600000000000001</v>
      </c>
      <c r="AC83" s="306">
        <f t="shared" si="23"/>
        <v>25.6</v>
      </c>
      <c r="AD83" s="336">
        <f t="shared" si="27"/>
        <v>5.9805000000000001</v>
      </c>
      <c r="AF83" s="335">
        <v>1952</v>
      </c>
      <c r="AG83" s="305"/>
      <c r="AH83" s="301">
        <f>VLOOKUP(AF83,'Basisreihen Destatis 2022'!$K$7:$R$86,8,FALSE)</f>
        <v>31.6</v>
      </c>
      <c r="AI83" s="306">
        <f t="shared" si="24"/>
        <v>32.700000000000003</v>
      </c>
      <c r="AJ83" s="336">
        <f t="shared" si="28"/>
        <v>4.6513999999999998</v>
      </c>
    </row>
    <row r="84" spans="2:36">
      <c r="B84" s="335">
        <v>1951</v>
      </c>
      <c r="C84" s="296"/>
      <c r="D84" s="292"/>
      <c r="E84" s="292"/>
      <c r="F84" s="293">
        <f>VLOOKUP(B84,'Basisreihen Destatis 2022'!$T$7:$W$120,4,FALSE)</f>
        <v>2.8980000000000001</v>
      </c>
      <c r="G84" s="297">
        <f t="shared" si="15"/>
        <v>11.5</v>
      </c>
      <c r="H84" s="336">
        <f t="shared" si="25"/>
        <v>13.095700000000001</v>
      </c>
      <c r="J84" s="335">
        <v>1951</v>
      </c>
      <c r="K84" s="296"/>
      <c r="L84" s="292"/>
      <c r="M84" s="292"/>
      <c r="N84" s="293">
        <f>VLOOKUP(J84,'Basisreihen Destatis 2022'!$T$7:$W$120,4,FALSE)</f>
        <v>2.8980000000000001</v>
      </c>
      <c r="O84" s="297">
        <f t="shared" si="17"/>
        <v>17.5</v>
      </c>
      <c r="P84" s="336">
        <f t="shared" si="26"/>
        <v>8.3142999999999994</v>
      </c>
      <c r="R84" s="335">
        <v>1951</v>
      </c>
      <c r="S84" s="305"/>
      <c r="T84" s="301"/>
      <c r="U84" s="301"/>
      <c r="V84" s="301">
        <f>VLOOKUP(R84,'Basisreihen Destatis 2022'!$K$7:$R$86,4,FALSE)</f>
        <v>40.200000000000003</v>
      </c>
      <c r="W84" s="301">
        <f t="shared" si="18"/>
        <v>25.9</v>
      </c>
      <c r="X84" s="301"/>
      <c r="Y84" s="301"/>
      <c r="Z84" s="301"/>
      <c r="AA84" s="302">
        <f>VLOOKUP(R84,'Basisreihen Destatis 2022'!$T$7:$W$120,4,FALSE)</f>
        <v>2.8980000000000001</v>
      </c>
      <c r="AB84" s="301">
        <f t="shared" si="22"/>
        <v>17.5</v>
      </c>
      <c r="AC84" s="306">
        <f t="shared" si="23"/>
        <v>20.9</v>
      </c>
      <c r="AD84" s="336">
        <f t="shared" si="27"/>
        <v>7.3254000000000001</v>
      </c>
      <c r="AF84" s="335">
        <v>1951</v>
      </c>
      <c r="AG84" s="305"/>
      <c r="AH84" s="301">
        <f>VLOOKUP(AF84,'Basisreihen Destatis 2022'!$K$7:$R$86,8,FALSE)</f>
        <v>30.9</v>
      </c>
      <c r="AI84" s="306">
        <f t="shared" si="24"/>
        <v>32</v>
      </c>
      <c r="AJ84" s="336">
        <f t="shared" si="28"/>
        <v>4.7530999999999999</v>
      </c>
    </row>
    <row r="85" spans="2:36">
      <c r="B85" s="335">
        <v>1950</v>
      </c>
      <c r="C85" s="296"/>
      <c r="D85" s="292"/>
      <c r="E85" s="292"/>
      <c r="F85" s="293">
        <f>VLOOKUP(B85,'Basisreihen Destatis 2022'!$T$7:$W$120,4,FALSE)</f>
        <v>2.5030000000000001</v>
      </c>
      <c r="G85" s="297">
        <f t="shared" ref="G85:G93" si="29">ROUND(IF(E85&gt;0,E85,F85*$E$77/$F$77),1)</f>
        <v>10</v>
      </c>
      <c r="H85" s="336">
        <f t="shared" si="25"/>
        <v>15.06</v>
      </c>
      <c r="J85" s="335">
        <v>1950</v>
      </c>
      <c r="K85" s="296"/>
      <c r="L85" s="292"/>
      <c r="M85" s="292"/>
      <c r="N85" s="293">
        <f>VLOOKUP(J85,'Basisreihen Destatis 2022'!$T$7:$W$120,4,FALSE)</f>
        <v>2.5030000000000001</v>
      </c>
      <c r="O85" s="297">
        <f>ROUND(IF(M85&gt;0,M85,N85*$M$77/$N$77),1)</f>
        <v>15.1</v>
      </c>
      <c r="P85" s="336">
        <f t="shared" si="26"/>
        <v>9.6357999999999997</v>
      </c>
      <c r="R85" s="335">
        <v>1950</v>
      </c>
      <c r="S85" s="305"/>
      <c r="T85" s="301"/>
      <c r="U85" s="301"/>
      <c r="V85" s="301">
        <f>VLOOKUP(R85,'Basisreihen Destatis 2022'!$K$7:$R$86,4,FALSE)</f>
        <v>32.9</v>
      </c>
      <c r="W85" s="301">
        <f>ROUND(IF(U85&gt;0,U85,V85*$U$67/$V$67),1)</f>
        <v>21.2</v>
      </c>
      <c r="X85" s="301"/>
      <c r="Y85" s="301"/>
      <c r="Z85" s="301"/>
      <c r="AA85" s="302">
        <f>VLOOKUP(R85,'Basisreihen Destatis 2022'!$T$7:$W$120,4,FALSE)</f>
        <v>2.5030000000000001</v>
      </c>
      <c r="AB85" s="301">
        <f t="shared" si="22"/>
        <v>15.1</v>
      </c>
      <c r="AC85" s="306">
        <f t="shared" si="23"/>
        <v>17.5</v>
      </c>
      <c r="AD85" s="336">
        <f t="shared" si="27"/>
        <v>8.7485999999999997</v>
      </c>
      <c r="AF85" s="335">
        <v>1950</v>
      </c>
      <c r="AG85" s="305"/>
      <c r="AH85" s="301">
        <f>VLOOKUP(AF85,'Basisreihen Destatis 2022'!$K$7:$R$86,8,FALSE)</f>
        <v>26.1</v>
      </c>
      <c r="AI85" s="306">
        <f t="shared" si="24"/>
        <v>27</v>
      </c>
      <c r="AJ85" s="336">
        <f t="shared" si="28"/>
        <v>5.6333000000000002</v>
      </c>
    </row>
    <row r="86" spans="2:36">
      <c r="B86" s="335">
        <v>1949</v>
      </c>
      <c r="C86" s="296"/>
      <c r="D86" s="292"/>
      <c r="E86" s="292"/>
      <c r="F86" s="293">
        <f>VLOOKUP(B86,'Basisreihen Destatis 2022'!$T$7:$W$120,4,FALSE)</f>
        <v>2.6259999999999999</v>
      </c>
      <c r="G86" s="297">
        <f t="shared" si="29"/>
        <v>10.4</v>
      </c>
      <c r="H86" s="336">
        <f t="shared" si="25"/>
        <v>14.4808</v>
      </c>
      <c r="J86" s="335">
        <v>1949</v>
      </c>
      <c r="K86" s="296"/>
      <c r="L86" s="292"/>
      <c r="M86" s="292"/>
      <c r="N86" s="293">
        <f>VLOOKUP(J86,'Basisreihen Destatis 2022'!$T$7:$W$120,4,FALSE)</f>
        <v>2.6259999999999999</v>
      </c>
      <c r="O86" s="297">
        <f>ROUND(IF(M86&gt;0,M86,N86*$M$77/$N$77),1)</f>
        <v>15.8</v>
      </c>
      <c r="P86" s="336">
        <f t="shared" si="26"/>
        <v>9.2088999999999999</v>
      </c>
      <c r="R86" s="337">
        <v>1949</v>
      </c>
      <c r="S86" s="338"/>
      <c r="T86" s="339"/>
      <c r="U86" s="339"/>
      <c r="V86" s="353">
        <f>VLOOKUP(R86,'Basisreihen Destatis 2022'!$K$7:$R$86,4,FALSE)</f>
        <v>31.7</v>
      </c>
      <c r="W86" s="339">
        <f>ROUND(IF(U86&gt;0,U86,V86*$U$67/$V$67),1)</f>
        <v>20.399999999999999</v>
      </c>
      <c r="X86" s="339"/>
      <c r="Y86" s="339"/>
      <c r="Z86" s="339"/>
      <c r="AA86" s="354">
        <f>VLOOKUP(R86,'Basisreihen Destatis 2022'!$T$7:$W$120,4,FALSE)</f>
        <v>2.6259999999999999</v>
      </c>
      <c r="AB86" s="339">
        <f t="shared" si="22"/>
        <v>15.8</v>
      </c>
      <c r="AC86" s="341">
        <f t="shared" si="23"/>
        <v>17.600000000000001</v>
      </c>
      <c r="AD86" s="400">
        <f t="shared" si="27"/>
        <v>8.6989000000000001</v>
      </c>
      <c r="AF86" s="337">
        <v>1949</v>
      </c>
      <c r="AG86" s="338"/>
      <c r="AH86" s="353">
        <f>VLOOKUP(AF86,'Basisreihen Destatis 2022'!$K$7:$R$86,8,FALSE)</f>
        <v>26.8</v>
      </c>
      <c r="AI86" s="356">
        <f t="shared" si="24"/>
        <v>27.7</v>
      </c>
      <c r="AJ86" s="400">
        <f t="shared" si="28"/>
        <v>5.4909999999999997</v>
      </c>
    </row>
    <row r="87" spans="2:36">
      <c r="B87" s="335">
        <v>1948</v>
      </c>
      <c r="C87" s="296"/>
      <c r="D87" s="292"/>
      <c r="E87" s="292"/>
      <c r="F87" s="293">
        <f>VLOOKUP(B87,'Basisreihen Destatis 2022'!$T$7:$W$120,4,FALSE)</f>
        <v>2.3199999999999998</v>
      </c>
      <c r="G87" s="297">
        <f t="shared" si="29"/>
        <v>9.1999999999999993</v>
      </c>
      <c r="H87" s="336">
        <f t="shared" si="25"/>
        <v>16.369599999999998</v>
      </c>
      <c r="J87" s="335">
        <v>1948</v>
      </c>
      <c r="K87" s="296"/>
      <c r="L87" s="292"/>
      <c r="M87" s="292"/>
      <c r="N87" s="293">
        <f>VLOOKUP(J87,'Basisreihen Destatis 2022'!$T$7:$W$120,4,FALSE)</f>
        <v>2.3199999999999998</v>
      </c>
      <c r="O87" s="297">
        <f t="shared" ref="O87:O93" si="30">ROUND(IF(M87&gt;0,M87,N87*$M$77/$N$77),1)</f>
        <v>14</v>
      </c>
      <c r="P87" s="336">
        <f t="shared" si="26"/>
        <v>10.392899999999999</v>
      </c>
      <c r="AJ87" s="176"/>
    </row>
    <row r="88" spans="2:36">
      <c r="B88" s="335">
        <v>1947</v>
      </c>
      <c r="C88" s="296"/>
      <c r="D88" s="292"/>
      <c r="E88" s="292"/>
      <c r="F88" s="293">
        <f>VLOOKUP(B88,'Basisreihen Destatis 2022'!$T$7:$W$120,4,FALSE)</f>
        <v>2.129</v>
      </c>
      <c r="G88" s="297">
        <f t="shared" si="29"/>
        <v>8.5</v>
      </c>
      <c r="H88" s="336">
        <f t="shared" si="25"/>
        <v>17.717600000000001</v>
      </c>
      <c r="J88" s="335">
        <v>1947</v>
      </c>
      <c r="K88" s="296"/>
      <c r="L88" s="292"/>
      <c r="M88" s="292"/>
      <c r="N88" s="293">
        <f>VLOOKUP(J88,'Basisreihen Destatis 2022'!$T$7:$W$120,4,FALSE)</f>
        <v>2.129</v>
      </c>
      <c r="O88" s="297">
        <f t="shared" si="30"/>
        <v>12.8</v>
      </c>
      <c r="P88" s="336">
        <f t="shared" si="26"/>
        <v>11.3672</v>
      </c>
      <c r="AJ88" s="176"/>
    </row>
    <row r="89" spans="2:36">
      <c r="B89" s="335">
        <v>1946</v>
      </c>
      <c r="C89" s="296"/>
      <c r="D89" s="292"/>
      <c r="E89" s="292"/>
      <c r="F89" s="293">
        <f>VLOOKUP(B89,'Basisreihen Destatis 2022'!$T$7:$W$120,4,FALSE)</f>
        <v>1.823</v>
      </c>
      <c r="G89" s="297">
        <f t="shared" si="29"/>
        <v>7.3</v>
      </c>
      <c r="H89" s="336">
        <f t="shared" si="25"/>
        <v>20.630099999999999</v>
      </c>
      <c r="J89" s="335">
        <v>1946</v>
      </c>
      <c r="K89" s="296"/>
      <c r="L89" s="292"/>
      <c r="M89" s="292"/>
      <c r="N89" s="293">
        <f>VLOOKUP(J89,'Basisreihen Destatis 2022'!$T$7:$W$120,4,FALSE)</f>
        <v>1.823</v>
      </c>
      <c r="O89" s="297">
        <f t="shared" si="30"/>
        <v>11</v>
      </c>
      <c r="P89" s="336">
        <f t="shared" si="26"/>
        <v>13.2273</v>
      </c>
      <c r="V89" s="176"/>
      <c r="W89" s="176"/>
      <c r="X89" s="176"/>
      <c r="Y89" s="176"/>
      <c r="Z89" s="176"/>
      <c r="AA89" s="176"/>
      <c r="AB89" s="176"/>
      <c r="AC89" s="176"/>
      <c r="AJ89" s="176"/>
    </row>
    <row r="90" spans="2:36">
      <c r="B90" s="335">
        <v>1945</v>
      </c>
      <c r="C90" s="296"/>
      <c r="D90" s="292"/>
      <c r="E90" s="292"/>
      <c r="F90" s="293">
        <f>VLOOKUP(B90,'Basisreihen Destatis 2022'!$T$7:$W$120,4,FALSE)</f>
        <v>1.7070000000000001</v>
      </c>
      <c r="G90" s="297">
        <f t="shared" si="29"/>
        <v>6.8</v>
      </c>
      <c r="H90" s="336">
        <f t="shared" si="25"/>
        <v>22.147099999999998</v>
      </c>
      <c r="J90" s="335">
        <v>1945</v>
      </c>
      <c r="K90" s="296"/>
      <c r="L90" s="292"/>
      <c r="M90" s="292"/>
      <c r="N90" s="293">
        <f>VLOOKUP(J90,'Basisreihen Destatis 2022'!$T$7:$W$120,4,FALSE)</f>
        <v>1.7070000000000001</v>
      </c>
      <c r="O90" s="297">
        <f t="shared" si="30"/>
        <v>10.3</v>
      </c>
      <c r="P90" s="336">
        <f t="shared" si="26"/>
        <v>14.126200000000001</v>
      </c>
      <c r="V90" s="176"/>
      <c r="W90" s="176"/>
      <c r="X90" s="176"/>
      <c r="Y90" s="176"/>
      <c r="Z90" s="176"/>
      <c r="AA90" s="176"/>
      <c r="AB90" s="176"/>
      <c r="AC90" s="176"/>
      <c r="AJ90" s="176"/>
    </row>
    <row r="91" spans="2:36">
      <c r="B91" s="500">
        <v>1944</v>
      </c>
      <c r="C91" s="501"/>
      <c r="D91" s="502"/>
      <c r="E91" s="502"/>
      <c r="F91" s="503">
        <f>VLOOKUP(B91,'Basisreihen Destatis 2022'!$T$7:$W$120,4,FALSE)</f>
        <v>1.653</v>
      </c>
      <c r="G91" s="504">
        <f t="shared" si="29"/>
        <v>6.6</v>
      </c>
      <c r="H91" s="336">
        <f t="shared" si="25"/>
        <v>22.818200000000001</v>
      </c>
      <c r="J91" s="335">
        <v>1944</v>
      </c>
      <c r="K91" s="296"/>
      <c r="L91" s="292"/>
      <c r="M91" s="292"/>
      <c r="N91" s="293">
        <f>VLOOKUP(J91,'Basisreihen Destatis 2022'!$T$7:$W$120,4,FALSE)</f>
        <v>1.653</v>
      </c>
      <c r="O91" s="297">
        <f t="shared" si="30"/>
        <v>10</v>
      </c>
      <c r="P91" s="336">
        <f t="shared" si="26"/>
        <v>14.55</v>
      </c>
      <c r="V91" s="176"/>
      <c r="W91" s="176"/>
      <c r="X91" s="176"/>
      <c r="Y91" s="176"/>
      <c r="Z91" s="176"/>
      <c r="AA91" s="176"/>
      <c r="AB91" s="176"/>
      <c r="AC91" s="176"/>
      <c r="AJ91" s="176"/>
    </row>
    <row r="92" spans="2:36">
      <c r="B92" s="500">
        <v>1943</v>
      </c>
      <c r="C92" s="296"/>
      <c r="D92" s="292"/>
      <c r="E92" s="292"/>
      <c r="F92" s="503">
        <f>VLOOKUP(B92,'Basisreihen Destatis 2022'!$T$7:$W$120,4,FALSE)</f>
        <v>1.619</v>
      </c>
      <c r="G92" s="504">
        <f t="shared" si="29"/>
        <v>6.4</v>
      </c>
      <c r="H92" s="336">
        <f t="shared" si="25"/>
        <v>23.531300000000002</v>
      </c>
      <c r="J92" s="335">
        <v>1943</v>
      </c>
      <c r="K92" s="296"/>
      <c r="L92" s="292"/>
      <c r="M92" s="292"/>
      <c r="N92" s="293">
        <f>VLOOKUP(J92,'Basisreihen Destatis 2022'!$T$7:$W$120,4,FALSE)</f>
        <v>1.619</v>
      </c>
      <c r="O92" s="297">
        <f t="shared" si="30"/>
        <v>9.8000000000000007</v>
      </c>
      <c r="P92" s="336">
        <f t="shared" si="26"/>
        <v>14.8469</v>
      </c>
    </row>
    <row r="93" spans="2:36">
      <c r="B93" s="337">
        <v>1942</v>
      </c>
      <c r="C93" s="338"/>
      <c r="D93" s="339"/>
      <c r="E93" s="339"/>
      <c r="F93" s="340">
        <f>VLOOKUP(B93,'Basisreihen Destatis 2022'!$T$7:$W$120,4,FALSE)</f>
        <v>1.585</v>
      </c>
      <c r="G93" s="341">
        <f t="shared" si="29"/>
        <v>6.3</v>
      </c>
      <c r="H93" s="400">
        <f t="shared" si="25"/>
        <v>23.904800000000002</v>
      </c>
      <c r="J93" s="337">
        <v>1942</v>
      </c>
      <c r="K93" s="338"/>
      <c r="L93" s="339"/>
      <c r="M93" s="339"/>
      <c r="N93" s="340">
        <f>VLOOKUP(J93,'Basisreihen Destatis 2022'!$T$7:$W$120,4,FALSE)</f>
        <v>1.585</v>
      </c>
      <c r="O93" s="341">
        <f t="shared" si="30"/>
        <v>9.5</v>
      </c>
      <c r="P93" s="400">
        <f t="shared" si="26"/>
        <v>15.315799999999999</v>
      </c>
    </row>
    <row r="94" spans="2:36">
      <c r="L94" s="177"/>
    </row>
    <row r="95" spans="2:36">
      <c r="L95" s="177"/>
    </row>
    <row r="96" spans="2:36">
      <c r="L96" s="177"/>
    </row>
    <row r="97" spans="12:12">
      <c r="L97" s="177"/>
    </row>
    <row r="98" spans="12:12">
      <c r="L98" s="177"/>
    </row>
    <row r="99" spans="12:12">
      <c r="L99" s="177"/>
    </row>
    <row r="100" spans="12:12">
      <c r="L100" s="177"/>
    </row>
    <row r="101" spans="12:12">
      <c r="L101" s="177"/>
    </row>
    <row r="102" spans="12:12">
      <c r="L102" s="177"/>
    </row>
    <row r="103" spans="12:12">
      <c r="L103" s="177"/>
    </row>
    <row r="104" spans="12:12">
      <c r="L104" s="177"/>
    </row>
    <row r="105" spans="12:12">
      <c r="L105" s="177"/>
    </row>
    <row r="106" spans="12:12">
      <c r="L106" s="177"/>
    </row>
    <row r="107" spans="12:12">
      <c r="L107" s="177"/>
    </row>
    <row r="108" spans="12:12">
      <c r="L108" s="177"/>
    </row>
  </sheetData>
  <sheetProtection algorithmName="SHA-512" hashValue="grZMCjqhPGbb1jlX1cgrhS2n/AeKsdm50CZo1ih2z7bt///r8Tj7BJJKianoQBAuthkennMpqLM8HVaNsNxUqg==" saltValue="80fCcs3AnlPocBzJoHpp7A==" spinCount="100000" sheet="1" objects="1" scenarios="1"/>
  <mergeCells count="1">
    <mergeCell ref="A1:A2"/>
  </mergeCells>
  <hyperlinks>
    <hyperlink ref="A1:A2" location="Start!A1" display="Start"/>
  </hyperlinks>
  <pageMargins left="0.70866141732283472" right="0.70866141732283472" top="0.74803149606299213" bottom="0.74803149606299213" header="0.31496062992125984" footer="0.31496062992125984"/>
  <pageSetup paperSize="9" scale="26" orientation="landscape" r:id="rId1"/>
  <headerFooter>
    <oddHeader xml:space="preserve">&amp;R&amp;"Arial,Kursiv"&amp;8&amp;K00-046© Copyright by ANPLICON GmbH  &amp;G        </oddHeader>
    <oddFooter>&amp;L&amp;"Arial,Standard"&amp;8&amp;K00-047&amp;F / &amp;A&amp;C&amp;"Arial,Standard"&amp;8&amp;K00-047&amp;D&amp;R&amp;"Arial,Standard"&amp;8&amp;K00-047Seite &amp;P von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4F87"/>
  </sheetPr>
  <dimension ref="A1:BX26"/>
  <sheetViews>
    <sheetView zoomScale="80" zoomScaleNormal="80" zoomScalePageLayoutView="110" workbookViewId="0">
      <pane xSplit="1" ySplit="7" topLeftCell="B8" activePane="bottomRight" state="frozen"/>
      <selection sqref="A1:A2"/>
      <selection pane="topRight" sqref="A1:A2"/>
      <selection pane="bottomLeft" sqref="A1:A2"/>
      <selection pane="bottomRight" sqref="A1:A2"/>
    </sheetView>
  </sheetViews>
  <sheetFormatPr baseColWidth="10" defaultColWidth="11.42578125" defaultRowHeight="12.75"/>
  <cols>
    <col min="1" max="1" width="6.7109375" style="156" customWidth="1"/>
    <col min="2" max="2" width="77.7109375" style="156" customWidth="1"/>
    <col min="3" max="16384" width="11.42578125" style="156"/>
  </cols>
  <sheetData>
    <row r="1" spans="1:76">
      <c r="A1" s="595" t="s">
        <v>71</v>
      </c>
    </row>
    <row r="2" spans="1:76">
      <c r="A2" s="595"/>
    </row>
    <row r="5" spans="1:76">
      <c r="B5" s="162" t="s">
        <v>218</v>
      </c>
    </row>
    <row r="7" spans="1:76">
      <c r="B7" s="245" t="s">
        <v>392</v>
      </c>
      <c r="C7" s="274">
        <v>1949</v>
      </c>
      <c r="D7" s="274">
        <v>1950</v>
      </c>
      <c r="E7" s="274">
        <v>1951</v>
      </c>
      <c r="F7" s="274">
        <v>1952</v>
      </c>
      <c r="G7" s="274">
        <v>1953</v>
      </c>
      <c r="H7" s="274">
        <v>1954</v>
      </c>
      <c r="I7" s="274">
        <v>1955</v>
      </c>
      <c r="J7" s="274">
        <v>1956</v>
      </c>
      <c r="K7" s="274">
        <v>1957</v>
      </c>
      <c r="L7" s="274">
        <v>1958</v>
      </c>
      <c r="M7" s="274">
        <v>1959</v>
      </c>
      <c r="N7" s="274">
        <v>1960</v>
      </c>
      <c r="O7" s="274">
        <v>1961</v>
      </c>
      <c r="P7" s="274">
        <v>1962</v>
      </c>
      <c r="Q7" s="274">
        <v>1963</v>
      </c>
      <c r="R7" s="274">
        <v>1964</v>
      </c>
      <c r="S7" s="274">
        <v>1965</v>
      </c>
      <c r="T7" s="274">
        <v>1966</v>
      </c>
      <c r="U7" s="274">
        <v>1967</v>
      </c>
      <c r="V7" s="274">
        <v>1968</v>
      </c>
      <c r="W7" s="274">
        <v>1969</v>
      </c>
      <c r="X7" s="274">
        <v>1970</v>
      </c>
      <c r="Y7" s="274">
        <v>1971</v>
      </c>
      <c r="Z7" s="274">
        <v>1972</v>
      </c>
      <c r="AA7" s="274">
        <v>1973</v>
      </c>
      <c r="AB7" s="274">
        <v>1974</v>
      </c>
      <c r="AC7" s="274">
        <v>1975</v>
      </c>
      <c r="AD7" s="274">
        <v>1976</v>
      </c>
      <c r="AE7" s="274">
        <v>1977</v>
      </c>
      <c r="AF7" s="274">
        <v>1978</v>
      </c>
      <c r="AG7" s="274">
        <v>1979</v>
      </c>
      <c r="AH7" s="274">
        <v>1980</v>
      </c>
      <c r="AI7" s="274">
        <v>1981</v>
      </c>
      <c r="AJ7" s="274">
        <v>1982</v>
      </c>
      <c r="AK7" s="274">
        <v>1983</v>
      </c>
      <c r="AL7" s="274">
        <v>1984</v>
      </c>
      <c r="AM7" s="274">
        <v>1985</v>
      </c>
      <c r="AN7" s="274">
        <v>1986</v>
      </c>
      <c r="AO7" s="274">
        <v>1987</v>
      </c>
      <c r="AP7" s="274">
        <v>1988</v>
      </c>
      <c r="AQ7" s="274">
        <v>1989</v>
      </c>
      <c r="AR7" s="274">
        <v>1990</v>
      </c>
      <c r="AS7" s="274">
        <v>1991</v>
      </c>
      <c r="AT7" s="274">
        <v>1992</v>
      </c>
      <c r="AU7" s="274">
        <v>1993</v>
      </c>
      <c r="AV7" s="274">
        <v>1994</v>
      </c>
      <c r="AW7" s="274">
        <v>1995</v>
      </c>
      <c r="AX7" s="274">
        <v>1996</v>
      </c>
      <c r="AY7" s="274">
        <v>1997</v>
      </c>
      <c r="AZ7" s="274">
        <v>1998</v>
      </c>
      <c r="BA7" s="274">
        <v>1999</v>
      </c>
      <c r="BB7" s="274">
        <v>2000</v>
      </c>
      <c r="BC7" s="274">
        <v>2001</v>
      </c>
      <c r="BD7" s="274">
        <v>2002</v>
      </c>
      <c r="BE7" s="274">
        <v>2003</v>
      </c>
      <c r="BF7" s="274">
        <v>2004</v>
      </c>
      <c r="BG7" s="274">
        <v>2005</v>
      </c>
      <c r="BH7" s="274">
        <v>2006</v>
      </c>
      <c r="BI7" s="274">
        <v>2007</v>
      </c>
      <c r="BJ7" s="274">
        <v>2008</v>
      </c>
      <c r="BK7" s="274">
        <v>2009</v>
      </c>
      <c r="BL7" s="274">
        <v>2010</v>
      </c>
      <c r="BM7" s="274">
        <v>2011</v>
      </c>
      <c r="BN7" s="274">
        <v>2012</v>
      </c>
      <c r="BO7" s="274">
        <v>2013</v>
      </c>
      <c r="BP7" s="274">
        <v>2014</v>
      </c>
      <c r="BQ7" s="274">
        <v>2015</v>
      </c>
      <c r="BR7" s="274">
        <v>2016</v>
      </c>
      <c r="BS7" s="274">
        <v>2017</v>
      </c>
      <c r="BT7" s="274">
        <v>2018</v>
      </c>
      <c r="BU7" s="275">
        <v>2019</v>
      </c>
      <c r="BV7" s="275">
        <v>2020</v>
      </c>
      <c r="BW7" s="275">
        <v>2021</v>
      </c>
      <c r="BX7" s="275">
        <v>2022</v>
      </c>
    </row>
    <row r="8" spans="1:76">
      <c r="B8" s="589" t="s">
        <v>167</v>
      </c>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7"/>
    </row>
    <row r="9" spans="1:76" s="4" customFormat="1">
      <c r="A9" s="156"/>
      <c r="B9" s="590" t="s">
        <v>213</v>
      </c>
      <c r="C9" s="268"/>
      <c r="D9" s="268"/>
      <c r="E9" s="268"/>
      <c r="F9" s="268"/>
      <c r="G9" s="268"/>
      <c r="H9" s="268"/>
      <c r="I9" s="268"/>
      <c r="J9" s="268"/>
      <c r="K9" s="268"/>
      <c r="L9" s="268"/>
      <c r="M9" s="268"/>
      <c r="N9" s="268"/>
      <c r="O9" s="268"/>
      <c r="P9" s="268"/>
      <c r="Q9" s="268"/>
      <c r="R9" s="268"/>
      <c r="S9" s="268"/>
      <c r="T9" s="268"/>
      <c r="U9" s="268"/>
      <c r="V9" s="268">
        <f>IF(ISBLANK(VLOOKUP(V$7,'Basisreihen Destatis 2022'!$B$8:$H$90,2,FALSE)),"-",VLOOKUP(V$7,'Basisreihen Destatis 2022'!$B$8:$H$90,2,FALSE))</f>
        <v>20.3</v>
      </c>
      <c r="W9" s="268">
        <f>IF(ISBLANK(VLOOKUP(W$7,'Basisreihen Destatis 2022'!$B$8:$H$90,2,FALSE)),"-",VLOOKUP(W$7,'Basisreihen Destatis 2022'!$B$8:$H$90,2,FALSE))</f>
        <v>21.8</v>
      </c>
      <c r="X9" s="268">
        <f>IF(ISBLANK(VLOOKUP(X$7,'Basisreihen Destatis 2022'!$B$8:$H$90,2,FALSE)),"-",VLOOKUP(X$7,'Basisreihen Destatis 2022'!$B$8:$H$90,2,FALSE))</f>
        <v>25.8</v>
      </c>
      <c r="Y9" s="268">
        <f>IF(ISBLANK(VLOOKUP(Y$7,'Basisreihen Destatis 2022'!$B$8:$H$90,2,FALSE)),"-",VLOOKUP(Y$7,'Basisreihen Destatis 2022'!$B$8:$H$90,2,FALSE))</f>
        <v>28.6</v>
      </c>
      <c r="Z9" s="268">
        <f>IF(ISBLANK(VLOOKUP(Z$7,'Basisreihen Destatis 2022'!$B$8:$H$90,2,FALSE)),"-",VLOOKUP(Z$7,'Basisreihen Destatis 2022'!$B$8:$H$90,2,FALSE))</f>
        <v>30</v>
      </c>
      <c r="AA9" s="268">
        <f>IF(ISBLANK(VLOOKUP(AA$7,'Basisreihen Destatis 2022'!$B$8:$H$90,2,FALSE)),"-",VLOOKUP(AA$7,'Basisreihen Destatis 2022'!$B$8:$H$90,2,FALSE))</f>
        <v>31.9</v>
      </c>
      <c r="AB9" s="268">
        <f>IF(ISBLANK(VLOOKUP(AB$7,'Basisreihen Destatis 2022'!$B$8:$H$90,2,FALSE)),"-",VLOOKUP(AB$7,'Basisreihen Destatis 2022'!$B$8:$H$90,2,FALSE))</f>
        <v>33.799999999999997</v>
      </c>
      <c r="AC9" s="268">
        <f>IF(ISBLANK(VLOOKUP(AC$7,'Basisreihen Destatis 2022'!$B$8:$H$90,2,FALSE)),"-",VLOOKUP(AC$7,'Basisreihen Destatis 2022'!$B$8:$H$90,2,FALSE))</f>
        <v>34.700000000000003</v>
      </c>
      <c r="AD9" s="268">
        <f>IF(ISBLANK(VLOOKUP(AD$7,'Basisreihen Destatis 2022'!$B$8:$H$90,2,FALSE)),"-",VLOOKUP(AD$7,'Basisreihen Destatis 2022'!$B$8:$H$90,2,FALSE))</f>
        <v>36</v>
      </c>
      <c r="AE9" s="268">
        <f>IF(ISBLANK(VLOOKUP(AE$7,'Basisreihen Destatis 2022'!$B$8:$H$90,2,FALSE)),"-",VLOOKUP(AE$7,'Basisreihen Destatis 2022'!$B$8:$H$90,2,FALSE))</f>
        <v>37.5</v>
      </c>
      <c r="AF9" s="268">
        <f>IF(ISBLANK(VLOOKUP(AF$7,'Basisreihen Destatis 2022'!$B$8:$H$90,2,FALSE)),"-",VLOOKUP(AF$7,'Basisreihen Destatis 2022'!$B$8:$H$90,2,FALSE))</f>
        <v>39.200000000000003</v>
      </c>
      <c r="AG9" s="268">
        <f>IF(ISBLANK(VLOOKUP(AG$7,'Basisreihen Destatis 2022'!$B$8:$H$90,2,FALSE)),"-",VLOOKUP(AG$7,'Basisreihen Destatis 2022'!$B$8:$H$90,2,FALSE))</f>
        <v>42.1</v>
      </c>
      <c r="AH9" s="268">
        <f>IF(ISBLANK(VLOOKUP(AH$7,'Basisreihen Destatis 2022'!$B$8:$H$90,2,FALSE)),"-",VLOOKUP(AH$7,'Basisreihen Destatis 2022'!$B$8:$H$90,2,FALSE))</f>
        <v>46.4</v>
      </c>
      <c r="AI9" s="268">
        <f>IF(ISBLANK(VLOOKUP(AI$7,'Basisreihen Destatis 2022'!$B$8:$H$90,2,FALSE)),"-",VLOOKUP(AI$7,'Basisreihen Destatis 2022'!$B$8:$H$90,2,FALSE))</f>
        <v>49.2</v>
      </c>
      <c r="AJ9" s="268">
        <f>IF(ISBLANK(VLOOKUP(AJ$7,'Basisreihen Destatis 2022'!$B$8:$H$90,2,FALSE)),"-",VLOOKUP(AJ$7,'Basisreihen Destatis 2022'!$B$8:$H$90,2,FALSE))</f>
        <v>51.2</v>
      </c>
      <c r="AK9" s="268">
        <f>IF(ISBLANK(VLOOKUP(AK$7,'Basisreihen Destatis 2022'!$B$8:$H$90,2,FALSE)),"-",VLOOKUP(AK$7,'Basisreihen Destatis 2022'!$B$8:$H$90,2,FALSE))</f>
        <v>52.1</v>
      </c>
      <c r="AL9" s="268">
        <f>IF(ISBLANK(VLOOKUP(AL$7,'Basisreihen Destatis 2022'!$B$8:$H$90,2,FALSE)),"-",VLOOKUP(AL$7,'Basisreihen Destatis 2022'!$B$8:$H$90,2,FALSE))</f>
        <v>53.2</v>
      </c>
      <c r="AM9" s="268">
        <f>IF(ISBLANK(VLOOKUP(AM$7,'Basisreihen Destatis 2022'!$B$8:$H$90,2,FALSE)),"-",VLOOKUP(AM$7,'Basisreihen Destatis 2022'!$B$8:$H$90,2,FALSE))</f>
        <v>53.5</v>
      </c>
      <c r="AN9" s="268">
        <f>IF(ISBLANK(VLOOKUP(AN$7,'Basisreihen Destatis 2022'!$B$8:$H$90,2,FALSE)),"-",VLOOKUP(AN$7,'Basisreihen Destatis 2022'!$B$8:$H$90,2,FALSE))</f>
        <v>54.6</v>
      </c>
      <c r="AO9" s="268">
        <f>IF(ISBLANK(VLOOKUP(AO$7,'Basisreihen Destatis 2022'!$B$8:$H$90,2,FALSE)),"-",VLOOKUP(AO$7,'Basisreihen Destatis 2022'!$B$8:$H$90,2,FALSE))</f>
        <v>55.8</v>
      </c>
      <c r="AP9" s="268">
        <f>IF(ISBLANK(VLOOKUP(AP$7,'Basisreihen Destatis 2022'!$B$8:$H$90,2,FALSE)),"-",VLOOKUP(AP$7,'Basisreihen Destatis 2022'!$B$8:$H$90,2,FALSE))</f>
        <v>57.1</v>
      </c>
      <c r="AQ9" s="268">
        <f>IF(ISBLANK(VLOOKUP(AQ$7,'Basisreihen Destatis 2022'!$B$8:$H$90,2,FALSE)),"-",VLOOKUP(AQ$7,'Basisreihen Destatis 2022'!$B$8:$H$90,2,FALSE))</f>
        <v>59.1</v>
      </c>
      <c r="AR9" s="268">
        <f>IF(ISBLANK(VLOOKUP(AR$7,'Basisreihen Destatis 2022'!$B$8:$H$90,2,FALSE)),"-",VLOOKUP(AR$7,'Basisreihen Destatis 2022'!$B$8:$H$90,2,FALSE))</f>
        <v>62.7</v>
      </c>
      <c r="AS9" s="268">
        <f>IF(ISBLANK(VLOOKUP(AS$7,'Basisreihen Destatis 2022'!$B$8:$H$90,2,FALSE)),"-",VLOOKUP(AS$7,'Basisreihen Destatis 2022'!$B$8:$H$90,2,FALSE))</f>
        <v>66.5</v>
      </c>
      <c r="AT9" s="268">
        <f>IF(ISBLANK(VLOOKUP(AT$7,'Basisreihen Destatis 2022'!$B$8:$H$90,2,FALSE)),"-",VLOOKUP(AT$7,'Basisreihen Destatis 2022'!$B$8:$H$90,2,FALSE))</f>
        <v>70.7</v>
      </c>
      <c r="AU9" s="268">
        <f>IF(ISBLANK(VLOOKUP(AU$7,'Basisreihen Destatis 2022'!$B$8:$H$90,2,FALSE)),"-",VLOOKUP(AU$7,'Basisreihen Destatis 2022'!$B$8:$H$90,2,FALSE))</f>
        <v>73.099999999999994</v>
      </c>
      <c r="AV9" s="268">
        <f>IF(ISBLANK(VLOOKUP(AV$7,'Basisreihen Destatis 2022'!$B$8:$H$90,2,FALSE)),"-",VLOOKUP(AV$7,'Basisreihen Destatis 2022'!$B$8:$H$90,2,FALSE))</f>
        <v>74.599999999999994</v>
      </c>
      <c r="AW9" s="268">
        <f>IF(ISBLANK(VLOOKUP(AW$7,'Basisreihen Destatis 2022'!$B$8:$H$90,2,FALSE)),"-",VLOOKUP(AW$7,'Basisreihen Destatis 2022'!$B$8:$H$90,2,FALSE))</f>
        <v>76.3</v>
      </c>
      <c r="AX9" s="268">
        <f>IF(ISBLANK(VLOOKUP(AX$7,'Basisreihen Destatis 2022'!$B$8:$H$90,2,FALSE)),"-",VLOOKUP(AX$7,'Basisreihen Destatis 2022'!$B$8:$H$90,2,FALSE))</f>
        <v>76.5</v>
      </c>
      <c r="AY9" s="268">
        <f>IF(ISBLANK(VLOOKUP(AY$7,'Basisreihen Destatis 2022'!$B$8:$H$90,2,FALSE)),"-",VLOOKUP(AY$7,'Basisreihen Destatis 2022'!$B$8:$H$90,2,FALSE))</f>
        <v>76.099999999999994</v>
      </c>
      <c r="AZ9" s="268">
        <f>IF(ISBLANK(VLOOKUP(AZ$7,'Basisreihen Destatis 2022'!$B$8:$H$90,2,FALSE)),"-",VLOOKUP(AZ$7,'Basisreihen Destatis 2022'!$B$8:$H$90,2,FALSE))</f>
        <v>75.7</v>
      </c>
      <c r="BA9" s="268">
        <f>IF(ISBLANK(VLOOKUP(BA$7,'Basisreihen Destatis 2022'!$B$8:$H$90,2,FALSE)),"-",VLOOKUP(BA$7,'Basisreihen Destatis 2022'!$B$8:$H$90,2,FALSE))</f>
        <v>75.3</v>
      </c>
      <c r="BB9" s="268">
        <f>IF(ISBLANK(VLOOKUP(BB$7,'Basisreihen Destatis 2022'!$B$8:$H$90,2,FALSE)),"-",VLOOKUP(BB$7,'Basisreihen Destatis 2022'!$B$8:$H$90,2,FALSE))</f>
        <v>75.8</v>
      </c>
      <c r="BC9" s="268">
        <f>IF(ISBLANK(VLOOKUP(BC$7,'Basisreihen Destatis 2022'!$B$8:$H$90,2,FALSE)),"-",VLOOKUP(BC$7,'Basisreihen Destatis 2022'!$B$8:$H$90,2,FALSE))</f>
        <v>76.099999999999994</v>
      </c>
      <c r="BD9" s="268">
        <f>IF(ISBLANK(VLOOKUP(BD$7,'Basisreihen Destatis 2022'!$B$8:$H$90,2,FALSE)),"-",VLOOKUP(BD$7,'Basisreihen Destatis 2022'!$B$8:$H$90,2,FALSE))</f>
        <v>76.3</v>
      </c>
      <c r="BE9" s="268">
        <f>IF(ISBLANK(VLOOKUP(BE$7,'Basisreihen Destatis 2022'!$B$8:$H$90,2,FALSE)),"-",VLOOKUP(BE$7,'Basisreihen Destatis 2022'!$B$8:$H$90,2,FALSE))</f>
        <v>76.5</v>
      </c>
      <c r="BF9" s="268">
        <f>IF(ISBLANK(VLOOKUP(BF$7,'Basisreihen Destatis 2022'!$B$8:$H$90,2,FALSE)),"-",VLOOKUP(BF$7,'Basisreihen Destatis 2022'!$B$8:$H$90,2,FALSE))</f>
        <v>77.599999999999994</v>
      </c>
      <c r="BG9" s="268">
        <f>IF(ISBLANK(VLOOKUP(BG$7,'Basisreihen Destatis 2022'!$B$8:$H$90,2,FALSE)),"-",VLOOKUP(BG$7,'Basisreihen Destatis 2022'!$B$8:$H$90,2,FALSE))</f>
        <v>79.2</v>
      </c>
      <c r="BH9" s="268">
        <f>IF(ISBLANK(VLOOKUP(BH$7,'Basisreihen Destatis 2022'!$B$8:$H$90,2,FALSE)),"-",VLOOKUP(BH$7,'Basisreihen Destatis 2022'!$B$8:$H$90,2,FALSE))</f>
        <v>81.099999999999994</v>
      </c>
      <c r="BI9" s="268">
        <f>IF(ISBLANK(VLOOKUP(BI$7,'Basisreihen Destatis 2022'!$B$8:$H$90,2,FALSE)),"-",VLOOKUP(BI$7,'Basisreihen Destatis 2022'!$B$8:$H$90,2,FALSE))</f>
        <v>84.6</v>
      </c>
      <c r="BJ9" s="268">
        <f>IF(ISBLANK(VLOOKUP(BJ$7,'Basisreihen Destatis 2022'!$B$8:$H$90,2,FALSE)),"-",VLOOKUP(BJ$7,'Basisreihen Destatis 2022'!$B$8:$H$90,2,FALSE))</f>
        <v>87.8</v>
      </c>
      <c r="BK9" s="268">
        <f>IF(ISBLANK(VLOOKUP(BK$7,'Basisreihen Destatis 2022'!$B$8:$H$90,2,FALSE)),"-",VLOOKUP(BK$7,'Basisreihen Destatis 2022'!$B$8:$H$90,2,FALSE))</f>
        <v>88.7</v>
      </c>
      <c r="BL9" s="268">
        <f>IF(ISBLANK(VLOOKUP(BL$7,'Basisreihen Destatis 2022'!$B$8:$H$90,2,FALSE)),"-",VLOOKUP(BL$7,'Basisreihen Destatis 2022'!$B$8:$H$90,2,FALSE))</f>
        <v>89.7</v>
      </c>
      <c r="BM9" s="268">
        <f>IF(ISBLANK(VLOOKUP(BM$7,'Basisreihen Destatis 2022'!$B$8:$H$90,2,FALSE)),"-",VLOOKUP(BM$7,'Basisreihen Destatis 2022'!$B$8:$H$90,2,FALSE))</f>
        <v>92.5</v>
      </c>
      <c r="BN9" s="268">
        <f>IF(ISBLANK(VLOOKUP(BN$7,'Basisreihen Destatis 2022'!$B$8:$H$90,2,FALSE)),"-",VLOOKUP(BN$7,'Basisreihen Destatis 2022'!$B$8:$H$90,2,FALSE))</f>
        <v>94.8</v>
      </c>
      <c r="BO9" s="268">
        <f>IF(ISBLANK(VLOOKUP(BO$7,'Basisreihen Destatis 2022'!$B$8:$H$90,2,FALSE)),"-",VLOOKUP(BO$7,'Basisreihen Destatis 2022'!$B$8:$H$90,2,FALSE))</f>
        <v>96.6</v>
      </c>
      <c r="BP9" s="268">
        <f>IF(ISBLANK(VLOOKUP(BP$7,'Basisreihen Destatis 2022'!$B$8:$H$90,2,FALSE)),"-",VLOOKUP(BP$7,'Basisreihen Destatis 2022'!$B$8:$H$90,2,FALSE))</f>
        <v>98.4</v>
      </c>
      <c r="BQ9" s="268">
        <f>IF(ISBLANK(VLOOKUP(BQ$7,'Basisreihen Destatis 2022'!$B$8:$H$90,2,FALSE)),"-",VLOOKUP(BQ$7,'Basisreihen Destatis 2022'!$B$8:$H$90,2,FALSE))</f>
        <v>100</v>
      </c>
      <c r="BR9" s="268">
        <f>IF(ISBLANK(VLOOKUP(BR$7,'Basisreihen Destatis 2022'!$B$8:$H$90,2,FALSE)),"-",VLOOKUP(BR$7,'Basisreihen Destatis 2022'!$B$8:$H$90,2,FALSE))</f>
        <v>102.1</v>
      </c>
      <c r="BS9" s="268">
        <f>IF(ISBLANK(VLOOKUP(BS$7,'Basisreihen Destatis 2022'!$B$8:$H$90,2,FALSE)),"-",VLOOKUP(BS$7,'Basisreihen Destatis 2022'!$B$8:$H$90,2,FALSE))</f>
        <v>105.5</v>
      </c>
      <c r="BT9" s="268">
        <f>IF(ISBLANK(VLOOKUP(BT$7,'Basisreihen Destatis 2022'!$B$8:$H$90,2,FALSE)),"-",VLOOKUP(BT$7,'Basisreihen Destatis 2022'!$B$8:$H$90,2,FALSE))</f>
        <v>110.2</v>
      </c>
      <c r="BU9" s="268">
        <f>IF(ISBLANK(VLOOKUP(BU$7,'Basisreihen Destatis 2022'!$B$8:$H$90,2,FALSE)),"-",VLOOKUP(BU$7,'Basisreihen Destatis 2022'!$B$8:$H$90,2,FALSE))</f>
        <v>115.1</v>
      </c>
      <c r="BV9" s="268">
        <f>IF(ISBLANK(VLOOKUP(BV$7,'Basisreihen Destatis 2022'!$B$8:$H$90,2,FALSE)),"-",VLOOKUP(BV$7,'Basisreihen Destatis 2022'!$B$8:$H$90,2,FALSE))</f>
        <v>118.4</v>
      </c>
      <c r="BW9" s="268">
        <f>IF(ISBLANK(VLOOKUP(BW$7,'Basisreihen Destatis 2022'!$B$8:$H$90,2,FALSE)),"-",VLOOKUP(BW$7,'Basisreihen Destatis 2022'!$B$8:$H$90,2,FALSE))</f>
        <v>128.1</v>
      </c>
      <c r="BX9" s="269">
        <f>IF(ISBLANK(VLOOKUP(BX$7,'Basisreihen Destatis 2022'!$B$8:$H$90,2,FALSE)),"-",VLOOKUP(BX$7,'Basisreihen Destatis 2022'!$B$8:$H$90,2,FALSE))</f>
        <v>150.6</v>
      </c>
    </row>
    <row r="10" spans="1:76" s="4" customFormat="1">
      <c r="A10" s="156"/>
      <c r="B10" s="590" t="s">
        <v>188</v>
      </c>
      <c r="C10" s="268"/>
      <c r="D10" s="268"/>
      <c r="E10" s="268"/>
      <c r="F10" s="268"/>
      <c r="G10" s="268"/>
      <c r="H10" s="268"/>
      <c r="I10" s="268"/>
      <c r="J10" s="268"/>
      <c r="K10" s="268"/>
      <c r="L10" s="268"/>
      <c r="M10" s="268"/>
      <c r="N10" s="268"/>
      <c r="O10" s="268"/>
      <c r="P10" s="268"/>
      <c r="Q10" s="268"/>
      <c r="R10" s="268"/>
      <c r="S10" s="268"/>
      <c r="T10" s="268"/>
      <c r="U10" s="268"/>
      <c r="V10" s="268">
        <f>IF(ISBLANK(VLOOKUP(V$7,'Basisreihen Destatis 2022'!$B$8:$H$90,3,FALSE)),"-",VLOOKUP(V$7,'Basisreihen Destatis 2022'!$B$8:$H$90,3,FALSE))</f>
        <v>29.3</v>
      </c>
      <c r="W10" s="268">
        <f>IF(ISBLANK(VLOOKUP(W$7,'Basisreihen Destatis 2022'!$B$8:$H$90,3,FALSE)),"-",VLOOKUP(W$7,'Basisreihen Destatis 2022'!$B$8:$H$90,3,FALSE))</f>
        <v>30.6</v>
      </c>
      <c r="X10" s="268">
        <f>IF(ISBLANK(VLOOKUP(X$7,'Basisreihen Destatis 2022'!$B$8:$H$90,3,FALSE)),"-",VLOOKUP(X$7,'Basisreihen Destatis 2022'!$B$8:$H$90,3,FALSE))</f>
        <v>35.799999999999997</v>
      </c>
      <c r="Y10" s="268">
        <f>IF(ISBLANK(VLOOKUP(Y$7,'Basisreihen Destatis 2022'!$B$8:$H$90,3,FALSE)),"-",VLOOKUP(Y$7,'Basisreihen Destatis 2022'!$B$8:$H$90,3,FALSE))</f>
        <v>38.700000000000003</v>
      </c>
      <c r="Z10" s="268">
        <f>IF(ISBLANK(VLOOKUP(Z$7,'Basisreihen Destatis 2022'!$B$8:$H$90,3,FALSE)),"-",VLOOKUP(Z$7,'Basisreihen Destatis 2022'!$B$8:$H$90,3,FALSE))</f>
        <v>40</v>
      </c>
      <c r="AA10" s="268">
        <f>IF(ISBLANK(VLOOKUP(AA$7,'Basisreihen Destatis 2022'!$B$8:$H$90,3,FALSE)),"-",VLOOKUP(AA$7,'Basisreihen Destatis 2022'!$B$8:$H$90,3,FALSE))</f>
        <v>41.6</v>
      </c>
      <c r="AB10" s="268">
        <f>IF(ISBLANK(VLOOKUP(AB$7,'Basisreihen Destatis 2022'!$B$8:$H$90,3,FALSE)),"-",VLOOKUP(AB$7,'Basisreihen Destatis 2022'!$B$8:$H$90,3,FALSE))</f>
        <v>44.4</v>
      </c>
      <c r="AC10" s="268">
        <f>IF(ISBLANK(VLOOKUP(AC$7,'Basisreihen Destatis 2022'!$B$8:$H$90,3,FALSE)),"-",VLOOKUP(AC$7,'Basisreihen Destatis 2022'!$B$8:$H$90,3,FALSE))</f>
        <v>45.2</v>
      </c>
      <c r="AD10" s="268">
        <f>IF(ISBLANK(VLOOKUP(AD$7,'Basisreihen Destatis 2022'!$B$8:$H$90,3,FALSE)),"-",VLOOKUP(AD$7,'Basisreihen Destatis 2022'!$B$8:$H$90,3,FALSE))</f>
        <v>46.2</v>
      </c>
      <c r="AE10" s="268">
        <f>IF(ISBLANK(VLOOKUP(AE$7,'Basisreihen Destatis 2022'!$B$8:$H$90,3,FALSE)),"-",VLOOKUP(AE$7,'Basisreihen Destatis 2022'!$B$8:$H$90,3,FALSE))</f>
        <v>47.8</v>
      </c>
      <c r="AF10" s="268">
        <f>IF(ISBLANK(VLOOKUP(AF$7,'Basisreihen Destatis 2022'!$B$8:$H$90,3,FALSE)),"-",VLOOKUP(AF$7,'Basisreihen Destatis 2022'!$B$8:$H$90,3,FALSE))</f>
        <v>50.5</v>
      </c>
      <c r="AG10" s="268">
        <f>IF(ISBLANK(VLOOKUP(AG$7,'Basisreihen Destatis 2022'!$B$8:$H$90,3,FALSE)),"-",VLOOKUP(AG$7,'Basisreihen Destatis 2022'!$B$8:$H$90,3,FALSE))</f>
        <v>55.5</v>
      </c>
      <c r="AH10" s="268">
        <f>IF(ISBLANK(VLOOKUP(AH$7,'Basisreihen Destatis 2022'!$B$8:$H$90,3,FALSE)),"-",VLOOKUP(AH$7,'Basisreihen Destatis 2022'!$B$8:$H$90,3,FALSE))</f>
        <v>61.4</v>
      </c>
      <c r="AI10" s="268">
        <f>IF(ISBLANK(VLOOKUP(AI$7,'Basisreihen Destatis 2022'!$B$8:$H$90,3,FALSE)),"-",VLOOKUP(AI$7,'Basisreihen Destatis 2022'!$B$8:$H$90,3,FALSE))</f>
        <v>63.1</v>
      </c>
      <c r="AJ10" s="268">
        <f>IF(ISBLANK(VLOOKUP(AJ$7,'Basisreihen Destatis 2022'!$B$8:$H$90,3,FALSE)),"-",VLOOKUP(AJ$7,'Basisreihen Destatis 2022'!$B$8:$H$90,3,FALSE))</f>
        <v>61.9</v>
      </c>
      <c r="AK10" s="268">
        <f>IF(ISBLANK(VLOOKUP(AK$7,'Basisreihen Destatis 2022'!$B$8:$H$90,3,FALSE)),"-",VLOOKUP(AK$7,'Basisreihen Destatis 2022'!$B$8:$H$90,3,FALSE))</f>
        <v>61.6</v>
      </c>
      <c r="AL10" s="268">
        <f>IF(ISBLANK(VLOOKUP(AL$7,'Basisreihen Destatis 2022'!$B$8:$H$90,3,FALSE)),"-",VLOOKUP(AL$7,'Basisreihen Destatis 2022'!$B$8:$H$90,3,FALSE))</f>
        <v>62.4</v>
      </c>
      <c r="AM10" s="268">
        <f>IF(ISBLANK(VLOOKUP(AM$7,'Basisreihen Destatis 2022'!$B$8:$H$90,3,FALSE)),"-",VLOOKUP(AM$7,'Basisreihen Destatis 2022'!$B$8:$H$90,3,FALSE))</f>
        <v>62.5</v>
      </c>
      <c r="AN10" s="268">
        <f>IF(ISBLANK(VLOOKUP(AN$7,'Basisreihen Destatis 2022'!$B$8:$H$90,3,FALSE)),"-",VLOOKUP(AN$7,'Basisreihen Destatis 2022'!$B$8:$H$90,3,FALSE))</f>
        <v>63.9</v>
      </c>
      <c r="AO10" s="268">
        <f>IF(ISBLANK(VLOOKUP(AO$7,'Basisreihen Destatis 2022'!$B$8:$H$90,3,FALSE)),"-",VLOOKUP(AO$7,'Basisreihen Destatis 2022'!$B$8:$H$90,3,FALSE))</f>
        <v>65.099999999999994</v>
      </c>
      <c r="AP10" s="268">
        <f>IF(ISBLANK(VLOOKUP(AP$7,'Basisreihen Destatis 2022'!$B$8:$H$90,3,FALSE)),"-",VLOOKUP(AP$7,'Basisreihen Destatis 2022'!$B$8:$H$90,3,FALSE))</f>
        <v>66</v>
      </c>
      <c r="AQ10" s="268">
        <f>IF(ISBLANK(VLOOKUP(AQ$7,'Basisreihen Destatis 2022'!$B$8:$H$90,3,FALSE)),"-",VLOOKUP(AQ$7,'Basisreihen Destatis 2022'!$B$8:$H$90,3,FALSE))</f>
        <v>68</v>
      </c>
      <c r="AR10" s="268">
        <f>IF(ISBLANK(VLOOKUP(AR$7,'Basisreihen Destatis 2022'!$B$8:$H$90,3,FALSE)),"-",VLOOKUP(AR$7,'Basisreihen Destatis 2022'!$B$8:$H$90,3,FALSE))</f>
        <v>72.599999999999994</v>
      </c>
      <c r="AS10" s="268">
        <f>IF(ISBLANK(VLOOKUP(AS$7,'Basisreihen Destatis 2022'!$B$8:$H$90,3,FALSE)),"-",VLOOKUP(AS$7,'Basisreihen Destatis 2022'!$B$8:$H$90,3,FALSE))</f>
        <v>77.900000000000006</v>
      </c>
      <c r="AT10" s="268">
        <f>IF(ISBLANK(VLOOKUP(AT$7,'Basisreihen Destatis 2022'!$B$8:$H$90,3,FALSE)),"-",VLOOKUP(AT$7,'Basisreihen Destatis 2022'!$B$8:$H$90,3,FALSE))</f>
        <v>82.9</v>
      </c>
      <c r="AU10" s="268">
        <f>IF(ISBLANK(VLOOKUP(AU$7,'Basisreihen Destatis 2022'!$B$8:$H$90,3,FALSE)),"-",VLOOKUP(AU$7,'Basisreihen Destatis 2022'!$B$8:$H$90,3,FALSE))</f>
        <v>85.3</v>
      </c>
      <c r="AV10" s="268">
        <f>IF(ISBLANK(VLOOKUP(AV$7,'Basisreihen Destatis 2022'!$B$8:$H$90,3,FALSE)),"-",VLOOKUP(AV$7,'Basisreihen Destatis 2022'!$B$8:$H$90,3,FALSE))</f>
        <v>86.3</v>
      </c>
      <c r="AW10" s="268">
        <f>IF(ISBLANK(VLOOKUP(AW$7,'Basisreihen Destatis 2022'!$B$8:$H$90,3,FALSE)),"-",VLOOKUP(AW$7,'Basisreihen Destatis 2022'!$B$8:$H$90,3,FALSE))</f>
        <v>87.1</v>
      </c>
      <c r="AX10" s="268">
        <f>IF(ISBLANK(VLOOKUP(AX$7,'Basisreihen Destatis 2022'!$B$8:$H$90,3,FALSE)),"-",VLOOKUP(AX$7,'Basisreihen Destatis 2022'!$B$8:$H$90,3,FALSE))</f>
        <v>85.6</v>
      </c>
      <c r="AY10" s="268">
        <f>IF(ISBLANK(VLOOKUP(AY$7,'Basisreihen Destatis 2022'!$B$8:$H$90,3,FALSE)),"-",VLOOKUP(AY$7,'Basisreihen Destatis 2022'!$B$8:$H$90,3,FALSE))</f>
        <v>84.1</v>
      </c>
      <c r="AZ10" s="268">
        <f>IF(ISBLANK(VLOOKUP(AZ$7,'Basisreihen Destatis 2022'!$B$8:$H$90,3,FALSE)),"-",VLOOKUP(AZ$7,'Basisreihen Destatis 2022'!$B$8:$H$90,3,FALSE))</f>
        <v>82.6</v>
      </c>
      <c r="BA10" s="268">
        <f>IF(ISBLANK(VLOOKUP(BA$7,'Basisreihen Destatis 2022'!$B$8:$H$90,3,FALSE)),"-",VLOOKUP(BA$7,'Basisreihen Destatis 2022'!$B$8:$H$90,3,FALSE))</f>
        <v>82.2</v>
      </c>
      <c r="BB10" s="268">
        <f>IF(ISBLANK(VLOOKUP(BB$7,'Basisreihen Destatis 2022'!$B$8:$H$90,3,FALSE)),"-",VLOOKUP(BB$7,'Basisreihen Destatis 2022'!$B$8:$H$90,3,FALSE))</f>
        <v>82.4</v>
      </c>
      <c r="BC10" s="268">
        <f>IF(ISBLANK(VLOOKUP(BC$7,'Basisreihen Destatis 2022'!$B$8:$H$90,3,FALSE)),"-",VLOOKUP(BC$7,'Basisreihen Destatis 2022'!$B$8:$H$90,3,FALSE))</f>
        <v>82.2</v>
      </c>
      <c r="BD10" s="268">
        <f>IF(ISBLANK(VLOOKUP(BD$7,'Basisreihen Destatis 2022'!$B$8:$H$90,3,FALSE)),"-",VLOOKUP(BD$7,'Basisreihen Destatis 2022'!$B$8:$H$90,3,FALSE))</f>
        <v>82</v>
      </c>
      <c r="BE10" s="268">
        <f>IF(ISBLANK(VLOOKUP(BE$7,'Basisreihen Destatis 2022'!$B$8:$H$90,3,FALSE)),"-",VLOOKUP(BE$7,'Basisreihen Destatis 2022'!$B$8:$H$90,3,FALSE))</f>
        <v>81.7</v>
      </c>
      <c r="BF10" s="268">
        <f>IF(ISBLANK(VLOOKUP(BF$7,'Basisreihen Destatis 2022'!$B$8:$H$90,3,FALSE)),"-",VLOOKUP(BF$7,'Basisreihen Destatis 2022'!$B$8:$H$90,3,FALSE))</f>
        <v>81.7</v>
      </c>
      <c r="BG10" s="268">
        <f>IF(ISBLANK(VLOOKUP(BG$7,'Basisreihen Destatis 2022'!$B$8:$H$90,3,FALSE)),"-",VLOOKUP(BG$7,'Basisreihen Destatis 2022'!$B$8:$H$90,3,FALSE))</f>
        <v>81.8</v>
      </c>
      <c r="BH10" s="268">
        <f>IF(ISBLANK(VLOOKUP(BH$7,'Basisreihen Destatis 2022'!$B$8:$H$90,3,FALSE)),"-",VLOOKUP(BH$7,'Basisreihen Destatis 2022'!$B$8:$H$90,3,FALSE))</f>
        <v>83.8</v>
      </c>
      <c r="BI10" s="268">
        <f>IF(ISBLANK(VLOOKUP(BI$7,'Basisreihen Destatis 2022'!$B$8:$H$90,3,FALSE)),"-",VLOOKUP(BI$7,'Basisreihen Destatis 2022'!$B$8:$H$90,3,FALSE))</f>
        <v>86.4</v>
      </c>
      <c r="BJ10" s="268">
        <f>IF(ISBLANK(VLOOKUP(BJ$7,'Basisreihen Destatis 2022'!$B$8:$H$90,3,FALSE)),"-",VLOOKUP(BJ$7,'Basisreihen Destatis 2022'!$B$8:$H$90,3,FALSE))</f>
        <v>89</v>
      </c>
      <c r="BK10" s="268">
        <f>IF(ISBLANK(VLOOKUP(BK$7,'Basisreihen Destatis 2022'!$B$8:$H$90,3,FALSE)),"-",VLOOKUP(BK$7,'Basisreihen Destatis 2022'!$B$8:$H$90,3,FALSE))</f>
        <v>90.5</v>
      </c>
      <c r="BL10" s="268">
        <f>IF(ISBLANK(VLOOKUP(BL$7,'Basisreihen Destatis 2022'!$B$8:$H$90,3,FALSE)),"-",VLOOKUP(BL$7,'Basisreihen Destatis 2022'!$B$8:$H$90,3,FALSE))</f>
        <v>91</v>
      </c>
      <c r="BM10" s="268">
        <f>IF(ISBLANK(VLOOKUP(BM$7,'Basisreihen Destatis 2022'!$B$8:$H$90,3,FALSE)),"-",VLOOKUP(BM$7,'Basisreihen Destatis 2022'!$B$8:$H$90,3,FALSE))</f>
        <v>92.7</v>
      </c>
      <c r="BN10" s="268">
        <f>IF(ISBLANK(VLOOKUP(BN$7,'Basisreihen Destatis 2022'!$B$8:$H$90,3,FALSE)),"-",VLOOKUP(BN$7,'Basisreihen Destatis 2022'!$B$8:$H$90,3,FALSE))</f>
        <v>95.1</v>
      </c>
      <c r="BO10" s="268">
        <f>IF(ISBLANK(VLOOKUP(BO$7,'Basisreihen Destatis 2022'!$B$8:$H$90,3,FALSE)),"-",VLOOKUP(BO$7,'Basisreihen Destatis 2022'!$B$8:$H$90,3,FALSE))</f>
        <v>96.7</v>
      </c>
      <c r="BP10" s="268">
        <f>IF(ISBLANK(VLOOKUP(BP$7,'Basisreihen Destatis 2022'!$B$8:$H$90,3,FALSE)),"-",VLOOKUP(BP$7,'Basisreihen Destatis 2022'!$B$8:$H$90,3,FALSE))</f>
        <v>98.2</v>
      </c>
      <c r="BQ10" s="268">
        <f>IF(ISBLANK(VLOOKUP(BQ$7,'Basisreihen Destatis 2022'!$B$8:$H$90,3,FALSE)),"-",VLOOKUP(BQ$7,'Basisreihen Destatis 2022'!$B$8:$H$90,3,FALSE))</f>
        <v>100</v>
      </c>
      <c r="BR10" s="268">
        <f>IF(ISBLANK(VLOOKUP(BR$7,'Basisreihen Destatis 2022'!$B$8:$H$90,3,FALSE)),"-",VLOOKUP(BR$7,'Basisreihen Destatis 2022'!$B$8:$H$90,3,FALSE))</f>
        <v>101.7</v>
      </c>
      <c r="BS10" s="268">
        <f>IF(ISBLANK(VLOOKUP(BS$7,'Basisreihen Destatis 2022'!$B$8:$H$90,3,FALSE)),"-",VLOOKUP(BS$7,'Basisreihen Destatis 2022'!$B$8:$H$90,3,FALSE))</f>
        <v>105.3</v>
      </c>
      <c r="BT10" s="268">
        <f>IF(ISBLANK(VLOOKUP(BT$7,'Basisreihen Destatis 2022'!$B$8:$H$90,3,FALSE)),"-",VLOOKUP(BT$7,'Basisreihen Destatis 2022'!$B$8:$H$90,3,FALSE))</f>
        <v>111.5</v>
      </c>
      <c r="BU10" s="268">
        <f>IF(ISBLANK(VLOOKUP(BU$7,'Basisreihen Destatis 2022'!$B$8:$H$90,3,FALSE)),"-",VLOOKUP(BU$7,'Basisreihen Destatis 2022'!$B$8:$H$90,3,FALSE))</f>
        <v>117.7</v>
      </c>
      <c r="BV10" s="268">
        <f>IF(ISBLANK(VLOOKUP(BV$7,'Basisreihen Destatis 2022'!$B$8:$H$90,3,FALSE)),"-",VLOOKUP(BV$7,'Basisreihen Destatis 2022'!$B$8:$H$90,3,FALSE))</f>
        <v>120.4</v>
      </c>
      <c r="BW10" s="268">
        <f>IF(ISBLANK(VLOOKUP(BW$7,'Basisreihen Destatis 2022'!$B$8:$H$90,3,FALSE)),"-",VLOOKUP(BW$7,'Basisreihen Destatis 2022'!$B$8:$H$90,3,FALSE))</f>
        <v>126.3</v>
      </c>
      <c r="BX10" s="269">
        <f>IF(ISBLANK(VLOOKUP(BX$7,'Basisreihen Destatis 2022'!$B$8:$H$90,3,FALSE)),"-",VLOOKUP(BX$7,'Basisreihen Destatis 2022'!$B$8:$H$90,3,FALSE))</f>
        <v>145.5</v>
      </c>
    </row>
    <row r="11" spans="1:76">
      <c r="B11" s="590" t="s">
        <v>215</v>
      </c>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f>IF(ISBLANK(VLOOKUP(AW$7,'Basisreihen Destatis 2022'!$B$8:$H$90,4,FALSE)),"-",VLOOKUP(AW$7,'Basisreihen Destatis 2022'!$B$8:$H$90,4,FALSE))</f>
        <v>118</v>
      </c>
      <c r="AX11" s="268">
        <f>IF(ISBLANK(VLOOKUP(AX$7,'Basisreihen Destatis 2022'!$B$8:$H$90,4,FALSE)),"-",VLOOKUP(AX$7,'Basisreihen Destatis 2022'!$B$8:$H$90,4,FALSE))</f>
        <v>107.8</v>
      </c>
      <c r="AY11" s="268">
        <f>IF(ISBLANK(VLOOKUP(AY$7,'Basisreihen Destatis 2022'!$B$8:$H$90,4,FALSE)),"-",VLOOKUP(AY$7,'Basisreihen Destatis 2022'!$B$8:$H$90,4,FALSE))</f>
        <v>98.5</v>
      </c>
      <c r="AZ11" s="268">
        <f>IF(ISBLANK(VLOOKUP(AZ$7,'Basisreihen Destatis 2022'!$B$8:$H$90,4,FALSE)),"-",VLOOKUP(AZ$7,'Basisreihen Destatis 2022'!$B$8:$H$90,4,FALSE))</f>
        <v>96</v>
      </c>
      <c r="BA11" s="268">
        <f>IF(ISBLANK(VLOOKUP(BA$7,'Basisreihen Destatis 2022'!$B$8:$H$90,4,FALSE)),"-",VLOOKUP(BA$7,'Basisreihen Destatis 2022'!$B$8:$H$90,4,FALSE))</f>
        <v>94.4</v>
      </c>
      <c r="BB11" s="268">
        <f>IF(ISBLANK(VLOOKUP(BB$7,'Basisreihen Destatis 2022'!$B$8:$H$90,4,FALSE)),"-",VLOOKUP(BB$7,'Basisreihen Destatis 2022'!$B$8:$H$90,4,FALSE))</f>
        <v>101.8</v>
      </c>
      <c r="BC11" s="268">
        <f>IF(ISBLANK(VLOOKUP(BC$7,'Basisreihen Destatis 2022'!$B$8:$H$90,4,FALSE)),"-",VLOOKUP(BC$7,'Basisreihen Destatis 2022'!$B$8:$H$90,4,FALSE))</f>
        <v>101.1</v>
      </c>
      <c r="BD11" s="268">
        <f>IF(ISBLANK(VLOOKUP(BD$7,'Basisreihen Destatis 2022'!$B$8:$H$90,4,FALSE)),"-",VLOOKUP(BD$7,'Basisreihen Destatis 2022'!$B$8:$H$90,4,FALSE))</f>
        <v>98.6</v>
      </c>
      <c r="BE11" s="268">
        <f>IF(ISBLANK(VLOOKUP(BE$7,'Basisreihen Destatis 2022'!$B$8:$H$90,4,FALSE)),"-",VLOOKUP(BE$7,'Basisreihen Destatis 2022'!$B$8:$H$90,4,FALSE))</f>
        <v>96.2</v>
      </c>
      <c r="BF11" s="268">
        <f>IF(ISBLANK(VLOOKUP(BF$7,'Basisreihen Destatis 2022'!$B$8:$H$90,4,FALSE)),"-",VLOOKUP(BF$7,'Basisreihen Destatis 2022'!$B$8:$H$90,4,FALSE))</f>
        <v>96</v>
      </c>
      <c r="BG11" s="268">
        <f>IF(ISBLANK(VLOOKUP(BG$7,'Basisreihen Destatis 2022'!$B$8:$H$90,4,FALSE)),"-",VLOOKUP(BG$7,'Basisreihen Destatis 2022'!$B$8:$H$90,4,FALSE))</f>
        <v>93.7</v>
      </c>
      <c r="BH11" s="268">
        <f>IF(ISBLANK(VLOOKUP(BH$7,'Basisreihen Destatis 2022'!$B$8:$H$90,4,FALSE)),"-",VLOOKUP(BH$7,'Basisreihen Destatis 2022'!$B$8:$H$90,4,FALSE))</f>
        <v>99.8</v>
      </c>
      <c r="BI11" s="268">
        <f>IF(ISBLANK(VLOOKUP(BI$7,'Basisreihen Destatis 2022'!$B$8:$H$90,4,FALSE)),"-",VLOOKUP(BI$7,'Basisreihen Destatis 2022'!$B$8:$H$90,4,FALSE))</f>
        <v>102</v>
      </c>
      <c r="BJ11" s="268">
        <f>IF(ISBLANK(VLOOKUP(BJ$7,'Basisreihen Destatis 2022'!$B$8:$H$90,4,FALSE)),"-",VLOOKUP(BJ$7,'Basisreihen Destatis 2022'!$B$8:$H$90,4,FALSE))</f>
        <v>98.7</v>
      </c>
      <c r="BK11" s="268">
        <f>IF(ISBLANK(VLOOKUP(BK$7,'Basisreihen Destatis 2022'!$B$8:$H$90,4,FALSE)),"-",VLOOKUP(BK$7,'Basisreihen Destatis 2022'!$B$8:$H$90,4,FALSE))</f>
        <v>90.4</v>
      </c>
      <c r="BL11" s="268">
        <f>IF(ISBLANK(VLOOKUP(BL$7,'Basisreihen Destatis 2022'!$B$8:$H$90,4,FALSE)),"-",VLOOKUP(BL$7,'Basisreihen Destatis 2022'!$B$8:$H$90,4,FALSE))</f>
        <v>92</v>
      </c>
      <c r="BM11" s="268">
        <f>IF(ISBLANK(VLOOKUP(BM$7,'Basisreihen Destatis 2022'!$B$8:$H$90,4,FALSE)),"-",VLOOKUP(BM$7,'Basisreihen Destatis 2022'!$B$8:$H$90,4,FALSE))</f>
        <v>103</v>
      </c>
      <c r="BN11" s="268">
        <f>IF(ISBLANK(VLOOKUP(BN$7,'Basisreihen Destatis 2022'!$B$8:$H$90,4,FALSE)),"-",VLOOKUP(BN$7,'Basisreihen Destatis 2022'!$B$8:$H$90,4,FALSE))</f>
        <v>101.8</v>
      </c>
      <c r="BO11" s="268">
        <f>IF(ISBLANK(VLOOKUP(BO$7,'Basisreihen Destatis 2022'!$B$8:$H$90,4,FALSE)),"-",VLOOKUP(BO$7,'Basisreihen Destatis 2022'!$B$8:$H$90,4,FALSE))</f>
        <v>97.3</v>
      </c>
      <c r="BP11" s="268">
        <f>IF(ISBLANK(VLOOKUP(BP$7,'Basisreihen Destatis 2022'!$B$8:$H$90,4,FALSE)),"-",VLOOKUP(BP$7,'Basisreihen Destatis 2022'!$B$8:$H$90,4,FALSE))</f>
        <v>94.7</v>
      </c>
      <c r="BQ11" s="268">
        <f>IF(ISBLANK(VLOOKUP(BQ$7,'Basisreihen Destatis 2022'!$B$8:$H$90,4,FALSE)),"-",VLOOKUP(BQ$7,'Basisreihen Destatis 2022'!$B$8:$H$90,4,FALSE))</f>
        <v>100</v>
      </c>
      <c r="BR11" s="268">
        <f>IF(ISBLANK(VLOOKUP(BR$7,'Basisreihen Destatis 2022'!$B$8:$H$90,4,FALSE)),"-",VLOOKUP(BR$7,'Basisreihen Destatis 2022'!$B$8:$H$90,4,FALSE))</f>
        <v>96.1</v>
      </c>
      <c r="BS11" s="268">
        <f>IF(ISBLANK(VLOOKUP(BS$7,'Basisreihen Destatis 2022'!$B$8:$H$90,4,FALSE)),"-",VLOOKUP(BS$7,'Basisreihen Destatis 2022'!$B$8:$H$90,4,FALSE))</f>
        <v>97</v>
      </c>
      <c r="BT11" s="268">
        <f>IF(ISBLANK(VLOOKUP(BT$7,'Basisreihen Destatis 2022'!$B$8:$H$90,4,FALSE)),"-",VLOOKUP(BT$7,'Basisreihen Destatis 2022'!$B$8:$H$90,4,FALSE))</f>
        <v>98.3</v>
      </c>
      <c r="BU11" s="268">
        <f>IF(ISBLANK(VLOOKUP(BU$7,'Basisreihen Destatis 2022'!$B$8:$H$90,4,FALSE)),"-",VLOOKUP(BU$7,'Basisreihen Destatis 2022'!$B$8:$H$90,4,FALSE))</f>
        <v>98.8</v>
      </c>
      <c r="BV11" s="268">
        <f>IF(ISBLANK(VLOOKUP(BV$7,'Basisreihen Destatis 2022'!$B$8:$H$90,4,FALSE)),"-",VLOOKUP(BV$7,'Basisreihen Destatis 2022'!$B$8:$H$90,4,FALSE))</f>
        <v>99.2</v>
      </c>
      <c r="BW11" s="268">
        <f>IF(ISBLANK(VLOOKUP(BW$7,'Basisreihen Destatis 2022'!$B$8:$H$90,4,FALSE)),"-",VLOOKUP(BW$7,'Basisreihen Destatis 2022'!$B$8:$H$90,4,FALSE))</f>
        <v>106.6</v>
      </c>
      <c r="BX11" s="269">
        <f>IF(ISBLANK(VLOOKUP(BX$7,'Basisreihen Destatis 2022'!$B$8:$H$90,4,FALSE)),"-",VLOOKUP(BX$7,'Basisreihen Destatis 2022'!$B$8:$H$90,4,FALSE))</f>
        <v>131.19999999999999</v>
      </c>
    </row>
    <row r="12" spans="1:76">
      <c r="B12" s="590" t="s">
        <v>13</v>
      </c>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f>IF(ISBLANK(VLOOKUP(AD$7,'Basisreihen Destatis 2022'!$B$8:$H$90,5,FALSE)),"-",VLOOKUP(AD$7,'Basisreihen Destatis 2022'!$B$8:$H$90,5,FALSE))</f>
        <v>55.3</v>
      </c>
      <c r="AE12" s="268">
        <f>IF(ISBLANK(VLOOKUP(AE$7,'Basisreihen Destatis 2022'!$B$8:$H$90,5,FALSE)),"-",VLOOKUP(AE$7,'Basisreihen Destatis 2022'!$B$8:$H$90,5,FALSE))</f>
        <v>58</v>
      </c>
      <c r="AF12" s="268">
        <f>IF(ISBLANK(VLOOKUP(AF$7,'Basisreihen Destatis 2022'!$B$8:$H$90,5,FALSE)),"-",VLOOKUP(AF$7,'Basisreihen Destatis 2022'!$B$8:$H$90,5,FALSE))</f>
        <v>55.3</v>
      </c>
      <c r="AG12" s="268">
        <f>IF(ISBLANK(VLOOKUP(AG$7,'Basisreihen Destatis 2022'!$B$8:$H$90,5,FALSE)),"-",VLOOKUP(AG$7,'Basisreihen Destatis 2022'!$B$8:$H$90,5,FALSE))</f>
        <v>57.1</v>
      </c>
      <c r="AH12" s="268">
        <f>IF(ISBLANK(VLOOKUP(AH$7,'Basisreihen Destatis 2022'!$B$8:$H$90,5,FALSE)),"-",VLOOKUP(AH$7,'Basisreihen Destatis 2022'!$B$8:$H$90,5,FALSE))</f>
        <v>60.6</v>
      </c>
      <c r="AI12" s="268">
        <f>IF(ISBLANK(VLOOKUP(AI$7,'Basisreihen Destatis 2022'!$B$8:$H$90,5,FALSE)),"-",VLOOKUP(AI$7,'Basisreihen Destatis 2022'!$B$8:$H$90,5,FALSE))</f>
        <v>65.5</v>
      </c>
      <c r="AJ12" s="268">
        <f>IF(ISBLANK(VLOOKUP(AJ$7,'Basisreihen Destatis 2022'!$B$8:$H$90,5,FALSE)),"-",VLOOKUP(AJ$7,'Basisreihen Destatis 2022'!$B$8:$H$90,5,FALSE))</f>
        <v>72.900000000000006</v>
      </c>
      <c r="AK12" s="268">
        <f>IF(ISBLANK(VLOOKUP(AK$7,'Basisreihen Destatis 2022'!$B$8:$H$90,5,FALSE)),"-",VLOOKUP(AK$7,'Basisreihen Destatis 2022'!$B$8:$H$90,5,FALSE))</f>
        <v>73.400000000000006</v>
      </c>
      <c r="AL12" s="268">
        <f>IF(ISBLANK(VLOOKUP(AL$7,'Basisreihen Destatis 2022'!$B$8:$H$90,5,FALSE)),"-",VLOOKUP(AL$7,'Basisreihen Destatis 2022'!$B$8:$H$90,5,FALSE))</f>
        <v>73.5</v>
      </c>
      <c r="AM12" s="268">
        <f>IF(ISBLANK(VLOOKUP(AM$7,'Basisreihen Destatis 2022'!$B$8:$H$90,5,FALSE)),"-",VLOOKUP(AM$7,'Basisreihen Destatis 2022'!$B$8:$H$90,5,FALSE))</f>
        <v>74.2</v>
      </c>
      <c r="AN12" s="268">
        <f>IF(ISBLANK(VLOOKUP(AN$7,'Basisreihen Destatis 2022'!$B$8:$H$90,5,FALSE)),"-",VLOOKUP(AN$7,'Basisreihen Destatis 2022'!$B$8:$H$90,5,FALSE))</f>
        <v>77</v>
      </c>
      <c r="AO12" s="268">
        <f>IF(ISBLANK(VLOOKUP(AO$7,'Basisreihen Destatis 2022'!$B$8:$H$90,5,FALSE)),"-",VLOOKUP(AO$7,'Basisreihen Destatis 2022'!$B$8:$H$90,5,FALSE))</f>
        <v>78.099999999999994</v>
      </c>
      <c r="AP12" s="268">
        <f>IF(ISBLANK(VLOOKUP(AP$7,'Basisreihen Destatis 2022'!$B$8:$H$90,5,FALSE)),"-",VLOOKUP(AP$7,'Basisreihen Destatis 2022'!$B$8:$H$90,5,FALSE))</f>
        <v>78.7</v>
      </c>
      <c r="AQ12" s="268">
        <f>IF(ISBLANK(VLOOKUP(AQ$7,'Basisreihen Destatis 2022'!$B$8:$H$90,5,FALSE)),"-",VLOOKUP(AQ$7,'Basisreihen Destatis 2022'!$B$8:$H$90,5,FALSE))</f>
        <v>79.599999999999994</v>
      </c>
      <c r="AR12" s="268">
        <f>IF(ISBLANK(VLOOKUP(AR$7,'Basisreihen Destatis 2022'!$B$8:$H$90,5,FALSE)),"-",VLOOKUP(AR$7,'Basisreihen Destatis 2022'!$B$8:$H$90,5,FALSE))</f>
        <v>80.400000000000006</v>
      </c>
      <c r="AS12" s="268">
        <f>IF(ISBLANK(VLOOKUP(AS$7,'Basisreihen Destatis 2022'!$B$8:$H$90,5,FALSE)),"-",VLOOKUP(AS$7,'Basisreihen Destatis 2022'!$B$8:$H$90,5,FALSE))</f>
        <v>81.7</v>
      </c>
      <c r="AT12" s="268">
        <f>IF(ISBLANK(VLOOKUP(AT$7,'Basisreihen Destatis 2022'!$B$8:$H$90,5,FALSE)),"-",VLOOKUP(AT$7,'Basisreihen Destatis 2022'!$B$8:$H$90,5,FALSE))</f>
        <v>82.4</v>
      </c>
      <c r="AU12" s="268">
        <f>IF(ISBLANK(VLOOKUP(AU$7,'Basisreihen Destatis 2022'!$B$8:$H$90,5,FALSE)),"-",VLOOKUP(AU$7,'Basisreihen Destatis 2022'!$B$8:$H$90,5,FALSE))</f>
        <v>81.2</v>
      </c>
      <c r="AV12" s="268">
        <f>IF(ISBLANK(VLOOKUP(AV$7,'Basisreihen Destatis 2022'!$B$8:$H$90,5,FALSE)),"-",VLOOKUP(AV$7,'Basisreihen Destatis 2022'!$B$8:$H$90,5,FALSE))</f>
        <v>79.5</v>
      </c>
      <c r="AW12" s="268">
        <f>IF(ISBLANK(VLOOKUP(AW$7,'Basisreihen Destatis 2022'!$B$8:$H$90,5,FALSE)),"-",VLOOKUP(AW$7,'Basisreihen Destatis 2022'!$B$8:$H$90,5,FALSE))</f>
        <v>75.900000000000006</v>
      </c>
      <c r="AX12" s="268">
        <f>IF(ISBLANK(VLOOKUP(AX$7,'Basisreihen Destatis 2022'!$B$8:$H$90,5,FALSE)),"-",VLOOKUP(AX$7,'Basisreihen Destatis 2022'!$B$8:$H$90,5,FALSE))</f>
        <v>75.900000000000006</v>
      </c>
      <c r="AY12" s="268">
        <f>IF(ISBLANK(VLOOKUP(AY$7,'Basisreihen Destatis 2022'!$B$8:$H$90,5,FALSE)),"-",VLOOKUP(AY$7,'Basisreihen Destatis 2022'!$B$8:$H$90,5,FALSE))</f>
        <v>77.7</v>
      </c>
      <c r="AZ12" s="268">
        <f>IF(ISBLANK(VLOOKUP(AZ$7,'Basisreihen Destatis 2022'!$B$8:$H$90,5,FALSE)),"-",VLOOKUP(AZ$7,'Basisreihen Destatis 2022'!$B$8:$H$90,5,FALSE))</f>
        <v>79.900000000000006</v>
      </c>
      <c r="BA12" s="268">
        <f>IF(ISBLANK(VLOOKUP(BA$7,'Basisreihen Destatis 2022'!$B$8:$H$90,5,FALSE)),"-",VLOOKUP(BA$7,'Basisreihen Destatis 2022'!$B$8:$H$90,5,FALSE))</f>
        <v>81.400000000000006</v>
      </c>
      <c r="BB12" s="268">
        <f>IF(ISBLANK(VLOOKUP(BB$7,'Basisreihen Destatis 2022'!$B$8:$H$90,5,FALSE)),"-",VLOOKUP(BB$7,'Basisreihen Destatis 2022'!$B$8:$H$90,5,FALSE))</f>
        <v>85</v>
      </c>
      <c r="BC12" s="268">
        <f>IF(ISBLANK(VLOOKUP(BC$7,'Basisreihen Destatis 2022'!$B$8:$H$90,5,FALSE)),"-",VLOOKUP(BC$7,'Basisreihen Destatis 2022'!$B$8:$H$90,5,FALSE))</f>
        <v>86.2</v>
      </c>
      <c r="BD12" s="268">
        <f>IF(ISBLANK(VLOOKUP(BD$7,'Basisreihen Destatis 2022'!$B$8:$H$90,5,FALSE)),"-",VLOOKUP(BD$7,'Basisreihen Destatis 2022'!$B$8:$H$90,5,FALSE))</f>
        <v>83.2</v>
      </c>
      <c r="BE12" s="268">
        <f>IF(ISBLANK(VLOOKUP(BE$7,'Basisreihen Destatis 2022'!$B$8:$H$90,5,FALSE)),"-",VLOOKUP(BE$7,'Basisreihen Destatis 2022'!$B$8:$H$90,5,FALSE))</f>
        <v>80.7</v>
      </c>
      <c r="BF12" s="268">
        <f>IF(ISBLANK(VLOOKUP(BF$7,'Basisreihen Destatis 2022'!$B$8:$H$90,5,FALSE)),"-",VLOOKUP(BF$7,'Basisreihen Destatis 2022'!$B$8:$H$90,5,FALSE))</f>
        <v>85</v>
      </c>
      <c r="BG12" s="268">
        <f>IF(ISBLANK(VLOOKUP(BG$7,'Basisreihen Destatis 2022'!$B$8:$H$90,5,FALSE)),"-",VLOOKUP(BG$7,'Basisreihen Destatis 2022'!$B$8:$H$90,5,FALSE))</f>
        <v>93</v>
      </c>
      <c r="BH12" s="268">
        <f>IF(ISBLANK(VLOOKUP(BH$7,'Basisreihen Destatis 2022'!$B$8:$H$90,5,FALSE)),"-",VLOOKUP(BH$7,'Basisreihen Destatis 2022'!$B$8:$H$90,5,FALSE))</f>
        <v>93.8</v>
      </c>
      <c r="BI12" s="268">
        <f>IF(ISBLANK(VLOOKUP(BI$7,'Basisreihen Destatis 2022'!$B$8:$H$90,5,FALSE)),"-",VLOOKUP(BI$7,'Basisreihen Destatis 2022'!$B$8:$H$90,5,FALSE))</f>
        <v>100.3</v>
      </c>
      <c r="BJ12" s="268">
        <f>IF(ISBLANK(VLOOKUP(BJ$7,'Basisreihen Destatis 2022'!$B$8:$H$90,5,FALSE)),"-",VLOOKUP(BJ$7,'Basisreihen Destatis 2022'!$B$8:$H$90,5,FALSE))</f>
        <v>106.4</v>
      </c>
      <c r="BK12" s="268">
        <f>IF(ISBLANK(VLOOKUP(BK$7,'Basisreihen Destatis 2022'!$B$8:$H$90,5,FALSE)),"-",VLOOKUP(BK$7,'Basisreihen Destatis 2022'!$B$8:$H$90,5,FALSE))</f>
        <v>104.8</v>
      </c>
      <c r="BL12" s="268">
        <f>IF(ISBLANK(VLOOKUP(BL$7,'Basisreihen Destatis 2022'!$B$8:$H$90,5,FALSE)),"-",VLOOKUP(BL$7,'Basisreihen Destatis 2022'!$B$8:$H$90,5,FALSE))</f>
        <v>98.3</v>
      </c>
      <c r="BM12" s="268">
        <f>IF(ISBLANK(VLOOKUP(BM$7,'Basisreihen Destatis 2022'!$B$8:$H$90,5,FALSE)),"-",VLOOKUP(BM$7,'Basisreihen Destatis 2022'!$B$8:$H$90,5,FALSE))</f>
        <v>100.3</v>
      </c>
      <c r="BN12" s="268">
        <f>IF(ISBLANK(VLOOKUP(BN$7,'Basisreihen Destatis 2022'!$B$8:$H$90,5,FALSE)),"-",VLOOKUP(BN$7,'Basisreihen Destatis 2022'!$B$8:$H$90,5,FALSE))</f>
        <v>98.4</v>
      </c>
      <c r="BO12" s="268">
        <f>IF(ISBLANK(VLOOKUP(BO$7,'Basisreihen Destatis 2022'!$B$8:$H$90,5,FALSE)),"-",VLOOKUP(BO$7,'Basisreihen Destatis 2022'!$B$8:$H$90,5,FALSE))</f>
        <v>97.9</v>
      </c>
      <c r="BP12" s="268">
        <f>IF(ISBLANK(VLOOKUP(BP$7,'Basisreihen Destatis 2022'!$B$8:$H$90,5,FALSE)),"-",VLOOKUP(BP$7,'Basisreihen Destatis 2022'!$B$8:$H$90,5,FALSE))</f>
        <v>98.7</v>
      </c>
      <c r="BQ12" s="268">
        <f>IF(ISBLANK(VLOOKUP(BQ$7,'Basisreihen Destatis 2022'!$B$8:$H$90,5,FALSE)),"-",VLOOKUP(BQ$7,'Basisreihen Destatis 2022'!$B$8:$H$90,5,FALSE))</f>
        <v>100</v>
      </c>
      <c r="BR12" s="268">
        <f>IF(ISBLANK(VLOOKUP(BR$7,'Basisreihen Destatis 2022'!$B$8:$H$90,5,FALSE)),"-",VLOOKUP(BR$7,'Basisreihen Destatis 2022'!$B$8:$H$90,5,FALSE))</f>
        <v>99.2</v>
      </c>
      <c r="BS12" s="268">
        <f>IF(ISBLANK(VLOOKUP(BS$7,'Basisreihen Destatis 2022'!$B$8:$H$90,5,FALSE)),"-",VLOOKUP(BS$7,'Basisreihen Destatis 2022'!$B$8:$H$90,5,FALSE))</f>
        <v>101.6</v>
      </c>
      <c r="BT12" s="268">
        <f>IF(ISBLANK(VLOOKUP(BT$7,'Basisreihen Destatis 2022'!$B$8:$H$90,5,FALSE)),"-",VLOOKUP(BT$7,'Basisreihen Destatis 2022'!$B$8:$H$90,5,FALSE))</f>
        <v>105.2</v>
      </c>
      <c r="BU12" s="268">
        <f>IF(ISBLANK(VLOOKUP(BU$7,'Basisreihen Destatis 2022'!$B$8:$H$90,5,FALSE)),"-",VLOOKUP(BU$7,'Basisreihen Destatis 2022'!$B$8:$H$90,5,FALSE))</f>
        <v>107.6</v>
      </c>
      <c r="BV12" s="268">
        <f>IF(ISBLANK(VLOOKUP(BV$7,'Basisreihen Destatis 2022'!$B$8:$H$90,5,FALSE)),"-",VLOOKUP(BV$7,'Basisreihen Destatis 2022'!$B$8:$H$90,5,FALSE))</f>
        <v>109.9</v>
      </c>
      <c r="BW12" s="268">
        <f>IF(ISBLANK(VLOOKUP(BW$7,'Basisreihen Destatis 2022'!$B$8:$H$90,5,FALSE)),"-",VLOOKUP(BW$7,'Basisreihen Destatis 2022'!$B$8:$H$90,5,FALSE))</f>
        <v>115.8</v>
      </c>
      <c r="BX12" s="269">
        <f>IF(ISBLANK(VLOOKUP(BX$7,'Basisreihen Destatis 2022'!$B$8:$H$90,5,FALSE)),"-",VLOOKUP(BX$7,'Basisreihen Destatis 2022'!$B$8:$H$90,5,FALSE))</f>
        <v>146.9</v>
      </c>
    </row>
    <row r="13" spans="1:76">
      <c r="B13" s="590" t="s">
        <v>184</v>
      </c>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f>IF(ISBLANK(VLOOKUP(AD$7,'Basisreihen Destatis 2022'!$B$8:$H$90,6,FALSE)),"-",VLOOKUP(AD$7,'Basisreihen Destatis 2022'!$B$8:$H$90,6,FALSE))</f>
        <v>52.9</v>
      </c>
      <c r="AE13" s="268">
        <f>IF(ISBLANK(VLOOKUP(AE$7,'Basisreihen Destatis 2022'!$B$8:$H$90,6,FALSE)),"-",VLOOKUP(AE$7,'Basisreihen Destatis 2022'!$B$8:$H$90,6,FALSE))</f>
        <v>54.5</v>
      </c>
      <c r="AF13" s="268">
        <f>IF(ISBLANK(VLOOKUP(AF$7,'Basisreihen Destatis 2022'!$B$8:$H$90,6,FALSE)),"-",VLOOKUP(AF$7,'Basisreihen Destatis 2022'!$B$8:$H$90,6,FALSE))</f>
        <v>55.1</v>
      </c>
      <c r="AG13" s="268">
        <f>IF(ISBLANK(VLOOKUP(AG$7,'Basisreihen Destatis 2022'!$B$8:$H$90,6,FALSE)),"-",VLOOKUP(AG$7,'Basisreihen Destatis 2022'!$B$8:$H$90,6,FALSE))</f>
        <v>57.1</v>
      </c>
      <c r="AH13" s="268">
        <f>IF(ISBLANK(VLOOKUP(AH$7,'Basisreihen Destatis 2022'!$B$8:$H$90,6,FALSE)),"-",VLOOKUP(AH$7,'Basisreihen Destatis 2022'!$B$8:$H$90,6,FALSE))</f>
        <v>60.9</v>
      </c>
      <c r="AI13" s="268">
        <f>IF(ISBLANK(VLOOKUP(AI$7,'Basisreihen Destatis 2022'!$B$8:$H$90,6,FALSE)),"-",VLOOKUP(AI$7,'Basisreihen Destatis 2022'!$B$8:$H$90,6,FALSE))</f>
        <v>65</v>
      </c>
      <c r="AJ13" s="268">
        <f>IF(ISBLANK(VLOOKUP(AJ$7,'Basisreihen Destatis 2022'!$B$8:$H$90,6,FALSE)),"-",VLOOKUP(AJ$7,'Basisreihen Destatis 2022'!$B$8:$H$90,6,FALSE))</f>
        <v>69.099999999999994</v>
      </c>
      <c r="AK13" s="268">
        <f>IF(ISBLANK(VLOOKUP(AK$7,'Basisreihen Destatis 2022'!$B$8:$H$90,6,FALSE)),"-",VLOOKUP(AK$7,'Basisreihen Destatis 2022'!$B$8:$H$90,6,FALSE))</f>
        <v>70.3</v>
      </c>
      <c r="AL13" s="268">
        <f>IF(ISBLANK(VLOOKUP(AL$7,'Basisreihen Destatis 2022'!$B$8:$H$90,6,FALSE)),"-",VLOOKUP(AL$7,'Basisreihen Destatis 2022'!$B$8:$H$90,6,FALSE))</f>
        <v>72.3</v>
      </c>
      <c r="AM13" s="268">
        <f>IF(ISBLANK(VLOOKUP(AM$7,'Basisreihen Destatis 2022'!$B$8:$H$90,6,FALSE)),"-",VLOOKUP(AM$7,'Basisreihen Destatis 2022'!$B$8:$H$90,6,FALSE))</f>
        <v>73.900000000000006</v>
      </c>
      <c r="AN13" s="268">
        <f>IF(ISBLANK(VLOOKUP(AN$7,'Basisreihen Destatis 2022'!$B$8:$H$90,6,FALSE)),"-",VLOOKUP(AN$7,'Basisreihen Destatis 2022'!$B$8:$H$90,6,FALSE))</f>
        <v>73.3</v>
      </c>
      <c r="AO13" s="268">
        <f>IF(ISBLANK(VLOOKUP(AO$7,'Basisreihen Destatis 2022'!$B$8:$H$90,6,FALSE)),"-",VLOOKUP(AO$7,'Basisreihen Destatis 2022'!$B$8:$H$90,6,FALSE))</f>
        <v>71.599999999999994</v>
      </c>
      <c r="AP13" s="268">
        <f>IF(ISBLANK(VLOOKUP(AP$7,'Basisreihen Destatis 2022'!$B$8:$H$90,6,FALSE)),"-",VLOOKUP(AP$7,'Basisreihen Destatis 2022'!$B$8:$H$90,6,FALSE))</f>
        <v>72.7</v>
      </c>
      <c r="AQ13" s="268">
        <f>IF(ISBLANK(VLOOKUP(AQ$7,'Basisreihen Destatis 2022'!$B$8:$H$90,6,FALSE)),"-",VLOOKUP(AQ$7,'Basisreihen Destatis 2022'!$B$8:$H$90,6,FALSE))</f>
        <v>74.599999999999994</v>
      </c>
      <c r="AR13" s="268">
        <f>IF(ISBLANK(VLOOKUP(AR$7,'Basisreihen Destatis 2022'!$B$8:$H$90,6,FALSE)),"-",VLOOKUP(AR$7,'Basisreihen Destatis 2022'!$B$8:$H$90,6,FALSE))</f>
        <v>75.8</v>
      </c>
      <c r="AS13" s="268">
        <f>IF(ISBLANK(VLOOKUP(AS$7,'Basisreihen Destatis 2022'!$B$8:$H$90,6,FALSE)),"-",VLOOKUP(AS$7,'Basisreihen Destatis 2022'!$B$8:$H$90,6,FALSE))</f>
        <v>77.400000000000006</v>
      </c>
      <c r="AT13" s="268">
        <f>IF(ISBLANK(VLOOKUP(AT$7,'Basisreihen Destatis 2022'!$B$8:$H$90,6,FALSE)),"-",VLOOKUP(AT$7,'Basisreihen Destatis 2022'!$B$8:$H$90,6,FALSE))</f>
        <v>78.5</v>
      </c>
      <c r="AU13" s="268">
        <f>IF(ISBLANK(VLOOKUP(AU$7,'Basisreihen Destatis 2022'!$B$8:$H$90,6,FALSE)),"-",VLOOKUP(AU$7,'Basisreihen Destatis 2022'!$B$8:$H$90,6,FALSE))</f>
        <v>78.599999999999994</v>
      </c>
      <c r="AV13" s="268">
        <f>IF(ISBLANK(VLOOKUP(AV$7,'Basisreihen Destatis 2022'!$B$8:$H$90,6,FALSE)),"-",VLOOKUP(AV$7,'Basisreihen Destatis 2022'!$B$8:$H$90,6,FALSE))</f>
        <v>78.8</v>
      </c>
      <c r="AW13" s="268">
        <f>IF(ISBLANK(VLOOKUP(AW$7,'Basisreihen Destatis 2022'!$B$8:$H$90,6,FALSE)),"-",VLOOKUP(AW$7,'Basisreihen Destatis 2022'!$B$8:$H$90,6,FALSE))</f>
        <v>80.2</v>
      </c>
      <c r="AX13" s="268">
        <f>IF(ISBLANK(VLOOKUP(AX$7,'Basisreihen Destatis 2022'!$B$8:$H$90,6,FALSE)),"-",VLOOKUP(AX$7,'Basisreihen Destatis 2022'!$B$8:$H$90,6,FALSE))</f>
        <v>78.900000000000006</v>
      </c>
      <c r="AY13" s="268">
        <f>IF(ISBLANK(VLOOKUP(AY$7,'Basisreihen Destatis 2022'!$B$8:$H$90,6,FALSE)),"-",VLOOKUP(AY$7,'Basisreihen Destatis 2022'!$B$8:$H$90,6,FALSE))</f>
        <v>79.8</v>
      </c>
      <c r="AZ13" s="268">
        <f>IF(ISBLANK(VLOOKUP(AZ$7,'Basisreihen Destatis 2022'!$B$8:$H$90,6,FALSE)),"-",VLOOKUP(AZ$7,'Basisreihen Destatis 2022'!$B$8:$H$90,6,FALSE))</f>
        <v>79.8</v>
      </c>
      <c r="BA13" s="268">
        <f>IF(ISBLANK(VLOOKUP(BA$7,'Basisreihen Destatis 2022'!$B$8:$H$90,6,FALSE)),"-",VLOOKUP(BA$7,'Basisreihen Destatis 2022'!$B$8:$H$90,6,FALSE))</f>
        <v>78.599999999999994</v>
      </c>
      <c r="BB13" s="268">
        <f>IF(ISBLANK(VLOOKUP(BB$7,'Basisreihen Destatis 2022'!$B$8:$H$90,6,FALSE)),"-",VLOOKUP(BB$7,'Basisreihen Destatis 2022'!$B$8:$H$90,6,FALSE))</f>
        <v>80.099999999999994</v>
      </c>
      <c r="BC13" s="268">
        <f>IF(ISBLANK(VLOOKUP(BC$7,'Basisreihen Destatis 2022'!$B$8:$H$90,6,FALSE)),"-",VLOOKUP(BC$7,'Basisreihen Destatis 2022'!$B$8:$H$90,6,FALSE))</f>
        <v>82.7</v>
      </c>
      <c r="BD13" s="268">
        <f>IF(ISBLANK(VLOOKUP(BD$7,'Basisreihen Destatis 2022'!$B$8:$H$90,6,FALSE)),"-",VLOOKUP(BD$7,'Basisreihen Destatis 2022'!$B$8:$H$90,6,FALSE))</f>
        <v>82.2</v>
      </c>
      <c r="BE13" s="268">
        <f>IF(ISBLANK(VLOOKUP(BE$7,'Basisreihen Destatis 2022'!$B$8:$H$90,6,FALSE)),"-",VLOOKUP(BE$7,'Basisreihen Destatis 2022'!$B$8:$H$90,6,FALSE))</f>
        <v>83.4</v>
      </c>
      <c r="BF13" s="268">
        <f>IF(ISBLANK(VLOOKUP(BF$7,'Basisreihen Destatis 2022'!$B$8:$H$90,6,FALSE)),"-",VLOOKUP(BF$7,'Basisreihen Destatis 2022'!$B$8:$H$90,6,FALSE))</f>
        <v>84.6</v>
      </c>
      <c r="BG13" s="268">
        <f>IF(ISBLANK(VLOOKUP(BG$7,'Basisreihen Destatis 2022'!$B$8:$H$90,6,FALSE)),"-",VLOOKUP(BG$7,'Basisreihen Destatis 2022'!$B$8:$H$90,6,FALSE))</f>
        <v>87.8</v>
      </c>
      <c r="BH13" s="268">
        <f>IF(ISBLANK(VLOOKUP(BH$7,'Basisreihen Destatis 2022'!$B$8:$H$90,6,FALSE)),"-",VLOOKUP(BH$7,'Basisreihen Destatis 2022'!$B$8:$H$90,6,FALSE))</f>
        <v>92.5</v>
      </c>
      <c r="BI13" s="268">
        <f>IF(ISBLANK(VLOOKUP(BI$7,'Basisreihen Destatis 2022'!$B$8:$H$90,6,FALSE)),"-",VLOOKUP(BI$7,'Basisreihen Destatis 2022'!$B$8:$H$90,6,FALSE))</f>
        <v>93.6</v>
      </c>
      <c r="BJ13" s="268">
        <f>IF(ISBLANK(VLOOKUP(BJ$7,'Basisreihen Destatis 2022'!$B$8:$H$90,6,FALSE)),"-",VLOOKUP(BJ$7,'Basisreihen Destatis 2022'!$B$8:$H$90,6,FALSE))</f>
        <v>98.4</v>
      </c>
      <c r="BK13" s="268">
        <f>IF(ISBLANK(VLOOKUP(BK$7,'Basisreihen Destatis 2022'!$B$8:$H$90,6,FALSE)),"-",VLOOKUP(BK$7,'Basisreihen Destatis 2022'!$B$8:$H$90,6,FALSE))</f>
        <v>95.1</v>
      </c>
      <c r="BL13" s="268">
        <f>IF(ISBLANK(VLOOKUP(BL$7,'Basisreihen Destatis 2022'!$B$8:$H$90,6,FALSE)),"-",VLOOKUP(BL$7,'Basisreihen Destatis 2022'!$B$8:$H$90,6,FALSE))</f>
        <v>95.9</v>
      </c>
      <c r="BM13" s="268">
        <f>IF(ISBLANK(VLOOKUP(BM$7,'Basisreihen Destatis 2022'!$B$8:$H$90,6,FALSE)),"-",VLOOKUP(BM$7,'Basisreihen Destatis 2022'!$B$8:$H$90,6,FALSE))</f>
        <v>100.5</v>
      </c>
      <c r="BN13" s="268">
        <f>IF(ISBLANK(VLOOKUP(BN$7,'Basisreihen Destatis 2022'!$B$8:$H$90,6,FALSE)),"-",VLOOKUP(BN$7,'Basisreihen Destatis 2022'!$B$8:$H$90,6,FALSE))</f>
        <v>101.9</v>
      </c>
      <c r="BO13" s="268">
        <f>IF(ISBLANK(VLOOKUP(BO$7,'Basisreihen Destatis 2022'!$B$8:$H$90,6,FALSE)),"-",VLOOKUP(BO$7,'Basisreihen Destatis 2022'!$B$8:$H$90,6,FALSE))</f>
        <v>102</v>
      </c>
      <c r="BP13" s="268">
        <f>IF(ISBLANK(VLOOKUP(BP$7,'Basisreihen Destatis 2022'!$B$8:$H$90,6,FALSE)),"-",VLOOKUP(BP$7,'Basisreihen Destatis 2022'!$B$8:$H$90,6,FALSE))</f>
        <v>101.3</v>
      </c>
      <c r="BQ13" s="268">
        <f>IF(ISBLANK(VLOOKUP(BQ$7,'Basisreihen Destatis 2022'!$B$8:$H$90,6,FALSE)),"-",VLOOKUP(BQ$7,'Basisreihen Destatis 2022'!$B$8:$H$90,6,FALSE))</f>
        <v>100</v>
      </c>
      <c r="BR13" s="268">
        <f>IF(ISBLANK(VLOOKUP(BR$7,'Basisreihen Destatis 2022'!$B$8:$H$90,6,FALSE)),"-",VLOOKUP(BR$7,'Basisreihen Destatis 2022'!$B$8:$H$90,6,FALSE))</f>
        <v>98.6</v>
      </c>
      <c r="BS13" s="268">
        <f>IF(ISBLANK(VLOOKUP(BS$7,'Basisreihen Destatis 2022'!$B$8:$H$90,6,FALSE)),"-",VLOOKUP(BS$7,'Basisreihen Destatis 2022'!$B$8:$H$90,6,FALSE))</f>
        <v>101.1</v>
      </c>
      <c r="BT13" s="268">
        <f>IF(ISBLANK(VLOOKUP(BT$7,'Basisreihen Destatis 2022'!$B$8:$H$90,6,FALSE)),"-",VLOOKUP(BT$7,'Basisreihen Destatis 2022'!$B$8:$H$90,6,FALSE))</f>
        <v>103.5</v>
      </c>
      <c r="BU13" s="268">
        <f>IF(ISBLANK(VLOOKUP(BU$7,'Basisreihen Destatis 2022'!$B$8:$H$90,6,FALSE)),"-",VLOOKUP(BU$7,'Basisreihen Destatis 2022'!$B$8:$H$90,6,FALSE))</f>
        <v>104.7</v>
      </c>
      <c r="BV13" s="268">
        <f>IF(ISBLANK(VLOOKUP(BV$7,'Basisreihen Destatis 2022'!$B$8:$H$90,6,FALSE)),"-",VLOOKUP(BV$7,'Basisreihen Destatis 2022'!$B$8:$H$90,6,FALSE))</f>
        <v>104.2</v>
      </c>
      <c r="BW13" s="268">
        <f>IF(ISBLANK(VLOOKUP(BW$7,'Basisreihen Destatis 2022'!$B$8:$H$90,6,FALSE)),"-",VLOOKUP(BW$7,'Basisreihen Destatis 2022'!$B$8:$H$90,6,FALSE))</f>
        <v>114.6</v>
      </c>
      <c r="BX13" s="269">
        <f>IF(ISBLANK(VLOOKUP(BX$7,'Basisreihen Destatis 2022'!$B$8:$H$90,6,FALSE)),"-",VLOOKUP(BX$7,'Basisreihen Destatis 2022'!$B$8:$H$90,6,FALSE))</f>
        <v>152.1</v>
      </c>
    </row>
    <row r="14" spans="1:76">
      <c r="B14" s="590" t="s">
        <v>116</v>
      </c>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t="str">
        <f>IF(ISBLANK(VLOOKUP(AW$7,'Basisreihen Destatis 2022'!$B$8:$I$90,8,FALSE)),"-",VLOOKUP(AW$7,'Basisreihen Destatis 2022'!$B$8:$I$90,8,FALSE))</f>
        <v>-</v>
      </c>
      <c r="AX14" s="268" t="str">
        <f>IF(ISBLANK(VLOOKUP(AX$7,'Basisreihen Destatis 2022'!$B$8:$I$90,8,FALSE)),"-",VLOOKUP(AX$7,'Basisreihen Destatis 2022'!$B$8:$I$90,8,FALSE))</f>
        <v>-</v>
      </c>
      <c r="AY14" s="268" t="str">
        <f>IF(ISBLANK(VLOOKUP(AY$7,'Basisreihen Destatis 2022'!$B$8:$I$90,8,FALSE)),"-",VLOOKUP(AY$7,'Basisreihen Destatis 2022'!$B$8:$I$90,8,FALSE))</f>
        <v>-</v>
      </c>
      <c r="AZ14" s="268" t="str">
        <f>IF(ISBLANK(VLOOKUP(AZ$7,'Basisreihen Destatis 2022'!$B$8:$I$90,8,FALSE)),"-",VLOOKUP(AZ$7,'Basisreihen Destatis 2022'!$B$8:$I$90,8,FALSE))</f>
        <v>-</v>
      </c>
      <c r="BA14" s="268" t="str">
        <f>IF(ISBLANK(VLOOKUP(BA$7,'Basisreihen Destatis 2022'!$B$8:$I$90,8,FALSE)),"-",VLOOKUP(BA$7,'Basisreihen Destatis 2022'!$B$8:$I$90,8,FALSE))</f>
        <v>-</v>
      </c>
      <c r="BB14" s="268">
        <f>IF(ISBLANK(VLOOKUP(BB$7,'Basisreihen Destatis 2022'!$B$8:$I$90,8,FALSE)),"-",VLOOKUP(BB$7,'Basisreihen Destatis 2022'!$B$8:$I$90,8,FALSE))</f>
        <v>66.7</v>
      </c>
      <c r="BC14" s="268">
        <f>IF(ISBLANK(VLOOKUP(BC$7,'Basisreihen Destatis 2022'!$B$8:$I$90,8,FALSE)),"-",VLOOKUP(BC$7,'Basisreihen Destatis 2022'!$B$8:$I$90,8,FALSE))</f>
        <v>69.599999999999994</v>
      </c>
      <c r="BD14" s="268">
        <f>IF(ISBLANK(VLOOKUP(BD$7,'Basisreihen Destatis 2022'!$B$8:$I$90,8,FALSE)),"-",VLOOKUP(BD$7,'Basisreihen Destatis 2022'!$B$8:$I$90,8,FALSE))</f>
        <v>69.5</v>
      </c>
      <c r="BE14" s="268">
        <f>IF(ISBLANK(VLOOKUP(BE$7,'Basisreihen Destatis 2022'!$B$8:$I$90,8,FALSE)),"-",VLOOKUP(BE$7,'Basisreihen Destatis 2022'!$B$8:$I$90,8,FALSE))</f>
        <v>71.5</v>
      </c>
      <c r="BF14" s="268">
        <f>IF(ISBLANK(VLOOKUP(BF$7,'Basisreihen Destatis 2022'!$B$8:$I$90,8,FALSE)),"-",VLOOKUP(BF$7,'Basisreihen Destatis 2022'!$B$8:$I$90,8,FALSE))</f>
        <v>81.5</v>
      </c>
      <c r="BG14" s="268">
        <f>IF(ISBLANK(VLOOKUP(BG$7,'Basisreihen Destatis 2022'!$B$8:$I$90,8,FALSE)),"-",VLOOKUP(BG$7,'Basisreihen Destatis 2022'!$B$8:$I$90,8,FALSE))</f>
        <v>91.6</v>
      </c>
      <c r="BH14" s="268">
        <f>IF(ISBLANK(VLOOKUP(BH$7,'Basisreihen Destatis 2022'!$B$8:$I$90,8,FALSE)),"-",VLOOKUP(BH$7,'Basisreihen Destatis 2022'!$B$8:$I$90,8,FALSE))</f>
        <v>93.5</v>
      </c>
      <c r="BI14" s="268">
        <f>IF(ISBLANK(VLOOKUP(BI$7,'Basisreihen Destatis 2022'!$B$8:$I$90,8,FALSE)),"-",VLOOKUP(BI$7,'Basisreihen Destatis 2022'!$B$8:$I$90,8,FALSE))</f>
        <v>103.2</v>
      </c>
      <c r="BJ14" s="268">
        <f>IF(ISBLANK(VLOOKUP(BJ$7,'Basisreihen Destatis 2022'!$B$8:$I$90,8,FALSE)),"-",VLOOKUP(BJ$7,'Basisreihen Destatis 2022'!$B$8:$I$90,8,FALSE))</f>
        <v>111.4</v>
      </c>
      <c r="BK14" s="268">
        <f>IF(ISBLANK(VLOOKUP(BK$7,'Basisreihen Destatis 2022'!$B$8:$I$90,8,FALSE)),"-",VLOOKUP(BK$7,'Basisreihen Destatis 2022'!$B$8:$I$90,8,FALSE))</f>
        <v>101.1</v>
      </c>
      <c r="BL14" s="268">
        <f>IF(ISBLANK(VLOOKUP(BL$7,'Basisreihen Destatis 2022'!$B$8:$I$90,8,FALSE)),"-",VLOOKUP(BL$7,'Basisreihen Destatis 2022'!$B$8:$I$90,8,FALSE))</f>
        <v>99.3</v>
      </c>
      <c r="BM14" s="268">
        <f>IF(ISBLANK(VLOOKUP(BM$7,'Basisreihen Destatis 2022'!$B$8:$I$90,8,FALSE)),"-",VLOOKUP(BM$7,'Basisreihen Destatis 2022'!$B$8:$I$90,8,FALSE))</f>
        <v>108.1</v>
      </c>
      <c r="BN14" s="268">
        <f>IF(ISBLANK(VLOOKUP(BN$7,'Basisreihen Destatis 2022'!$B$8:$I$90,8,FALSE)),"-",VLOOKUP(BN$7,'Basisreihen Destatis 2022'!$B$8:$I$90,8,FALSE))</f>
        <v>108.6</v>
      </c>
      <c r="BO14" s="268">
        <f>IF(ISBLANK(VLOOKUP(BO$7,'Basisreihen Destatis 2022'!$B$8:$I$90,8,FALSE)),"-",VLOOKUP(BO$7,'Basisreihen Destatis 2022'!$B$8:$I$90,8,FALSE))</f>
        <v>103.8</v>
      </c>
      <c r="BP14" s="268">
        <f>IF(ISBLANK(VLOOKUP(BP$7,'Basisreihen Destatis 2022'!$B$8:$I$90,8,FALSE)),"-",VLOOKUP(BP$7,'Basisreihen Destatis 2022'!$B$8:$I$90,8,FALSE))</f>
        <v>102.5</v>
      </c>
      <c r="BQ14" s="268">
        <f>IF(ISBLANK(VLOOKUP(BQ$7,'Basisreihen Destatis 2022'!$B$8:$I$90,8,FALSE)),"-",VLOOKUP(BQ$7,'Basisreihen Destatis 2022'!$B$8:$I$90,8,FALSE))</f>
        <v>100</v>
      </c>
      <c r="BR14" s="268">
        <f>IF(ISBLANK(VLOOKUP(BR$7,'Basisreihen Destatis 2022'!$B$8:$I$90,8,FALSE)),"-",VLOOKUP(BR$7,'Basisreihen Destatis 2022'!$B$8:$I$90,8,FALSE))</f>
        <v>95.9</v>
      </c>
      <c r="BS14" s="268">
        <f>IF(ISBLANK(VLOOKUP(BS$7,'Basisreihen Destatis 2022'!$B$8:$I$90,8,FALSE)),"-",VLOOKUP(BS$7,'Basisreihen Destatis 2022'!$B$8:$I$90,8,FALSE))</f>
        <v>103.5</v>
      </c>
      <c r="BT14" s="268">
        <f>IF(ISBLANK(VLOOKUP(BT$7,'Basisreihen Destatis 2022'!$B$8:$I$90,8,FALSE)),"-",VLOOKUP(BT$7,'Basisreihen Destatis 2022'!$B$8:$I$90,8,FALSE))</f>
        <v>111</v>
      </c>
      <c r="BU14" s="268">
        <f>IF(ISBLANK(VLOOKUP(BU$7,'Basisreihen Destatis 2022'!$B$8:$I$90,8,FALSE)),"-",VLOOKUP(BU$7,'Basisreihen Destatis 2022'!$B$8:$I$90,8,FALSE))</f>
        <v>111.1</v>
      </c>
      <c r="BV14" s="268">
        <f>IF(ISBLANK(VLOOKUP(BV$7,'Basisreihen Destatis 2022'!$B$8:$I$90,8,FALSE)),"-",VLOOKUP(BV$7,'Basisreihen Destatis 2022'!$B$8:$I$90,8,FALSE))</f>
        <v>107.4</v>
      </c>
      <c r="BW14" s="268">
        <f>IF(ISBLANK(VLOOKUP(BW$7,'Basisreihen Destatis 2022'!$B$8:$I$90,8,FALSE)),"-",VLOOKUP(BW$7,'Basisreihen Destatis 2022'!$B$8:$I$90,8,FALSE))</f>
        <v>124.4</v>
      </c>
      <c r="BX14" s="269">
        <f>IF(ISBLANK(VLOOKUP(BX$7,'Basisreihen Destatis 2022'!$B$8:$I$90,8,FALSE)),"-",VLOOKUP(BX$7,'Basisreihen Destatis 2022'!$B$8:$I$90,8,FALSE))</f>
        <v>164.5</v>
      </c>
    </row>
    <row r="15" spans="1:76">
      <c r="B15" s="589" t="s">
        <v>78</v>
      </c>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1"/>
    </row>
    <row r="16" spans="1:76">
      <c r="B16" s="590" t="s">
        <v>187</v>
      </c>
      <c r="C16" s="268"/>
      <c r="D16" s="268"/>
      <c r="E16" s="268"/>
      <c r="F16" s="268"/>
      <c r="G16" s="268"/>
      <c r="H16" s="268"/>
      <c r="I16" s="268"/>
      <c r="J16" s="268"/>
      <c r="K16" s="268"/>
      <c r="L16" s="268">
        <f>IF(ISBLANK(VLOOKUP(L$7,'Basisreihen Destatis 2022'!$T$8:$W$120,2,FALSE)),"-",VLOOKUP(L$7,'Basisreihen Destatis 2022'!$T$8:$W$120,2,FALSE))</f>
        <v>12.7</v>
      </c>
      <c r="M16" s="268">
        <f>IF(ISBLANK(VLOOKUP(M$7,'Basisreihen Destatis 2022'!$T$8:$W$120,2,FALSE)),"-",VLOOKUP(M$7,'Basisreihen Destatis 2022'!$T$8:$W$120,2,FALSE))</f>
        <v>13.2</v>
      </c>
      <c r="N16" s="268">
        <f>IF(ISBLANK(VLOOKUP(N$7,'Basisreihen Destatis 2022'!$T$8:$W$120,2,FALSE)),"-",VLOOKUP(N$7,'Basisreihen Destatis 2022'!$T$8:$W$120,2,FALSE))</f>
        <v>14.1</v>
      </c>
      <c r="O16" s="268">
        <f>IF(ISBLANK(VLOOKUP(O$7,'Basisreihen Destatis 2022'!$T$8:$W$120,2,FALSE)),"-",VLOOKUP(O$7,'Basisreihen Destatis 2022'!$T$8:$W$120,2,FALSE))</f>
        <v>15</v>
      </c>
      <c r="P16" s="268">
        <f>IF(ISBLANK(VLOOKUP(P$7,'Basisreihen Destatis 2022'!$T$8:$W$120,2,FALSE)),"-",VLOOKUP(P$7,'Basisreihen Destatis 2022'!$T$8:$W$120,2,FALSE))</f>
        <v>16.100000000000001</v>
      </c>
      <c r="Q16" s="268">
        <f>IF(ISBLANK(VLOOKUP(Q$7,'Basisreihen Destatis 2022'!$T$8:$W$120,2,FALSE)),"-",VLOOKUP(Q$7,'Basisreihen Destatis 2022'!$T$8:$W$120,2,FALSE))</f>
        <v>16.8</v>
      </c>
      <c r="R16" s="268">
        <f>IF(ISBLANK(VLOOKUP(R$7,'Basisreihen Destatis 2022'!$T$8:$W$120,2,FALSE)),"-",VLOOKUP(R$7,'Basisreihen Destatis 2022'!$T$8:$W$120,2,FALSE))</f>
        <v>17.5</v>
      </c>
      <c r="S16" s="268">
        <f>IF(ISBLANK(VLOOKUP(S$7,'Basisreihen Destatis 2022'!$T$8:$W$120,2,FALSE)),"-",VLOOKUP(S$7,'Basisreihen Destatis 2022'!$T$8:$W$120,2,FALSE))</f>
        <v>18.2</v>
      </c>
      <c r="T16" s="268">
        <f>IF(ISBLANK(VLOOKUP(T$7,'Basisreihen Destatis 2022'!$T$8:$W$120,2,FALSE)),"-",VLOOKUP(T$7,'Basisreihen Destatis 2022'!$T$8:$W$120,2,FALSE))</f>
        <v>18.7</v>
      </c>
      <c r="U16" s="268">
        <f>IF(ISBLANK(VLOOKUP(U$7,'Basisreihen Destatis 2022'!$T$8:$W$120,2,FALSE)),"-",VLOOKUP(U$7,'Basisreihen Destatis 2022'!$T$8:$W$120,2,FALSE))</f>
        <v>17.8</v>
      </c>
      <c r="V16" s="268">
        <f>IF(ISBLANK(VLOOKUP(V$7,'Basisreihen Destatis 2022'!$T$8:$W$120,2,FALSE)),"-",VLOOKUP(V$7,'Basisreihen Destatis 2022'!$T$8:$W$120,2,FALSE))</f>
        <v>18.7</v>
      </c>
      <c r="W16" s="268">
        <f>IF(ISBLANK(VLOOKUP(W$7,'Basisreihen Destatis 2022'!$T$8:$W$120,2,FALSE)),"-",VLOOKUP(W$7,'Basisreihen Destatis 2022'!$T$8:$W$120,2,FALSE))</f>
        <v>20.3</v>
      </c>
      <c r="X16" s="268">
        <f>IF(ISBLANK(VLOOKUP(X$7,'Basisreihen Destatis 2022'!$T$8:$W$120,2,FALSE)),"-",VLOOKUP(X$7,'Basisreihen Destatis 2022'!$T$8:$W$120,2,FALSE))</f>
        <v>24.1</v>
      </c>
      <c r="Y16" s="268">
        <f>IF(ISBLANK(VLOOKUP(Y$7,'Basisreihen Destatis 2022'!$T$8:$W$120,2,FALSE)),"-",VLOOKUP(Y$7,'Basisreihen Destatis 2022'!$T$8:$W$120,2,FALSE))</f>
        <v>26.7</v>
      </c>
      <c r="Z16" s="268">
        <f>IF(ISBLANK(VLOOKUP(Z$7,'Basisreihen Destatis 2022'!$T$8:$W$120,2,FALSE)),"-",VLOOKUP(Z$7,'Basisreihen Destatis 2022'!$T$8:$W$120,2,FALSE))</f>
        <v>28</v>
      </c>
      <c r="AA16" s="268">
        <f>IF(ISBLANK(VLOOKUP(AA$7,'Basisreihen Destatis 2022'!$T$8:$W$120,2,FALSE)),"-",VLOOKUP(AA$7,'Basisreihen Destatis 2022'!$T$8:$W$120,2,FALSE))</f>
        <v>29.7</v>
      </c>
      <c r="AB16" s="268">
        <f>IF(ISBLANK(VLOOKUP(AB$7,'Basisreihen Destatis 2022'!$T$8:$W$120,2,FALSE)),"-",VLOOKUP(AB$7,'Basisreihen Destatis 2022'!$T$8:$W$120,2,FALSE))</f>
        <v>31.4</v>
      </c>
      <c r="AC16" s="268">
        <f>IF(ISBLANK(VLOOKUP(AC$7,'Basisreihen Destatis 2022'!$T$8:$W$120,2,FALSE)),"-",VLOOKUP(AC$7,'Basisreihen Destatis 2022'!$T$8:$W$120,2,FALSE))</f>
        <v>32.4</v>
      </c>
      <c r="AD16" s="268">
        <f>IF(ISBLANK(VLOOKUP(AD$7,'Basisreihen Destatis 2022'!$T$8:$W$120,2,FALSE)),"-",VLOOKUP(AD$7,'Basisreihen Destatis 2022'!$T$8:$W$120,2,FALSE))</f>
        <v>33.700000000000003</v>
      </c>
      <c r="AE16" s="268">
        <f>IF(ISBLANK(VLOOKUP(AE$7,'Basisreihen Destatis 2022'!$T$8:$W$120,2,FALSE)),"-",VLOOKUP(AE$7,'Basisreihen Destatis 2022'!$T$8:$W$120,2,FALSE))</f>
        <v>35.1</v>
      </c>
      <c r="AF16" s="268">
        <f>IF(ISBLANK(VLOOKUP(AF$7,'Basisreihen Destatis 2022'!$T$8:$W$120,2,FALSE)),"-",VLOOKUP(AF$7,'Basisreihen Destatis 2022'!$T$8:$W$120,2,FALSE))</f>
        <v>37</v>
      </c>
      <c r="AG16" s="268">
        <f>IF(ISBLANK(VLOOKUP(AG$7,'Basisreihen Destatis 2022'!$T$8:$W$120,2,FALSE)),"-",VLOOKUP(AG$7,'Basisreihen Destatis 2022'!$T$8:$W$120,2,FALSE))</f>
        <v>39.9</v>
      </c>
      <c r="AH16" s="268">
        <f>IF(ISBLANK(VLOOKUP(AH$7,'Basisreihen Destatis 2022'!$T$8:$W$120,2,FALSE)),"-",VLOOKUP(AH$7,'Basisreihen Destatis 2022'!$T$8:$W$120,2,FALSE))</f>
        <v>44</v>
      </c>
      <c r="AI16" s="268">
        <f>IF(ISBLANK(VLOOKUP(AI$7,'Basisreihen Destatis 2022'!$T$8:$W$120,2,FALSE)),"-",VLOOKUP(AI$7,'Basisreihen Destatis 2022'!$T$8:$W$120,2,FALSE))</f>
        <v>46.7</v>
      </c>
      <c r="AJ16" s="268">
        <f>IF(ISBLANK(VLOOKUP(AJ$7,'Basisreihen Destatis 2022'!$T$8:$W$120,2,FALSE)),"-",VLOOKUP(AJ$7,'Basisreihen Destatis 2022'!$T$8:$W$120,2,FALSE))</f>
        <v>48.6</v>
      </c>
      <c r="AK16" s="268">
        <f>IF(ISBLANK(VLOOKUP(AK$7,'Basisreihen Destatis 2022'!$T$8:$W$120,2,FALSE)),"-",VLOOKUP(AK$7,'Basisreihen Destatis 2022'!$T$8:$W$120,2,FALSE))</f>
        <v>49.7</v>
      </c>
      <c r="AL16" s="268">
        <f>IF(ISBLANK(VLOOKUP(AL$7,'Basisreihen Destatis 2022'!$T$8:$W$120,2,FALSE)),"-",VLOOKUP(AL$7,'Basisreihen Destatis 2022'!$T$8:$W$120,2,FALSE))</f>
        <v>50.9</v>
      </c>
      <c r="AM16" s="268">
        <f>IF(ISBLANK(VLOOKUP(AM$7,'Basisreihen Destatis 2022'!$T$8:$W$120,2,FALSE)),"-",VLOOKUP(AM$7,'Basisreihen Destatis 2022'!$T$8:$W$120,2,FALSE))</f>
        <v>51.3</v>
      </c>
      <c r="AN16" s="268">
        <f>IF(ISBLANK(VLOOKUP(AN$7,'Basisreihen Destatis 2022'!$T$8:$W$120,2,FALSE)),"-",VLOOKUP(AN$7,'Basisreihen Destatis 2022'!$T$8:$W$120,2,FALSE))</f>
        <v>52.3</v>
      </c>
      <c r="AO16" s="268">
        <f>IF(ISBLANK(VLOOKUP(AO$7,'Basisreihen Destatis 2022'!$T$8:$W$120,2,FALSE)),"-",VLOOKUP(AO$7,'Basisreihen Destatis 2022'!$T$8:$W$120,2,FALSE))</f>
        <v>53.5</v>
      </c>
      <c r="AP16" s="268">
        <f>IF(ISBLANK(VLOOKUP(AP$7,'Basisreihen Destatis 2022'!$T$8:$W$120,2,FALSE)),"-",VLOOKUP(AP$7,'Basisreihen Destatis 2022'!$T$8:$W$120,2,FALSE))</f>
        <v>54.6</v>
      </c>
      <c r="AQ16" s="268">
        <f>IF(ISBLANK(VLOOKUP(AQ$7,'Basisreihen Destatis 2022'!$T$8:$W$120,2,FALSE)),"-",VLOOKUP(AQ$7,'Basisreihen Destatis 2022'!$T$8:$W$120,2,FALSE))</f>
        <v>56.5</v>
      </c>
      <c r="AR16" s="268">
        <f>IF(ISBLANK(VLOOKUP(AR$7,'Basisreihen Destatis 2022'!$T$8:$W$120,2,FALSE)),"-",VLOOKUP(AR$7,'Basisreihen Destatis 2022'!$T$8:$W$120,2,FALSE))</f>
        <v>60</v>
      </c>
      <c r="AS16" s="268">
        <f>IF(ISBLANK(VLOOKUP(AS$7,'Basisreihen Destatis 2022'!$T$8:$W$120,2,FALSE)),"-",VLOOKUP(AS$7,'Basisreihen Destatis 2022'!$T$8:$W$120,2,FALSE))</f>
        <v>63.8</v>
      </c>
      <c r="AT16" s="268">
        <f>IF(ISBLANK(VLOOKUP(AT$7,'Basisreihen Destatis 2022'!$T$8:$W$120,2,FALSE)),"-",VLOOKUP(AT$7,'Basisreihen Destatis 2022'!$T$8:$W$120,2,FALSE))</f>
        <v>67.599999999999994</v>
      </c>
      <c r="AU16" s="268">
        <f>IF(ISBLANK(VLOOKUP(AU$7,'Basisreihen Destatis 2022'!$T$8:$W$120,2,FALSE)),"-",VLOOKUP(AU$7,'Basisreihen Destatis 2022'!$T$8:$W$120,2,FALSE))</f>
        <v>70.599999999999994</v>
      </c>
      <c r="AV16" s="268">
        <f>IF(ISBLANK(VLOOKUP(AV$7,'Basisreihen Destatis 2022'!$T$8:$W$120,2,FALSE)),"-",VLOOKUP(AV$7,'Basisreihen Destatis 2022'!$T$8:$W$120,2,FALSE))</f>
        <v>72</v>
      </c>
      <c r="AW16" s="268">
        <f>IF(ISBLANK(VLOOKUP(AW$7,'Basisreihen Destatis 2022'!$T$8:$W$120,2,FALSE)),"-",VLOOKUP(AW$7,'Basisreihen Destatis 2022'!$T$8:$W$120,2,FALSE))</f>
        <v>73.7</v>
      </c>
      <c r="AX16" s="268">
        <f>IF(ISBLANK(VLOOKUP(AX$7,'Basisreihen Destatis 2022'!$T$8:$W$120,2,FALSE)),"-",VLOOKUP(AX$7,'Basisreihen Destatis 2022'!$T$8:$W$120,2,FALSE))</f>
        <v>73.900000000000006</v>
      </c>
      <c r="AY16" s="268">
        <f>IF(ISBLANK(VLOOKUP(AY$7,'Basisreihen Destatis 2022'!$T$8:$W$120,2,FALSE)),"-",VLOOKUP(AY$7,'Basisreihen Destatis 2022'!$T$8:$W$120,2,FALSE))</f>
        <v>73.5</v>
      </c>
      <c r="AZ16" s="268">
        <f>IF(ISBLANK(VLOOKUP(AZ$7,'Basisreihen Destatis 2022'!$T$8:$W$120,2,FALSE)),"-",VLOOKUP(AZ$7,'Basisreihen Destatis 2022'!$T$8:$W$120,2,FALSE))</f>
        <v>73.7</v>
      </c>
      <c r="BA16" s="268">
        <f>IF(ISBLANK(VLOOKUP(BA$7,'Basisreihen Destatis 2022'!$T$8:$W$120,2,FALSE)),"-",VLOOKUP(BA$7,'Basisreihen Destatis 2022'!$T$8:$W$120,2,FALSE))</f>
        <v>73.3</v>
      </c>
      <c r="BB16" s="268">
        <f>IF(ISBLANK(VLOOKUP(BB$7,'Basisreihen Destatis 2022'!$T$8:$W$120,2,FALSE)),"-",VLOOKUP(BB$7,'Basisreihen Destatis 2022'!$T$8:$W$120,2,FALSE))</f>
        <v>73.900000000000006</v>
      </c>
      <c r="BC16" s="268">
        <f>IF(ISBLANK(VLOOKUP(BC$7,'Basisreihen Destatis 2022'!$T$8:$W$120,2,FALSE)),"-",VLOOKUP(BC$7,'Basisreihen Destatis 2022'!$T$8:$W$120,2,FALSE))</f>
        <v>74.2</v>
      </c>
      <c r="BD16" s="268">
        <f>IF(ISBLANK(VLOOKUP(BD$7,'Basisreihen Destatis 2022'!$T$8:$W$120,2,FALSE)),"-",VLOOKUP(BD$7,'Basisreihen Destatis 2022'!$T$8:$W$120,2,FALSE))</f>
        <v>74.3</v>
      </c>
      <c r="BE16" s="268">
        <f>IF(ISBLANK(VLOOKUP(BE$7,'Basisreihen Destatis 2022'!$T$8:$W$120,2,FALSE)),"-",VLOOKUP(BE$7,'Basisreihen Destatis 2022'!$T$8:$W$120,2,FALSE))</f>
        <v>74.5</v>
      </c>
      <c r="BF16" s="268">
        <f>IF(ISBLANK(VLOOKUP(BF$7,'Basisreihen Destatis 2022'!$T$8:$W$120,2,FALSE)),"-",VLOOKUP(BF$7,'Basisreihen Destatis 2022'!$T$8:$W$120,2,FALSE))</f>
        <v>75.7</v>
      </c>
      <c r="BG16" s="268">
        <f>IF(ISBLANK(VLOOKUP(BG$7,'Basisreihen Destatis 2022'!$T$8:$W$120,2,FALSE)),"-",VLOOKUP(BG$7,'Basisreihen Destatis 2022'!$T$8:$W$120,2,FALSE))</f>
        <v>77.2</v>
      </c>
      <c r="BH16" s="268">
        <f>IF(ISBLANK(VLOOKUP(BH$7,'Basisreihen Destatis 2022'!$T$8:$W$120,2,FALSE)),"-",VLOOKUP(BH$7,'Basisreihen Destatis 2022'!$T$8:$W$120,2,FALSE))</f>
        <v>79</v>
      </c>
      <c r="BI16" s="268">
        <f>IF(ISBLANK(VLOOKUP(BI$7,'Basisreihen Destatis 2022'!$T$8:$W$120,2,FALSE)),"-",VLOOKUP(BI$7,'Basisreihen Destatis 2022'!$T$8:$W$120,2,FALSE))</f>
        <v>84.6</v>
      </c>
      <c r="BJ16" s="268">
        <f>IF(ISBLANK(VLOOKUP(BJ$7,'Basisreihen Destatis 2022'!$T$8:$W$120,2,FALSE)),"-",VLOOKUP(BJ$7,'Basisreihen Destatis 2022'!$T$8:$W$120,2,FALSE))</f>
        <v>87.8</v>
      </c>
      <c r="BK16" s="268">
        <f>IF(ISBLANK(VLOOKUP(BK$7,'Basisreihen Destatis 2022'!$T$8:$W$120,2,FALSE)),"-",VLOOKUP(BK$7,'Basisreihen Destatis 2022'!$T$8:$W$120,2,FALSE))</f>
        <v>88.7</v>
      </c>
      <c r="BL16" s="268">
        <f>IF(ISBLANK(VLOOKUP(BL$7,'Basisreihen Destatis 2022'!$T$8:$W$120,2,FALSE)),"-",VLOOKUP(BL$7,'Basisreihen Destatis 2022'!$T$8:$W$120,2,FALSE))</f>
        <v>89.7</v>
      </c>
      <c r="BM16" s="268">
        <f>IF(ISBLANK(VLOOKUP(BM$7,'Basisreihen Destatis 2022'!$T$8:$W$120,2,FALSE)),"-",VLOOKUP(BM$7,'Basisreihen Destatis 2022'!$T$8:$W$120,2,FALSE))</f>
        <v>92.5</v>
      </c>
      <c r="BN16" s="268">
        <f>IF(ISBLANK(VLOOKUP(BN$7,'Basisreihen Destatis 2022'!$T$8:$W$120,2,FALSE)),"-",VLOOKUP(BN$7,'Basisreihen Destatis 2022'!$T$8:$W$120,2,FALSE))</f>
        <v>94.8</v>
      </c>
      <c r="BO16" s="268">
        <f>IF(ISBLANK(VLOOKUP(BO$7,'Basisreihen Destatis 2022'!$T$8:$W$120,2,FALSE)),"-",VLOOKUP(BO$7,'Basisreihen Destatis 2022'!$T$8:$W$120,2,FALSE))</f>
        <v>96.6</v>
      </c>
      <c r="BP16" s="268">
        <f>IF(ISBLANK(VLOOKUP(BP$7,'Basisreihen Destatis 2022'!$T$8:$W$120,2,FALSE)),"-",VLOOKUP(BP$7,'Basisreihen Destatis 2022'!$T$8:$W$120,2,FALSE))</f>
        <v>98.4</v>
      </c>
      <c r="BQ16" s="268">
        <f>IF(ISBLANK(VLOOKUP(BQ$7,'Basisreihen Destatis 2022'!$T$8:$W$120,2,FALSE)),"-",VLOOKUP(BQ$7,'Basisreihen Destatis 2022'!$T$8:$W$120,2,FALSE))</f>
        <v>100</v>
      </c>
      <c r="BR16" s="268">
        <f>IF(ISBLANK(VLOOKUP(BR$7,'Basisreihen Destatis 2022'!$T$8:$W$120,2,FALSE)),"-",VLOOKUP(BR$7,'Basisreihen Destatis 2022'!$T$8:$W$120,2,FALSE))</f>
        <v>102.1</v>
      </c>
      <c r="BS16" s="268">
        <f>IF(ISBLANK(VLOOKUP(BS$7,'Basisreihen Destatis 2022'!$T$8:$W$120,2,FALSE)),"-",VLOOKUP(BS$7,'Basisreihen Destatis 2022'!$T$8:$W$120,2,FALSE))</f>
        <v>105.5</v>
      </c>
      <c r="BT16" s="268">
        <f>IF(ISBLANK(VLOOKUP(BT$7,'Basisreihen Destatis 2022'!$T$8:$W$120,2,FALSE)),"-",VLOOKUP(BT$7,'Basisreihen Destatis 2022'!$T$8:$W$120,2,FALSE))</f>
        <v>110.2</v>
      </c>
      <c r="BU16" s="268">
        <f>IF(ISBLANK(VLOOKUP(BU$7,'Basisreihen Destatis 2022'!$T$8:$W$120,2,FALSE)),"-",VLOOKUP(BU$7,'Basisreihen Destatis 2022'!$T$8:$W$120,2,FALSE))</f>
        <v>115.1</v>
      </c>
      <c r="BV16" s="268">
        <f>IF(ISBLANK(VLOOKUP(BV$7,'Basisreihen Destatis 2022'!$T$8:$W$120,2,FALSE)),"-",VLOOKUP(BV$7,'Basisreihen Destatis 2022'!$T$8:$W$120,2,FALSE))</f>
        <v>116.9</v>
      </c>
      <c r="BW16" s="268">
        <f>IF(ISBLANK(VLOOKUP(BW$7,'Basisreihen Destatis 2022'!$T$8:$W$120,2,FALSE)),"-",VLOOKUP(BW$7,'Basisreihen Destatis 2022'!$T$8:$W$120,2,FALSE))</f>
        <v>128.1</v>
      </c>
      <c r="BX16" s="269">
        <f>IF(ISBLANK(VLOOKUP(BX$7,'Basisreihen Destatis 2022'!$T$8:$W$120,2,FALSE)),"-",VLOOKUP(BX$7,'Basisreihen Destatis 2022'!$T$8:$W$120,2,FALSE))</f>
        <v>150.6</v>
      </c>
    </row>
    <row r="17" spans="2:76">
      <c r="B17" s="590" t="s">
        <v>189</v>
      </c>
      <c r="C17" s="268"/>
      <c r="D17" s="268"/>
      <c r="E17" s="268"/>
      <c r="F17" s="268"/>
      <c r="G17" s="268"/>
      <c r="H17" s="268"/>
      <c r="I17" s="268"/>
      <c r="J17" s="268"/>
      <c r="K17" s="268"/>
      <c r="L17" s="268">
        <f>IF(ISBLANK(VLOOKUP(L$7,'Basisreihen Destatis 2022'!$T$8:$W$120,3,FALSE)),"-",VLOOKUP(L$7,'Basisreihen Destatis 2022'!$T$8:$W$120,3,FALSE))</f>
        <v>19.399999999999999</v>
      </c>
      <c r="M17" s="268">
        <f>IF(ISBLANK(VLOOKUP(M$7,'Basisreihen Destatis 2022'!$T$8:$W$120,3,FALSE)),"-",VLOOKUP(M$7,'Basisreihen Destatis 2022'!$T$8:$W$120,3,FALSE))</f>
        <v>20.9</v>
      </c>
      <c r="N17" s="268">
        <f>IF(ISBLANK(VLOOKUP(N$7,'Basisreihen Destatis 2022'!$T$8:$W$120,3,FALSE)),"-",VLOOKUP(N$7,'Basisreihen Destatis 2022'!$T$8:$W$120,3,FALSE))</f>
        <v>22.5</v>
      </c>
      <c r="O17" s="268">
        <f>IF(ISBLANK(VLOOKUP(O$7,'Basisreihen Destatis 2022'!$T$8:$W$120,3,FALSE)),"-",VLOOKUP(O$7,'Basisreihen Destatis 2022'!$T$8:$W$120,3,FALSE))</f>
        <v>24.2</v>
      </c>
      <c r="P17" s="268">
        <f>IF(ISBLANK(VLOOKUP(P$7,'Basisreihen Destatis 2022'!$T$8:$W$120,3,FALSE)),"-",VLOOKUP(P$7,'Basisreihen Destatis 2022'!$T$8:$W$120,3,FALSE))</f>
        <v>25.8</v>
      </c>
      <c r="Q17" s="268">
        <f>IF(ISBLANK(VLOOKUP(Q$7,'Basisreihen Destatis 2022'!$T$8:$W$120,3,FALSE)),"-",VLOOKUP(Q$7,'Basisreihen Destatis 2022'!$T$8:$W$120,3,FALSE))</f>
        <v>27</v>
      </c>
      <c r="R17" s="268">
        <f>IF(ISBLANK(VLOOKUP(R$7,'Basisreihen Destatis 2022'!$T$8:$W$120,3,FALSE)),"-",VLOOKUP(R$7,'Basisreihen Destatis 2022'!$T$8:$W$120,3,FALSE))</f>
        <v>27.4</v>
      </c>
      <c r="S17" s="268">
        <f>IF(ISBLANK(VLOOKUP(S$7,'Basisreihen Destatis 2022'!$T$8:$W$120,3,FALSE)),"-",VLOOKUP(S$7,'Basisreihen Destatis 2022'!$T$8:$W$120,3,FALSE))</f>
        <v>26.7</v>
      </c>
      <c r="T17" s="268">
        <f>IF(ISBLANK(VLOOKUP(T$7,'Basisreihen Destatis 2022'!$T$8:$W$120,3,FALSE)),"-",VLOOKUP(T$7,'Basisreihen Destatis 2022'!$T$8:$W$120,3,FALSE))</f>
        <v>26.9</v>
      </c>
      <c r="U17" s="268">
        <f>IF(ISBLANK(VLOOKUP(U$7,'Basisreihen Destatis 2022'!$T$8:$W$120,3,FALSE)),"-",VLOOKUP(U$7,'Basisreihen Destatis 2022'!$T$8:$W$120,3,FALSE))</f>
        <v>25.8</v>
      </c>
      <c r="V17" s="268">
        <f>IF(ISBLANK(VLOOKUP(V$7,'Basisreihen Destatis 2022'!$T$8:$W$120,3,FALSE)),"-",VLOOKUP(V$7,'Basisreihen Destatis 2022'!$T$8:$W$120,3,FALSE))</f>
        <v>27.2</v>
      </c>
      <c r="W17" s="268">
        <f>IF(ISBLANK(VLOOKUP(W$7,'Basisreihen Destatis 2022'!$T$8:$W$120,3,FALSE)),"-",VLOOKUP(W$7,'Basisreihen Destatis 2022'!$T$8:$W$120,3,FALSE))</f>
        <v>28.6</v>
      </c>
      <c r="X17" s="268">
        <f>IF(ISBLANK(VLOOKUP(X$7,'Basisreihen Destatis 2022'!$T$8:$W$120,3,FALSE)),"-",VLOOKUP(X$7,'Basisreihen Destatis 2022'!$T$8:$W$120,3,FALSE))</f>
        <v>33.299999999999997</v>
      </c>
      <c r="Y17" s="268">
        <f>IF(ISBLANK(VLOOKUP(Y$7,'Basisreihen Destatis 2022'!$T$8:$W$120,3,FALSE)),"-",VLOOKUP(Y$7,'Basisreihen Destatis 2022'!$T$8:$W$120,3,FALSE))</f>
        <v>36.1</v>
      </c>
      <c r="Z17" s="268">
        <f>IF(ISBLANK(VLOOKUP(Z$7,'Basisreihen Destatis 2022'!$T$8:$W$120,3,FALSE)),"-",VLOOKUP(Z$7,'Basisreihen Destatis 2022'!$T$8:$W$120,3,FALSE))</f>
        <v>37.4</v>
      </c>
      <c r="AA17" s="268">
        <f>IF(ISBLANK(VLOOKUP(AA$7,'Basisreihen Destatis 2022'!$T$8:$W$120,3,FALSE)),"-",VLOOKUP(AA$7,'Basisreihen Destatis 2022'!$T$8:$W$120,3,FALSE))</f>
        <v>38.9</v>
      </c>
      <c r="AB17" s="268">
        <f>IF(ISBLANK(VLOOKUP(AB$7,'Basisreihen Destatis 2022'!$T$8:$W$120,3,FALSE)),"-",VLOOKUP(AB$7,'Basisreihen Destatis 2022'!$T$8:$W$120,3,FALSE))</f>
        <v>41.4</v>
      </c>
      <c r="AC17" s="268">
        <f>IF(ISBLANK(VLOOKUP(AC$7,'Basisreihen Destatis 2022'!$T$8:$W$120,3,FALSE)),"-",VLOOKUP(AC$7,'Basisreihen Destatis 2022'!$T$8:$W$120,3,FALSE))</f>
        <v>42.2</v>
      </c>
      <c r="AD17" s="268">
        <f>IF(ISBLANK(VLOOKUP(AD$7,'Basisreihen Destatis 2022'!$T$8:$W$120,3,FALSE)),"-",VLOOKUP(AD$7,'Basisreihen Destatis 2022'!$T$8:$W$120,3,FALSE))</f>
        <v>42.9</v>
      </c>
      <c r="AE17" s="268">
        <f>IF(ISBLANK(VLOOKUP(AE$7,'Basisreihen Destatis 2022'!$T$8:$W$120,3,FALSE)),"-",VLOOKUP(AE$7,'Basisreihen Destatis 2022'!$T$8:$W$120,3,FALSE))</f>
        <v>44.5</v>
      </c>
      <c r="AF17" s="268">
        <f>IF(ISBLANK(VLOOKUP(AF$7,'Basisreihen Destatis 2022'!$T$8:$W$120,3,FALSE)),"-",VLOOKUP(AF$7,'Basisreihen Destatis 2022'!$T$8:$W$120,3,FALSE))</f>
        <v>47.5</v>
      </c>
      <c r="AG17" s="268">
        <f>IF(ISBLANK(VLOOKUP(AG$7,'Basisreihen Destatis 2022'!$T$8:$W$120,3,FALSE)),"-",VLOOKUP(AG$7,'Basisreihen Destatis 2022'!$T$8:$W$120,3,FALSE))</f>
        <v>52.4</v>
      </c>
      <c r="AH17" s="268">
        <f>IF(ISBLANK(VLOOKUP(AH$7,'Basisreihen Destatis 2022'!$T$8:$W$120,3,FALSE)),"-",VLOOKUP(AH$7,'Basisreihen Destatis 2022'!$T$8:$W$120,3,FALSE))</f>
        <v>58.2</v>
      </c>
      <c r="AI17" s="268">
        <f>IF(ISBLANK(VLOOKUP(AI$7,'Basisreihen Destatis 2022'!$T$8:$W$120,3,FALSE)),"-",VLOOKUP(AI$7,'Basisreihen Destatis 2022'!$T$8:$W$120,3,FALSE))</f>
        <v>59.9</v>
      </c>
      <c r="AJ17" s="268">
        <f>IF(ISBLANK(VLOOKUP(AJ$7,'Basisreihen Destatis 2022'!$T$8:$W$120,3,FALSE)),"-",VLOOKUP(AJ$7,'Basisreihen Destatis 2022'!$T$8:$W$120,3,FALSE))</f>
        <v>58.8</v>
      </c>
      <c r="AK17" s="268">
        <f>IF(ISBLANK(VLOOKUP(AK$7,'Basisreihen Destatis 2022'!$T$8:$W$120,3,FALSE)),"-",VLOOKUP(AK$7,'Basisreihen Destatis 2022'!$T$8:$W$120,3,FALSE))</f>
        <v>58.8</v>
      </c>
      <c r="AL17" s="268">
        <f>IF(ISBLANK(VLOOKUP(AL$7,'Basisreihen Destatis 2022'!$T$8:$W$120,3,FALSE)),"-",VLOOKUP(AL$7,'Basisreihen Destatis 2022'!$T$8:$W$120,3,FALSE))</f>
        <v>59.7</v>
      </c>
      <c r="AM17" s="268">
        <f>IF(ISBLANK(VLOOKUP(AM$7,'Basisreihen Destatis 2022'!$T$8:$W$120,3,FALSE)),"-",VLOOKUP(AM$7,'Basisreihen Destatis 2022'!$T$8:$W$120,3,FALSE))</f>
        <v>59.9</v>
      </c>
      <c r="AN17" s="268">
        <f>IF(ISBLANK(VLOOKUP(AN$7,'Basisreihen Destatis 2022'!$T$8:$W$120,3,FALSE)),"-",VLOOKUP(AN$7,'Basisreihen Destatis 2022'!$T$8:$W$120,3,FALSE))</f>
        <v>61.3</v>
      </c>
      <c r="AO17" s="268">
        <f>IF(ISBLANK(VLOOKUP(AO$7,'Basisreihen Destatis 2022'!$T$8:$W$120,3,FALSE)),"-",VLOOKUP(AO$7,'Basisreihen Destatis 2022'!$T$8:$W$120,3,FALSE))</f>
        <v>62.3</v>
      </c>
      <c r="AP17" s="268">
        <f>IF(ISBLANK(VLOOKUP(AP$7,'Basisreihen Destatis 2022'!$T$8:$W$120,3,FALSE)),"-",VLOOKUP(AP$7,'Basisreihen Destatis 2022'!$T$8:$W$120,3,FALSE))</f>
        <v>63.3</v>
      </c>
      <c r="AQ17" s="268">
        <f>IF(ISBLANK(VLOOKUP(AQ$7,'Basisreihen Destatis 2022'!$T$8:$W$120,3,FALSE)),"-",VLOOKUP(AQ$7,'Basisreihen Destatis 2022'!$T$8:$W$120,3,FALSE))</f>
        <v>65.099999999999994</v>
      </c>
      <c r="AR17" s="268">
        <f>IF(ISBLANK(VLOOKUP(AR$7,'Basisreihen Destatis 2022'!$T$8:$W$120,3,FALSE)),"-",VLOOKUP(AR$7,'Basisreihen Destatis 2022'!$T$8:$W$120,3,FALSE))</f>
        <v>69.5</v>
      </c>
      <c r="AS17" s="268">
        <f>IF(ISBLANK(VLOOKUP(AS$7,'Basisreihen Destatis 2022'!$T$8:$W$120,3,FALSE)),"-",VLOOKUP(AS$7,'Basisreihen Destatis 2022'!$T$8:$W$120,3,FALSE))</f>
        <v>74.599999999999994</v>
      </c>
      <c r="AT17" s="268">
        <f>IF(ISBLANK(VLOOKUP(AT$7,'Basisreihen Destatis 2022'!$T$8:$W$120,3,FALSE)),"-",VLOOKUP(AT$7,'Basisreihen Destatis 2022'!$T$8:$W$120,3,FALSE))</f>
        <v>79.400000000000006</v>
      </c>
      <c r="AU17" s="268">
        <f>IF(ISBLANK(VLOOKUP(AU$7,'Basisreihen Destatis 2022'!$T$8:$W$120,3,FALSE)),"-",VLOOKUP(AU$7,'Basisreihen Destatis 2022'!$T$8:$W$120,3,FALSE))</f>
        <v>82.4</v>
      </c>
      <c r="AV17" s="268">
        <f>IF(ISBLANK(VLOOKUP(AV$7,'Basisreihen Destatis 2022'!$T$8:$W$120,3,FALSE)),"-",VLOOKUP(AV$7,'Basisreihen Destatis 2022'!$T$8:$W$120,3,FALSE))</f>
        <v>83.4</v>
      </c>
      <c r="AW17" s="268">
        <f>IF(ISBLANK(VLOOKUP(AW$7,'Basisreihen Destatis 2022'!$T$8:$W$120,3,FALSE)),"-",VLOOKUP(AW$7,'Basisreihen Destatis 2022'!$T$8:$W$120,3,FALSE))</f>
        <v>84.1</v>
      </c>
      <c r="AX17" s="268">
        <f>IF(ISBLANK(VLOOKUP(AX$7,'Basisreihen Destatis 2022'!$T$8:$W$120,3,FALSE)),"-",VLOOKUP(AX$7,'Basisreihen Destatis 2022'!$T$8:$W$120,3,FALSE))</f>
        <v>82.7</v>
      </c>
      <c r="AY17" s="268">
        <f>IF(ISBLANK(VLOOKUP(AY$7,'Basisreihen Destatis 2022'!$T$8:$W$120,3,FALSE)),"-",VLOOKUP(AY$7,'Basisreihen Destatis 2022'!$T$8:$W$120,3,FALSE))</f>
        <v>81.2</v>
      </c>
      <c r="AZ17" s="268">
        <f>IF(ISBLANK(VLOOKUP(AZ$7,'Basisreihen Destatis 2022'!$T$8:$W$120,3,FALSE)),"-",VLOOKUP(AZ$7,'Basisreihen Destatis 2022'!$T$8:$W$120,3,FALSE))</f>
        <v>80.400000000000006</v>
      </c>
      <c r="BA17" s="268">
        <f>IF(ISBLANK(VLOOKUP(BA$7,'Basisreihen Destatis 2022'!$T$8:$W$120,3,FALSE)),"-",VLOOKUP(BA$7,'Basisreihen Destatis 2022'!$T$8:$W$120,3,FALSE))</f>
        <v>80</v>
      </c>
      <c r="BB17" s="268">
        <f>IF(ISBLANK(VLOOKUP(BB$7,'Basisreihen Destatis 2022'!$T$8:$W$120,3,FALSE)),"-",VLOOKUP(BB$7,'Basisreihen Destatis 2022'!$T$8:$W$120,3,FALSE))</f>
        <v>80.3</v>
      </c>
      <c r="BC17" s="268">
        <f>IF(ISBLANK(VLOOKUP(BC$7,'Basisreihen Destatis 2022'!$T$8:$W$120,3,FALSE)),"-",VLOOKUP(BC$7,'Basisreihen Destatis 2022'!$T$8:$W$120,3,FALSE))</f>
        <v>80.099999999999994</v>
      </c>
      <c r="BD17" s="268">
        <f>IF(ISBLANK(VLOOKUP(BD$7,'Basisreihen Destatis 2022'!$T$8:$W$120,3,FALSE)),"-",VLOOKUP(BD$7,'Basisreihen Destatis 2022'!$T$8:$W$120,3,FALSE))</f>
        <v>79.900000000000006</v>
      </c>
      <c r="BE17" s="268">
        <f>IF(ISBLANK(VLOOKUP(BE$7,'Basisreihen Destatis 2022'!$T$8:$W$120,3,FALSE)),"-",VLOOKUP(BE$7,'Basisreihen Destatis 2022'!$T$8:$W$120,3,FALSE))</f>
        <v>79.599999999999994</v>
      </c>
      <c r="BF17" s="268">
        <f>IF(ISBLANK(VLOOKUP(BF$7,'Basisreihen Destatis 2022'!$T$8:$W$120,3,FALSE)),"-",VLOOKUP(BF$7,'Basisreihen Destatis 2022'!$T$8:$W$120,3,FALSE))</f>
        <v>79.599999999999994</v>
      </c>
      <c r="BG17" s="268">
        <f>IF(ISBLANK(VLOOKUP(BG$7,'Basisreihen Destatis 2022'!$T$8:$W$120,3,FALSE)),"-",VLOOKUP(BG$7,'Basisreihen Destatis 2022'!$T$8:$W$120,3,FALSE))</f>
        <v>79.7</v>
      </c>
      <c r="BH17" s="268">
        <f>IF(ISBLANK(VLOOKUP(BH$7,'Basisreihen Destatis 2022'!$T$8:$W$120,3,FALSE)),"-",VLOOKUP(BH$7,'Basisreihen Destatis 2022'!$T$8:$W$120,3,FALSE))</f>
        <v>81.7</v>
      </c>
      <c r="BI17" s="268">
        <f>IF(ISBLANK(VLOOKUP(BI$7,'Basisreihen Destatis 2022'!$T$8:$W$120,3,FALSE)),"-",VLOOKUP(BI$7,'Basisreihen Destatis 2022'!$T$8:$W$120,3,FALSE))</f>
        <v>86.4</v>
      </c>
      <c r="BJ17" s="268">
        <f>IF(ISBLANK(VLOOKUP(BJ$7,'Basisreihen Destatis 2022'!$T$8:$W$120,3,FALSE)),"-",VLOOKUP(BJ$7,'Basisreihen Destatis 2022'!$T$8:$W$120,3,FALSE))</f>
        <v>89</v>
      </c>
      <c r="BK17" s="268">
        <f>IF(ISBLANK(VLOOKUP(BK$7,'Basisreihen Destatis 2022'!$T$8:$W$120,3,FALSE)),"-",VLOOKUP(BK$7,'Basisreihen Destatis 2022'!$T$8:$W$120,3,FALSE))</f>
        <v>90.5</v>
      </c>
      <c r="BL17" s="268">
        <f>IF(ISBLANK(VLOOKUP(BL$7,'Basisreihen Destatis 2022'!$T$8:$W$120,3,FALSE)),"-",VLOOKUP(BL$7,'Basisreihen Destatis 2022'!$T$8:$W$120,3,FALSE))</f>
        <v>91</v>
      </c>
      <c r="BM17" s="268">
        <f>IF(ISBLANK(VLOOKUP(BM$7,'Basisreihen Destatis 2022'!$T$8:$W$120,3,FALSE)),"-",VLOOKUP(BM$7,'Basisreihen Destatis 2022'!$T$8:$W$120,3,FALSE))</f>
        <v>92.7</v>
      </c>
      <c r="BN17" s="268">
        <f>IF(ISBLANK(VLOOKUP(BN$7,'Basisreihen Destatis 2022'!$T$8:$W$120,3,FALSE)),"-",VLOOKUP(BN$7,'Basisreihen Destatis 2022'!$T$8:$W$120,3,FALSE))</f>
        <v>95.1</v>
      </c>
      <c r="BO17" s="268">
        <f>IF(ISBLANK(VLOOKUP(BO$7,'Basisreihen Destatis 2022'!$T$8:$W$120,3,FALSE)),"-",VLOOKUP(BO$7,'Basisreihen Destatis 2022'!$T$8:$W$120,3,FALSE))</f>
        <v>96.7</v>
      </c>
      <c r="BP17" s="268">
        <f>IF(ISBLANK(VLOOKUP(BP$7,'Basisreihen Destatis 2022'!$T$8:$W$120,3,FALSE)),"-",VLOOKUP(BP$7,'Basisreihen Destatis 2022'!$T$8:$W$120,3,FALSE))</f>
        <v>98.2</v>
      </c>
      <c r="BQ17" s="268">
        <f>IF(ISBLANK(VLOOKUP(BQ$7,'Basisreihen Destatis 2022'!$T$8:$W$120,3,FALSE)),"-",VLOOKUP(BQ$7,'Basisreihen Destatis 2022'!$T$8:$W$120,3,FALSE))</f>
        <v>100</v>
      </c>
      <c r="BR17" s="268">
        <f>IF(ISBLANK(VLOOKUP(BR$7,'Basisreihen Destatis 2022'!$T$8:$W$120,3,FALSE)),"-",VLOOKUP(BR$7,'Basisreihen Destatis 2022'!$T$8:$W$120,3,FALSE))</f>
        <v>101.7</v>
      </c>
      <c r="BS17" s="268">
        <f>IF(ISBLANK(VLOOKUP(BS$7,'Basisreihen Destatis 2022'!$T$8:$W$120,3,FALSE)),"-",VLOOKUP(BS$7,'Basisreihen Destatis 2022'!$T$8:$W$120,3,FALSE))</f>
        <v>105.3</v>
      </c>
      <c r="BT17" s="268">
        <f>IF(ISBLANK(VLOOKUP(BT$7,'Basisreihen Destatis 2022'!$T$8:$W$120,3,FALSE)),"-",VLOOKUP(BT$7,'Basisreihen Destatis 2022'!$T$8:$W$120,3,FALSE))</f>
        <v>111.5</v>
      </c>
      <c r="BU17" s="268">
        <f>IF(ISBLANK(VLOOKUP(BU$7,'Basisreihen Destatis 2022'!$T$8:$W$120,3,FALSE)),"-",VLOOKUP(BU$7,'Basisreihen Destatis 2022'!$T$8:$W$120,3,FALSE))</f>
        <v>117.7</v>
      </c>
      <c r="BV17" s="268">
        <f>IF(ISBLANK(VLOOKUP(BV$7,'Basisreihen Destatis 2022'!$T$8:$W$120,3,FALSE)),"-",VLOOKUP(BV$7,'Basisreihen Destatis 2022'!$T$8:$W$120,3,FALSE))</f>
        <v>118.8</v>
      </c>
      <c r="BW17" s="268">
        <f>IF(ISBLANK(VLOOKUP(BW$7,'Basisreihen Destatis 2022'!$T$8:$W$120,3,FALSE)),"-",VLOOKUP(BW$7,'Basisreihen Destatis 2022'!$T$8:$W$120,3,FALSE))</f>
        <v>126.3</v>
      </c>
      <c r="BX17" s="269">
        <f>IF(ISBLANK(VLOOKUP(BX$7,'Basisreihen Destatis 2022'!$T$8:$W$120,3,FALSE)),"-",VLOOKUP(BX$7,'Basisreihen Destatis 2022'!$T$8:$W$120,3,FALSE))</f>
        <v>145.5</v>
      </c>
    </row>
    <row r="18" spans="2:76">
      <c r="B18" s="590" t="s">
        <v>7</v>
      </c>
      <c r="C18" s="268">
        <f>IF(ISBLANK(VLOOKUP(C$7,'Basisreihen Destatis 2022'!$T$8:$W$120,4,FALSE)),"-",VLOOKUP(C$7,'Basisreihen Destatis 2022'!$T$8:$W$120,4,FALSE))</f>
        <v>2.6259999999999999</v>
      </c>
      <c r="D18" s="268">
        <f>IF(ISBLANK(VLOOKUP(D$7,'Basisreihen Destatis 2022'!$T$8:$W$120,4,FALSE)),"-",VLOOKUP(D$7,'Basisreihen Destatis 2022'!$T$8:$W$120,4,FALSE))</f>
        <v>2.5030000000000001</v>
      </c>
      <c r="E18" s="268">
        <f>IF(ISBLANK(VLOOKUP(E$7,'Basisreihen Destatis 2022'!$T$8:$W$120,4,FALSE)),"-",VLOOKUP(E$7,'Basisreihen Destatis 2022'!$T$8:$W$120,4,FALSE))</f>
        <v>2.8980000000000001</v>
      </c>
      <c r="F18" s="268">
        <f>IF(ISBLANK(VLOOKUP(F$7,'Basisreihen Destatis 2022'!$T$8:$W$120,4,FALSE)),"-",VLOOKUP(F$7,'Basisreihen Destatis 2022'!$T$8:$W$120,4,FALSE))</f>
        <v>3.0880000000000001</v>
      </c>
      <c r="G18" s="268">
        <f>IF(ISBLANK(VLOOKUP(G$7,'Basisreihen Destatis 2022'!$T$8:$W$120,4,FALSE)),"-",VLOOKUP(G$7,'Basisreihen Destatis 2022'!$T$8:$W$120,4,FALSE))</f>
        <v>2.9860000000000002</v>
      </c>
      <c r="H18" s="268">
        <f>IF(ISBLANK(VLOOKUP(H$7,'Basisreihen Destatis 2022'!$T$8:$W$120,4,FALSE)),"-",VLOOKUP(H$7,'Basisreihen Destatis 2022'!$T$8:$W$120,4,FALSE))</f>
        <v>3</v>
      </c>
      <c r="I18" s="268">
        <f>IF(ISBLANK(VLOOKUP(I$7,'Basisreihen Destatis 2022'!$T$8:$W$120,4,FALSE)),"-",VLOOKUP(I$7,'Basisreihen Destatis 2022'!$T$8:$W$120,4,FALSE))</f>
        <v>3.1629999999999998</v>
      </c>
      <c r="J18" s="268">
        <f>IF(ISBLANK(VLOOKUP(J$7,'Basisreihen Destatis 2022'!$T$8:$W$120,4,FALSE)),"-",VLOOKUP(J$7,'Basisreihen Destatis 2022'!$T$8:$W$120,4,FALSE))</f>
        <v>3.2450000000000001</v>
      </c>
      <c r="K18" s="268">
        <f>IF(ISBLANK(VLOOKUP(K$7,'Basisreihen Destatis 2022'!$T$8:$W$120,4,FALSE)),"-",VLOOKUP(K$7,'Basisreihen Destatis 2022'!$T$8:$W$120,4,FALSE))</f>
        <v>3.3610000000000002</v>
      </c>
      <c r="L18" s="268">
        <f>IF(ISBLANK(VLOOKUP(L$7,'Basisreihen Destatis 2022'!$T$8:$W$120,4,FALSE)),"-",VLOOKUP(L$7,'Basisreihen Destatis 2022'!$T$8:$W$120,4,FALSE))</f>
        <v>3.4689999999999999</v>
      </c>
      <c r="M18" s="268">
        <f>IF(ISBLANK(VLOOKUP(M$7,'Basisreihen Destatis 2022'!$T$8:$W$120,4,FALSE)),"-",VLOOKUP(M$7,'Basisreihen Destatis 2022'!$T$8:$W$120,4,FALSE))</f>
        <v>3.653</v>
      </c>
      <c r="N18" s="268">
        <f>IF(ISBLANK(VLOOKUP(N$7,'Basisreihen Destatis 2022'!$T$8:$W$120,4,FALSE)),"-",VLOOKUP(N$7,'Basisreihen Destatis 2022'!$T$8:$W$120,4,FALSE))</f>
        <v>3.9249999999999998</v>
      </c>
      <c r="O18" s="268">
        <f>IF(ISBLANK(VLOOKUP(O$7,'Basisreihen Destatis 2022'!$T$8:$W$120,4,FALSE)),"-",VLOOKUP(O$7,'Basisreihen Destatis 2022'!$T$8:$W$120,4,FALSE))</f>
        <v>4.2240000000000002</v>
      </c>
      <c r="P18" s="268">
        <f>IF(ISBLANK(VLOOKUP(P$7,'Basisreihen Destatis 2022'!$T$8:$W$120,4,FALSE)),"-",VLOOKUP(P$7,'Basisreihen Destatis 2022'!$T$8:$W$120,4,FALSE))</f>
        <v>4.5709999999999997</v>
      </c>
      <c r="Q18" s="268">
        <f>IF(ISBLANK(VLOOKUP(Q$7,'Basisreihen Destatis 2022'!$T$8:$W$120,4,FALSE)),"-",VLOOKUP(Q$7,'Basisreihen Destatis 2022'!$T$8:$W$120,4,FALSE))</f>
        <v>4.8099999999999996</v>
      </c>
      <c r="R18" s="268">
        <f>IF(ISBLANK(VLOOKUP(R$7,'Basisreihen Destatis 2022'!$T$8:$W$120,4,FALSE)),"-",VLOOKUP(R$7,'Basisreihen Destatis 2022'!$T$8:$W$120,4,FALSE))</f>
        <v>5.0339999999999998</v>
      </c>
      <c r="S18" s="268">
        <f>IF(ISBLANK(VLOOKUP(S$7,'Basisreihen Destatis 2022'!$T$8:$W$120,4,FALSE)),"-",VLOOKUP(S$7,'Basisreihen Destatis 2022'!$T$8:$W$120,4,FALSE))</f>
        <v>5.2450000000000001</v>
      </c>
      <c r="T18" s="268">
        <f>IF(ISBLANK(VLOOKUP(T$7,'Basisreihen Destatis 2022'!$T$8:$W$120,4,FALSE)),"-",VLOOKUP(T$7,'Basisreihen Destatis 2022'!$T$8:$W$120,4,FALSE))</f>
        <v>5.415</v>
      </c>
      <c r="U18" s="268">
        <f>IF(ISBLANK(VLOOKUP(U$7,'Basisreihen Destatis 2022'!$T$8:$W$120,4,FALSE)),"-",VLOOKUP(U$7,'Basisreihen Destatis 2022'!$T$8:$W$120,4,FALSE))</f>
        <v>5.2990000000000004</v>
      </c>
      <c r="V18" s="268">
        <f>IF(ISBLANK(VLOOKUP(V$7,'Basisreihen Destatis 2022'!$T$8:$W$120,4,FALSE)),"-",VLOOKUP(V$7,'Basisreihen Destatis 2022'!$T$8:$W$120,4,FALSE))</f>
        <v>5.524</v>
      </c>
      <c r="W18" s="268">
        <f>IF(ISBLANK(VLOOKUP(W$7,'Basisreihen Destatis 2022'!$T$8:$W$120,4,FALSE)),"-",VLOOKUP(W$7,'Basisreihen Destatis 2022'!$T$8:$W$120,4,FALSE))</f>
        <v>5.84</v>
      </c>
      <c r="X18" s="268">
        <f>IF(ISBLANK(VLOOKUP(X$7,'Basisreihen Destatis 2022'!$T$8:$W$120,4,FALSE)),"-",VLOOKUP(X$7,'Basisreihen Destatis 2022'!$T$8:$W$120,4,FALSE))</f>
        <v>6.8029999999999999</v>
      </c>
      <c r="Y18" s="268">
        <f>IF(ISBLANK(VLOOKUP(Y$7,'Basisreihen Destatis 2022'!$T$8:$W$120,4,FALSE)),"-",VLOOKUP(Y$7,'Basisreihen Destatis 2022'!$T$8:$W$120,4,FALSE))</f>
        <v>7.5049999999999999</v>
      </c>
      <c r="Z18" s="268">
        <f>IF(ISBLANK(VLOOKUP(Z$7,'Basisreihen Destatis 2022'!$T$8:$W$120,4,FALSE)),"-",VLOOKUP(Z$7,'Basisreihen Destatis 2022'!$T$8:$W$120,4,FALSE))</f>
        <v>8.0120000000000005</v>
      </c>
      <c r="AA18" s="268">
        <f>IF(ISBLANK(VLOOKUP(AA$7,'Basisreihen Destatis 2022'!$T$8:$W$120,4,FALSE)),"-",VLOOKUP(AA$7,'Basisreihen Destatis 2022'!$T$8:$W$120,4,FALSE))</f>
        <v>8.6</v>
      </c>
      <c r="AB18" s="268">
        <f>IF(ISBLANK(VLOOKUP(AB$7,'Basisreihen Destatis 2022'!$T$8:$W$120,4,FALSE)),"-",VLOOKUP(AB$7,'Basisreihen Destatis 2022'!$T$8:$W$120,4,FALSE))</f>
        <v>9.2260000000000009</v>
      </c>
      <c r="AC18" s="268">
        <f>IF(ISBLANK(VLOOKUP(AC$7,'Basisreihen Destatis 2022'!$T$8:$W$120,4,FALSE)),"-",VLOOKUP(AC$7,'Basisreihen Destatis 2022'!$T$8:$W$120,4,FALSE))</f>
        <v>9.4459999999999997</v>
      </c>
      <c r="AD18" s="268">
        <f>IF(ISBLANK(VLOOKUP(AD$7,'Basisreihen Destatis 2022'!$T$8:$W$120,4,FALSE)),"-",VLOOKUP(AD$7,'Basisreihen Destatis 2022'!$T$8:$W$120,4,FALSE))</f>
        <v>9.7710000000000008</v>
      </c>
      <c r="AE18" s="268">
        <f>IF(ISBLANK(VLOOKUP(AE$7,'Basisreihen Destatis 2022'!$T$8:$W$120,4,FALSE)),"-",VLOOKUP(AE$7,'Basisreihen Destatis 2022'!$T$8:$W$120,4,FALSE))</f>
        <v>10.244999999999999</v>
      </c>
      <c r="AF18" s="268">
        <f>IF(ISBLANK(VLOOKUP(AF$7,'Basisreihen Destatis 2022'!$T$8:$W$120,4,FALSE)),"-",VLOOKUP(AF$7,'Basisreihen Destatis 2022'!$T$8:$W$120,4,FALSE))</f>
        <v>10.878</v>
      </c>
      <c r="AG18" s="268">
        <f>IF(ISBLANK(VLOOKUP(AG$7,'Basisreihen Destatis 2022'!$T$8:$W$120,4,FALSE)),"-",VLOOKUP(AG$7,'Basisreihen Destatis 2022'!$T$8:$W$120,4,FALSE))</f>
        <v>11.833</v>
      </c>
      <c r="AH18" s="268">
        <f>IF(ISBLANK(VLOOKUP(AH$7,'Basisreihen Destatis 2022'!$T$8:$W$120,4,FALSE)),"-",VLOOKUP(AH$7,'Basisreihen Destatis 2022'!$T$8:$W$120,4,FALSE))</f>
        <v>13.097</v>
      </c>
      <c r="AI18" s="268">
        <f>IF(ISBLANK(VLOOKUP(AI$7,'Basisreihen Destatis 2022'!$T$8:$W$120,4,FALSE)),"-",VLOOKUP(AI$7,'Basisreihen Destatis 2022'!$T$8:$W$120,4,FALSE))</f>
        <v>13.863</v>
      </c>
      <c r="AJ18" s="268">
        <f>IF(ISBLANK(VLOOKUP(AJ$7,'Basisreihen Destatis 2022'!$T$8:$W$120,4,FALSE)),"-",VLOOKUP(AJ$7,'Basisreihen Destatis 2022'!$T$8:$W$120,4,FALSE))</f>
        <v>14.263</v>
      </c>
      <c r="AK18" s="268">
        <f>IF(ISBLANK(VLOOKUP(AK$7,'Basisreihen Destatis 2022'!$T$8:$W$120,4,FALSE)),"-",VLOOKUP(AK$7,'Basisreihen Destatis 2022'!$T$8:$W$120,4,FALSE))</f>
        <v>14.564</v>
      </c>
      <c r="AL18" s="268">
        <f>IF(ISBLANK(VLOOKUP(AL$7,'Basisreihen Destatis 2022'!$T$8:$W$120,4,FALSE)),"-",VLOOKUP(AL$7,'Basisreihen Destatis 2022'!$T$8:$W$120,4,FALSE))</f>
        <v>14.923999999999999</v>
      </c>
      <c r="AM18" s="268">
        <f>IF(ISBLANK(VLOOKUP(AM$7,'Basisreihen Destatis 2022'!$T$8:$W$120,4,FALSE)),"-",VLOOKUP(AM$7,'Basisreihen Destatis 2022'!$T$8:$W$120,4,FALSE))</f>
        <v>14.987</v>
      </c>
      <c r="AN18" s="268">
        <f>IF(ISBLANK(VLOOKUP(AN$7,'Basisreihen Destatis 2022'!$T$8:$W$120,4,FALSE)),"-",VLOOKUP(AN$7,'Basisreihen Destatis 2022'!$T$8:$W$120,4,FALSE))</f>
        <v>15.193</v>
      </c>
      <c r="AO18" s="268">
        <f>IF(ISBLANK(VLOOKUP(AO$7,'Basisreihen Destatis 2022'!$T$8:$W$120,4,FALSE)),"-",VLOOKUP(AO$7,'Basisreihen Destatis 2022'!$T$8:$W$120,4,FALSE))</f>
        <v>15.481999999999999</v>
      </c>
      <c r="AP18" s="268">
        <f>IF(ISBLANK(VLOOKUP(AP$7,'Basisreihen Destatis 2022'!$T$8:$W$120,4,FALSE)),"-",VLOOKUP(AP$7,'Basisreihen Destatis 2022'!$T$8:$W$120,4,FALSE))</f>
        <v>15.811</v>
      </c>
      <c r="AQ18" s="268">
        <f>IF(ISBLANK(VLOOKUP(AQ$7,'Basisreihen Destatis 2022'!$T$8:$W$120,4,FALSE)),"-",VLOOKUP(AQ$7,'Basisreihen Destatis 2022'!$T$8:$W$120,4,FALSE))</f>
        <v>16.388999999999999</v>
      </c>
      <c r="AR18" s="268">
        <f>IF(ISBLANK(VLOOKUP(AR$7,'Basisreihen Destatis 2022'!$T$8:$W$120,4,FALSE)),"-",VLOOKUP(AR$7,'Basisreihen Destatis 2022'!$T$8:$W$120,4,FALSE))</f>
        <v>17.445</v>
      </c>
      <c r="AS18" s="268">
        <f>IF(ISBLANK(VLOOKUP(AS$7,'Basisreihen Destatis 2022'!$T$8:$W$120,4,FALSE)),"-",VLOOKUP(AS$7,'Basisreihen Destatis 2022'!$T$8:$W$120,4,FALSE))</f>
        <v>18.655999999999999</v>
      </c>
      <c r="AT18" s="268">
        <f>IF(ISBLANK(VLOOKUP(AT$7,'Basisreihen Destatis 2022'!$T$8:$W$120,4,FALSE)),"-",VLOOKUP(AT$7,'Basisreihen Destatis 2022'!$T$8:$W$120,4,FALSE))</f>
        <v>19.850000000000001</v>
      </c>
      <c r="AU18" s="268">
        <f>IF(ISBLANK(VLOOKUP(AU$7,'Basisreihen Destatis 2022'!$T$8:$W$120,4,FALSE)),"-",VLOOKUP(AU$7,'Basisreihen Destatis 2022'!$T$8:$W$120,4,FALSE))</f>
        <v>20.83</v>
      </c>
      <c r="AV18" s="268">
        <f>IF(ISBLANK(VLOOKUP(AV$7,'Basisreihen Destatis 2022'!$T$8:$W$120,4,FALSE)),"-",VLOOKUP(AV$7,'Basisreihen Destatis 2022'!$T$8:$W$120,4,FALSE))</f>
        <v>21.329000000000001</v>
      </c>
      <c r="AW18" s="268">
        <f>IF(ISBLANK(VLOOKUP(AW$7,'Basisreihen Destatis 2022'!$T$8:$W$120,4,FALSE)),"-",VLOOKUP(AW$7,'Basisreihen Destatis 2022'!$T$8:$W$120,4,FALSE))</f>
        <v>21.829000000000001</v>
      </c>
      <c r="AX18" s="268">
        <f>IF(ISBLANK(VLOOKUP(AX$7,'Basisreihen Destatis 2022'!$T$8:$W$120,4,FALSE)),"-",VLOOKUP(AX$7,'Basisreihen Destatis 2022'!$T$8:$W$120,4,FALSE))</f>
        <v>21.791</v>
      </c>
      <c r="AY18" s="268">
        <f>IF(ISBLANK(VLOOKUP(AY$7,'Basisreihen Destatis 2022'!$T$8:$W$120,4,FALSE)),"-",VLOOKUP(AY$7,'Basisreihen Destatis 2022'!$T$8:$W$120,4,FALSE))</f>
        <v>21.626999999999999</v>
      </c>
      <c r="AZ18" s="268">
        <f>IF(ISBLANK(VLOOKUP(AZ$7,'Basisreihen Destatis 2022'!$T$8:$W$120,4,FALSE)),"-",VLOOKUP(AZ$7,'Basisreihen Destatis 2022'!$T$8:$W$120,4,FALSE))</f>
        <v>21.550999999999998</v>
      </c>
      <c r="BA18" s="268">
        <f>IF(ISBLANK(VLOOKUP(BA$7,'Basisreihen Destatis 2022'!$T$8:$W$120,4,FALSE)),"-",VLOOKUP(BA$7,'Basisreihen Destatis 2022'!$T$8:$W$120,4,FALSE))</f>
        <v>21.474</v>
      </c>
      <c r="BB18" s="268">
        <f>IF(ISBLANK(VLOOKUP(BB$7,'Basisreihen Destatis 2022'!$T$8:$W$120,4,FALSE)),"-",VLOOKUP(BB$7,'Basisreihen Destatis 2022'!$T$8:$W$120,4,FALSE))</f>
        <v>21.545000000000002</v>
      </c>
      <c r="BC18" s="268">
        <f>IF(ISBLANK(VLOOKUP(BC$7,'Basisreihen Destatis 2022'!$T$8:$W$120,4,FALSE)),"-",VLOOKUP(BC$7,'Basisreihen Destatis 2022'!$T$8:$W$120,4,FALSE))</f>
        <v>21.529</v>
      </c>
      <c r="BD18" s="268">
        <f>IF(ISBLANK(VLOOKUP(BD$7,'Basisreihen Destatis 2022'!$T$8:$W$120,4,FALSE)),"-",VLOOKUP(BD$7,'Basisreihen Destatis 2022'!$T$8:$W$120,4,FALSE))</f>
        <v>21.518000000000001</v>
      </c>
      <c r="BE18" s="268">
        <f>IF(ISBLANK(VLOOKUP(BE$7,'Basisreihen Destatis 2022'!$T$8:$W$120,4,FALSE)),"-",VLOOKUP(BE$7,'Basisreihen Destatis 2022'!$T$8:$W$120,4,FALSE))</f>
        <v>21.529</v>
      </c>
      <c r="BF18" s="268">
        <f>IF(ISBLANK(VLOOKUP(BF$7,'Basisreihen Destatis 2022'!$T$8:$W$120,4,FALSE)),"-",VLOOKUP(BF$7,'Basisreihen Destatis 2022'!$T$8:$W$120,4,FALSE))</f>
        <v>21.809000000000001</v>
      </c>
      <c r="BG18" s="268">
        <f>IF(ISBLANK(VLOOKUP(BG$7,'Basisreihen Destatis 2022'!$T$8:$W$120,4,FALSE)),"-",VLOOKUP(BG$7,'Basisreihen Destatis 2022'!$T$8:$W$120,4,FALSE))</f>
        <v>22.003</v>
      </c>
      <c r="BH18" s="268">
        <f>IF(ISBLANK(VLOOKUP(BH$7,'Basisreihen Destatis 2022'!$T$8:$W$120,4,FALSE)),"-",VLOOKUP(BH$7,'Basisreihen Destatis 2022'!$T$8:$W$120,4,FALSE))</f>
        <v>22.420999999999999</v>
      </c>
      <c r="BI18" s="268">
        <f>IF(ISBLANK(VLOOKUP(BI$7,'Basisreihen Destatis 2022'!$T$8:$W$120,4,FALSE)),"-",VLOOKUP(BI$7,'Basisreihen Destatis 2022'!$T$8:$W$120,4,FALSE))</f>
        <v>23.917000000000002</v>
      </c>
      <c r="BJ18" s="268">
        <f>IF(ISBLANK(VLOOKUP(BJ$7,'Basisreihen Destatis 2022'!$T$8:$W$120,4,FALSE)),"-",VLOOKUP(BJ$7,'Basisreihen Destatis 2022'!$T$8:$W$120,4,FALSE))</f>
        <v>24.599</v>
      </c>
      <c r="BK18" s="268">
        <f>IF(ISBLANK(VLOOKUP(BK$7,'Basisreihen Destatis 2022'!$T$8:$W$120,4,FALSE)),"-",VLOOKUP(BK$7,'Basisreihen Destatis 2022'!$T$8:$W$120,4,FALSE))</f>
        <v>24.808</v>
      </c>
      <c r="BL18" s="268">
        <f>IF(ISBLANK(VLOOKUP(BL$7,'Basisreihen Destatis 2022'!$T$8:$W$120,4,FALSE)),"-",VLOOKUP(BL$7,'Basisreihen Destatis 2022'!$T$8:$W$120,4,FALSE))</f>
        <v>25.064</v>
      </c>
      <c r="BM18" s="268">
        <f>IF(ISBLANK(VLOOKUP(BM$7,'Basisreihen Destatis 2022'!$T$8:$W$120,4,FALSE)),"-",VLOOKUP(BM$7,'Basisreihen Destatis 2022'!$T$8:$W$120,4,FALSE))</f>
        <v>25.753</v>
      </c>
      <c r="BN18" s="268">
        <f>IF(ISBLANK(VLOOKUP(BN$7,'Basisreihen Destatis 2022'!$T$8:$W$120,4,FALSE)),"-",VLOOKUP(BN$7,'Basisreihen Destatis 2022'!$T$8:$W$120,4,FALSE))</f>
        <v>26.411000000000001</v>
      </c>
      <c r="BO18" s="268">
        <f>IF(ISBLANK(VLOOKUP(BO$7,'Basisreihen Destatis 2022'!$T$8:$W$120,4,FALSE)),"-",VLOOKUP(BO$7,'Basisreihen Destatis 2022'!$T$8:$W$120,4,FALSE))</f>
        <v>26.95</v>
      </c>
      <c r="BP18" s="268">
        <f>IF(ISBLANK(VLOOKUP(BP$7,'Basisreihen Destatis 2022'!$T$8:$W$120,4,FALSE)),"-",VLOOKUP(BP$7,'Basisreihen Destatis 2022'!$T$8:$W$120,4,FALSE))</f>
        <v>27.413</v>
      </c>
      <c r="BQ18" s="268">
        <f>IF(ISBLANK(VLOOKUP(BQ$7,'Basisreihen Destatis 2022'!$T$8:$W$120,4,FALSE)),"-",VLOOKUP(BQ$7,'Basisreihen Destatis 2022'!$T$8:$W$120,4,FALSE))</f>
        <v>27.832000000000001</v>
      </c>
      <c r="BR18" s="268">
        <f>IF(ISBLANK(VLOOKUP(BR$7,'Basisreihen Destatis 2022'!$T$8:$W$120,4,FALSE)),"-",VLOOKUP(BR$7,'Basisreihen Destatis 2022'!$T$8:$W$120,4,FALSE))</f>
        <v>28.402000000000001</v>
      </c>
      <c r="BS18" s="268">
        <f>IF(ISBLANK(VLOOKUP(BS$7,'Basisreihen Destatis 2022'!$T$8:$W$120,4,FALSE)),"-",VLOOKUP(BS$7,'Basisreihen Destatis 2022'!$T$8:$W$120,4,FALSE))</f>
        <v>29.292999999999999</v>
      </c>
      <c r="BT18" s="268">
        <f>IF(ISBLANK(VLOOKUP(BT$7,'Basisreihen Destatis 2022'!$T$8:$W$120,4,FALSE)),"-",VLOOKUP(BT$7,'Basisreihen Destatis 2022'!$T$8:$W$120,4,FALSE))</f>
        <v>30.58</v>
      </c>
      <c r="BU18" s="268">
        <f>IF(ISBLANK(VLOOKUP(BU$7,'Basisreihen Destatis 2022'!$T$8:$W$120,4,FALSE)),"-",VLOOKUP(BU$7,'Basisreihen Destatis 2022'!$T$8:$W$120,4,FALSE))</f>
        <v>31.902000000000001</v>
      </c>
      <c r="BV18" s="268">
        <f>IF(ISBLANK(VLOOKUP(BV$7,'Basisreihen Destatis 2022'!$T$8:$W$120,4,FALSE)),"-",VLOOKUP(BV$7,'Basisreihen Destatis 2022'!$T$8:$W$120,4,FALSE))</f>
        <v>32.396000000000001</v>
      </c>
      <c r="BW18" s="268">
        <f>IF(ISBLANK(VLOOKUP(BW$7,'Basisreihen Destatis 2022'!$T$8:$W$120,4,FALSE)),"-",VLOOKUP(BW$7,'Basisreihen Destatis 2022'!$T$8:$W$120,4,FALSE))</f>
        <v>35.338999999999999</v>
      </c>
      <c r="BX18" s="269">
        <f>IF(ISBLANK(VLOOKUP(BX$7,'Basisreihen Destatis 2022'!$T$8:$W$120,4,FALSE)),"-",VLOOKUP(BX$7,'Basisreihen Destatis 2022'!$T$8:$W$120,4,FALSE))</f>
        <v>41.121000000000002</v>
      </c>
    </row>
    <row r="19" spans="2:76">
      <c r="B19" s="589" t="s">
        <v>63</v>
      </c>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1"/>
    </row>
    <row r="20" spans="2:76">
      <c r="B20" s="590" t="s">
        <v>89</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f>IF(ISBLANK(VLOOKUP(BB$7,'Basisreihen Destatis 2022'!$K$8:$R$86,2,FALSE)),"-",VLOOKUP(BB$7,'Basisreihen Destatis 2022'!$K$8:$R$86,2,FALSE))</f>
        <v>100</v>
      </c>
      <c r="BC20" s="268">
        <f>IF(ISBLANK(VLOOKUP(BC$7,'Basisreihen Destatis 2022'!$K$8:$R$86,2,FALSE)),"-",VLOOKUP(BC$7,'Basisreihen Destatis 2022'!$K$8:$R$86,2,FALSE))</f>
        <v>104.4</v>
      </c>
      <c r="BD20" s="268">
        <f>IF(ISBLANK(VLOOKUP(BD$7,'Basisreihen Destatis 2022'!$K$8:$R$86,2,FALSE)),"-",VLOOKUP(BD$7,'Basisreihen Destatis 2022'!$K$8:$R$86,2,FALSE))</f>
        <v>104.1</v>
      </c>
      <c r="BE20" s="268">
        <f>IF(ISBLANK(VLOOKUP(BE$7,'Basisreihen Destatis 2022'!$K$8:$R$86,2,FALSE)),"-",VLOOKUP(BE$7,'Basisreihen Destatis 2022'!$K$8:$R$86,2,FALSE))</f>
        <v>107.2</v>
      </c>
      <c r="BF20" s="268">
        <f>IF(ISBLANK(VLOOKUP(BF$7,'Basisreihen Destatis 2022'!$K$8:$R$86,2,FALSE)),"-",VLOOKUP(BF$7,'Basisreihen Destatis 2022'!$K$8:$R$86,2,FALSE))</f>
        <v>122.1</v>
      </c>
      <c r="BG20" s="268">
        <f>IF(ISBLANK(VLOOKUP(BG$7,'Basisreihen Destatis 2022'!$K$8:$R$86,2,FALSE)),"-",VLOOKUP(BG$7,'Basisreihen Destatis 2022'!$K$8:$R$86,2,FALSE))</f>
        <v>137.19999999999999</v>
      </c>
      <c r="BH20" s="268"/>
      <c r="BI20" s="268"/>
      <c r="BJ20" s="268"/>
      <c r="BK20" s="268"/>
      <c r="BL20" s="268"/>
      <c r="BM20" s="268"/>
      <c r="BN20" s="268"/>
      <c r="BO20" s="268"/>
      <c r="BP20" s="268"/>
      <c r="BQ20" s="268"/>
      <c r="BR20" s="268"/>
      <c r="BS20" s="268"/>
      <c r="BT20" s="268"/>
      <c r="BU20" s="268"/>
      <c r="BV20" s="268"/>
      <c r="BW20" s="268"/>
      <c r="BX20" s="269"/>
    </row>
    <row r="21" spans="2:76">
      <c r="B21" s="590" t="s">
        <v>182</v>
      </c>
      <c r="C21" s="268"/>
      <c r="D21" s="268"/>
      <c r="E21" s="268"/>
      <c r="F21" s="268"/>
      <c r="G21" s="268"/>
      <c r="H21" s="268"/>
      <c r="I21" s="268"/>
      <c r="J21" s="268"/>
      <c r="K21" s="268"/>
      <c r="L21" s="268"/>
      <c r="M21" s="268"/>
      <c r="N21" s="268"/>
      <c r="O21" s="268"/>
      <c r="P21" s="268"/>
      <c r="Q21" s="268"/>
      <c r="R21" s="268"/>
      <c r="S21" s="268"/>
      <c r="T21" s="268"/>
      <c r="U21" s="268"/>
      <c r="V21" s="268">
        <f>IF(ISBLANK(VLOOKUP(V$7,'Basisreihen Destatis 2022'!$K$8:$R$86,3,FALSE)),"-",VLOOKUP(V$7,'Basisreihen Destatis 2022'!$K$8:$R$86,3,FALSE))</f>
        <v>55</v>
      </c>
      <c r="W21" s="268">
        <f>IF(ISBLANK(VLOOKUP(W$7,'Basisreihen Destatis 2022'!$K$8:$R$86,3,FALSE)),"-",VLOOKUP(W$7,'Basisreihen Destatis 2022'!$K$8:$R$86,3,FALSE))</f>
        <v>56.7</v>
      </c>
      <c r="X21" s="268">
        <f>IF(ISBLANK(VLOOKUP(X$7,'Basisreihen Destatis 2022'!$K$8:$R$86,3,FALSE)),"-",VLOOKUP(X$7,'Basisreihen Destatis 2022'!$K$8:$R$86,3,FALSE))</f>
        <v>60.6</v>
      </c>
      <c r="Y21" s="268">
        <f>IF(ISBLANK(VLOOKUP(Y$7,'Basisreihen Destatis 2022'!$K$8:$R$86,3,FALSE)),"-",VLOOKUP(Y$7,'Basisreihen Destatis 2022'!$K$8:$R$86,3,FALSE))</f>
        <v>61.6</v>
      </c>
      <c r="Z21" s="268">
        <f>IF(ISBLANK(VLOOKUP(Z$7,'Basisreihen Destatis 2022'!$K$8:$R$86,3,FALSE)),"-",VLOOKUP(Z$7,'Basisreihen Destatis 2022'!$K$8:$R$86,3,FALSE))</f>
        <v>61.6</v>
      </c>
      <c r="AA21" s="268">
        <f>IF(ISBLANK(VLOOKUP(AA$7,'Basisreihen Destatis 2022'!$K$8:$R$86,3,FALSE)),"-",VLOOKUP(AA$7,'Basisreihen Destatis 2022'!$K$8:$R$86,3,FALSE))</f>
        <v>67</v>
      </c>
      <c r="AB21" s="268">
        <f>IF(ISBLANK(VLOOKUP(AB$7,'Basisreihen Destatis 2022'!$K$8:$R$86,3,FALSE)),"-",VLOOKUP(AB$7,'Basisreihen Destatis 2022'!$K$8:$R$86,3,FALSE))</f>
        <v>76.2</v>
      </c>
      <c r="AC21" s="268">
        <f>IF(ISBLANK(VLOOKUP(AC$7,'Basisreihen Destatis 2022'!$K$8:$R$86,3,FALSE)),"-",VLOOKUP(AC$7,'Basisreihen Destatis 2022'!$K$8:$R$86,3,FALSE))</f>
        <v>73.5</v>
      </c>
      <c r="AD21" s="268">
        <f>IF(ISBLANK(VLOOKUP(AD$7,'Basisreihen Destatis 2022'!$K$8:$R$86,3,FALSE)),"-",VLOOKUP(AD$7,'Basisreihen Destatis 2022'!$K$8:$R$86,3,FALSE))</f>
        <v>75.5</v>
      </c>
      <c r="AE21" s="268">
        <f>IF(ISBLANK(VLOOKUP(AE$7,'Basisreihen Destatis 2022'!$K$8:$R$86,3,FALSE)),"-",VLOOKUP(AE$7,'Basisreihen Destatis 2022'!$K$8:$R$86,3,FALSE))</f>
        <v>73.599999999999994</v>
      </c>
      <c r="AF21" s="268">
        <f>IF(ISBLANK(VLOOKUP(AF$7,'Basisreihen Destatis 2022'!$K$8:$R$86,3,FALSE)),"-",VLOOKUP(AF$7,'Basisreihen Destatis 2022'!$K$8:$R$86,3,FALSE))</f>
        <v>75.599999999999994</v>
      </c>
      <c r="AG21" s="268">
        <f>IF(ISBLANK(VLOOKUP(AG$7,'Basisreihen Destatis 2022'!$K$8:$R$86,3,FALSE)),"-",VLOOKUP(AG$7,'Basisreihen Destatis 2022'!$K$8:$R$86,3,FALSE))</f>
        <v>76.5</v>
      </c>
      <c r="AH21" s="268">
        <f>IF(ISBLANK(VLOOKUP(AH$7,'Basisreihen Destatis 2022'!$K$8:$R$86,3,FALSE)),"-",VLOOKUP(AH$7,'Basisreihen Destatis 2022'!$K$8:$R$86,3,FALSE))</f>
        <v>77.099999999999994</v>
      </c>
      <c r="AI21" s="268">
        <f>IF(ISBLANK(VLOOKUP(AI$7,'Basisreihen Destatis 2022'!$K$8:$R$86,3,FALSE)),"-",VLOOKUP(AI$7,'Basisreihen Destatis 2022'!$K$8:$R$86,3,FALSE))</f>
        <v>78.5</v>
      </c>
      <c r="AJ21" s="268">
        <f>IF(ISBLANK(VLOOKUP(AJ$7,'Basisreihen Destatis 2022'!$K$8:$R$86,3,FALSE)),"-",VLOOKUP(AJ$7,'Basisreihen Destatis 2022'!$K$8:$R$86,3,FALSE))</f>
        <v>90.1</v>
      </c>
      <c r="AK21" s="268">
        <f>IF(ISBLANK(VLOOKUP(AK$7,'Basisreihen Destatis 2022'!$K$8:$R$86,3,FALSE)),"-",VLOOKUP(AK$7,'Basisreihen Destatis 2022'!$K$8:$R$86,3,FALSE))</f>
        <v>86.3</v>
      </c>
      <c r="AL21" s="268">
        <f>IF(ISBLANK(VLOOKUP(AL$7,'Basisreihen Destatis 2022'!$K$8:$R$86,3,FALSE)),"-",VLOOKUP(AL$7,'Basisreihen Destatis 2022'!$K$8:$R$86,3,FALSE))</f>
        <v>88</v>
      </c>
      <c r="AM21" s="268">
        <f>IF(ISBLANK(VLOOKUP(AM$7,'Basisreihen Destatis 2022'!$K$8:$R$86,3,FALSE)),"-",VLOOKUP(AM$7,'Basisreihen Destatis 2022'!$K$8:$R$86,3,FALSE))</f>
        <v>94.1</v>
      </c>
      <c r="AN21" s="268">
        <f>IF(ISBLANK(VLOOKUP(AN$7,'Basisreihen Destatis 2022'!$K$8:$R$86,3,FALSE)),"-",VLOOKUP(AN$7,'Basisreihen Destatis 2022'!$K$8:$R$86,3,FALSE))</f>
        <v>95.9</v>
      </c>
      <c r="AO21" s="268">
        <f>IF(ISBLANK(VLOOKUP(AO$7,'Basisreihen Destatis 2022'!$K$8:$R$86,3,FALSE)),"-",VLOOKUP(AO$7,'Basisreihen Destatis 2022'!$K$8:$R$86,3,FALSE))</f>
        <v>91.2</v>
      </c>
      <c r="AP21" s="268">
        <f>IF(ISBLANK(VLOOKUP(AP$7,'Basisreihen Destatis 2022'!$K$8:$R$86,3,FALSE)),"-",VLOOKUP(AP$7,'Basisreihen Destatis 2022'!$K$8:$R$86,3,FALSE))</f>
        <v>92.7</v>
      </c>
      <c r="AQ21" s="268">
        <f>IF(ISBLANK(VLOOKUP(AQ$7,'Basisreihen Destatis 2022'!$K$8:$R$86,3,FALSE)),"-",VLOOKUP(AQ$7,'Basisreihen Destatis 2022'!$K$8:$R$86,3,FALSE))</f>
        <v>97.1</v>
      </c>
      <c r="AR21" s="268">
        <f>IF(ISBLANK(VLOOKUP(AR$7,'Basisreihen Destatis 2022'!$K$8:$R$86,3,FALSE)),"-",VLOOKUP(AR$7,'Basisreihen Destatis 2022'!$K$8:$R$86,3,FALSE))</f>
        <v>98.2</v>
      </c>
      <c r="AS21" s="268">
        <f>IF(ISBLANK(VLOOKUP(AS$7,'Basisreihen Destatis 2022'!$K$8:$R$86,3,FALSE)),"-",VLOOKUP(AS$7,'Basisreihen Destatis 2022'!$K$8:$R$86,3,FALSE))</f>
        <v>97.5</v>
      </c>
      <c r="AT21" s="268">
        <f>IF(ISBLANK(VLOOKUP(AT$7,'Basisreihen Destatis 2022'!$K$8:$R$86,3,FALSE)),"-",VLOOKUP(AT$7,'Basisreihen Destatis 2022'!$K$8:$R$86,3,FALSE))</f>
        <v>97.2</v>
      </c>
      <c r="AU21" s="268">
        <f>IF(ISBLANK(VLOOKUP(AU$7,'Basisreihen Destatis 2022'!$K$8:$R$86,3,FALSE)),"-",VLOOKUP(AU$7,'Basisreihen Destatis 2022'!$K$8:$R$86,3,FALSE))</f>
        <v>87.7</v>
      </c>
      <c r="AV21" s="268">
        <f>IF(ISBLANK(VLOOKUP(AV$7,'Basisreihen Destatis 2022'!$K$8:$R$86,3,FALSE)),"-",VLOOKUP(AV$7,'Basisreihen Destatis 2022'!$K$8:$R$86,3,FALSE))</f>
        <v>88.7</v>
      </c>
      <c r="AW21" s="268">
        <f>IF(ISBLANK(VLOOKUP(AW$7,'Basisreihen Destatis 2022'!$K$8:$R$86,3,FALSE)),"-",VLOOKUP(AW$7,'Basisreihen Destatis 2022'!$K$8:$R$86,3,FALSE))</f>
        <v>97.8</v>
      </c>
      <c r="AX21" s="268">
        <f>IF(ISBLANK(VLOOKUP(AX$7,'Basisreihen Destatis 2022'!$K$8:$R$86,3,FALSE)),"-",VLOOKUP(AX$7,'Basisreihen Destatis 2022'!$K$8:$R$86,3,FALSE))</f>
        <v>94.9</v>
      </c>
      <c r="AY21" s="268">
        <f>IF(ISBLANK(VLOOKUP(AY$7,'Basisreihen Destatis 2022'!$K$8:$R$86,3,FALSE)),"-",VLOOKUP(AY$7,'Basisreihen Destatis 2022'!$K$8:$R$86,3,FALSE))</f>
        <v>94.5</v>
      </c>
      <c r="AZ21" s="268">
        <f>IF(ISBLANK(VLOOKUP(AZ$7,'Basisreihen Destatis 2022'!$K$8:$R$86,3,FALSE)),"-",VLOOKUP(AZ$7,'Basisreihen Destatis 2022'!$K$8:$R$86,3,FALSE))</f>
        <v>96.4</v>
      </c>
      <c r="BA21" s="268">
        <f>IF(ISBLANK(VLOOKUP(BA$7,'Basisreihen Destatis 2022'!$K$8:$R$86,3,FALSE)),"-",VLOOKUP(BA$7,'Basisreihen Destatis 2022'!$K$8:$R$86,3,FALSE))</f>
        <v>93.2</v>
      </c>
      <c r="BB21" s="268">
        <f>IF(ISBLANK(VLOOKUP(BB$7,'Basisreihen Destatis 2022'!$K$8:$R$86,3,FALSE)),"-",VLOOKUP(BB$7,'Basisreihen Destatis 2022'!$K$8:$R$86,3,FALSE))</f>
        <v>100</v>
      </c>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9"/>
    </row>
    <row r="22" spans="2:76">
      <c r="B22" s="590" t="s">
        <v>90</v>
      </c>
      <c r="C22" s="268">
        <f>IF(ISBLANK(VLOOKUP(C$7,'Basisreihen Destatis 2022'!$K$8:$R$86,4,FALSE)),"-",VLOOKUP(C$7,'Basisreihen Destatis 2022'!$K$8:$R$86,4,FALSE))</f>
        <v>31.7</v>
      </c>
      <c r="D22" s="268">
        <f>IF(ISBLANK(VLOOKUP(D$7,'Basisreihen Destatis 2022'!$K$8:$R$86,4,FALSE)),"-",VLOOKUP(D$7,'Basisreihen Destatis 2022'!$K$8:$R$86,4,FALSE))</f>
        <v>32.9</v>
      </c>
      <c r="E22" s="268">
        <f>IF(ISBLANK(VLOOKUP(E$7,'Basisreihen Destatis 2022'!$K$8:$R$86,4,FALSE)),"-",VLOOKUP(E$7,'Basisreihen Destatis 2022'!$K$8:$R$86,4,FALSE))</f>
        <v>40.200000000000003</v>
      </c>
      <c r="F22" s="268">
        <f>IF(ISBLANK(VLOOKUP(F$7,'Basisreihen Destatis 2022'!$K$8:$R$86,4,FALSE)),"-",VLOOKUP(F$7,'Basisreihen Destatis 2022'!$K$8:$R$86,4,FALSE))</f>
        <v>56</v>
      </c>
      <c r="G22" s="268">
        <f>IF(ISBLANK(VLOOKUP(G$7,'Basisreihen Destatis 2022'!$K$8:$R$86,4,FALSE)),"-",VLOOKUP(G$7,'Basisreihen Destatis 2022'!$K$8:$R$86,4,FALSE))</f>
        <v>58.3</v>
      </c>
      <c r="H22" s="268">
        <f>IF(ISBLANK(VLOOKUP(H$7,'Basisreihen Destatis 2022'!$K$8:$R$86,4,FALSE)),"-",VLOOKUP(H$7,'Basisreihen Destatis 2022'!$K$8:$R$86,4,FALSE))</f>
        <v>56.5</v>
      </c>
      <c r="I22" s="268">
        <f>IF(ISBLANK(VLOOKUP(I$7,'Basisreihen Destatis 2022'!$K$8:$R$86,4,FALSE)),"-",VLOOKUP(I$7,'Basisreihen Destatis 2022'!$K$8:$R$86,4,FALSE))</f>
        <v>58.3</v>
      </c>
      <c r="J22" s="268">
        <f>IF(ISBLANK(VLOOKUP(J$7,'Basisreihen Destatis 2022'!$K$8:$R$86,4,FALSE)),"-",VLOOKUP(J$7,'Basisreihen Destatis 2022'!$K$8:$R$86,4,FALSE))</f>
        <v>59.9</v>
      </c>
      <c r="K22" s="268">
        <f>IF(ISBLANK(VLOOKUP(K$7,'Basisreihen Destatis 2022'!$K$8:$R$86,4,FALSE)),"-",VLOOKUP(K$7,'Basisreihen Destatis 2022'!$K$8:$R$86,4,FALSE))</f>
        <v>63.4</v>
      </c>
      <c r="L22" s="268">
        <f>IF(ISBLANK(VLOOKUP(L$7,'Basisreihen Destatis 2022'!$K$8:$R$86,4,FALSE)),"-",VLOOKUP(L$7,'Basisreihen Destatis 2022'!$K$8:$R$86,4,FALSE))</f>
        <v>64.5</v>
      </c>
      <c r="M22" s="268">
        <f>IF(ISBLANK(VLOOKUP(M$7,'Basisreihen Destatis 2022'!$K$8:$R$86,4,FALSE)),"-",VLOOKUP(M$7,'Basisreihen Destatis 2022'!$K$8:$R$86,4,FALSE))</f>
        <v>64.099999999999994</v>
      </c>
      <c r="N22" s="268">
        <f>IF(ISBLANK(VLOOKUP(N$7,'Basisreihen Destatis 2022'!$K$8:$R$86,4,FALSE)),"-",VLOOKUP(N$7,'Basisreihen Destatis 2022'!$K$8:$R$86,4,FALSE))</f>
        <v>64.099999999999994</v>
      </c>
      <c r="O22" s="268">
        <f>IF(ISBLANK(VLOOKUP(O$7,'Basisreihen Destatis 2022'!$K$8:$R$86,4,FALSE)),"-",VLOOKUP(O$7,'Basisreihen Destatis 2022'!$K$8:$R$86,4,FALSE))</f>
        <v>63.5</v>
      </c>
      <c r="P22" s="268">
        <f>IF(ISBLANK(VLOOKUP(P$7,'Basisreihen Destatis 2022'!$K$8:$R$86,4,FALSE)),"-",VLOOKUP(P$7,'Basisreihen Destatis 2022'!$K$8:$R$86,4,FALSE))</f>
        <v>62.8</v>
      </c>
      <c r="Q22" s="268">
        <f>IF(ISBLANK(VLOOKUP(Q$7,'Basisreihen Destatis 2022'!$K$8:$R$86,4,FALSE)),"-",VLOOKUP(Q$7,'Basisreihen Destatis 2022'!$K$8:$R$86,4,FALSE))</f>
        <v>61.9</v>
      </c>
      <c r="R22" s="268">
        <f>IF(ISBLANK(VLOOKUP(R$7,'Basisreihen Destatis 2022'!$K$8:$R$86,4,FALSE)),"-",VLOOKUP(R$7,'Basisreihen Destatis 2022'!$K$8:$R$86,4,FALSE))</f>
        <v>61.9</v>
      </c>
      <c r="S22" s="268">
        <f>IF(ISBLANK(VLOOKUP(S$7,'Basisreihen Destatis 2022'!$K$8:$R$86,4,FALSE)),"-",VLOOKUP(S$7,'Basisreihen Destatis 2022'!$K$8:$R$86,4,FALSE))</f>
        <v>61.6</v>
      </c>
      <c r="T22" s="268">
        <f>IF(ISBLANK(VLOOKUP(T$7,'Basisreihen Destatis 2022'!$K$8:$R$86,4,FALSE)),"-",VLOOKUP(T$7,'Basisreihen Destatis 2022'!$K$8:$R$86,4,FALSE))</f>
        <v>61.7</v>
      </c>
      <c r="U22" s="268">
        <f>IF(ISBLANK(VLOOKUP(U$7,'Basisreihen Destatis 2022'!$K$8:$R$86,4,FALSE)),"-",VLOOKUP(U$7,'Basisreihen Destatis 2022'!$K$8:$R$86,4,FALSE))</f>
        <v>57.8</v>
      </c>
      <c r="V22" s="268">
        <f>IF(ISBLANK(VLOOKUP(V$7,'Basisreihen Destatis 2022'!$K$8:$R$86,4,FALSE)),"-",VLOOKUP(V$7,'Basisreihen Destatis 2022'!$K$8:$R$86,4,FALSE))</f>
        <v>56.9</v>
      </c>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9"/>
    </row>
    <row r="23" spans="2:76">
      <c r="B23" s="590" t="s">
        <v>91</v>
      </c>
      <c r="C23" s="268"/>
      <c r="D23" s="268"/>
      <c r="E23" s="268"/>
      <c r="F23" s="268"/>
      <c r="G23" s="268"/>
      <c r="H23" s="268"/>
      <c r="I23" s="268"/>
      <c r="J23" s="268"/>
      <c r="K23" s="268"/>
      <c r="L23" s="268">
        <f>IF(ISBLANK(VLOOKUP(L$7,'Basisreihen Destatis 2022'!$K$8:$R$86,5,FALSE)),"-",VLOOKUP(L$7,'Basisreihen Destatis 2022'!$K$8:$R$86,5,FALSE))</f>
        <v>68.3</v>
      </c>
      <c r="M23" s="268">
        <f>IF(ISBLANK(VLOOKUP(M$7,'Basisreihen Destatis 2022'!$K$8:$R$86,5,FALSE)),"-",VLOOKUP(M$7,'Basisreihen Destatis 2022'!$K$8:$R$86,5,FALSE))</f>
        <v>69.599999999999994</v>
      </c>
      <c r="N23" s="268">
        <f>IF(ISBLANK(VLOOKUP(N$7,'Basisreihen Destatis 2022'!$K$8:$R$86,5,FALSE)),"-",VLOOKUP(N$7,'Basisreihen Destatis 2022'!$K$8:$R$86,5,FALSE))</f>
        <v>70</v>
      </c>
      <c r="O23" s="268">
        <f>IF(ISBLANK(VLOOKUP(O$7,'Basisreihen Destatis 2022'!$K$8:$R$86,5,FALSE)),"-",VLOOKUP(O$7,'Basisreihen Destatis 2022'!$K$8:$R$86,5,FALSE))</f>
        <v>66.2</v>
      </c>
      <c r="P23" s="268">
        <f>IF(ISBLANK(VLOOKUP(P$7,'Basisreihen Destatis 2022'!$K$8:$R$86,5,FALSE)),"-",VLOOKUP(P$7,'Basisreihen Destatis 2022'!$K$8:$R$86,5,FALSE))</f>
        <v>65.900000000000006</v>
      </c>
      <c r="Q23" s="268">
        <f>IF(ISBLANK(VLOOKUP(Q$7,'Basisreihen Destatis 2022'!$K$8:$R$86,5,FALSE)),"-",VLOOKUP(Q$7,'Basisreihen Destatis 2022'!$K$8:$R$86,5,FALSE))</f>
        <v>65.099999999999994</v>
      </c>
      <c r="R23" s="268">
        <f>IF(ISBLANK(VLOOKUP(R$7,'Basisreihen Destatis 2022'!$K$8:$R$86,5,FALSE)),"-",VLOOKUP(R$7,'Basisreihen Destatis 2022'!$K$8:$R$86,5,FALSE))</f>
        <v>74</v>
      </c>
      <c r="S23" s="268">
        <f>IF(ISBLANK(VLOOKUP(S$7,'Basisreihen Destatis 2022'!$K$8:$R$86,5,FALSE)),"-",VLOOKUP(S$7,'Basisreihen Destatis 2022'!$K$8:$R$86,5,FALSE))</f>
        <v>82.4</v>
      </c>
      <c r="T23" s="268">
        <f>IF(ISBLANK(VLOOKUP(T$7,'Basisreihen Destatis 2022'!$K$8:$R$86,5,FALSE)),"-",VLOOKUP(T$7,'Basisreihen Destatis 2022'!$K$8:$R$86,5,FALSE))</f>
        <v>90.8</v>
      </c>
      <c r="U23" s="268">
        <f>IF(ISBLANK(VLOOKUP(U$7,'Basisreihen Destatis 2022'!$K$8:$R$86,5,FALSE)),"-",VLOOKUP(U$7,'Basisreihen Destatis 2022'!$K$8:$R$86,5,FALSE))</f>
        <v>80.599999999999994</v>
      </c>
      <c r="V23" s="268">
        <f>IF(ISBLANK(VLOOKUP(V$7,'Basisreihen Destatis 2022'!$K$8:$R$86,5,FALSE)),"-",VLOOKUP(V$7,'Basisreihen Destatis 2022'!$K$8:$R$86,5,FALSE))</f>
        <v>78.5</v>
      </c>
      <c r="W23" s="268">
        <f>IF(ISBLANK(VLOOKUP(W$7,'Basisreihen Destatis 2022'!$K$8:$R$86,5,FALSE)),"-",VLOOKUP(W$7,'Basisreihen Destatis 2022'!$K$8:$R$86,5,FALSE))</f>
        <v>82.1</v>
      </c>
      <c r="X23" s="268">
        <f>IF(ISBLANK(VLOOKUP(X$7,'Basisreihen Destatis 2022'!$K$8:$R$86,5,FALSE)),"-",VLOOKUP(X$7,'Basisreihen Destatis 2022'!$K$8:$R$86,5,FALSE))</f>
        <v>83.8</v>
      </c>
      <c r="Y23" s="268">
        <f>IF(ISBLANK(VLOOKUP(Y$7,'Basisreihen Destatis 2022'!$K$8:$R$86,5,FALSE)),"-",VLOOKUP(Y$7,'Basisreihen Destatis 2022'!$K$8:$R$86,5,FALSE))</f>
        <v>75.3</v>
      </c>
      <c r="Z23" s="268">
        <f>IF(ISBLANK(VLOOKUP(Z$7,'Basisreihen Destatis 2022'!$K$8:$R$86,5,FALSE)),"-",VLOOKUP(Z$7,'Basisreihen Destatis 2022'!$K$8:$R$86,5,FALSE))</f>
        <v>74</v>
      </c>
      <c r="AA23" s="268">
        <f>IF(ISBLANK(VLOOKUP(AA$7,'Basisreihen Destatis 2022'!$K$8:$R$86,5,FALSE)),"-",VLOOKUP(AA$7,'Basisreihen Destatis 2022'!$K$8:$R$86,5,FALSE))</f>
        <v>78.599999999999994</v>
      </c>
      <c r="AB23" s="268">
        <f>IF(ISBLANK(VLOOKUP(AB$7,'Basisreihen Destatis 2022'!$K$8:$R$86,5,FALSE)),"-",VLOOKUP(AB$7,'Basisreihen Destatis 2022'!$K$8:$R$86,5,FALSE))</f>
        <v>83.1</v>
      </c>
      <c r="AC23" s="268">
        <f>IF(ISBLANK(VLOOKUP(AC$7,'Basisreihen Destatis 2022'!$K$8:$R$86,5,FALSE)),"-",VLOOKUP(AC$7,'Basisreihen Destatis 2022'!$K$8:$R$86,5,FALSE))</f>
        <v>74.5</v>
      </c>
      <c r="AD23" s="268">
        <f>IF(ISBLANK(VLOOKUP(AD$7,'Basisreihen Destatis 2022'!$K$8:$R$86,5,FALSE)),"-",VLOOKUP(AD$7,'Basisreihen Destatis 2022'!$K$8:$R$86,5,FALSE))</f>
        <v>76.400000000000006</v>
      </c>
      <c r="AE23" s="268">
        <f>IF(ISBLANK(VLOOKUP(AE$7,'Basisreihen Destatis 2022'!$K$8:$R$86,5,FALSE)),"-",VLOOKUP(AE$7,'Basisreihen Destatis 2022'!$K$8:$R$86,5,FALSE))</f>
        <v>75.2</v>
      </c>
      <c r="AF23" s="268">
        <f>IF(ISBLANK(VLOOKUP(AF$7,'Basisreihen Destatis 2022'!$K$8:$R$86,5,FALSE)),"-",VLOOKUP(AF$7,'Basisreihen Destatis 2022'!$K$8:$R$86,5,FALSE))</f>
        <v>74.3</v>
      </c>
      <c r="AG23" s="268">
        <f>IF(ISBLANK(VLOOKUP(AG$7,'Basisreihen Destatis 2022'!$K$8:$R$86,5,FALSE)),"-",VLOOKUP(AG$7,'Basisreihen Destatis 2022'!$K$8:$R$86,5,FALSE))</f>
        <v>80</v>
      </c>
      <c r="AH23" s="268">
        <f>IF(ISBLANK(VLOOKUP(AH$7,'Basisreihen Destatis 2022'!$K$8:$R$86,5,FALSE)),"-",VLOOKUP(AH$7,'Basisreihen Destatis 2022'!$K$8:$R$86,5,FALSE))</f>
        <v>86.1</v>
      </c>
      <c r="AI23" s="268">
        <f>IF(ISBLANK(VLOOKUP(AI$7,'Basisreihen Destatis 2022'!$K$8:$R$86,5,FALSE)),"-",VLOOKUP(AI$7,'Basisreihen Destatis 2022'!$K$8:$R$86,5,FALSE))</f>
        <v>89.9</v>
      </c>
      <c r="AJ23" s="268">
        <f>IF(ISBLANK(VLOOKUP(AJ$7,'Basisreihen Destatis 2022'!$K$8:$R$86,5,FALSE)),"-",VLOOKUP(AJ$7,'Basisreihen Destatis 2022'!$K$8:$R$86,5,FALSE))</f>
        <v>92</v>
      </c>
      <c r="AK23" s="268">
        <f>IF(ISBLANK(VLOOKUP(AK$7,'Basisreihen Destatis 2022'!$K$8:$R$86,5,FALSE)),"-",VLOOKUP(AK$7,'Basisreihen Destatis 2022'!$K$8:$R$86,5,FALSE))</f>
        <v>97.4</v>
      </c>
      <c r="AL23" s="268">
        <f>IF(ISBLANK(VLOOKUP(AL$7,'Basisreihen Destatis 2022'!$K$8:$R$86,5,FALSE)),"-",VLOOKUP(AL$7,'Basisreihen Destatis 2022'!$K$8:$R$86,5,FALSE))</f>
        <v>100.3</v>
      </c>
      <c r="AM23" s="268">
        <f>IF(ISBLANK(VLOOKUP(AM$7,'Basisreihen Destatis 2022'!$K$8:$R$86,5,FALSE)),"-",VLOOKUP(AM$7,'Basisreihen Destatis 2022'!$K$8:$R$86,5,FALSE))</f>
        <v>102.9</v>
      </c>
      <c r="AN23" s="268">
        <f>IF(ISBLANK(VLOOKUP(AN$7,'Basisreihen Destatis 2022'!$K$8:$R$86,5,FALSE)),"-",VLOOKUP(AN$7,'Basisreihen Destatis 2022'!$K$8:$R$86,5,FALSE))</f>
        <v>98.3</v>
      </c>
      <c r="AO23" s="268">
        <f>IF(ISBLANK(VLOOKUP(AO$7,'Basisreihen Destatis 2022'!$K$8:$R$86,5,FALSE)),"-",VLOOKUP(AO$7,'Basisreihen Destatis 2022'!$K$8:$R$86,5,FALSE))</f>
        <v>99</v>
      </c>
      <c r="AP23" s="268">
        <f>IF(ISBLANK(VLOOKUP(AP$7,'Basisreihen Destatis 2022'!$K$8:$R$86,5,FALSE)),"-",VLOOKUP(AP$7,'Basisreihen Destatis 2022'!$K$8:$R$86,5,FALSE))</f>
        <v>106.1</v>
      </c>
      <c r="AQ23" s="268">
        <f>IF(ISBLANK(VLOOKUP(AQ$7,'Basisreihen Destatis 2022'!$K$8:$R$86,5,FALSE)),"-",VLOOKUP(AQ$7,'Basisreihen Destatis 2022'!$K$8:$R$86,5,FALSE))</f>
        <v>109.4</v>
      </c>
      <c r="AR23" s="268">
        <f>IF(ISBLANK(VLOOKUP(AR$7,'Basisreihen Destatis 2022'!$K$8:$R$86,5,FALSE)),"-",VLOOKUP(AR$7,'Basisreihen Destatis 2022'!$K$8:$R$86,5,FALSE))</f>
        <v>102</v>
      </c>
      <c r="AS23" s="268">
        <f>IF(ISBLANK(VLOOKUP(AS$7,'Basisreihen Destatis 2022'!$K$8:$R$86,5,FALSE)),"-",VLOOKUP(AS$7,'Basisreihen Destatis 2022'!$K$8:$R$86,5,FALSE))</f>
        <v>100</v>
      </c>
      <c r="AT23" s="268">
        <f>IF(ISBLANK(VLOOKUP(AT$7,'Basisreihen Destatis 2022'!$K$8:$R$86,5,FALSE)),"-",VLOOKUP(AT$7,'Basisreihen Destatis 2022'!$K$8:$R$86,5,FALSE))</f>
        <v>96.2</v>
      </c>
      <c r="AU23" s="268">
        <f>IF(ISBLANK(VLOOKUP(AU$7,'Basisreihen Destatis 2022'!$K$8:$R$86,5,FALSE)),"-",VLOOKUP(AU$7,'Basisreihen Destatis 2022'!$K$8:$R$86,5,FALSE))</f>
        <v>90.2</v>
      </c>
      <c r="AV23" s="268">
        <f>IF(ISBLANK(VLOOKUP(AV$7,'Basisreihen Destatis 2022'!$K$8:$R$86,5,FALSE)),"-",VLOOKUP(AV$7,'Basisreihen Destatis 2022'!$K$8:$R$86,5,FALSE))</f>
        <v>86.7</v>
      </c>
      <c r="AW23" s="268">
        <f>IF(ISBLANK(VLOOKUP(AW$7,'Basisreihen Destatis 2022'!$K$8:$R$86,5,FALSE)),"-",VLOOKUP(AW$7,'Basisreihen Destatis 2022'!$K$8:$R$86,5,FALSE))</f>
        <v>82.7</v>
      </c>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9"/>
    </row>
    <row r="24" spans="2:76">
      <c r="B24" s="590" t="s">
        <v>92</v>
      </c>
      <c r="C24" s="268"/>
      <c r="D24" s="268"/>
      <c r="E24" s="268"/>
      <c r="F24" s="268"/>
      <c r="G24" s="268"/>
      <c r="H24" s="268"/>
      <c r="I24" s="268"/>
      <c r="J24" s="268"/>
      <c r="K24" s="268"/>
      <c r="L24" s="268">
        <f>IF(ISBLANK(VLOOKUP(L$7,'Basisreihen Destatis 2022'!$K$8:$R$86,6,FALSE)),"-",VLOOKUP(L$7,'Basisreihen Destatis 2022'!$K$8:$R$86,6,FALSE))</f>
        <v>91.1</v>
      </c>
      <c r="M24" s="268">
        <f>IF(ISBLANK(VLOOKUP(M$7,'Basisreihen Destatis 2022'!$K$8:$R$86,6,FALSE)),"-",VLOOKUP(M$7,'Basisreihen Destatis 2022'!$K$8:$R$86,6,FALSE))</f>
        <v>93</v>
      </c>
      <c r="N24" s="268">
        <f>IF(ISBLANK(VLOOKUP(N$7,'Basisreihen Destatis 2022'!$K$8:$R$86,6,FALSE)),"-",VLOOKUP(N$7,'Basisreihen Destatis 2022'!$K$8:$R$86,6,FALSE))</f>
        <v>95</v>
      </c>
      <c r="O24" s="268">
        <f>IF(ISBLANK(VLOOKUP(O$7,'Basisreihen Destatis 2022'!$K$8:$R$86,6,FALSE)),"-",VLOOKUP(O$7,'Basisreihen Destatis 2022'!$K$8:$R$86,6,FALSE))</f>
        <v>92.9</v>
      </c>
      <c r="P24" s="268">
        <f>IF(ISBLANK(VLOOKUP(P$7,'Basisreihen Destatis 2022'!$K$8:$R$86,6,FALSE)),"-",VLOOKUP(P$7,'Basisreihen Destatis 2022'!$K$8:$R$86,6,FALSE))</f>
        <v>89.2</v>
      </c>
      <c r="Q24" s="268">
        <f>IF(ISBLANK(VLOOKUP(Q$7,'Basisreihen Destatis 2022'!$K$8:$R$86,6,FALSE)),"-",VLOOKUP(Q$7,'Basisreihen Destatis 2022'!$K$8:$R$86,6,FALSE))</f>
        <v>84.8</v>
      </c>
      <c r="R24" s="268">
        <f>IF(ISBLANK(VLOOKUP(R$7,'Basisreihen Destatis 2022'!$K$8:$R$86,6,FALSE)),"-",VLOOKUP(R$7,'Basisreihen Destatis 2022'!$K$8:$R$86,6,FALSE))</f>
        <v>92.4</v>
      </c>
      <c r="S24" s="268">
        <f>IF(ISBLANK(VLOOKUP(S$7,'Basisreihen Destatis 2022'!$K$8:$R$86,6,FALSE)),"-",VLOOKUP(S$7,'Basisreihen Destatis 2022'!$K$8:$R$86,6,FALSE))</f>
        <v>101.3</v>
      </c>
      <c r="T24" s="268">
        <f>IF(ISBLANK(VLOOKUP(T$7,'Basisreihen Destatis 2022'!$K$8:$R$86,6,FALSE)),"-",VLOOKUP(T$7,'Basisreihen Destatis 2022'!$K$8:$R$86,6,FALSE))</f>
        <v>115.2</v>
      </c>
      <c r="U24" s="268">
        <f>IF(ISBLANK(VLOOKUP(U$7,'Basisreihen Destatis 2022'!$K$8:$R$86,6,FALSE)),"-",VLOOKUP(U$7,'Basisreihen Destatis 2022'!$K$8:$R$86,6,FALSE))</f>
        <v>101.4</v>
      </c>
      <c r="V24" s="268">
        <f>IF(ISBLANK(VLOOKUP(V$7,'Basisreihen Destatis 2022'!$K$8:$R$86,6,FALSE)),"-",VLOOKUP(V$7,'Basisreihen Destatis 2022'!$K$8:$R$86,6,FALSE))</f>
        <v>93.9</v>
      </c>
      <c r="W24" s="268">
        <f>IF(ISBLANK(VLOOKUP(W$7,'Basisreihen Destatis 2022'!$K$8:$R$86,6,FALSE)),"-",VLOOKUP(W$7,'Basisreihen Destatis 2022'!$K$8:$R$86,6,FALSE))</f>
        <v>101.6</v>
      </c>
      <c r="X24" s="268">
        <f>IF(ISBLANK(VLOOKUP(X$7,'Basisreihen Destatis 2022'!$K$8:$R$86,6,FALSE)),"-",VLOOKUP(X$7,'Basisreihen Destatis 2022'!$K$8:$R$86,6,FALSE))</f>
        <v>105.3</v>
      </c>
      <c r="Y24" s="268">
        <f>IF(ISBLANK(VLOOKUP(Y$7,'Basisreihen Destatis 2022'!$K$8:$R$86,6,FALSE)),"-",VLOOKUP(Y$7,'Basisreihen Destatis 2022'!$K$8:$R$86,6,FALSE))</f>
        <v>89.5</v>
      </c>
      <c r="Z24" s="268">
        <f>IF(ISBLANK(VLOOKUP(Z$7,'Basisreihen Destatis 2022'!$K$8:$R$86,6,FALSE)),"-",VLOOKUP(Z$7,'Basisreihen Destatis 2022'!$K$8:$R$86,6,FALSE))</f>
        <v>84.4</v>
      </c>
      <c r="AA24" s="268">
        <f>IF(ISBLANK(VLOOKUP(AA$7,'Basisreihen Destatis 2022'!$K$8:$R$86,6,FALSE)),"-",VLOOKUP(AA$7,'Basisreihen Destatis 2022'!$K$8:$R$86,6,FALSE))</f>
        <v>90.3</v>
      </c>
      <c r="AB24" s="268">
        <f>IF(ISBLANK(VLOOKUP(AB$7,'Basisreihen Destatis 2022'!$K$8:$R$86,6,FALSE)),"-",VLOOKUP(AB$7,'Basisreihen Destatis 2022'!$K$8:$R$86,6,FALSE))</f>
        <v>97.3</v>
      </c>
      <c r="AC24" s="268">
        <f>IF(ISBLANK(VLOOKUP(AC$7,'Basisreihen Destatis 2022'!$K$8:$R$86,6,FALSE)),"-",VLOOKUP(AC$7,'Basisreihen Destatis 2022'!$K$8:$R$86,6,FALSE))</f>
        <v>75.8</v>
      </c>
      <c r="AD24" s="268">
        <f>IF(ISBLANK(VLOOKUP(AD$7,'Basisreihen Destatis 2022'!$K$8:$R$86,6,FALSE)),"-",VLOOKUP(AD$7,'Basisreihen Destatis 2022'!$K$8:$R$86,6,FALSE))</f>
        <v>79.8</v>
      </c>
      <c r="AE24" s="268">
        <f>IF(ISBLANK(VLOOKUP(AE$7,'Basisreihen Destatis 2022'!$K$8:$R$86,6,FALSE)),"-",VLOOKUP(AE$7,'Basisreihen Destatis 2022'!$K$8:$R$86,6,FALSE))</f>
        <v>74.599999999999994</v>
      </c>
      <c r="AF24" s="268">
        <f>IF(ISBLANK(VLOOKUP(AF$7,'Basisreihen Destatis 2022'!$K$8:$R$86,6,FALSE)),"-",VLOOKUP(AF$7,'Basisreihen Destatis 2022'!$K$8:$R$86,6,FALSE))</f>
        <v>70.3</v>
      </c>
      <c r="AG24" s="268">
        <f>IF(ISBLANK(VLOOKUP(AG$7,'Basisreihen Destatis 2022'!$K$8:$R$86,6,FALSE)),"-",VLOOKUP(AG$7,'Basisreihen Destatis 2022'!$K$8:$R$86,6,FALSE))</f>
        <v>77.2</v>
      </c>
      <c r="AH24" s="268">
        <f>IF(ISBLANK(VLOOKUP(AH$7,'Basisreihen Destatis 2022'!$K$8:$R$86,6,FALSE)),"-",VLOOKUP(AH$7,'Basisreihen Destatis 2022'!$K$8:$R$86,6,FALSE))</f>
        <v>89</v>
      </c>
      <c r="AI24" s="268">
        <f>IF(ISBLANK(VLOOKUP(AI$7,'Basisreihen Destatis 2022'!$K$8:$R$86,6,FALSE)),"-",VLOOKUP(AI$7,'Basisreihen Destatis 2022'!$K$8:$R$86,6,FALSE))</f>
        <v>94.3</v>
      </c>
      <c r="AJ24" s="268">
        <f>IF(ISBLANK(VLOOKUP(AJ$7,'Basisreihen Destatis 2022'!$K$8:$R$86,6,FALSE)),"-",VLOOKUP(AJ$7,'Basisreihen Destatis 2022'!$K$8:$R$86,6,FALSE))</f>
        <v>93.9</v>
      </c>
      <c r="AK24" s="268">
        <f>IF(ISBLANK(VLOOKUP(AK$7,'Basisreihen Destatis 2022'!$K$8:$R$86,6,FALSE)),"-",VLOOKUP(AK$7,'Basisreihen Destatis 2022'!$K$8:$R$86,6,FALSE))</f>
        <v>93.2</v>
      </c>
      <c r="AL24" s="268">
        <f>IF(ISBLANK(VLOOKUP(AL$7,'Basisreihen Destatis 2022'!$K$8:$R$86,6,FALSE)),"-",VLOOKUP(AL$7,'Basisreihen Destatis 2022'!$K$8:$R$86,6,FALSE))</f>
        <v>92.3</v>
      </c>
      <c r="AM24" s="268">
        <f>IF(ISBLANK(VLOOKUP(AM$7,'Basisreihen Destatis 2022'!$K$8:$R$86,6,FALSE)),"-",VLOOKUP(AM$7,'Basisreihen Destatis 2022'!$K$8:$R$86,6,FALSE))</f>
        <v>93.2</v>
      </c>
      <c r="AN24" s="268">
        <f>IF(ISBLANK(VLOOKUP(AN$7,'Basisreihen Destatis 2022'!$K$8:$R$86,6,FALSE)),"-",VLOOKUP(AN$7,'Basisreihen Destatis 2022'!$K$8:$R$86,6,FALSE))</f>
        <v>90.3</v>
      </c>
      <c r="AO24" s="268">
        <f>IF(ISBLANK(VLOOKUP(AO$7,'Basisreihen Destatis 2022'!$K$8:$R$86,6,FALSE)),"-",VLOOKUP(AO$7,'Basisreihen Destatis 2022'!$K$8:$R$86,6,FALSE))</f>
        <v>91.8</v>
      </c>
      <c r="AP24" s="268">
        <f>IF(ISBLANK(VLOOKUP(AP$7,'Basisreihen Destatis 2022'!$K$8:$R$86,6,FALSE)),"-",VLOOKUP(AP$7,'Basisreihen Destatis 2022'!$K$8:$R$86,6,FALSE))</f>
        <v>97.3</v>
      </c>
      <c r="AQ24" s="268">
        <f>IF(ISBLANK(VLOOKUP(AQ$7,'Basisreihen Destatis 2022'!$K$8:$R$86,6,FALSE)),"-",VLOOKUP(AQ$7,'Basisreihen Destatis 2022'!$K$8:$R$86,6,FALSE))</f>
        <v>101.5</v>
      </c>
      <c r="AR24" s="268">
        <f>IF(ISBLANK(VLOOKUP(AR$7,'Basisreihen Destatis 2022'!$K$8:$R$86,6,FALSE)),"-",VLOOKUP(AR$7,'Basisreihen Destatis 2022'!$K$8:$R$86,6,FALSE))</f>
        <v>100</v>
      </c>
      <c r="AS24" s="268">
        <f>IF(ISBLANK(VLOOKUP(AS$7,'Basisreihen Destatis 2022'!$K$8:$R$86,6,FALSE)),"-",VLOOKUP(AS$7,'Basisreihen Destatis 2022'!$K$8:$R$86,6,FALSE))</f>
        <v>100</v>
      </c>
      <c r="AT24" s="268">
        <f>IF(ISBLANK(VLOOKUP(AT$7,'Basisreihen Destatis 2022'!$K$8:$R$86,6,FALSE)),"-",VLOOKUP(AT$7,'Basisreihen Destatis 2022'!$K$8:$R$86,6,FALSE))</f>
        <v>99.2</v>
      </c>
      <c r="AU24" s="268">
        <f>IF(ISBLANK(VLOOKUP(AU$7,'Basisreihen Destatis 2022'!$K$8:$R$86,6,FALSE)),"-",VLOOKUP(AU$7,'Basisreihen Destatis 2022'!$K$8:$R$86,6,FALSE))</f>
        <v>96.5</v>
      </c>
      <c r="AV24" s="268">
        <f>IF(ISBLANK(VLOOKUP(AV$7,'Basisreihen Destatis 2022'!$K$8:$R$86,6,FALSE)),"-",VLOOKUP(AV$7,'Basisreihen Destatis 2022'!$K$8:$R$86,6,FALSE))</f>
        <v>96.6</v>
      </c>
      <c r="AW24" s="268">
        <f>IF(ISBLANK(VLOOKUP(AW$7,'Basisreihen Destatis 2022'!$K$8:$R$86,6,FALSE)),"-",VLOOKUP(AW$7,'Basisreihen Destatis 2022'!$K$8:$R$86,6,FALSE))</f>
        <v>99.2</v>
      </c>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9"/>
    </row>
    <row r="25" spans="2:76">
      <c r="B25" s="590" t="s">
        <v>93</v>
      </c>
      <c r="C25" s="268"/>
      <c r="D25" s="268"/>
      <c r="E25" s="268"/>
      <c r="F25" s="268"/>
      <c r="G25" s="268"/>
      <c r="H25" s="268"/>
      <c r="I25" s="268"/>
      <c r="J25" s="268"/>
      <c r="K25" s="268">
        <f>IF(ISBLANK(VLOOKUP(K$7,'Basisreihen Destatis 2022'!$K$8:$R$86,7,FALSE)),"-",VLOOKUP(K$7,'Basisreihen Destatis 2022'!$K$8:$R$86,7,FALSE))</f>
        <v>33.9</v>
      </c>
      <c r="L25" s="268">
        <f>IF(ISBLANK(VLOOKUP(L$7,'Basisreihen Destatis 2022'!$K$8:$R$86,7,FALSE)),"-",VLOOKUP(L$7,'Basisreihen Destatis 2022'!$K$8:$R$86,7,FALSE))</f>
        <v>35</v>
      </c>
      <c r="M25" s="268">
        <f>IF(ISBLANK(VLOOKUP(M$7,'Basisreihen Destatis 2022'!$K$8:$R$86,7,FALSE)),"-",VLOOKUP(M$7,'Basisreihen Destatis 2022'!$K$8:$R$86,7,FALSE))</f>
        <v>34.200000000000003</v>
      </c>
      <c r="N25" s="268">
        <f>IF(ISBLANK(VLOOKUP(N$7,'Basisreihen Destatis 2022'!$K$8:$R$86,7,FALSE)),"-",VLOOKUP(N$7,'Basisreihen Destatis 2022'!$K$8:$R$86,7,FALSE))</f>
        <v>35.6</v>
      </c>
      <c r="O25" s="268">
        <f>IF(ISBLANK(VLOOKUP(O$7,'Basisreihen Destatis 2022'!$K$8:$R$86,7,FALSE)),"-",VLOOKUP(O$7,'Basisreihen Destatis 2022'!$K$8:$R$86,7,FALSE))</f>
        <v>37</v>
      </c>
      <c r="P25" s="268">
        <f>IF(ISBLANK(VLOOKUP(P$7,'Basisreihen Destatis 2022'!$K$8:$R$86,7,FALSE)),"-",VLOOKUP(P$7,'Basisreihen Destatis 2022'!$K$8:$R$86,7,FALSE))</f>
        <v>39.1</v>
      </c>
      <c r="Q25" s="268">
        <f>IF(ISBLANK(VLOOKUP(Q$7,'Basisreihen Destatis 2022'!$K$8:$R$86,7,FALSE)),"-",VLOOKUP(Q$7,'Basisreihen Destatis 2022'!$K$8:$R$86,7,FALSE))</f>
        <v>38.6</v>
      </c>
      <c r="R25" s="268">
        <f>IF(ISBLANK(VLOOKUP(R$7,'Basisreihen Destatis 2022'!$K$8:$R$86,7,FALSE)),"-",VLOOKUP(R$7,'Basisreihen Destatis 2022'!$K$8:$R$86,7,FALSE))</f>
        <v>38.6</v>
      </c>
      <c r="S25" s="268">
        <f>IF(ISBLANK(VLOOKUP(S$7,'Basisreihen Destatis 2022'!$K$8:$R$86,7,FALSE)),"-",VLOOKUP(S$7,'Basisreihen Destatis 2022'!$K$8:$R$86,7,FALSE))</f>
        <v>40</v>
      </c>
      <c r="T25" s="268">
        <f>IF(ISBLANK(VLOOKUP(T$7,'Basisreihen Destatis 2022'!$K$8:$R$86,7,FALSE)),"-",VLOOKUP(T$7,'Basisreihen Destatis 2022'!$K$8:$R$86,7,FALSE))</f>
        <v>40.5</v>
      </c>
      <c r="U25" s="268">
        <f>IF(ISBLANK(VLOOKUP(U$7,'Basisreihen Destatis 2022'!$K$8:$R$86,7,FALSE)),"-",VLOOKUP(U$7,'Basisreihen Destatis 2022'!$K$8:$R$86,7,FALSE))</f>
        <v>36.200000000000003</v>
      </c>
      <c r="V25" s="268">
        <f>IF(ISBLANK(VLOOKUP(V$7,'Basisreihen Destatis 2022'!$K$8:$R$86,7,FALSE)),"-",VLOOKUP(V$7,'Basisreihen Destatis 2022'!$K$8:$R$86,7,FALSE))</f>
        <v>36.1</v>
      </c>
      <c r="W25" s="268">
        <f>IF(ISBLANK(VLOOKUP(W$7,'Basisreihen Destatis 2022'!$K$8:$R$86,7,FALSE)),"-",VLOOKUP(W$7,'Basisreihen Destatis 2022'!$K$8:$R$86,7,FALSE))</f>
        <v>40.799999999999997</v>
      </c>
      <c r="X25" s="268">
        <f>IF(ISBLANK(VLOOKUP(X$7,'Basisreihen Destatis 2022'!$K$8:$R$86,7,FALSE)),"-",VLOOKUP(X$7,'Basisreihen Destatis 2022'!$K$8:$R$86,7,FALSE))</f>
        <v>47.6</v>
      </c>
      <c r="Y25" s="268">
        <f>IF(ISBLANK(VLOOKUP(Y$7,'Basisreihen Destatis 2022'!$K$8:$R$86,7,FALSE)),"-",VLOOKUP(Y$7,'Basisreihen Destatis 2022'!$K$8:$R$86,7,FALSE))</f>
        <v>50.8</v>
      </c>
      <c r="Z25" s="268">
        <f>IF(ISBLANK(VLOOKUP(Z$7,'Basisreihen Destatis 2022'!$K$8:$R$86,7,FALSE)),"-",VLOOKUP(Z$7,'Basisreihen Destatis 2022'!$K$8:$R$86,7,FALSE))</f>
        <v>50.8</v>
      </c>
      <c r="AA25" s="268">
        <f>IF(ISBLANK(VLOOKUP(AA$7,'Basisreihen Destatis 2022'!$K$8:$R$86,7,FALSE)),"-",VLOOKUP(AA$7,'Basisreihen Destatis 2022'!$K$8:$R$86,7,FALSE))</f>
        <v>51.9</v>
      </c>
      <c r="AB25" s="268">
        <f>IF(ISBLANK(VLOOKUP(AB$7,'Basisreihen Destatis 2022'!$K$8:$R$86,7,FALSE)),"-",VLOOKUP(AB$7,'Basisreihen Destatis 2022'!$K$8:$R$86,7,FALSE))</f>
        <v>55</v>
      </c>
      <c r="AC25" s="268">
        <f>IF(ISBLANK(VLOOKUP(AC$7,'Basisreihen Destatis 2022'!$K$8:$R$86,7,FALSE)),"-",VLOOKUP(AC$7,'Basisreihen Destatis 2022'!$K$8:$R$86,7,FALSE))</f>
        <v>58.6</v>
      </c>
      <c r="AD25" s="268">
        <f>IF(ISBLANK(VLOOKUP(AD$7,'Basisreihen Destatis 2022'!$K$8:$R$86,7,FALSE)),"-",VLOOKUP(AD$7,'Basisreihen Destatis 2022'!$K$8:$R$86,7,FALSE))</f>
        <v>60.8</v>
      </c>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9"/>
    </row>
    <row r="26" spans="2:76">
      <c r="B26" s="591" t="s">
        <v>117</v>
      </c>
      <c r="C26" s="272">
        <f>IF(ISBLANK(VLOOKUP(C$7,'Basisreihen Destatis 2022'!$K$8:$R$86,8,FALSE)),"-",VLOOKUP(C$7,'Basisreihen Destatis 2022'!$K$8:$R$86,8,FALSE))</f>
        <v>26.8</v>
      </c>
      <c r="D26" s="272">
        <f>IF(ISBLANK(VLOOKUP(D$7,'Basisreihen Destatis 2022'!$K$8:$R$86,8,FALSE)),"-",VLOOKUP(D$7,'Basisreihen Destatis 2022'!$K$8:$R$86,8,FALSE))</f>
        <v>26.1</v>
      </c>
      <c r="E26" s="272">
        <f>IF(ISBLANK(VLOOKUP(E$7,'Basisreihen Destatis 2022'!$K$8:$R$86,8,FALSE)),"-",VLOOKUP(E$7,'Basisreihen Destatis 2022'!$K$8:$R$86,8,FALSE))</f>
        <v>30.9</v>
      </c>
      <c r="F26" s="272">
        <f>IF(ISBLANK(VLOOKUP(F$7,'Basisreihen Destatis 2022'!$K$8:$R$86,8,FALSE)),"-",VLOOKUP(F$7,'Basisreihen Destatis 2022'!$K$8:$R$86,8,FALSE))</f>
        <v>31.6</v>
      </c>
      <c r="G26" s="272">
        <f>IF(ISBLANK(VLOOKUP(G$7,'Basisreihen Destatis 2022'!$K$8:$R$86,8,FALSE)),"-",VLOOKUP(G$7,'Basisreihen Destatis 2022'!$K$8:$R$86,8,FALSE))</f>
        <v>30.8</v>
      </c>
      <c r="H26" s="272">
        <f>IF(ISBLANK(VLOOKUP(H$7,'Basisreihen Destatis 2022'!$K$8:$R$86,8,FALSE)),"-",VLOOKUP(H$7,'Basisreihen Destatis 2022'!$K$8:$R$86,8,FALSE))</f>
        <v>30.3</v>
      </c>
      <c r="I26" s="272">
        <f>IF(ISBLANK(VLOOKUP(I$7,'Basisreihen Destatis 2022'!$K$8:$R$86,8,FALSE)),"-",VLOOKUP(I$7,'Basisreihen Destatis 2022'!$K$8:$R$86,8,FALSE))</f>
        <v>30.9</v>
      </c>
      <c r="J26" s="272">
        <f>IF(ISBLANK(VLOOKUP(J$7,'Basisreihen Destatis 2022'!$K$8:$R$86,8,FALSE)),"-",VLOOKUP(J$7,'Basisreihen Destatis 2022'!$K$8:$R$86,8,FALSE))</f>
        <v>31.4</v>
      </c>
      <c r="K26" s="272">
        <f>IF(ISBLANK(VLOOKUP(K$7,'Basisreihen Destatis 2022'!$K$8:$R$86,8,FALSE)),"-",VLOOKUP(K$7,'Basisreihen Destatis 2022'!$K$8:$R$86,8,FALSE))</f>
        <v>32</v>
      </c>
      <c r="L26" s="272">
        <f>IF(ISBLANK(VLOOKUP(L$7,'Basisreihen Destatis 2022'!$K$8:$R$86,8,FALSE)),"-",VLOOKUP(L$7,'Basisreihen Destatis 2022'!$K$8:$R$86,8,FALSE))</f>
        <v>31.8</v>
      </c>
      <c r="M26" s="272">
        <f>IF(ISBLANK(VLOOKUP(M$7,'Basisreihen Destatis 2022'!$K$8:$R$86,8,FALSE)),"-",VLOOKUP(M$7,'Basisreihen Destatis 2022'!$K$8:$R$86,8,FALSE))</f>
        <v>31.6</v>
      </c>
      <c r="N26" s="272">
        <f>IF(ISBLANK(VLOOKUP(N$7,'Basisreihen Destatis 2022'!$K$8:$R$86,8,FALSE)),"-",VLOOKUP(N$7,'Basisreihen Destatis 2022'!$K$8:$R$86,8,FALSE))</f>
        <v>32</v>
      </c>
      <c r="O26" s="272">
        <f>IF(ISBLANK(VLOOKUP(O$7,'Basisreihen Destatis 2022'!$K$8:$R$86,8,FALSE)),"-",VLOOKUP(O$7,'Basisreihen Destatis 2022'!$K$8:$R$86,8,FALSE))</f>
        <v>32.4</v>
      </c>
      <c r="P26" s="272">
        <f>IF(ISBLANK(VLOOKUP(P$7,'Basisreihen Destatis 2022'!$K$8:$R$86,8,FALSE)),"-",VLOOKUP(P$7,'Basisreihen Destatis 2022'!$K$8:$R$86,8,FALSE))</f>
        <v>32.6</v>
      </c>
      <c r="Q26" s="272">
        <f>IF(ISBLANK(VLOOKUP(Q$7,'Basisreihen Destatis 2022'!$K$8:$R$86,8,FALSE)),"-",VLOOKUP(Q$7,'Basisreihen Destatis 2022'!$K$8:$R$86,8,FALSE))</f>
        <v>32.799999999999997</v>
      </c>
      <c r="R26" s="272">
        <f>IF(ISBLANK(VLOOKUP(R$7,'Basisreihen Destatis 2022'!$K$8:$R$86,8,FALSE)),"-",VLOOKUP(R$7,'Basisreihen Destatis 2022'!$K$8:$R$86,8,FALSE))</f>
        <v>33.299999999999997</v>
      </c>
      <c r="S26" s="272">
        <f>IF(ISBLANK(VLOOKUP(S$7,'Basisreihen Destatis 2022'!$K$8:$R$86,8,FALSE)),"-",VLOOKUP(S$7,'Basisreihen Destatis 2022'!$K$8:$R$86,8,FALSE))</f>
        <v>34.1</v>
      </c>
      <c r="T26" s="272">
        <f>IF(ISBLANK(VLOOKUP(T$7,'Basisreihen Destatis 2022'!$K$8:$R$86,8,FALSE)),"-",VLOOKUP(T$7,'Basisreihen Destatis 2022'!$K$8:$R$86,8,FALSE))</f>
        <v>34.6</v>
      </c>
      <c r="U26" s="272">
        <f>IF(ISBLANK(VLOOKUP(U$7,'Basisreihen Destatis 2022'!$K$8:$R$86,8,FALSE)),"-",VLOOKUP(U$7,'Basisreihen Destatis 2022'!$K$8:$R$86,8,FALSE))</f>
        <v>34.200000000000003</v>
      </c>
      <c r="V26" s="272">
        <f>IF(ISBLANK(VLOOKUP(V$7,'Basisreihen Destatis 2022'!$K$8:$R$86,8,FALSE)),"-",VLOOKUP(V$7,'Basisreihen Destatis 2022'!$K$8:$R$86,8,FALSE))</f>
        <v>34.1</v>
      </c>
      <c r="W26" s="272">
        <f>IF(ISBLANK(VLOOKUP(W$7,'Basisreihen Destatis 2022'!$K$8:$R$86,8,FALSE)),"-",VLOOKUP(W$7,'Basisreihen Destatis 2022'!$K$8:$R$86,8,FALSE))</f>
        <v>34.700000000000003</v>
      </c>
      <c r="X26" s="272">
        <f>IF(ISBLANK(VLOOKUP(X$7,'Basisreihen Destatis 2022'!$K$8:$R$86,8,FALSE)),"-",VLOOKUP(X$7,'Basisreihen Destatis 2022'!$K$8:$R$86,8,FALSE))</f>
        <v>36.4</v>
      </c>
      <c r="Y26" s="272">
        <f>IF(ISBLANK(VLOOKUP(Y$7,'Basisreihen Destatis 2022'!$K$8:$R$86,8,FALSE)),"-",VLOOKUP(Y$7,'Basisreihen Destatis 2022'!$K$8:$R$86,8,FALSE))</f>
        <v>37.9</v>
      </c>
      <c r="Z26" s="272">
        <f>IF(ISBLANK(VLOOKUP(Z$7,'Basisreihen Destatis 2022'!$K$8:$R$86,8,FALSE)),"-",VLOOKUP(Z$7,'Basisreihen Destatis 2022'!$K$8:$R$86,8,FALSE))</f>
        <v>39</v>
      </c>
      <c r="AA26" s="272">
        <f>IF(ISBLANK(VLOOKUP(AA$7,'Basisreihen Destatis 2022'!$K$8:$R$86,8,FALSE)),"-",VLOOKUP(AA$7,'Basisreihen Destatis 2022'!$K$8:$R$86,8,FALSE))</f>
        <v>41.5</v>
      </c>
      <c r="AB26" s="272">
        <f>IF(ISBLANK(VLOOKUP(AB$7,'Basisreihen Destatis 2022'!$K$8:$R$86,8,FALSE)),"-",VLOOKUP(AB$7,'Basisreihen Destatis 2022'!$K$8:$R$86,8,FALSE))</f>
        <v>47.1</v>
      </c>
      <c r="AC26" s="272">
        <f>IF(ISBLANK(VLOOKUP(AC$7,'Basisreihen Destatis 2022'!$K$8:$R$86,8,FALSE)),"-",VLOOKUP(AC$7,'Basisreihen Destatis 2022'!$K$8:$R$86,8,FALSE))</f>
        <v>49.3</v>
      </c>
      <c r="AD26" s="272">
        <f>IF(ISBLANK(VLOOKUP(AD$7,'Basisreihen Destatis 2022'!$K$8:$R$86,8,FALSE)),"-",VLOOKUP(AD$7,'Basisreihen Destatis 2022'!$K$8:$R$86,8,FALSE))</f>
        <v>51.1</v>
      </c>
      <c r="AE26" s="272">
        <f>IF(ISBLANK(VLOOKUP(AE$7,'Basisreihen Destatis 2022'!$K$8:$R$86,8,FALSE)),"-",VLOOKUP(AE$7,'Basisreihen Destatis 2022'!$K$8:$R$86,8,FALSE))</f>
        <v>52.6</v>
      </c>
      <c r="AF26" s="272">
        <f>IF(ISBLANK(VLOOKUP(AF$7,'Basisreihen Destatis 2022'!$K$8:$R$86,8,FALSE)),"-",VLOOKUP(AF$7,'Basisreihen Destatis 2022'!$K$8:$R$86,8,FALSE))</f>
        <v>53.1</v>
      </c>
      <c r="AG26" s="272">
        <f>IF(ISBLANK(VLOOKUP(AG$7,'Basisreihen Destatis 2022'!$K$8:$R$86,8,FALSE)),"-",VLOOKUP(AG$7,'Basisreihen Destatis 2022'!$K$8:$R$86,8,FALSE))</f>
        <v>55.6</v>
      </c>
      <c r="AH26" s="272">
        <f>IF(ISBLANK(VLOOKUP(AH$7,'Basisreihen Destatis 2022'!$K$8:$R$86,8,FALSE)),"-",VLOOKUP(AH$7,'Basisreihen Destatis 2022'!$K$8:$R$86,8,FALSE))</f>
        <v>59.8</v>
      </c>
      <c r="AI26" s="272">
        <f>IF(ISBLANK(VLOOKUP(AI$7,'Basisreihen Destatis 2022'!$K$8:$R$86,8,FALSE)),"-",VLOOKUP(AI$7,'Basisreihen Destatis 2022'!$K$8:$R$86,8,FALSE))</f>
        <v>64.5</v>
      </c>
      <c r="AJ26" s="272">
        <f>IF(ISBLANK(VLOOKUP(AJ$7,'Basisreihen Destatis 2022'!$K$8:$R$86,8,FALSE)),"-",VLOOKUP(AJ$7,'Basisreihen Destatis 2022'!$K$8:$R$86,8,FALSE))</f>
        <v>68.3</v>
      </c>
      <c r="AK26" s="272">
        <f>IF(ISBLANK(VLOOKUP(AK$7,'Basisreihen Destatis 2022'!$K$8:$R$86,8,FALSE)),"-",VLOOKUP(AK$7,'Basisreihen Destatis 2022'!$K$8:$R$86,8,FALSE))</f>
        <v>69.3</v>
      </c>
      <c r="AL26" s="272">
        <f>IF(ISBLANK(VLOOKUP(AL$7,'Basisreihen Destatis 2022'!$K$8:$R$86,8,FALSE)),"-",VLOOKUP(AL$7,'Basisreihen Destatis 2022'!$K$8:$R$86,8,FALSE))</f>
        <v>71.3</v>
      </c>
      <c r="AM26" s="272">
        <f>IF(ISBLANK(VLOOKUP(AM$7,'Basisreihen Destatis 2022'!$K$8:$R$86,8,FALSE)),"-",VLOOKUP(AM$7,'Basisreihen Destatis 2022'!$K$8:$R$86,8,FALSE))</f>
        <v>73</v>
      </c>
      <c r="AN26" s="272">
        <f>IF(ISBLANK(VLOOKUP(AN$7,'Basisreihen Destatis 2022'!$K$8:$R$86,8,FALSE)),"-",VLOOKUP(AN$7,'Basisreihen Destatis 2022'!$K$8:$R$86,8,FALSE))</f>
        <v>71.2</v>
      </c>
      <c r="AO26" s="272">
        <f>IF(ISBLANK(VLOOKUP(AO$7,'Basisreihen Destatis 2022'!$K$8:$R$86,8,FALSE)),"-",VLOOKUP(AO$7,'Basisreihen Destatis 2022'!$K$8:$R$86,8,FALSE))</f>
        <v>69.5</v>
      </c>
      <c r="AP26" s="272">
        <f>IF(ISBLANK(VLOOKUP(AP$7,'Basisreihen Destatis 2022'!$K$8:$R$86,8,FALSE)),"-",VLOOKUP(AP$7,'Basisreihen Destatis 2022'!$K$8:$R$86,8,FALSE))</f>
        <v>70.3</v>
      </c>
      <c r="AQ26" s="272">
        <f>IF(ISBLANK(VLOOKUP(AQ$7,'Basisreihen Destatis 2022'!$K$8:$R$86,8,FALSE)),"-",VLOOKUP(AQ$7,'Basisreihen Destatis 2022'!$K$8:$R$86,8,FALSE))</f>
        <v>72.5</v>
      </c>
      <c r="AR26" s="272">
        <f>IF(ISBLANK(VLOOKUP(AR$7,'Basisreihen Destatis 2022'!$K$8:$R$86,8,FALSE)),"-",VLOOKUP(AR$7,'Basisreihen Destatis 2022'!$K$8:$R$86,8,FALSE))</f>
        <v>73.8</v>
      </c>
      <c r="AS26" s="272">
        <f>IF(ISBLANK(VLOOKUP(AS$7,'Basisreihen Destatis 2022'!$K$8:$R$86,8,FALSE)),"-",VLOOKUP(AS$7,'Basisreihen Destatis 2022'!$K$8:$R$86,8,FALSE))</f>
        <v>75.5</v>
      </c>
      <c r="AT26" s="272">
        <f>IF(ISBLANK(VLOOKUP(AT$7,'Basisreihen Destatis 2022'!$K$8:$R$86,8,FALSE)),"-",VLOOKUP(AT$7,'Basisreihen Destatis 2022'!$K$8:$R$86,8,FALSE))</f>
        <v>76.599999999999994</v>
      </c>
      <c r="AU26" s="272">
        <f>IF(ISBLANK(VLOOKUP(AU$7,'Basisreihen Destatis 2022'!$K$8:$R$86,8,FALSE)),"-",VLOOKUP(AU$7,'Basisreihen Destatis 2022'!$K$8:$R$86,8,FALSE))</f>
        <v>76.599999999999994</v>
      </c>
      <c r="AV26" s="272">
        <f>IF(ISBLANK(VLOOKUP(AV$7,'Basisreihen Destatis 2022'!$K$8:$R$86,8,FALSE)),"-",VLOOKUP(AV$7,'Basisreihen Destatis 2022'!$K$8:$R$86,8,FALSE))</f>
        <v>77</v>
      </c>
      <c r="AW26" s="272">
        <f>IF(ISBLANK(VLOOKUP(AW$7,'Basisreihen Destatis 2022'!$K$8:$R$86,8,FALSE)),"-",VLOOKUP(AW$7,'Basisreihen Destatis 2022'!$K$8:$R$86,8,FALSE))</f>
        <v>78.400000000000006</v>
      </c>
      <c r="AX26" s="272">
        <f>IF(ISBLANK(VLOOKUP(AX$7,'Basisreihen Destatis 2022'!$K$8:$R$86,8,FALSE)),"-",VLOOKUP(AX$7,'Basisreihen Destatis 2022'!$K$8:$R$86,8,FALSE))</f>
        <v>77.400000000000006</v>
      </c>
      <c r="AY26" s="272">
        <f>IF(ISBLANK(VLOOKUP(AY$7,'Basisreihen Destatis 2022'!$K$8:$R$86,8,FALSE)),"-",VLOOKUP(AY$7,'Basisreihen Destatis 2022'!$K$8:$R$86,8,FALSE))</f>
        <v>78.3</v>
      </c>
      <c r="AZ26" s="272">
        <f>IF(ISBLANK(VLOOKUP(AZ$7,'Basisreihen Destatis 2022'!$K$8:$R$86,8,FALSE)),"-",VLOOKUP(AZ$7,'Basisreihen Destatis 2022'!$K$8:$R$86,8,FALSE))</f>
        <v>78</v>
      </c>
      <c r="BA26" s="272">
        <f>IF(ISBLANK(VLOOKUP(BA$7,'Basisreihen Destatis 2022'!$K$8:$R$86,8,FALSE)),"-",VLOOKUP(BA$7,'Basisreihen Destatis 2022'!$K$8:$R$86,8,FALSE))</f>
        <v>77.2</v>
      </c>
      <c r="BB26" s="272">
        <f>IF(ISBLANK(VLOOKUP(BB$7,'Basisreihen Destatis 2022'!$K$8:$R$86,8,FALSE)),"-",VLOOKUP(BB$7,'Basisreihen Destatis 2022'!$K$8:$R$86,8,FALSE))</f>
        <v>79.5</v>
      </c>
      <c r="BC26" s="272">
        <f>IF(ISBLANK(VLOOKUP(BC$7,'Basisreihen Destatis 2022'!$K$8:$R$86,8,FALSE)),"-",VLOOKUP(BC$7,'Basisreihen Destatis 2022'!$K$8:$R$86,8,FALSE))</f>
        <v>81.900000000000006</v>
      </c>
      <c r="BD26" s="272">
        <f>IF(ISBLANK(VLOOKUP(BD$7,'Basisreihen Destatis 2022'!$K$8:$R$86,8,FALSE)),"-",VLOOKUP(BD$7,'Basisreihen Destatis 2022'!$K$8:$R$86,8,FALSE))</f>
        <v>81.400000000000006</v>
      </c>
      <c r="BE26" s="272">
        <f>IF(ISBLANK(VLOOKUP(BE$7,'Basisreihen Destatis 2022'!$K$8:$R$86,8,FALSE)),"-",VLOOKUP(BE$7,'Basisreihen Destatis 2022'!$K$8:$R$86,8,FALSE))</f>
        <v>82.8</v>
      </c>
      <c r="BF26" s="272">
        <f>IF(ISBLANK(VLOOKUP(BF$7,'Basisreihen Destatis 2022'!$K$8:$R$86,8,FALSE)),"-",VLOOKUP(BF$7,'Basisreihen Destatis 2022'!$K$8:$R$86,8,FALSE))</f>
        <v>84.2</v>
      </c>
      <c r="BG26" s="272">
        <f>IF(ISBLANK(VLOOKUP(BG$7,'Basisreihen Destatis 2022'!$K$8:$R$86,8,FALSE)),"-",VLOOKUP(BG$7,'Basisreihen Destatis 2022'!$K$8:$R$86,8,FALSE))</f>
        <v>87.8</v>
      </c>
      <c r="BH26" s="272">
        <f>IF(ISBLANK(VLOOKUP(BH$7,'Basisreihen Destatis 2022'!$K$8:$R$86,8,FALSE)),"-",VLOOKUP(BH$7,'Basisreihen Destatis 2022'!$K$8:$R$86,8,FALSE))</f>
        <v>92.6</v>
      </c>
      <c r="BI26" s="272">
        <f>IF(ISBLANK(VLOOKUP(BI$7,'Basisreihen Destatis 2022'!$K$8:$R$86,8,FALSE)),"-",VLOOKUP(BI$7,'Basisreihen Destatis 2022'!$K$8:$R$86,8,FALSE))</f>
        <v>93.8</v>
      </c>
      <c r="BJ26" s="272">
        <f>IF(ISBLANK(VLOOKUP(BJ$7,'Basisreihen Destatis 2022'!$K$8:$R$86,8,FALSE)),"-",VLOOKUP(BJ$7,'Basisreihen Destatis 2022'!$K$8:$R$86,8,FALSE))</f>
        <v>99</v>
      </c>
      <c r="BK26" s="272">
        <f>IF(ISBLANK(VLOOKUP(BK$7,'Basisreihen Destatis 2022'!$K$8:$R$86,8,FALSE)),"-",VLOOKUP(BK$7,'Basisreihen Destatis 2022'!$K$8:$R$86,8,FALSE))</f>
        <v>94.8</v>
      </c>
      <c r="BL26" s="272">
        <f>IF(ISBLANK(VLOOKUP(BL$7,'Basisreihen Destatis 2022'!$K$8:$R$86,8,FALSE)),"-",VLOOKUP(BL$7,'Basisreihen Destatis 2022'!$K$8:$R$86,8,FALSE))</f>
        <v>96.2</v>
      </c>
      <c r="BM26" s="272">
        <f>IF(ISBLANK(VLOOKUP(BM$7,'Basisreihen Destatis 2022'!$K$8:$R$86,8,FALSE)),"-",VLOOKUP(BM$7,'Basisreihen Destatis 2022'!$K$8:$R$86,8,FALSE))</f>
        <v>101.3</v>
      </c>
      <c r="BN26" s="272">
        <f>IF(ISBLANK(VLOOKUP(BN$7,'Basisreihen Destatis 2022'!$K$8:$R$86,8,FALSE)),"-",VLOOKUP(BN$7,'Basisreihen Destatis 2022'!$K$8:$R$86,8,FALSE))</f>
        <v>103</v>
      </c>
      <c r="BO26" s="272">
        <f>IF(ISBLANK(VLOOKUP(BO$7,'Basisreihen Destatis 2022'!$K$8:$R$86,8,FALSE)),"-",VLOOKUP(BO$7,'Basisreihen Destatis 2022'!$K$8:$R$86,8,FALSE))</f>
        <v>102.9</v>
      </c>
      <c r="BP26" s="272">
        <f>IF(ISBLANK(VLOOKUP(BP$7,'Basisreihen Destatis 2022'!$K$8:$R$86,8,FALSE)),"-",VLOOKUP(BP$7,'Basisreihen Destatis 2022'!$K$8:$R$86,8,FALSE))</f>
        <v>101.9</v>
      </c>
      <c r="BQ26" s="272">
        <f>IF(ISBLANK(VLOOKUP(BQ$7,'Basisreihen Destatis 2022'!$K$8:$R$86,8,FALSE)),"-",VLOOKUP(BQ$7,'Basisreihen Destatis 2022'!$K$8:$R$86,8,FALSE))</f>
        <v>100</v>
      </c>
      <c r="BR26" s="272">
        <f>IF(ISBLANK(VLOOKUP(BR$7,'Basisreihen Destatis 2022'!$K$8:$R$86,8,FALSE)),"-",VLOOKUP(BR$7,'Basisreihen Destatis 2022'!$K$8:$R$86,8,FALSE))</f>
        <v>98.4</v>
      </c>
      <c r="BS26" s="272">
        <f>IF(ISBLANK(VLOOKUP(BS$7,'Basisreihen Destatis 2022'!$K$8:$R$86,8,FALSE)),"-",VLOOKUP(BS$7,'Basisreihen Destatis 2022'!$K$8:$R$86,8,FALSE))</f>
        <v>101.1</v>
      </c>
      <c r="BT26" s="272">
        <f>IF(ISBLANK(VLOOKUP(BT$7,'Basisreihen Destatis 2022'!$K$8:$R$86,8,FALSE)),"-",VLOOKUP(BT$7,'Basisreihen Destatis 2022'!$K$8:$R$86,8,FALSE))</f>
        <v>103.7</v>
      </c>
      <c r="BU26" s="272">
        <f>IF(ISBLANK(VLOOKUP(BU$7,'Basisreihen Destatis 2022'!$K$8:$R$86,8,FALSE)),"-",VLOOKUP(BU$7,'Basisreihen Destatis 2022'!$K$8:$R$86,8,FALSE))</f>
        <v>104.8</v>
      </c>
      <c r="BV26" s="272">
        <f>IF(ISBLANK(VLOOKUP(BV$7,'Basisreihen Destatis 2022'!$K$8:$R$86,8,FALSE)),"-",VLOOKUP(BV$7,'Basisreihen Destatis 2022'!$K$8:$R$86,8,FALSE))</f>
        <v>103.8</v>
      </c>
      <c r="BW26" s="272">
        <f>IF(ISBLANK(VLOOKUP(BW$7,'Basisreihen Destatis 2022'!$K$8:$R$86,8,FALSE)),"-",VLOOKUP(BW$7,'Basisreihen Destatis 2022'!$K$8:$R$86,8,FALSE))</f>
        <v>114.7</v>
      </c>
      <c r="BX26" s="273">
        <f>IF(ISBLANK(VLOOKUP(BX$7,'Basisreihen Destatis 2022'!$K$8:$R$86,8,FALSE)),"-",VLOOKUP(BX$7,'Basisreihen Destatis 2022'!$K$8:$R$86,8,FALSE))</f>
        <v>152.4</v>
      </c>
    </row>
  </sheetData>
  <sheetProtection algorithmName="SHA-512" hashValue="nHZvbVOOd6ASMUH7mkoY/9zNYE59fbBaWgdQXQ4cX5D2Ue+nAl8MMRyEJf7p4VTfEu8MQsHQipG6CkLKqZT70g==" saltValue="X9WkNYmYC9jaEPaRIHO7mQ==" spinCount="100000" sheet="1" objects="1" scenarios="1"/>
  <mergeCells count="1">
    <mergeCell ref="A1:A2"/>
  </mergeCells>
  <hyperlinks>
    <hyperlink ref="A1:A2" location="Start!A1" display="Start"/>
  </hyperlinks>
  <pageMargins left="0.70866141732283472" right="0.70866141732283472" top="0.78740157480314965" bottom="0.78740157480314965" header="0.31496062992125984" footer="0.31496062992125984"/>
  <pageSetup paperSize="9" scale="50" orientation="landscape" horizontalDpi="4294967292" r:id="rId1"/>
  <headerFooter>
    <oddHeader xml:space="preserve">&amp;R&amp;"Arial,Kursiv"&amp;8&amp;K00-048©&amp;K00-041Copyright by ANPLICON GmbH  &amp;G     &amp;"-,Standard"&amp;11&amp;K01+000
</oddHeader>
    <oddFooter>&amp;L&amp;"Arial,Standard"&amp;9&amp;K00-037&amp;F / &amp;A&amp;C&amp;"Arial,Standard"&amp;9&amp;K00-038&amp;D&amp;R&amp;"Arial,Standard"&amp;9&amp;K00-041Seite &amp;P von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12</vt:i4>
      </vt:variant>
    </vt:vector>
  </HeadingPairs>
  <TitlesOfParts>
    <vt:vector size="40" baseType="lpstr">
      <vt:lpstr>Disclaimer</vt:lpstr>
      <vt:lpstr>Vorgehensweise</vt:lpstr>
      <vt:lpstr>Übersicht</vt:lpstr>
      <vt:lpstr>Start</vt:lpstr>
      <vt:lpstr>Vergleich Strom 2022</vt:lpstr>
      <vt:lpstr>Preisindizes Strom 2022</vt:lpstr>
      <vt:lpstr>Vergleich Gas 2022</vt:lpstr>
      <vt:lpstr>Preisindizes Gas 2022</vt:lpstr>
      <vt:lpstr>Grafik Entwicklung 2022</vt:lpstr>
      <vt:lpstr>Basisreihen Destatis 2022</vt:lpstr>
      <vt:lpstr>Vergleich Strom 2021</vt:lpstr>
      <vt:lpstr>Preisindizes Strom 2021</vt:lpstr>
      <vt:lpstr>Vergleich Gas 2021</vt:lpstr>
      <vt:lpstr>Preisindizes Gas 2021</vt:lpstr>
      <vt:lpstr>Basisreihen Destatis 2021</vt:lpstr>
      <vt:lpstr>Reihen BK8 KP Strom 2021</vt:lpstr>
      <vt:lpstr>Vergleich Strom 2020</vt:lpstr>
      <vt:lpstr>Preisindizes Strom 2020</vt:lpstr>
      <vt:lpstr>Vergleich Gas 2020</vt:lpstr>
      <vt:lpstr>Preisindizes Gas 2020</vt:lpstr>
      <vt:lpstr>Basisreihen Destatis 2020</vt:lpstr>
      <vt:lpstr>Reihen BK9 KP Gas 2020</vt:lpstr>
      <vt:lpstr>Vergleich Gas 2020 "alt"</vt:lpstr>
      <vt:lpstr>Preisindizes Gas 2020 "alt"</vt:lpstr>
      <vt:lpstr>Basisreihen Destatis 2020 "alt"</vt:lpstr>
      <vt:lpstr>Reihen BK8 KP Strom 2016</vt:lpstr>
      <vt:lpstr>Reihen BK9 KP Gas 2015</vt:lpstr>
      <vt:lpstr>Reihen BK9 KP Gas 2015 (Detail)</vt:lpstr>
      <vt:lpstr>Disclaimer!Druckbereich</vt:lpstr>
      <vt:lpstr>'Reihen BK8 KP Strom 2021'!Druckbereich</vt:lpstr>
      <vt:lpstr>'Preisindizes Strom 2020'!Drucktitel</vt:lpstr>
      <vt:lpstr>'Preisindizes Strom 2021'!Drucktitel</vt:lpstr>
      <vt:lpstr>'Preisindizes Strom 2022'!Drucktitel</vt:lpstr>
      <vt:lpstr>'Vergleich Gas 2020'!Drucktitel</vt:lpstr>
      <vt:lpstr>'Vergleich Gas 2020 "alt"'!Drucktitel</vt:lpstr>
      <vt:lpstr>'Vergleich Gas 2021'!Drucktitel</vt:lpstr>
      <vt:lpstr>'Vergleich Gas 2022'!Drucktitel</vt:lpstr>
      <vt:lpstr>'Vergleich Strom 2020'!Drucktitel</vt:lpstr>
      <vt:lpstr>'Vergleich Strom 2021'!Drucktitel</vt:lpstr>
      <vt:lpstr>'Vergleich Strom 2022'!Drucktitel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Indizes &amp; Faktoren nach § 6a Gas-/StromNEV für 2022</dc:title>
  <dc:creator>ANPLICON GmbH</dc:creator>
  <cp:lastModifiedBy>EWeRK</cp:lastModifiedBy>
  <cp:lastPrinted>2022-02-15T15:32:42Z</cp:lastPrinted>
  <dcterms:created xsi:type="dcterms:W3CDTF">2016-04-07T16:14:21Z</dcterms:created>
  <dcterms:modified xsi:type="dcterms:W3CDTF">2023-04-04T12:42:37Z</dcterms:modified>
</cp:coreProperties>
</file>